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nde-my.sharepoint.com/personal/72404370197_fnde_gov_br/Documents/Área de Trabalho/"/>
    </mc:Choice>
  </mc:AlternateContent>
  <xr:revisionPtr revIDLastSave="0" documentId="8_{F7C389D8-5256-46CE-95C6-2E28E80BF5B5}" xr6:coauthVersionLast="47" xr6:coauthVersionMax="47" xr10:uidLastSave="{00000000-0000-0000-0000-000000000000}"/>
  <bookViews>
    <workbookView xWindow="-28920" yWindow="6150" windowWidth="29040" windowHeight="15840" xr2:uid="{00000000-000D-0000-FFFF-FFFF00000000}"/>
  </bookViews>
  <sheets>
    <sheet name="Orientações" sheetId="37" r:id="rId1"/>
    <sheet name="Pacto original" sheetId="40" r:id="rId2"/>
    <sheet name="Planilha Repactuação 4S 2015" sheetId="39" r:id="rId3"/>
  </sheets>
  <externalReferences>
    <externalReference r:id="rId4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4" i="39" l="1"/>
  <c r="O124" i="39" s="1"/>
  <c r="N19" i="39"/>
  <c r="O19" i="39" s="1"/>
  <c r="N18" i="39"/>
  <c r="O18" i="39" s="1"/>
  <c r="N324" i="39"/>
  <c r="O324" i="39" s="1"/>
  <c r="O323" i="39" s="1"/>
  <c r="N321" i="39"/>
  <c r="O321" i="39" s="1"/>
  <c r="N320" i="39"/>
  <c r="O320" i="39" s="1"/>
  <c r="N319" i="39"/>
  <c r="O319" i="39" s="1"/>
  <c r="N318" i="39"/>
  <c r="O318" i="39" s="1"/>
  <c r="N317" i="39"/>
  <c r="O317" i="39" s="1"/>
  <c r="N316" i="39"/>
  <c r="O316" i="39" s="1"/>
  <c r="N315" i="39"/>
  <c r="O315" i="39" s="1"/>
  <c r="N314" i="39"/>
  <c r="O314" i="39" s="1"/>
  <c r="N313" i="39"/>
  <c r="O313" i="39" s="1"/>
  <c r="N312" i="39"/>
  <c r="O312" i="39" s="1"/>
  <c r="N309" i="39"/>
  <c r="O309" i="39" s="1"/>
  <c r="N308" i="39"/>
  <c r="O308" i="39" s="1"/>
  <c r="N307" i="39"/>
  <c r="O307" i="39" s="1"/>
  <c r="N306" i="39"/>
  <c r="O306" i="39" s="1"/>
  <c r="N305" i="39"/>
  <c r="O305" i="39" s="1"/>
  <c r="N304" i="39"/>
  <c r="O304" i="39" s="1"/>
  <c r="N303" i="39"/>
  <c r="O303" i="39" s="1"/>
  <c r="N302" i="39"/>
  <c r="O302" i="39" s="1"/>
  <c r="N301" i="39"/>
  <c r="O301" i="39" s="1"/>
  <c r="N298" i="39"/>
  <c r="O298" i="39" s="1"/>
  <c r="N297" i="39"/>
  <c r="O297" i="39" s="1"/>
  <c r="N296" i="39"/>
  <c r="O296" i="39" s="1"/>
  <c r="N295" i="39"/>
  <c r="O295" i="39" s="1"/>
  <c r="N294" i="39"/>
  <c r="O294" i="39" s="1"/>
  <c r="N293" i="39"/>
  <c r="O293" i="39" s="1"/>
  <c r="N292" i="39"/>
  <c r="O292" i="39" s="1"/>
  <c r="N291" i="39"/>
  <c r="O291" i="39" s="1"/>
  <c r="N290" i="39"/>
  <c r="O290" i="39" s="1"/>
  <c r="N289" i="39"/>
  <c r="O289" i="39" s="1"/>
  <c r="N288" i="39"/>
  <c r="O288" i="39" s="1"/>
  <c r="N286" i="39"/>
  <c r="O286" i="39" s="1"/>
  <c r="N285" i="39"/>
  <c r="O285" i="39" s="1"/>
  <c r="N284" i="39"/>
  <c r="O284" i="39" s="1"/>
  <c r="N283" i="39"/>
  <c r="O283" i="39" s="1"/>
  <c r="N282" i="39"/>
  <c r="O282" i="39" s="1"/>
  <c r="N281" i="39"/>
  <c r="O281" i="39" s="1"/>
  <c r="N280" i="39"/>
  <c r="O280" i="39" s="1"/>
  <c r="N279" i="39"/>
  <c r="O279" i="39" s="1"/>
  <c r="N278" i="39"/>
  <c r="O278" i="39" s="1"/>
  <c r="N277" i="39"/>
  <c r="O277" i="39" s="1"/>
  <c r="N276" i="39"/>
  <c r="O276" i="39" s="1"/>
  <c r="N275" i="39"/>
  <c r="O275" i="39" s="1"/>
  <c r="N272" i="39"/>
  <c r="O272" i="39" s="1"/>
  <c r="N271" i="39"/>
  <c r="O271" i="39" s="1"/>
  <c r="N270" i="39"/>
  <c r="O270" i="39" s="1"/>
  <c r="N269" i="39"/>
  <c r="O269" i="39" s="1"/>
  <c r="N268" i="39"/>
  <c r="O268" i="39" s="1"/>
  <c r="N267" i="39"/>
  <c r="O267" i="39" s="1"/>
  <c r="N266" i="39"/>
  <c r="O266" i="39" s="1"/>
  <c r="N265" i="39"/>
  <c r="O265" i="39" s="1"/>
  <c r="N264" i="39"/>
  <c r="O264" i="39" s="1"/>
  <c r="N263" i="39"/>
  <c r="O263" i="39" s="1"/>
  <c r="N262" i="39"/>
  <c r="O262" i="39" s="1"/>
  <c r="N261" i="39"/>
  <c r="O261" i="39" s="1"/>
  <c r="N260" i="39"/>
  <c r="O260" i="39" s="1"/>
  <c r="N259" i="39"/>
  <c r="O259" i="39" s="1"/>
  <c r="N258" i="39"/>
  <c r="O258" i="39" s="1"/>
  <c r="N257" i="39"/>
  <c r="O257" i="39" s="1"/>
  <c r="N256" i="39"/>
  <c r="O256" i="39" s="1"/>
  <c r="N255" i="39"/>
  <c r="O255" i="39" s="1"/>
  <c r="N253" i="39"/>
  <c r="O253" i="39" s="1"/>
  <c r="N252" i="39"/>
  <c r="O252" i="39" s="1"/>
  <c r="N251" i="39"/>
  <c r="O251" i="39" s="1"/>
  <c r="N250" i="39"/>
  <c r="O250" i="39" s="1"/>
  <c r="N249" i="39"/>
  <c r="O249" i="39" s="1"/>
  <c r="N248" i="39"/>
  <c r="O248" i="39" s="1"/>
  <c r="N247" i="39"/>
  <c r="O247" i="39" s="1"/>
  <c r="N246" i="39"/>
  <c r="O246" i="39" s="1"/>
  <c r="N245" i="39"/>
  <c r="O245" i="39" s="1"/>
  <c r="N244" i="39"/>
  <c r="O244" i="39" s="1"/>
  <c r="N243" i="39"/>
  <c r="O243" i="39" s="1"/>
  <c r="N242" i="39"/>
  <c r="O242" i="39" s="1"/>
  <c r="N241" i="39"/>
  <c r="O241" i="39" s="1"/>
  <c r="N240" i="39"/>
  <c r="O240" i="39" s="1"/>
  <c r="N239" i="39"/>
  <c r="O239" i="39" s="1"/>
  <c r="N238" i="39"/>
  <c r="O238" i="39" s="1"/>
  <c r="N237" i="39"/>
  <c r="O237" i="39" s="1"/>
  <c r="N233" i="39"/>
  <c r="O233" i="39" s="1"/>
  <c r="N232" i="39"/>
  <c r="O232" i="39" s="1"/>
  <c r="N231" i="39"/>
  <c r="O231" i="39" s="1"/>
  <c r="N230" i="39"/>
  <c r="O230" i="39" s="1"/>
  <c r="N229" i="39"/>
  <c r="O229" i="39" s="1"/>
  <c r="N228" i="39"/>
  <c r="O228" i="39" s="1"/>
  <c r="N225" i="39"/>
  <c r="O225" i="39" s="1"/>
  <c r="N224" i="39"/>
  <c r="O224" i="39" s="1"/>
  <c r="N223" i="39"/>
  <c r="O223" i="39" s="1"/>
  <c r="N222" i="39"/>
  <c r="O222" i="39" s="1"/>
  <c r="N221" i="39"/>
  <c r="O221" i="39" s="1"/>
  <c r="N220" i="39"/>
  <c r="O220" i="39" s="1"/>
  <c r="N219" i="39"/>
  <c r="O219" i="39" s="1"/>
  <c r="N218" i="39"/>
  <c r="O218" i="39" s="1"/>
  <c r="N217" i="39"/>
  <c r="O217" i="39" s="1"/>
  <c r="N216" i="39"/>
  <c r="O216" i="39" s="1"/>
  <c r="N215" i="39"/>
  <c r="O215" i="39" s="1"/>
  <c r="N214" i="39"/>
  <c r="O214" i="39" s="1"/>
  <c r="N211" i="39"/>
  <c r="O211" i="39" s="1"/>
  <c r="N210" i="39"/>
  <c r="O210" i="39" s="1"/>
  <c r="N209" i="39"/>
  <c r="O209" i="39" s="1"/>
  <c r="N208" i="39"/>
  <c r="O208" i="39" s="1"/>
  <c r="N207" i="39"/>
  <c r="O207" i="39" s="1"/>
  <c r="N206" i="39"/>
  <c r="O206" i="39" s="1"/>
  <c r="N205" i="39"/>
  <c r="O205" i="39" s="1"/>
  <c r="N204" i="39"/>
  <c r="O204" i="39" s="1"/>
  <c r="N203" i="39"/>
  <c r="O203" i="39" s="1"/>
  <c r="N202" i="39"/>
  <c r="O202" i="39" s="1"/>
  <c r="N201" i="39"/>
  <c r="O201" i="39" s="1"/>
  <c r="N200" i="39"/>
  <c r="O200" i="39" s="1"/>
  <c r="N199" i="39"/>
  <c r="O199" i="39" s="1"/>
  <c r="N198" i="39"/>
  <c r="O198" i="39" s="1"/>
  <c r="N197" i="39"/>
  <c r="O197" i="39" s="1"/>
  <c r="N196" i="39"/>
  <c r="O196" i="39" s="1"/>
  <c r="N195" i="39"/>
  <c r="O195" i="39" s="1"/>
  <c r="N194" i="39"/>
  <c r="O194" i="39" s="1"/>
  <c r="N193" i="39"/>
  <c r="O193" i="39" s="1"/>
  <c r="N192" i="39"/>
  <c r="O192" i="39" s="1"/>
  <c r="N191" i="39"/>
  <c r="O191" i="39" s="1"/>
  <c r="N190" i="39"/>
  <c r="O190" i="39" s="1"/>
  <c r="N189" i="39"/>
  <c r="O189" i="39" s="1"/>
  <c r="N188" i="39"/>
  <c r="O188" i="39" s="1"/>
  <c r="N185" i="39"/>
  <c r="O185" i="39" s="1"/>
  <c r="N184" i="39"/>
  <c r="O184" i="39" s="1"/>
  <c r="N183" i="39"/>
  <c r="O183" i="39" s="1"/>
  <c r="N182" i="39"/>
  <c r="O182" i="39" s="1"/>
  <c r="N181" i="39"/>
  <c r="O181" i="39" s="1"/>
  <c r="N180" i="39"/>
  <c r="O180" i="39" s="1"/>
  <c r="N179" i="39"/>
  <c r="O179" i="39" s="1"/>
  <c r="N178" i="39"/>
  <c r="O178" i="39" s="1"/>
  <c r="N177" i="39"/>
  <c r="O177" i="39" s="1"/>
  <c r="N176" i="39"/>
  <c r="O176" i="39" s="1"/>
  <c r="N175" i="39"/>
  <c r="O175" i="39" s="1"/>
  <c r="N174" i="39"/>
  <c r="O174" i="39" s="1"/>
  <c r="N173" i="39"/>
  <c r="O173" i="39" s="1"/>
  <c r="N172" i="39"/>
  <c r="O172" i="39" s="1"/>
  <c r="N171" i="39"/>
  <c r="O171" i="39" s="1"/>
  <c r="N170" i="39"/>
  <c r="O170" i="39" s="1"/>
  <c r="N169" i="39"/>
  <c r="O169" i="39" s="1"/>
  <c r="N168" i="39"/>
  <c r="O168" i="39" s="1"/>
  <c r="N165" i="39"/>
  <c r="O165" i="39" s="1"/>
  <c r="N164" i="39"/>
  <c r="O164" i="39" s="1"/>
  <c r="N163" i="39"/>
  <c r="O163" i="39" s="1"/>
  <c r="N162" i="39"/>
  <c r="O162" i="39" s="1"/>
  <c r="N161" i="39"/>
  <c r="O161" i="39" s="1"/>
  <c r="N160" i="39"/>
  <c r="O160" i="39" s="1"/>
  <c r="N159" i="39"/>
  <c r="O159" i="39" s="1"/>
  <c r="N158" i="39"/>
  <c r="O158" i="39" s="1"/>
  <c r="N157" i="39"/>
  <c r="O157" i="39" s="1"/>
  <c r="N156" i="39"/>
  <c r="O156" i="39" s="1"/>
  <c r="N155" i="39"/>
  <c r="O155" i="39" s="1"/>
  <c r="N154" i="39"/>
  <c r="O154" i="39" s="1"/>
  <c r="N153" i="39"/>
  <c r="O153" i="39" s="1"/>
  <c r="N152" i="39"/>
  <c r="O152" i="39" s="1"/>
  <c r="N151" i="39"/>
  <c r="O151" i="39" s="1"/>
  <c r="N150" i="39"/>
  <c r="O150" i="39" s="1"/>
  <c r="N149" i="39"/>
  <c r="O149" i="39" s="1"/>
  <c r="N148" i="39"/>
  <c r="O148" i="39" s="1"/>
  <c r="N147" i="39"/>
  <c r="O147" i="39" s="1"/>
  <c r="N146" i="39"/>
  <c r="O146" i="39" s="1"/>
  <c r="N145" i="39"/>
  <c r="O145" i="39" s="1"/>
  <c r="N144" i="39"/>
  <c r="O144" i="39" s="1"/>
  <c r="N143" i="39"/>
  <c r="O143" i="39" s="1"/>
  <c r="N142" i="39"/>
  <c r="O142" i="39" s="1"/>
  <c r="N141" i="39"/>
  <c r="O141" i="39" s="1"/>
  <c r="N140" i="39"/>
  <c r="O140" i="39" s="1"/>
  <c r="N139" i="39"/>
  <c r="O139" i="39" s="1"/>
  <c r="N136" i="39"/>
  <c r="O136" i="39" s="1"/>
  <c r="N135" i="39"/>
  <c r="O135" i="39" s="1"/>
  <c r="N134" i="39"/>
  <c r="O134" i="39" s="1"/>
  <c r="N133" i="39"/>
  <c r="O133" i="39" s="1"/>
  <c r="N132" i="39"/>
  <c r="O132" i="39" s="1"/>
  <c r="N131" i="39"/>
  <c r="O131" i="39" s="1"/>
  <c r="N130" i="39"/>
  <c r="O130" i="39" s="1"/>
  <c r="O129" i="39" s="1"/>
  <c r="N127" i="39"/>
  <c r="O127" i="39" s="1"/>
  <c r="N126" i="39"/>
  <c r="O126" i="39" s="1"/>
  <c r="N125" i="39"/>
  <c r="O125" i="39" s="1"/>
  <c r="N122" i="39"/>
  <c r="O122" i="39" s="1"/>
  <c r="N121" i="39"/>
  <c r="O121" i="39" s="1"/>
  <c r="N120" i="39"/>
  <c r="O120" i="39" s="1"/>
  <c r="N119" i="39"/>
  <c r="O119" i="39" s="1"/>
  <c r="N118" i="39"/>
  <c r="O118" i="39" s="1"/>
  <c r="N117" i="39"/>
  <c r="O117" i="39" s="1"/>
  <c r="N116" i="39"/>
  <c r="O116" i="39" s="1"/>
  <c r="N113" i="39"/>
  <c r="O113" i="39" s="1"/>
  <c r="N112" i="39"/>
  <c r="O112" i="39" s="1"/>
  <c r="N111" i="39"/>
  <c r="O111" i="39" s="1"/>
  <c r="N110" i="39"/>
  <c r="O110" i="39" s="1"/>
  <c r="N109" i="39"/>
  <c r="O109" i="39" s="1"/>
  <c r="N108" i="39"/>
  <c r="O108" i="39" s="1"/>
  <c r="N107" i="39"/>
  <c r="O107" i="39" s="1"/>
  <c r="N106" i="39"/>
  <c r="O106" i="39" s="1"/>
  <c r="N103" i="39"/>
  <c r="O103" i="39" s="1"/>
  <c r="O100" i="39"/>
  <c r="N100" i="39"/>
  <c r="N99" i="39"/>
  <c r="O99" i="39" s="1"/>
  <c r="O98" i="39"/>
  <c r="N98" i="39"/>
  <c r="N95" i="39"/>
  <c r="O95" i="39" s="1"/>
  <c r="N94" i="39"/>
  <c r="O94" i="39" s="1"/>
  <c r="N93" i="39"/>
  <c r="O93" i="39" s="1"/>
  <c r="N91" i="39"/>
  <c r="O91" i="39" s="1"/>
  <c r="N90" i="39"/>
  <c r="O90" i="39" s="1"/>
  <c r="N89" i="39"/>
  <c r="O89" i="39" s="1"/>
  <c r="N88" i="39"/>
  <c r="O88" i="39" s="1"/>
  <c r="N87" i="39"/>
  <c r="O87" i="39" s="1"/>
  <c r="N86" i="39"/>
  <c r="O86" i="39" s="1"/>
  <c r="N85" i="39"/>
  <c r="O85" i="39" s="1"/>
  <c r="N84" i="39"/>
  <c r="O84" i="39" s="1"/>
  <c r="N83" i="39"/>
  <c r="O83" i="39" s="1"/>
  <c r="N82" i="39"/>
  <c r="O82" i="39" s="1"/>
  <c r="N80" i="39"/>
  <c r="O80" i="39" s="1"/>
  <c r="N78" i="39"/>
  <c r="O78" i="39" s="1"/>
  <c r="N77" i="39"/>
  <c r="O77" i="39" s="1"/>
  <c r="N75" i="39"/>
  <c r="O75" i="39" s="1"/>
  <c r="N74" i="39"/>
  <c r="O74" i="39" s="1"/>
  <c r="N73" i="39"/>
  <c r="O73" i="39" s="1"/>
  <c r="N72" i="39"/>
  <c r="O72" i="39" s="1"/>
  <c r="N71" i="39"/>
  <c r="O71" i="39" s="1"/>
  <c r="N70" i="39"/>
  <c r="O70" i="39" s="1"/>
  <c r="N69" i="39"/>
  <c r="O69" i="39" s="1"/>
  <c r="O65" i="39"/>
  <c r="N65" i="39"/>
  <c r="N64" i="39"/>
  <c r="O64" i="39" s="1"/>
  <c r="O63" i="39"/>
  <c r="N63" i="39"/>
  <c r="N62" i="39"/>
  <c r="O62" i="39" s="1"/>
  <c r="N59" i="39"/>
  <c r="O59" i="39" s="1"/>
  <c r="N58" i="39"/>
  <c r="O58" i="39" s="1"/>
  <c r="N57" i="39"/>
  <c r="O57" i="39" s="1"/>
  <c r="N56" i="39"/>
  <c r="O56" i="39" s="1"/>
  <c r="N55" i="39"/>
  <c r="O55" i="39" s="1"/>
  <c r="N53" i="39"/>
  <c r="O53" i="39" s="1"/>
  <c r="N52" i="39"/>
  <c r="O52" i="39" s="1"/>
  <c r="N51" i="39"/>
  <c r="O51" i="39" s="1"/>
  <c r="N50" i="39"/>
  <c r="O50" i="39" s="1"/>
  <c r="N46" i="39"/>
  <c r="O46" i="39" s="1"/>
  <c r="N45" i="39"/>
  <c r="O45" i="39" s="1"/>
  <c r="N44" i="39"/>
  <c r="O44" i="39" s="1"/>
  <c r="N43" i="39"/>
  <c r="O43" i="39" s="1"/>
  <c r="N42" i="39"/>
  <c r="O42" i="39" s="1"/>
  <c r="N40" i="39"/>
  <c r="O40" i="39" s="1"/>
  <c r="N39" i="39"/>
  <c r="O39" i="39" s="1"/>
  <c r="N38" i="39"/>
  <c r="O38" i="39" s="1"/>
  <c r="N37" i="39"/>
  <c r="O37" i="39" s="1"/>
  <c r="O35" i="39"/>
  <c r="N35" i="39"/>
  <c r="N34" i="39"/>
  <c r="O34" i="39" s="1"/>
  <c r="O33" i="39"/>
  <c r="N33" i="39"/>
  <c r="N32" i="39"/>
  <c r="O32" i="39" s="1"/>
  <c r="O31" i="39"/>
  <c r="N31" i="39"/>
  <c r="N30" i="39"/>
  <c r="O30" i="39" s="1"/>
  <c r="N26" i="39"/>
  <c r="O26" i="39" s="1"/>
  <c r="N25" i="39"/>
  <c r="O25" i="39" s="1"/>
  <c r="N24" i="39"/>
  <c r="O24" i="39" s="1"/>
  <c r="N23" i="39"/>
  <c r="O23" i="39" s="1"/>
  <c r="N14" i="39"/>
  <c r="O14" i="39" s="1"/>
  <c r="N17" i="39"/>
  <c r="O17" i="39" s="1"/>
  <c r="N16" i="39"/>
  <c r="O16" i="39" s="1"/>
  <c r="N15" i="39"/>
  <c r="O15" i="39" s="1"/>
  <c r="N13" i="39"/>
  <c r="O13" i="39" s="1"/>
  <c r="N12" i="39"/>
  <c r="O12" i="39" s="1"/>
  <c r="N20" i="39"/>
  <c r="O20" i="39" s="1"/>
  <c r="I345" i="40"/>
  <c r="I347" i="40" s="1"/>
  <c r="I9" i="40" s="1"/>
  <c r="I343" i="40"/>
  <c r="I341" i="40"/>
  <c r="I330" i="40"/>
  <c r="I328" i="40"/>
  <c r="I318" i="40"/>
  <c r="I316" i="40"/>
  <c r="G305" i="40"/>
  <c r="G298" i="40"/>
  <c r="G293" i="40"/>
  <c r="G292" i="40"/>
  <c r="G287" i="40"/>
  <c r="G276" i="40"/>
  <c r="G273" i="40"/>
  <c r="G272" i="40"/>
  <c r="I252" i="40"/>
  <c r="I250" i="40"/>
  <c r="I243" i="40"/>
  <c r="I241" i="40"/>
  <c r="I228" i="40"/>
  <c r="I226" i="40"/>
  <c r="I201" i="40"/>
  <c r="I199" i="40"/>
  <c r="I180" i="40"/>
  <c r="I178" i="40"/>
  <c r="I150" i="40"/>
  <c r="I148" i="40"/>
  <c r="I140" i="40"/>
  <c r="I138" i="40"/>
  <c r="G137" i="40"/>
  <c r="I125" i="40"/>
  <c r="I123" i="40"/>
  <c r="I114" i="40" s="1"/>
  <c r="I112" i="40"/>
  <c r="G111" i="40"/>
  <c r="I110" i="40"/>
  <c r="I108" i="40"/>
  <c r="I104" i="40" s="1"/>
  <c r="I102" i="40"/>
  <c r="I73" i="40"/>
  <c r="I71" i="40"/>
  <c r="I66" i="40"/>
  <c r="I64" i="40"/>
  <c r="I52" i="40"/>
  <c r="I50" i="40"/>
  <c r="I31" i="40"/>
  <c r="I29" i="40"/>
  <c r="G28" i="40"/>
  <c r="G27" i="40"/>
  <c r="G26" i="40"/>
  <c r="G25" i="40"/>
  <c r="I24" i="40"/>
  <c r="I22" i="40"/>
  <c r="I13" i="40"/>
  <c r="L63" i="39"/>
  <c r="L64" i="39"/>
  <c r="L65" i="39"/>
  <c r="L62" i="39"/>
  <c r="L59" i="39"/>
  <c r="L58" i="39"/>
  <c r="L57" i="39"/>
  <c r="L56" i="39"/>
  <c r="L55" i="39"/>
  <c r="L51" i="39"/>
  <c r="L52" i="39"/>
  <c r="L53" i="39"/>
  <c r="L50" i="39"/>
  <c r="L46" i="39"/>
  <c r="L45" i="39"/>
  <c r="L44" i="39"/>
  <c r="L43" i="39"/>
  <c r="L42" i="39"/>
  <c r="L40" i="39"/>
  <c r="L39" i="39"/>
  <c r="L38" i="39"/>
  <c r="L37" i="39"/>
  <c r="L31" i="39"/>
  <c r="L32" i="39"/>
  <c r="L33" i="39"/>
  <c r="L34" i="39"/>
  <c r="L35" i="39"/>
  <c r="L30" i="39"/>
  <c r="L24" i="39"/>
  <c r="L25" i="39"/>
  <c r="L26" i="39"/>
  <c r="L23" i="39"/>
  <c r="L288" i="39"/>
  <c r="L281" i="39"/>
  <c r="L276" i="39"/>
  <c r="L275" i="39"/>
  <c r="L270" i="39"/>
  <c r="L259" i="39"/>
  <c r="L256" i="39"/>
  <c r="L255" i="39"/>
  <c r="L127" i="39"/>
  <c r="F288" i="39"/>
  <c r="F281" i="39"/>
  <c r="F276" i="39"/>
  <c r="F275" i="39"/>
  <c r="F270" i="39"/>
  <c r="F259" i="39"/>
  <c r="F256" i="39"/>
  <c r="F255" i="39"/>
  <c r="F127" i="39"/>
  <c r="F103" i="39"/>
  <c r="O311" i="39" l="1"/>
  <c r="O300" i="39"/>
  <c r="O227" i="39"/>
  <c r="O213" i="39"/>
  <c r="O187" i="39"/>
  <c r="O167" i="39"/>
  <c r="O138" i="39"/>
  <c r="O105" i="39"/>
  <c r="O67" i="39"/>
  <c r="O11" i="39"/>
  <c r="O61" i="39"/>
  <c r="O48" i="39"/>
  <c r="O235" i="39"/>
  <c r="O97" i="39"/>
  <c r="O115" i="39"/>
  <c r="L103" i="39"/>
  <c r="O102" i="39" s="1"/>
  <c r="O22" i="39"/>
  <c r="O28" i="39"/>
  <c r="N326" i="39" l="1"/>
</calcChain>
</file>

<file path=xl/sharedStrings.xml><?xml version="1.0" encoding="utf-8"?>
<sst xmlns="http://schemas.openxmlformats.org/spreadsheetml/2006/main" count="3582" uniqueCount="792">
  <si>
    <t>Orientações acerca da elaboração de planilha orçamentária para a retomada de obras inacabadas</t>
  </si>
  <si>
    <t>Serviço que não será executado (executado 100% no pacto original) - (ZERAR QUANTITATIVOS)</t>
  </si>
  <si>
    <t>Serviço complementar remanescente do pacto original - executado parcialmente no contrato anterior, ou que será mantido por ocasião da repactuação, ou mesmo que deverá ser refeito por ocasião da retomada da obra.</t>
  </si>
  <si>
    <t>Novos serviços incluídos na planilha em decorrência de elementos ou sistemas construtivos condenados no laudo Técnico de vistoria. (Exemplos, tais como: demolições, remoções, retiradas, refazimentos, bota-foras, outros)</t>
  </si>
  <si>
    <t>Serviços provenientes de alterações de Projeto (Serviços trocados por outros serviços ou alteração de especificação técnica de materiais). Exemplos: adequações de acessibilidade, acréscimos e outras adequações pertinentes.</t>
  </si>
  <si>
    <t>1)</t>
  </si>
  <si>
    <t>Acesso a planilha original pactuada (ver ano do pacto/Termo de compromisso/convênio e compatibilizar com a versão da planilha)</t>
  </si>
  <si>
    <t>link</t>
  </si>
  <si>
    <t>Ensino Fundamental — Fundo Nacional de Desenvolvimento da Educação (www.gov.br)</t>
  </si>
  <si>
    <t>Obs.:</t>
  </si>
  <si>
    <t>Escolha a tipologia da obra, no menu seguinte: versão de planilha, conforme ano de pacto do Termo de compromisso/convênio (se for o caso);</t>
  </si>
  <si>
    <t>Acessar também a obra no SIMEC, módulo Obras 2.0, clicar em "pré obra" (marcado em vermelho), acessar a aba "planilha orçamentária". Essa situação demonstra a planilha pactuada com a versão de atualização de planilha, conforme versão de projeto;</t>
  </si>
  <si>
    <t>É importante compatibilizar as versões de planilha com a versão do pacto original. Ainda, por se tratar de retomada de obra, importante dimensionar serviços já executados, não executado, bem como serviços que precisarão ser refeitos.</t>
  </si>
  <si>
    <t>Além disso, ao se identificar um serviço em que seja preciso ser refeito, importante compor serviços, atis como: reparações, demolições, retiradas e remoçoes, devidamente compostos pelo SINAPI e incluidos na nova planilha de repactuação.</t>
  </si>
  <si>
    <t>Ministério da Educação</t>
  </si>
  <si>
    <t>Obra: Projeto Padrão FNDE - 04 SALAS DE AULA</t>
  </si>
  <si>
    <t>BDI : 27,7 %</t>
  </si>
  <si>
    <t xml:space="preserve">Planilha Orçamentária </t>
  </si>
  <si>
    <t>Obs: ate o final de 2014, devera ser usada a tabela Sinapi com desoneração e com o BDI de até 27,7% no custo unitário dos serviços.</t>
  </si>
  <si>
    <t>04 Salas de Aula - 110V</t>
  </si>
  <si>
    <t>un</t>
  </si>
  <si>
    <t>ITEM</t>
  </si>
  <si>
    <t>CÓDIGO</t>
  </si>
  <si>
    <t>FONTE</t>
  </si>
  <si>
    <t>DESCRIÇÃO DOS SERVIÇOS</t>
  </si>
  <si>
    <t>UNID.</t>
  </si>
  <si>
    <t>QUANT.</t>
  </si>
  <si>
    <t>PR. UNIT.(R$)</t>
  </si>
  <si>
    <t>VALOR (R$)</t>
  </si>
  <si>
    <t>1.0</t>
  </si>
  <si>
    <t xml:space="preserve">SERVIÇOS PRELIMINARES </t>
  </si>
  <si>
    <t>1.1</t>
  </si>
  <si>
    <t>74209/1</t>
  </si>
  <si>
    <t>SINAPI</t>
  </si>
  <si>
    <t>Placa de obra em chapa zincada, instalada</t>
  </si>
  <si>
    <t>m²</t>
  </si>
  <si>
    <t>1.2</t>
  </si>
  <si>
    <t>73805/1</t>
  </si>
  <si>
    <t>Barracão para escritório de obra porte pequeno s=25,41m²</t>
  </si>
  <si>
    <t>1.3</t>
  </si>
  <si>
    <t>74077/3</t>
  </si>
  <si>
    <t>Locação de construção de edificação com gabarito de madeira</t>
  </si>
  <si>
    <t>1.4</t>
  </si>
  <si>
    <t>73960/1</t>
  </si>
  <si>
    <t>Ligação provisória de energia elétrica em canteiro de obra</t>
  </si>
  <si>
    <t>1.5</t>
  </si>
  <si>
    <t>C2851</t>
  </si>
  <si>
    <t>SEINFRA</t>
  </si>
  <si>
    <t xml:space="preserve">Instalação provisória de água </t>
  </si>
  <si>
    <t>1.6</t>
  </si>
  <si>
    <t>C2849</t>
  </si>
  <si>
    <t>Instalações provisórias de esgoto</t>
  </si>
  <si>
    <t>1.7</t>
  </si>
  <si>
    <t>C2820</t>
  </si>
  <si>
    <t>Sondagem do terreno</t>
  </si>
  <si>
    <t>1.8</t>
  </si>
  <si>
    <t>73822/2</t>
  </si>
  <si>
    <t>Limpeza de terreno com remoção de camada vegetal</t>
  </si>
  <si>
    <t>Subtotal item 1.0</t>
  </si>
  <si>
    <t>2.0</t>
  </si>
  <si>
    <t>MOVIMENTO DE TERRAS PARA FUNDAÇÕES</t>
  </si>
  <si>
    <t>2.1</t>
  </si>
  <si>
    <t>Aterro apiloado em camadas de 0,20 m com material argilo - arenoso (entre baldrames)</t>
  </si>
  <si>
    <t>m³</t>
  </si>
  <si>
    <t>2.2</t>
  </si>
  <si>
    <t>73965/10</t>
  </si>
  <si>
    <t xml:space="preserve">Escavação manual de valas em qualquer terreno exceto rocha até h=1,50 m </t>
  </si>
  <si>
    <t>2.3</t>
  </si>
  <si>
    <t xml:space="preserve">Regularização e compactação do fundo de valas </t>
  </si>
  <si>
    <t>2.4</t>
  </si>
  <si>
    <t xml:space="preserve">Reaterro apiloado de vala com material da obra  </t>
  </si>
  <si>
    <t>Subtotal item 2.0</t>
  </si>
  <si>
    <t>3.0</t>
  </si>
  <si>
    <t xml:space="preserve">FUNDAÇÕES </t>
  </si>
  <si>
    <t xml:space="preserve">CONCRETO ARMADO PARA FUNDAÇÕES </t>
  </si>
  <si>
    <t>3.1</t>
  </si>
  <si>
    <t>74156/3</t>
  </si>
  <si>
    <t>Estaca a trado (broca) d=20 cm com concreto fck=15 Mpa (sem armação)</t>
  </si>
  <si>
    <t>m</t>
  </si>
  <si>
    <t>3.2</t>
  </si>
  <si>
    <t>73907/6</t>
  </si>
  <si>
    <t>Lastro de concreto magro (e=3,0 cm) - preparo mecânico</t>
  </si>
  <si>
    <t>3.3</t>
  </si>
  <si>
    <t>Forma de madeira comum para Fundações  - reaproveitamento 5X</t>
  </si>
  <si>
    <t>3.4</t>
  </si>
  <si>
    <t>74254/2</t>
  </si>
  <si>
    <t>Armação aço CA-50, Diam. 6,3 (1/4) á 12,5mm(1/2) -Fornecimento/corte perda de 10%) / dobra / colocação.</t>
  </si>
  <si>
    <t>kg</t>
  </si>
  <si>
    <t>3.5</t>
  </si>
  <si>
    <t>73942/2</t>
  </si>
  <si>
    <t>Armação de aço  CA-60 Diam. 3,4 a 6,0mm-Fornecimento/corte perda de 10%) / dobra / colocação.</t>
  </si>
  <si>
    <t>3.6</t>
  </si>
  <si>
    <t>74138/3</t>
  </si>
  <si>
    <t>Concreto para Fundação fck=25MPa, incluindo preparo, lançamento, adensamento.</t>
  </si>
  <si>
    <t>CONCRETO ARMADO PARA FUNDAÇÕES - VIGAS BALDRAMES</t>
  </si>
  <si>
    <t>3.7</t>
  </si>
  <si>
    <t>Forma de madeira comum para Fundções  - reaproveitamento 5X</t>
  </si>
  <si>
    <t>3.8</t>
  </si>
  <si>
    <t>3.9</t>
  </si>
  <si>
    <t>3.10</t>
  </si>
  <si>
    <t>CONCRETO ARMADO PARA FUNDAÇÕES - BASE CAIXA D´ÁGUA</t>
  </si>
  <si>
    <t>3.11</t>
  </si>
  <si>
    <t>3.12</t>
  </si>
  <si>
    <t>3.13</t>
  </si>
  <si>
    <t>3.14</t>
  </si>
  <si>
    <t>74138/2</t>
  </si>
  <si>
    <t>Concreto para Fundação fck=20MPa, incluindo preparo, lançamento, adensamento.</t>
  </si>
  <si>
    <t>3.15</t>
  </si>
  <si>
    <t>Estaca a trado (broca) d=30 cm com concreto fck=20 Mpa (sem armação)</t>
  </si>
  <si>
    <t>Subtotal item 3.0</t>
  </si>
  <si>
    <t>4.0</t>
  </si>
  <si>
    <t xml:space="preserve">SUPERESTRUTURA </t>
  </si>
  <si>
    <t>CONCRETO ARMADO  - VIGAS</t>
  </si>
  <si>
    <t>4.1</t>
  </si>
  <si>
    <t>Forma de madeira comum para estrutura de concreto  - reaproveitamento 5X</t>
  </si>
  <si>
    <t>4.2</t>
  </si>
  <si>
    <t>4.3</t>
  </si>
  <si>
    <t>4.4</t>
  </si>
  <si>
    <t>Concreto para Estrutura fck=25MPa, incluindo preparo, lançamento, adensamento.</t>
  </si>
  <si>
    <t>CONCRETO ARMADO - LAJES E PILARES</t>
  </si>
  <si>
    <t>4.5</t>
  </si>
  <si>
    <t>4.6</t>
  </si>
  <si>
    <t>4.7</t>
  </si>
  <si>
    <t>4.8</t>
  </si>
  <si>
    <t>4.9</t>
  </si>
  <si>
    <t>74202/1</t>
  </si>
  <si>
    <t>Laje pré-moldada para forro</t>
  </si>
  <si>
    <t>Subtotal item 4.0</t>
  </si>
  <si>
    <t>5.0</t>
  </si>
  <si>
    <t>SISTEMA DE VEDAÇÃO VERTICAL INTERNO E EXTERNO (PAREDES)</t>
  </si>
  <si>
    <t>5.1</t>
  </si>
  <si>
    <t>73982/1</t>
  </si>
  <si>
    <t xml:space="preserve">Alvenaria de vedação de 1/2 vez em tijolos cerâmicos de 08 furos (dimensões nominais: 19x19x09); assentamento em argamassa no traço 1:2:8 (cimento, cal e areia) </t>
  </si>
  <si>
    <t>5.2</t>
  </si>
  <si>
    <t>Encunhamento (aperto de alvenaria) em tijolo cerâmicos maciços 5x10x20cm 1 vez (esp. 20cm), assentamento c/ argamassa traço1:6 (cimento e areia)</t>
  </si>
  <si>
    <t>5.3</t>
  </si>
  <si>
    <t>74200/1</t>
  </si>
  <si>
    <t>Verga 10X10CM em concreto pre-moldado FCK=20MPA</t>
  </si>
  <si>
    <t>5.4</t>
  </si>
  <si>
    <t>C4070</t>
  </si>
  <si>
    <t>Divisória de banheiros e sanitários em granito com espessura de 2cm polido assentado com argamassa traço 1:4</t>
  </si>
  <si>
    <t>Subtotal item 5.0</t>
  </si>
  <si>
    <t>6.0</t>
  </si>
  <si>
    <t>ESQUADRIAS</t>
  </si>
  <si>
    <t>PORTAS DE MADEIRA</t>
  </si>
  <si>
    <t>6.1</t>
  </si>
  <si>
    <t>73910/5</t>
  </si>
  <si>
    <r>
      <t>Porta de abrir em madeira 0,80x2,10m ,</t>
    </r>
    <r>
      <rPr>
        <b/>
        <sz val="10"/>
        <rFont val="Arial"/>
        <family val="2"/>
      </rPr>
      <t xml:space="preserve"> PM1,</t>
    </r>
    <r>
      <rPr>
        <sz val="10"/>
        <rFont val="Arial"/>
        <family val="2"/>
      </rPr>
      <t xml:space="preserve"> incluso aduela 1A, alizar e dobradiça com aneis,conforme projeto de esquadrias</t>
    </r>
  </si>
  <si>
    <t>6.2</t>
  </si>
  <si>
    <t>MERCADO</t>
  </si>
  <si>
    <r>
      <t>Porta de abrir em madeira 0,80x2,10m com Chapa metálica h=50cm, visor de vidro 20x110cm,</t>
    </r>
    <r>
      <rPr>
        <b/>
        <sz val="10"/>
        <rFont val="Arial"/>
        <family val="2"/>
      </rPr>
      <t xml:space="preserve"> PM2, </t>
    </r>
    <r>
      <rPr>
        <sz val="10"/>
        <rFont val="Arial"/>
        <family val="2"/>
      </rPr>
      <t>conforme projeto de esquadrias</t>
    </r>
  </si>
  <si>
    <t>6.3</t>
  </si>
  <si>
    <r>
      <t xml:space="preserve">Porta de abrir em madeira 0,80x2,10m com Chapa metálica, </t>
    </r>
    <r>
      <rPr>
        <b/>
        <sz val="10"/>
        <rFont val="Arial"/>
        <family val="2"/>
      </rPr>
      <t xml:space="preserve">PM3, </t>
    </r>
    <r>
      <rPr>
        <sz val="10"/>
        <rFont val="Arial"/>
        <family val="2"/>
      </rPr>
      <t>conforme projeto de esquadrias</t>
    </r>
  </si>
  <si>
    <t>6.4</t>
  </si>
  <si>
    <t>73906/6</t>
  </si>
  <si>
    <r>
      <t xml:space="preserve">Porta de Madeira - </t>
    </r>
    <r>
      <rPr>
        <b/>
        <sz val="10"/>
        <rFont val="Arial"/>
        <family val="2"/>
      </rPr>
      <t>PM4</t>
    </r>
    <r>
      <rPr>
        <sz val="10"/>
        <rFont val="Arial"/>
        <family val="2"/>
      </rPr>
      <t xml:space="preserve"> - 0,60x210 - com veneziana excluso ferragens, conforme projeto de esquadrias</t>
    </r>
  </si>
  <si>
    <t>6.5</t>
  </si>
  <si>
    <t>73906/3</t>
  </si>
  <si>
    <r>
      <t xml:space="preserve">Porta de Madeira - </t>
    </r>
    <r>
      <rPr>
        <b/>
        <sz val="10"/>
        <rFont val="Arial"/>
        <family val="2"/>
      </rPr>
      <t>PM5</t>
    </r>
    <r>
      <rPr>
        <sz val="10"/>
        <rFont val="Arial"/>
        <family val="2"/>
      </rPr>
      <t xml:space="preserve"> - 0,80x210, com veneziana excluso ferragens, conforme projeto de esquadrias</t>
    </r>
  </si>
  <si>
    <t>6.7</t>
  </si>
  <si>
    <t>74139/2</t>
  </si>
  <si>
    <r>
      <t xml:space="preserve">Porta de abrir- Box  em madeira Laminado 0,60x1,60m, </t>
    </r>
    <r>
      <rPr>
        <b/>
        <sz val="10"/>
        <rFont val="Arial"/>
        <family val="2"/>
      </rPr>
      <t>PM6</t>
    </r>
    <r>
      <rPr>
        <sz val="10"/>
        <rFont val="Arial"/>
        <family val="2"/>
      </rPr>
      <t xml:space="preserve">, incluso marco, dobradiças e tarjeta tipo LIVRE/OCUPADOconforme projeto de esquadrias </t>
    </r>
  </si>
  <si>
    <t>6.8</t>
  </si>
  <si>
    <t>74139/1</t>
  </si>
  <si>
    <r>
      <t xml:space="preserve">Porta de abrir-Box em madeiraLaminado 0,80x1,60m, </t>
    </r>
    <r>
      <rPr>
        <b/>
        <sz val="10"/>
        <rFont val="Arial"/>
        <family val="2"/>
      </rPr>
      <t>PM7</t>
    </r>
    <r>
      <rPr>
        <sz val="10"/>
        <rFont val="Arial"/>
        <family val="2"/>
      </rPr>
      <t>, incluso marco, dobradiças e tarjeta tipo LIVRE/OCUPADO, conforme projeto de esquadrias</t>
    </r>
  </si>
  <si>
    <t>FERRAGENS E ACESSÓRIOS</t>
  </si>
  <si>
    <t>6.9</t>
  </si>
  <si>
    <t>74068/6</t>
  </si>
  <si>
    <t>Fechadura de embutir completa, para portas externas</t>
  </si>
  <si>
    <t>6.10</t>
  </si>
  <si>
    <t>74069/1</t>
  </si>
  <si>
    <t>Fechadura de embutir completa, para portas de banheiro</t>
  </si>
  <si>
    <t>PORTAS DE ALUMÍNIO</t>
  </si>
  <si>
    <t>6.11</t>
  </si>
  <si>
    <t>74071/2</t>
  </si>
  <si>
    <r>
      <t xml:space="preserve">Porta de abrir de 0,80x2,10m em chapa de alumínio com vidro e veneziana- </t>
    </r>
    <r>
      <rPr>
        <b/>
        <sz val="10"/>
        <rFont val="Arial"/>
        <family val="2"/>
      </rPr>
      <t>PA1</t>
    </r>
    <r>
      <rPr>
        <sz val="10"/>
        <rFont val="Arial"/>
        <family val="2"/>
      </rPr>
      <t>, conforme projeto de esquadrias, inclusive ferragens</t>
    </r>
  </si>
  <si>
    <t>JANELAS DE ALUMÍNIO</t>
  </si>
  <si>
    <t>6.12</t>
  </si>
  <si>
    <r>
      <t xml:space="preserve">Janela de Alumínio, basculante 60x40cm, </t>
    </r>
    <r>
      <rPr>
        <b/>
        <sz val="10"/>
        <rFont val="Arial"/>
        <family val="2"/>
      </rPr>
      <t>JA-1</t>
    </r>
    <r>
      <rPr>
        <sz val="10"/>
        <rFont val="Arial"/>
        <family val="2"/>
      </rPr>
      <t>,conforme projeto de esquadrias, inclusive ferragens</t>
    </r>
  </si>
  <si>
    <t>6.13</t>
  </si>
  <si>
    <t>C4513</t>
  </si>
  <si>
    <r>
      <t xml:space="preserve">Janela de Alumínio, de abir 60x90cm, </t>
    </r>
    <r>
      <rPr>
        <b/>
        <sz val="10"/>
        <rFont val="Arial"/>
        <family val="2"/>
      </rPr>
      <t>JA-2</t>
    </r>
    <r>
      <rPr>
        <sz val="10"/>
        <rFont val="Arial"/>
        <family val="2"/>
      </rPr>
      <t>,conforme projeto de esquadrias, inclusive ferragens</t>
    </r>
  </si>
  <si>
    <t>6.14</t>
  </si>
  <si>
    <r>
      <t xml:space="preserve">Janela de Alumínio, basculante 100x40cm, </t>
    </r>
    <r>
      <rPr>
        <b/>
        <sz val="10"/>
        <rFont val="Arial"/>
        <family val="2"/>
      </rPr>
      <t>JA-3</t>
    </r>
    <r>
      <rPr>
        <sz val="10"/>
        <rFont val="Arial"/>
        <family val="2"/>
      </rPr>
      <t>,conforme projeto de esquadrias, inclusive ferragens</t>
    </r>
  </si>
  <si>
    <t>6.15</t>
  </si>
  <si>
    <r>
      <t xml:space="preserve">Janela de Alumínio, basculante 150x40cm, </t>
    </r>
    <r>
      <rPr>
        <b/>
        <sz val="10"/>
        <rFont val="Arial"/>
        <family val="2"/>
      </rPr>
      <t>JA-4</t>
    </r>
    <r>
      <rPr>
        <sz val="10"/>
        <rFont val="Arial"/>
        <family val="2"/>
      </rPr>
      <t>,conforme projeto de esquadrias, inclusive ferragens</t>
    </r>
  </si>
  <si>
    <t>6.16</t>
  </si>
  <si>
    <r>
      <t xml:space="preserve">Janela de Alumínio, de correr 120x100cm, </t>
    </r>
    <r>
      <rPr>
        <b/>
        <sz val="10"/>
        <rFont val="Arial"/>
        <family val="2"/>
      </rPr>
      <t>JA-5</t>
    </r>
    <r>
      <rPr>
        <sz val="10"/>
        <rFont val="Arial"/>
        <family val="2"/>
      </rPr>
      <t>,conforme projeto de esquadrias, inclusive ferragens</t>
    </r>
  </si>
  <si>
    <t>6.17</t>
  </si>
  <si>
    <r>
      <t xml:space="preserve">Janela de Alumínio, basculante 150x110cm, </t>
    </r>
    <r>
      <rPr>
        <b/>
        <sz val="10"/>
        <rFont val="Arial"/>
        <family val="2"/>
      </rPr>
      <t>JA-6</t>
    </r>
    <r>
      <rPr>
        <sz val="10"/>
        <rFont val="Arial"/>
        <family val="2"/>
      </rPr>
      <t>,conforme projeto de esquadrias, inclusive ferragens</t>
    </r>
  </si>
  <si>
    <t>6.18</t>
  </si>
  <si>
    <r>
      <t xml:space="preserve">Janela de Alumínio, basculante 200x110cm, </t>
    </r>
    <r>
      <rPr>
        <b/>
        <sz val="10"/>
        <rFont val="Arial"/>
        <family val="2"/>
      </rPr>
      <t>JA-7</t>
    </r>
    <r>
      <rPr>
        <sz val="10"/>
        <rFont val="Arial"/>
        <family val="2"/>
      </rPr>
      <t>,conforme projeto de esquadrias, inclusive ferragens</t>
    </r>
  </si>
  <si>
    <t>6.19</t>
  </si>
  <si>
    <r>
      <t>Janela de Alumínio, basculante 220X110cm,</t>
    </r>
    <r>
      <rPr>
        <b/>
        <sz val="10"/>
        <rFont val="Arial"/>
        <family val="2"/>
      </rPr>
      <t>JA-8,</t>
    </r>
    <r>
      <rPr>
        <sz val="10"/>
        <rFont val="Arial"/>
        <family val="2"/>
      </rPr>
      <t xml:space="preserve"> conforme projeto de esquadrias, inclusive ferragens</t>
    </r>
  </si>
  <si>
    <t>6.20</t>
  </si>
  <si>
    <t>74067/4</t>
  </si>
  <si>
    <r>
      <t>Janela de Alumínio, com veneziana fixa 200X60cm,</t>
    </r>
    <r>
      <rPr>
        <b/>
        <sz val="10"/>
        <rFont val="Arial"/>
        <family val="2"/>
      </rPr>
      <t>JA-9,</t>
    </r>
    <r>
      <rPr>
        <sz val="10"/>
        <rFont val="Arial"/>
        <family val="2"/>
      </rPr>
      <t xml:space="preserve"> conforme projeto de esquadrias, inclusive ferragens</t>
    </r>
  </si>
  <si>
    <t>6.21</t>
  </si>
  <si>
    <t>CP</t>
  </si>
  <si>
    <t>Tela de nylon de proteção- fixada na esquadria</t>
  </si>
  <si>
    <t>VIDROS</t>
  </si>
  <si>
    <t>6.22</t>
  </si>
  <si>
    <t>Vidro miniboreal incolor, espessura 6mm- fornecimento e instalação</t>
  </si>
  <si>
    <t>6.23</t>
  </si>
  <si>
    <t>Vidro liso comum incolor, espessura 6mm- fornecimento e instalação</t>
  </si>
  <si>
    <t>6.24</t>
  </si>
  <si>
    <t>Espelho cristal esp. 4mm sem moldura</t>
  </si>
  <si>
    <t>Subtotal item 6.0</t>
  </si>
  <si>
    <t>7.0</t>
  </si>
  <si>
    <t xml:space="preserve">SISTEMAS DE COBERTURA </t>
  </si>
  <si>
    <t>7.1</t>
  </si>
  <si>
    <t>73931/3</t>
  </si>
  <si>
    <t xml:space="preserve">Estrutura de Madeira aparelhada com tesoura vão de 3,0 a 7,0 m para telha cerâmica </t>
  </si>
  <si>
    <t>7.2</t>
  </si>
  <si>
    <t>73938/2</t>
  </si>
  <si>
    <t>Cobertura em telha cerâmica tipo romana</t>
  </si>
  <si>
    <t>7.3</t>
  </si>
  <si>
    <t>73938/7</t>
  </si>
  <si>
    <t xml:space="preserve">Cumeeira com telha cerâmica emboçada com argamassa traço 1:2:8 </t>
  </si>
  <si>
    <t>Subtotal item 7.0</t>
  </si>
  <si>
    <t>8.0</t>
  </si>
  <si>
    <t xml:space="preserve">IMPERMEABILIZAÇÃO </t>
  </si>
  <si>
    <t>8.1</t>
  </si>
  <si>
    <t xml:space="preserve">Impermeabilização com tinta betuminosa em fundações, baldrames </t>
  </si>
  <si>
    <t>Subtotal item 8.0</t>
  </si>
  <si>
    <t>9.0</t>
  </si>
  <si>
    <t>REVESTIMENTOS INTERNOS E EXTERNOS</t>
  </si>
  <si>
    <t>9.1</t>
  </si>
  <si>
    <t>Chapisco em  parede com argamassa traço - 1:3 (cimento / areia)</t>
  </si>
  <si>
    <t>9.2</t>
  </si>
  <si>
    <t>C0778</t>
  </si>
  <si>
    <t>Chapisco em teto com argamassa traço - 1:3 (cimento / areia)</t>
  </si>
  <si>
    <t>9.3</t>
  </si>
  <si>
    <t>73927/8</t>
  </si>
  <si>
    <t>Emboço  de parede, com argamassa traço - 1:2:9 (cimento / cal / areia), espessura 1,5 cm</t>
  </si>
  <si>
    <t>9.4</t>
  </si>
  <si>
    <t>C4002</t>
  </si>
  <si>
    <t>Reboco de parede, com argamassa traço - 1:2:6 (cimento / cal / areia), espessura 2,0 cm (massa única)</t>
  </si>
  <si>
    <t>9.5</t>
  </si>
  <si>
    <t>C1218</t>
  </si>
  <si>
    <t>Reboco de teto, com argamassa traço - 1:2:9 (cimento / cal / areia), espessura 1,5 cm</t>
  </si>
  <si>
    <t>9.6</t>
  </si>
  <si>
    <t>C4443</t>
  </si>
  <si>
    <t xml:space="preserve">Revestimento cerâmico de paredes PEI IV- cerâmica 30 x 40 cm aplicado com argamassa industrializada- incl. rejunte - conforme projeto   </t>
  </si>
  <si>
    <t>9.7</t>
  </si>
  <si>
    <t>C4442</t>
  </si>
  <si>
    <t>Revestimento cerâmico de paredes PEI IV - cerâmica 10 x 10 cm aplicado com argamassa industrializada- incl. rejunte - conforme projeto</t>
  </si>
  <si>
    <t>9.8</t>
  </si>
  <si>
    <t>Roda meio em madeira (largura=10cm)</t>
  </si>
  <si>
    <t>Subtotal item 9.0</t>
  </si>
  <si>
    <t>10.0</t>
  </si>
  <si>
    <t>SISTEMAS DE PISOS INTERNOS E EXTERNOS (PAVIMENTAÇÃO)</t>
  </si>
  <si>
    <t>10.1</t>
  </si>
  <si>
    <t>74000/1</t>
  </si>
  <si>
    <t xml:space="preserve">Camada impermeabilizadora e=5cm </t>
  </si>
  <si>
    <t>10.2</t>
  </si>
  <si>
    <t>73977/1</t>
  </si>
  <si>
    <t xml:space="preserve">Camada regularizadora e=3cm </t>
  </si>
  <si>
    <t>10.3</t>
  </si>
  <si>
    <t>73829/1</t>
  </si>
  <si>
    <t>Piso cerâmico esmaltado PEI V - 40 x 40 cm  aplicado com argamassa industrializada - incl. rejunte - Branco antiderrapante - conforme projeto</t>
  </si>
  <si>
    <t>10.4</t>
  </si>
  <si>
    <t xml:space="preserve">Piso cerâmico esmaltado PEI V - 40 x 40 cm  aplicado com argamassa industrializada - incl. rejunte - Cinza Antiderrapante - conforme projeto </t>
  </si>
  <si>
    <t>10.5</t>
  </si>
  <si>
    <t>C4623</t>
  </si>
  <si>
    <t>Piso podotátil interno em borracha 30x30cm, assentamento com cola vinil (fornecimento e assentamento)</t>
  </si>
  <si>
    <t>10.6</t>
  </si>
  <si>
    <t>Piso tátil de alerta/direcional em placas pré-moldadas - 5MPa</t>
  </si>
  <si>
    <t>10.7</t>
  </si>
  <si>
    <t>C2284</t>
  </si>
  <si>
    <t xml:space="preserve">Soleira em granito cinza andorinha, L=15cm, E=2cm </t>
  </si>
  <si>
    <t>PAVIMENTAÇÃO EXTERNA</t>
  </si>
  <si>
    <t>10.8</t>
  </si>
  <si>
    <t>Piso de cimento desempenado com juntas de dilatação</t>
  </si>
  <si>
    <t>10.9</t>
  </si>
  <si>
    <t>73907/3</t>
  </si>
  <si>
    <t>Rampa de acesso em concreto não estrutural</t>
  </si>
  <si>
    <t>10.10</t>
  </si>
  <si>
    <t>74223/1</t>
  </si>
  <si>
    <t>Meio -fio (GUIA) de concreto premoldado</t>
  </si>
  <si>
    <t>10.11</t>
  </si>
  <si>
    <t>74164/4</t>
  </si>
  <si>
    <t>Lastro de brita para o estacionamento</t>
  </si>
  <si>
    <t>Subtotal item 10.0</t>
  </si>
  <si>
    <t>11.0</t>
  </si>
  <si>
    <t>PINTURA</t>
  </si>
  <si>
    <t>11.1</t>
  </si>
  <si>
    <t>74134/2</t>
  </si>
  <si>
    <t xml:space="preserve">Emassamento de paredes internas com massa PVA - 02 demãos </t>
  </si>
  <si>
    <t>11.2</t>
  </si>
  <si>
    <t>73955/2</t>
  </si>
  <si>
    <t xml:space="preserve">Emassamento de lajes internas com massa PVA - 02 demãos </t>
  </si>
  <si>
    <t>11.3</t>
  </si>
  <si>
    <t>73954/2</t>
  </si>
  <si>
    <t>Pintura em latex acrílico 02 demãos sobre paredes internas e externas</t>
  </si>
  <si>
    <t>11.4</t>
  </si>
  <si>
    <t>73750/1</t>
  </si>
  <si>
    <t xml:space="preserve">Pintura em latex PVA 02 demãos sobre lajes internas e externas </t>
  </si>
  <si>
    <t>11.5</t>
  </si>
  <si>
    <t>74065/1</t>
  </si>
  <si>
    <t>Pintura em esmalte sintético 02 demãos em roda meio de madeira</t>
  </si>
  <si>
    <t>11.6</t>
  </si>
  <si>
    <t>73924/2</t>
  </si>
  <si>
    <t>Pintura em esmalte acetinado 02 demãos para portão</t>
  </si>
  <si>
    <t>11.7</t>
  </si>
  <si>
    <t>Pintura em eslamte sintético 02 demãos em porta de madeira</t>
  </si>
  <si>
    <t>Subtotal item 11.0</t>
  </si>
  <si>
    <t>12.0</t>
  </si>
  <si>
    <t>INSTALAÇÕES HIDRÁULICA</t>
  </si>
  <si>
    <t>12.1</t>
  </si>
  <si>
    <t>74184/1</t>
  </si>
  <si>
    <t>Registro de gaveta bruto, Ø 1"</t>
  </si>
  <si>
    <t>12.2</t>
  </si>
  <si>
    <t>74183/1</t>
  </si>
  <si>
    <t>Registro de gaveta bruto, Ø 1 1/4"</t>
  </si>
  <si>
    <t>12.3</t>
  </si>
  <si>
    <t>Registro de gaveta bruto, Ø 1 1/2"</t>
  </si>
  <si>
    <t>12.4</t>
  </si>
  <si>
    <t>74181/1</t>
  </si>
  <si>
    <t>Registro de gaveta bruto, Ø 2"</t>
  </si>
  <si>
    <t>12.5</t>
  </si>
  <si>
    <t>74180/1</t>
  </si>
  <si>
    <t>Registro de gaveta bruto, Ø 2 1/2"</t>
  </si>
  <si>
    <t>12.6</t>
  </si>
  <si>
    <t>Registro de pressao com canopla Ø 3/4"</t>
  </si>
  <si>
    <t>12.7</t>
  </si>
  <si>
    <t>75030/1</t>
  </si>
  <si>
    <t>Tubo PVC soldável Ø 20 mm, inclusive conexões</t>
  </si>
  <si>
    <t>12.8</t>
  </si>
  <si>
    <t>Tubo PVC soldável Ø 25 mm, inclusive conexões</t>
  </si>
  <si>
    <t>12.9</t>
  </si>
  <si>
    <t>75030/2</t>
  </si>
  <si>
    <t>Tubo PVC soldável Ø 32 mm, inclusive conexões</t>
  </si>
  <si>
    <t>12.10</t>
  </si>
  <si>
    <t>75030/3</t>
  </si>
  <si>
    <t>Tubo PVC soldável Ø 40 mm, inclusive conexões</t>
  </si>
  <si>
    <t>12.11</t>
  </si>
  <si>
    <t>75030/4</t>
  </si>
  <si>
    <t>Tubo PVC soldável Ø 50 mm, inclusive conexões</t>
  </si>
  <si>
    <t>12.12</t>
  </si>
  <si>
    <t>75030/5</t>
  </si>
  <si>
    <t>Tubo PVC soldável Ø 60 mm, inclusive conexões</t>
  </si>
  <si>
    <t>12.13</t>
  </si>
  <si>
    <t>Caixa dágua metálica completa de 15.000l, inclusive base conforme projeto</t>
  </si>
  <si>
    <t>12.14</t>
  </si>
  <si>
    <t>Joelho PCV soldavel 90º agua fria 20mm</t>
  </si>
  <si>
    <t>12.15</t>
  </si>
  <si>
    <t>Joelho PCV soldavel 90º agua fria 25mm</t>
  </si>
  <si>
    <t>12.16</t>
  </si>
  <si>
    <t>Joelho PCV soldavel 90º agua fria 40mm</t>
  </si>
  <si>
    <t>12.17</t>
  </si>
  <si>
    <t>Joelho PCV soldavel 90º agua fria 32mm</t>
  </si>
  <si>
    <t>12.18</t>
  </si>
  <si>
    <t>Joelho PCV soldavel 90º agua fria 60mm</t>
  </si>
  <si>
    <t>12.19</t>
  </si>
  <si>
    <t>Te PVC soldavel com rosca agua fria 25mmX25mmX20mm</t>
  </si>
  <si>
    <t>12.20</t>
  </si>
  <si>
    <t>Te PVC soldavel com rosca agua fria 25mmX25mmX32mm</t>
  </si>
  <si>
    <t>12.21</t>
  </si>
  <si>
    <t>C2410</t>
  </si>
  <si>
    <t>Te PVC soldavel com rosca agua fria 50mmX50mmX40mm</t>
  </si>
  <si>
    <t>12.22</t>
  </si>
  <si>
    <t>Te PVC soldavel com rosca agua fria 60mmX60mmX25mm</t>
  </si>
  <si>
    <t>12.23</t>
  </si>
  <si>
    <t>Te PVC soldavel com rosca agua fria 60mmX60mmX50mm</t>
  </si>
  <si>
    <t>12.24</t>
  </si>
  <si>
    <t>Te PVC soldável agua fria 20mm</t>
  </si>
  <si>
    <t>12.25</t>
  </si>
  <si>
    <t>Te PVC soldável agua fria 25mm</t>
  </si>
  <si>
    <t>12.26</t>
  </si>
  <si>
    <t>Te PVC soldável agua fria 60mm</t>
  </si>
  <si>
    <t>12.27</t>
  </si>
  <si>
    <t>Te PVC soldável agua fria 40mm</t>
  </si>
  <si>
    <t>Subtotal item 12.0</t>
  </si>
  <si>
    <t>13.0</t>
  </si>
  <si>
    <t>INSTALAÇÃO SANITÁRIA</t>
  </si>
  <si>
    <t>13.1</t>
  </si>
  <si>
    <t>Caixa Sifonada 100x100x50mm</t>
  </si>
  <si>
    <t>13.2</t>
  </si>
  <si>
    <t>Ralo Seco PVC 100x100mm</t>
  </si>
  <si>
    <t>13.3</t>
  </si>
  <si>
    <t>C3738</t>
  </si>
  <si>
    <t>Terminal de Ventilação Série Normal 50mm</t>
  </si>
  <si>
    <t>13.4</t>
  </si>
  <si>
    <t>74165/4</t>
  </si>
  <si>
    <t>Tubo de PVC Série Normal 100mm, fornec. e instalação, inclusive conexões</t>
  </si>
  <si>
    <t>13.5</t>
  </si>
  <si>
    <t>74165/1</t>
  </si>
  <si>
    <t>Tubo de PVC Série Normal 40mm, fornec. e instalação, inclusive conexões</t>
  </si>
  <si>
    <t>13.6</t>
  </si>
  <si>
    <t>74165/2</t>
  </si>
  <si>
    <t>Tubo de PVC Série Normal 50mm , fornec. e instalação, inclusive conexões</t>
  </si>
  <si>
    <t>13.7</t>
  </si>
  <si>
    <t>74168/1</t>
  </si>
  <si>
    <t>Tubo de PVC Série Normal 150mm , fornec. e instalação, inclusive conexões</t>
  </si>
  <si>
    <t>13.8</t>
  </si>
  <si>
    <t>Joelho PCV 45º esgoto 40 mm</t>
  </si>
  <si>
    <t>13.9</t>
  </si>
  <si>
    <t>Joelho PCV 90º esgoto 40 mm</t>
  </si>
  <si>
    <t>13.10</t>
  </si>
  <si>
    <t>Junção PVC esgoto 40 mm</t>
  </si>
  <si>
    <t>13.11</t>
  </si>
  <si>
    <t>Junção PVC esgoto 100 x 50 mm</t>
  </si>
  <si>
    <t>13.12</t>
  </si>
  <si>
    <t>Joelho PCV 90º esgoto 100 mm</t>
  </si>
  <si>
    <t>13.13</t>
  </si>
  <si>
    <t>Junção PVC esgoto 100 x 100 mm</t>
  </si>
  <si>
    <t>13.14</t>
  </si>
  <si>
    <t>Caixa de inspeção em alvenaria de tijolo medindo 900x900x600mm , com tampão em ferro fundido</t>
  </si>
  <si>
    <t>13.15</t>
  </si>
  <si>
    <t>74051/1</t>
  </si>
  <si>
    <t>Caixa de gordura sifonada, em alvenaria de tijolo, medindo 900x900x1200mm, com tampão em ferro fundido</t>
  </si>
  <si>
    <t>13.16</t>
  </si>
  <si>
    <t>74198/2</t>
  </si>
  <si>
    <t>Sumidouro em alvenaria 3,00 x 3,00 x 4,50 m</t>
  </si>
  <si>
    <t>13.17</t>
  </si>
  <si>
    <t>74197/1</t>
  </si>
  <si>
    <t>Fossa séptica  (dimensões internas 3,00x1,70x1,50m)</t>
  </si>
  <si>
    <t>13.18</t>
  </si>
  <si>
    <t>C4026</t>
  </si>
  <si>
    <t>Canaleta de concreto 20cm x 20cm com tampa com grelha de alumínio</t>
  </si>
  <si>
    <t>Subtotal item 13.0</t>
  </si>
  <si>
    <t>14.0</t>
  </si>
  <si>
    <t>LOUÇAS E METAIS</t>
  </si>
  <si>
    <t>14.1</t>
  </si>
  <si>
    <t>C4635</t>
  </si>
  <si>
    <t>Bacia Sanitária Vogue Plus, Linha Conforto com abertura, cor Branco Gelo, código: P.51,  DECA, ou equivalente p/ de descarga, com acessórios, bolsa de borracha para ligacao, tubo pvc ligacao - fornecimento e instalacao</t>
  </si>
  <si>
    <t>14.2</t>
  </si>
  <si>
    <t>C4642</t>
  </si>
  <si>
    <t>Assento Poliéster com abertura frontal Vogue Plus, Linha Conforto, cor Branco Gelo,c código AP.52, DECA, ou equivalente</t>
  </si>
  <si>
    <t>14.3</t>
  </si>
  <si>
    <t>Ducha Higiênica com registro e derivação Izy, código 1984.C37. ACT.CR, DECA, ou equivalente</t>
  </si>
  <si>
    <t>14.4</t>
  </si>
  <si>
    <t>Bacia Sanitária Convencional Izy, cor Branco Gelo, código P.11, DECA, ou equivalente</t>
  </si>
  <si>
    <t>14.5</t>
  </si>
  <si>
    <t>Válvula de descarga: Base Hydra Max, código 4550.404 e acabamento Hydra Max, código 4900.C.MAX 1 ½”, acabamento cromado, DECA ou equivalente</t>
  </si>
  <si>
    <t>14.6</t>
  </si>
  <si>
    <t>74193/1</t>
  </si>
  <si>
    <t>Bacia Sanitária Convencional com Caixa Acoplada, código Izy P.111, DECA, ou equivalente com acessórios- fornecimento e instalação</t>
  </si>
  <si>
    <t>14.7</t>
  </si>
  <si>
    <t>74113/1</t>
  </si>
  <si>
    <t>Assento plástico Izy, Código AP.01, DECA</t>
  </si>
  <si>
    <t>14.8</t>
  </si>
  <si>
    <t>74234/1</t>
  </si>
  <si>
    <t>Mictório com Sifão Integrado Branco Gelo, codigo M715, Deca ou equivalente</t>
  </si>
  <si>
    <t>14.9</t>
  </si>
  <si>
    <t>Lavatório Pequeno Ravena/Izy cor Branco Gelo, código: L.915, DECA, ou equivalente, sem coluna,(válvula, sifao e engate flexível cromados), exceto Torneira</t>
  </si>
  <si>
    <t>14.10</t>
  </si>
  <si>
    <t>Cuba de Embutir Oval cor Branco Gelo, código L.37, DECA, ou equivalente, em bancada  e complementos (válvula, sifao e engate flexível cromados), exceto torneira.</t>
  </si>
  <si>
    <t>14.11</t>
  </si>
  <si>
    <t>73949/9</t>
  </si>
  <si>
    <t>Torneira para lavatório de mesa bica baixa Izy, código 1193.C37, Deca ou equivalente</t>
  </si>
  <si>
    <t>14.12</t>
  </si>
  <si>
    <t>Papeleira Metálica Linha Izy, código 2020.C37, DECA ou equivalente</t>
  </si>
  <si>
    <t>14.13</t>
  </si>
  <si>
    <t>Barra de apoio, Linha conforto, código 2305.C, cor cromado, DECA ou equivalente</t>
  </si>
  <si>
    <t>14.14</t>
  </si>
  <si>
    <t>Barra de apoio para lavatório " u ", Linha conforto, aço polido, DECA, ou equivalente</t>
  </si>
  <si>
    <t>14.15</t>
  </si>
  <si>
    <t>Dispenser Toalha Linha Excellence, código 7007, Melhoramentos ou equivalente.</t>
  </si>
  <si>
    <t>14.16</t>
  </si>
  <si>
    <t>73947/12</t>
  </si>
  <si>
    <t>Saboneteira Linha Excellence, código 7009, Melhoramentos ou equivalente</t>
  </si>
  <si>
    <t>14.17</t>
  </si>
  <si>
    <t>74146/1</t>
  </si>
  <si>
    <t>Tanque Grande (40 L) cor Branco Gelo, código TQ.03, DECA, ou equivalente</t>
  </si>
  <si>
    <t>14.18</t>
  </si>
  <si>
    <t>73949/1</t>
  </si>
  <si>
    <t>Torneira de parede de uso geral com arejador Izy, código 1155.C37, DECA, ou equivalente para jardim ou tanque, padrao alto</t>
  </si>
  <si>
    <t>14.19</t>
  </si>
  <si>
    <t>73911/1</t>
  </si>
  <si>
    <t>Cuba Inox Embutir 40x34x17cm, cuba 3, básica aço inoxidável, com válvula, FRANKE, ou equivalente, com sifão em metal cromado 1.1/2x1.1/2", válvula em metal cromado tipo americana 3.1/2"x1.1/2" para pia - fornecimento e instalação</t>
  </si>
  <si>
    <t>14.20</t>
  </si>
  <si>
    <t>73949/7</t>
  </si>
  <si>
    <t>Torneira para cozinha de mesa bica móvel Izy, código 1167.C37, DECA, ou equivalente</t>
  </si>
  <si>
    <t>14.21</t>
  </si>
  <si>
    <t>Cuba industrial 50x40 profundidade 30 – HIDRONOX, ou equivalente, com sifão em metal cromado 1.1/2x1.1/2", válvula em metal cromado tipo americana 3.1/2"x1.1/2" para pia - fornecimento e instalação</t>
  </si>
  <si>
    <t>14.22</t>
  </si>
  <si>
    <t>Torneira elétrica LorenEasy, LORENZETTI ou equivalente</t>
  </si>
  <si>
    <t>14.23</t>
  </si>
  <si>
    <t xml:space="preserve">Chuveiro Maxi Ducha, LORENZETTI, com Mangueira plástica/desviador para duchas elétricas, cógigo 8010-A, LORENZETTI,  ou equivalente </t>
  </si>
  <si>
    <t>14.24</t>
  </si>
  <si>
    <t>Torneira de parede de uso geral com bico para mangueira Izy, código 1153.C37, DECA, ou equivalente</t>
  </si>
  <si>
    <t>Subtotal item 14.0</t>
  </si>
  <si>
    <t>15.0</t>
  </si>
  <si>
    <t>INSTALAÇÃO DE GÁS COMBUSTÍVEL</t>
  </si>
  <si>
    <t>15.1</t>
  </si>
  <si>
    <t>Abrigo para Central de GLP, em concreto</t>
  </si>
  <si>
    <t>15.2</t>
  </si>
  <si>
    <t>73994/1</t>
  </si>
  <si>
    <t xml:space="preserve">Armação em tela de aço 4,2mm, malha 15x15cm </t>
  </si>
  <si>
    <t>15.3</t>
  </si>
  <si>
    <t>73976/3</t>
  </si>
  <si>
    <t>Tubo de Ferro Galvanizado Ø 3/4", inclusive conexões</t>
  </si>
  <si>
    <t>15.4</t>
  </si>
  <si>
    <t>Cotovelo de ferro galvanizado Ø 3/4"</t>
  </si>
  <si>
    <t>15.5</t>
  </si>
  <si>
    <t>CPU</t>
  </si>
  <si>
    <t>Fita anticorrosiva</t>
  </si>
  <si>
    <t>15.6</t>
  </si>
  <si>
    <t>Válvula esfera Ø 3/4" NPT 300</t>
  </si>
  <si>
    <t>15.7</t>
  </si>
  <si>
    <t>Registro 1º Estágio c/ manômetro</t>
  </si>
  <si>
    <t>15.8</t>
  </si>
  <si>
    <t>Registro 2º Estágio c/ manômetro</t>
  </si>
  <si>
    <t>15.9</t>
  </si>
  <si>
    <t>Registro do Regulador</t>
  </si>
  <si>
    <t>15.10</t>
  </si>
  <si>
    <t>Manômetro NPT 1/4, 0 a 300 Psi</t>
  </si>
  <si>
    <t>15.11</t>
  </si>
  <si>
    <t>Placa de sinalização em pvc cod 01 - (500x300) Proibido fumar</t>
  </si>
  <si>
    <t>15.12</t>
  </si>
  <si>
    <t>Placa de sinalização em pvc cod 06 - (500x300)  Perigo Inflamável</t>
  </si>
  <si>
    <t>Subtotal item 15.0</t>
  </si>
  <si>
    <t>16.0</t>
  </si>
  <si>
    <t>SISTEMA DE PROTEÇÃO CONTRA INCÊNCIO</t>
  </si>
  <si>
    <t>16.1</t>
  </si>
  <si>
    <t>Extintor PQS - 6KG</t>
  </si>
  <si>
    <t>16.2</t>
  </si>
  <si>
    <t>C4394</t>
  </si>
  <si>
    <t>Luminária de emergência de 31 Leds autonomia minima de 1 hora</t>
  </si>
  <si>
    <t>16.3</t>
  </si>
  <si>
    <t>Marcação no Piso - 1 x 1m para hidrante</t>
  </si>
  <si>
    <t>16.4</t>
  </si>
  <si>
    <t>Placa de sinalização em pvc cod 13 - (316x158) Saída de emergência</t>
  </si>
  <si>
    <t>16.5</t>
  </si>
  <si>
    <t>Placa de sinalização em pvc cod 17 - (316x158) Mensagem "Saída"</t>
  </si>
  <si>
    <t>16.6</t>
  </si>
  <si>
    <t>Placa de sinalização em pvc cod 23 - (300x300) Extintor de Incêndio</t>
  </si>
  <si>
    <t>Subtotal item 16.0</t>
  </si>
  <si>
    <t>17.0</t>
  </si>
  <si>
    <t>INSTALAÇÕES ELÉTRICAS E TELEFÔNICAS 110V</t>
  </si>
  <si>
    <t>QUADRO DE DISTRIBUIÇÃO</t>
  </si>
  <si>
    <t>17.1</t>
  </si>
  <si>
    <t>74131/4</t>
  </si>
  <si>
    <t>Quadro de distribuição de embutir, sem barramento, para  12 disjuntores padrão europeu (linha branca), exclusive disjuntores</t>
  </si>
  <si>
    <t>17.2</t>
  </si>
  <si>
    <t>Quadro de distribuição de embutir, sem barramento, para 15 disjuntores padrão europeu (linha branca), exclusive disjuntores</t>
  </si>
  <si>
    <t>17.3</t>
  </si>
  <si>
    <t>Quadro de destribuiçãopara telefone - fornecimento e instalação</t>
  </si>
  <si>
    <t>17.4</t>
  </si>
  <si>
    <t>Quadro de medição fornecimento e instalação</t>
  </si>
  <si>
    <t>17.5</t>
  </si>
  <si>
    <t>74130/1</t>
  </si>
  <si>
    <t>Disjuntor termomagnetico monopolar 10 A, padrão DIN (linha branca)</t>
  </si>
  <si>
    <t>17.6</t>
  </si>
  <si>
    <t>Disjuntor termomagnetico monopolar 25 A, padrão DIN (linha branca)</t>
  </si>
  <si>
    <t>17.7</t>
  </si>
  <si>
    <t>74130/2</t>
  </si>
  <si>
    <t>Disjuntor termomagnetico monopolar 50 A, padrão DIN (linha branca)</t>
  </si>
  <si>
    <t>17.8</t>
  </si>
  <si>
    <t>Disjuntor termomagnetico monopolar 63 A, padrão DIN (linha branca)</t>
  </si>
  <si>
    <t>17.9</t>
  </si>
  <si>
    <t>C4562</t>
  </si>
  <si>
    <t>Dispositivo de proteção contra surto</t>
  </si>
  <si>
    <t>17.10</t>
  </si>
  <si>
    <t>74130/3</t>
  </si>
  <si>
    <t>Disjuntor bipolar termomagnetico 10 A - 5 kA</t>
  </si>
  <si>
    <t>17.11</t>
  </si>
  <si>
    <t>Disjuntor bipolar termomagnetico 13 A - 5 kA</t>
  </si>
  <si>
    <t>17.12</t>
  </si>
  <si>
    <t>Disjuntor bipolar termomagnetico 20 A - 5 kA</t>
  </si>
  <si>
    <t>17.13</t>
  </si>
  <si>
    <t>Disjuntor bipolar termomagnetico 10 A - 4.5 kA</t>
  </si>
  <si>
    <t>17.14</t>
  </si>
  <si>
    <t>Disjuntor bipolar termomagnetico 16 A - 4.5 kA</t>
  </si>
  <si>
    <t>17.15</t>
  </si>
  <si>
    <t>74130/5</t>
  </si>
  <si>
    <t>Disjuntor bipolar termomagnetico 70 A - 4.5 kA</t>
  </si>
  <si>
    <t>17.16</t>
  </si>
  <si>
    <t>Disjuntor bipolar termomagnetico 80 A - 4.5 kA</t>
  </si>
  <si>
    <t>17.17</t>
  </si>
  <si>
    <t>C1109</t>
  </si>
  <si>
    <t>Disjuntor tripolar termomagnetico 225A</t>
  </si>
  <si>
    <t>ELETRODUTOS E ACESSÓRIOS</t>
  </si>
  <si>
    <t>Eletroduto PVC flexível corrugado reforçado, Ø20mm (DN 3/4"), inclusive conexões</t>
  </si>
  <si>
    <t>17.18</t>
  </si>
  <si>
    <t>Eletroduto PVC flexível corrugado reforçado, Ø25mm (DN 1"), inclusive conexões</t>
  </si>
  <si>
    <t>17.19</t>
  </si>
  <si>
    <t>Eletroduto PVC rígido roscavel, Ø40mm (DN 1 1/2"), inclusive conexões</t>
  </si>
  <si>
    <t>17.20</t>
  </si>
  <si>
    <t>Eletroduto PVC rígido roscavel, Ø50mm (DN 2"), inclusive conexões</t>
  </si>
  <si>
    <t>17.21</t>
  </si>
  <si>
    <t>Eletroduto PVC rígido roscavel, Ø75mm (DN 3"), inclusive conexões</t>
  </si>
  <si>
    <t>17.22</t>
  </si>
  <si>
    <t>Eletroduto PVC rígido roscavel, Ø125mm (DN 5"), inclusive conexões</t>
  </si>
  <si>
    <t>17.23</t>
  </si>
  <si>
    <t>Eletroduto PVC rígido roscavel, Ø150mm (DN 6"), inclusive conexões</t>
  </si>
  <si>
    <t>17.24</t>
  </si>
  <si>
    <t>Curva 45º PVC rosqueavel 1.1/2"</t>
  </si>
  <si>
    <t>17.25</t>
  </si>
  <si>
    <t>Curva 90º PVC rosqueavel 1/2"</t>
  </si>
  <si>
    <t>17.26</t>
  </si>
  <si>
    <t>Luva de aço galvanizado 1.1/2" - fornecimento e instalação</t>
  </si>
  <si>
    <t>17.27</t>
  </si>
  <si>
    <t>Luva de aço galvanizado 1/2" - fornecimento e instalação</t>
  </si>
  <si>
    <t>17.28</t>
  </si>
  <si>
    <t>Curva de aço galvanizado 1.1/4" - fornecimento e instalação</t>
  </si>
  <si>
    <t>17.29</t>
  </si>
  <si>
    <t>Caixa de passagem 40x40 com tampa</t>
  </si>
  <si>
    <t>17.30</t>
  </si>
  <si>
    <t>Caixa de passagem 30x30 para telefone</t>
  </si>
  <si>
    <t>17.31</t>
  </si>
  <si>
    <t>Caixa de passagem PVC 4x4" - fornecimento e instalação</t>
  </si>
  <si>
    <t>17.32</t>
  </si>
  <si>
    <t>Caixa de passagem PVC 4x2" - fornecimento e instalação</t>
  </si>
  <si>
    <t>17.33</t>
  </si>
  <si>
    <t>Caixa de passagem PVC 3" octogonal</t>
  </si>
  <si>
    <t>17.34</t>
  </si>
  <si>
    <t>C0671</t>
  </si>
  <si>
    <t>Canaleta PVC 80x80cm</t>
  </si>
  <si>
    <t>CABOS E FIOS (CONDUTORES)</t>
  </si>
  <si>
    <t>Condutor de cobre unipolar, isolação em PVC/70ºC, camada de proteção em PVC, não propagador de chamas, classe de tensão 750V, encordoamento classe 5, flexível, com as seguintes seções nominais:</t>
  </si>
  <si>
    <t>17.35</t>
  </si>
  <si>
    <t>73860/7</t>
  </si>
  <si>
    <t>#1,5 mm²</t>
  </si>
  <si>
    <t>17.36</t>
  </si>
  <si>
    <t>73860/8</t>
  </si>
  <si>
    <t>#2,5 mm²</t>
  </si>
  <si>
    <t>17.37</t>
  </si>
  <si>
    <t>73860/9</t>
  </si>
  <si>
    <t>#4 mm²</t>
  </si>
  <si>
    <t>17.38</t>
  </si>
  <si>
    <t>73860/10</t>
  </si>
  <si>
    <t>#6 mm²</t>
  </si>
  <si>
    <t>17.39</t>
  </si>
  <si>
    <t>73860/12</t>
  </si>
  <si>
    <t>#16 mm²</t>
  </si>
  <si>
    <t>17.40</t>
  </si>
  <si>
    <t>73860/13</t>
  </si>
  <si>
    <t>#25 mm²</t>
  </si>
  <si>
    <t>17.41</t>
  </si>
  <si>
    <t>73860/14</t>
  </si>
  <si>
    <t>#35 mm²</t>
  </si>
  <si>
    <t>17.42</t>
  </si>
  <si>
    <t>73860/15</t>
  </si>
  <si>
    <t>#70 mm²</t>
  </si>
  <si>
    <t>17.43</t>
  </si>
  <si>
    <t>73860/16</t>
  </si>
  <si>
    <t>#95 mm²</t>
  </si>
  <si>
    <t>17.44</t>
  </si>
  <si>
    <t>73860/19</t>
  </si>
  <si>
    <t>#185 mm²</t>
  </si>
  <si>
    <t>17.45</t>
  </si>
  <si>
    <t>73768/10</t>
  </si>
  <si>
    <t>Cabo CCI-50  2 pares</t>
  </si>
  <si>
    <t>17.46</t>
  </si>
  <si>
    <t>C0560</t>
  </si>
  <si>
    <t>Cabo CCE-50 2 pares</t>
  </si>
  <si>
    <t>ILUMINAÇÃO E TOMADAS</t>
  </si>
  <si>
    <t>17.47</t>
  </si>
  <si>
    <t>Tomada universal, 2P+T, 10A/250v, cor branca, completa</t>
  </si>
  <si>
    <t>17.48</t>
  </si>
  <si>
    <t>Tomada universal, 2P+T, 20A/250V, cor branca, completa</t>
  </si>
  <si>
    <t>17.49</t>
  </si>
  <si>
    <t>Interruptor simples 10 A, completa</t>
  </si>
  <si>
    <t>17.50</t>
  </si>
  <si>
    <t>Interruptor duas seções 10A por seção, completa</t>
  </si>
  <si>
    <t>17.51</t>
  </si>
  <si>
    <t>Interruptor três seções 10A por seção, completa</t>
  </si>
  <si>
    <t>17.52</t>
  </si>
  <si>
    <t>Interruptor simples com uma tomada</t>
  </si>
  <si>
    <t>17.53</t>
  </si>
  <si>
    <t>C2298</t>
  </si>
  <si>
    <t>Placa cega 2x4"</t>
  </si>
  <si>
    <t>17.54</t>
  </si>
  <si>
    <t>73953/6</t>
  </si>
  <si>
    <t>Luminárias 2x32W completa</t>
  </si>
  <si>
    <t>17.55</t>
  </si>
  <si>
    <t>73953/2</t>
  </si>
  <si>
    <t>Luminárias 2x16W completa</t>
  </si>
  <si>
    <t>17.56</t>
  </si>
  <si>
    <t>C2045</t>
  </si>
  <si>
    <t>Projetor de aluminio com lampada de vapor metálico de 150W - fornecimento e instalação</t>
  </si>
  <si>
    <t>17.57</t>
  </si>
  <si>
    <t>Tomada para telefone</t>
  </si>
  <si>
    <t>Subtotal item 17.0</t>
  </si>
  <si>
    <t>18.0</t>
  </si>
  <si>
    <t>SISTEMA DE PROTEÇÃO CONTRA DESCARGAS ATMOSFÉRICAS (SPDA)</t>
  </si>
  <si>
    <t>Para-raios tipo Franklin</t>
  </si>
  <si>
    <t>18.1</t>
  </si>
  <si>
    <t>Vergalhão CA - 25 # 10 mm2</t>
  </si>
  <si>
    <t>18.2</t>
  </si>
  <si>
    <t>Conector mini-gar em bronze estanhado Tel-583</t>
  </si>
  <si>
    <t>18.3</t>
  </si>
  <si>
    <t>Caixa de equalização de potências 200x200mm em aço com barramento Expessura  6 mm</t>
  </si>
  <si>
    <t>18.4</t>
  </si>
  <si>
    <t>Haste tipo coopperweld 5/8" x 3,00m.</t>
  </si>
  <si>
    <t>18.5</t>
  </si>
  <si>
    <t>Cordoalha de cobre nu 35 mm2</t>
  </si>
  <si>
    <t>18.6</t>
  </si>
  <si>
    <t>Cordoalha de cobre nu 50 mm2</t>
  </si>
  <si>
    <t>18.7</t>
  </si>
  <si>
    <t>Caixa de inspeção, PVC de 12", com tampa de aço galvanizado,conforme detalhe no projeto</t>
  </si>
  <si>
    <t>18.8</t>
  </si>
  <si>
    <t>Conector  de bronze para haste de 5/8" e cabo de 50 mm²</t>
  </si>
  <si>
    <t>Subtotal item 18.0</t>
  </si>
  <si>
    <t>19.0</t>
  </si>
  <si>
    <t>SERVIÇOS COMPLEMENTARES</t>
  </si>
  <si>
    <t>19.1</t>
  </si>
  <si>
    <t>C0864</t>
  </si>
  <si>
    <t>Conjunto de mastro para três bandeiras e pedestal</t>
  </si>
  <si>
    <t>19.2</t>
  </si>
  <si>
    <t>C4065</t>
  </si>
  <si>
    <t>Bancada em granito cinza andorinha - espessura 2cm, conforme projeto</t>
  </si>
  <si>
    <t>19.3</t>
  </si>
  <si>
    <t>Prateleira, acabamento superior e banco em granito cinza andorinha - espessura 2cm, conforme projeto</t>
  </si>
  <si>
    <t>19.4</t>
  </si>
  <si>
    <t>C1869</t>
  </si>
  <si>
    <t>Peitoril em granito cinza, largura=17,00cm espessura variável e pingadeira</t>
  </si>
  <si>
    <t>19.6</t>
  </si>
  <si>
    <t>C1960</t>
  </si>
  <si>
    <t xml:space="preserve">Portas para armário de cozinha em mdf com revestimento em fórmica conforme projeto </t>
  </si>
  <si>
    <t>19.7</t>
  </si>
  <si>
    <t>C2910</t>
  </si>
  <si>
    <t>Prateleira de madeira</t>
  </si>
  <si>
    <t>19.8</t>
  </si>
  <si>
    <t>C4559</t>
  </si>
  <si>
    <t>Gradil  pré-fabricado</t>
  </si>
  <si>
    <t>19.9</t>
  </si>
  <si>
    <t>74236/1</t>
  </si>
  <si>
    <t>Grama - fornecimento e plantio (inclusive camada de terra vegetal - 3,0 cm)</t>
  </si>
  <si>
    <t>19.10</t>
  </si>
  <si>
    <t>74238/2</t>
  </si>
  <si>
    <t>Portão em tela de arame galvanizado n.12 malha 2" e moldura em tubos de aço com duas folhas de abrir, incluso ferragens, 3m X 1,8m</t>
  </si>
  <si>
    <t>19.11</t>
  </si>
  <si>
    <t>Portão de correr em tela de arame galvanizado n.12 malha 2" e moldura em tubos de aço, incluso ferragens, 3m X 1,8m</t>
  </si>
  <si>
    <t>Subtotal item 19.0</t>
  </si>
  <si>
    <t>20.0</t>
  </si>
  <si>
    <t>SERVIÇOS FINAIS</t>
  </si>
  <si>
    <t>20.1</t>
  </si>
  <si>
    <t>SINAP</t>
  </si>
  <si>
    <t>Limpeza geral</t>
  </si>
  <si>
    <t>Subtotal item 20.0</t>
  </si>
  <si>
    <t>Custo TOTAL com BDI incluso</t>
  </si>
  <si>
    <t>1 - Esta planilha orçamentária refere-se  ao projeto básico da Escola de 04 salas de aula. Os quantitativos são estimados com o objetivo de estabelecer um valor de referência. O orçamento final deverá ser realizado pelo ente federado, com base no projeto executivo. Considera-se projeto executivo aquele cuja elaboração se dá ao final do estabelecimento das fundações adequadas ao solo do local onde o projeto será edificado, bem como outros ajustes que se fizerem necessários.</t>
  </si>
  <si>
    <t xml:space="preserve">2 - Este orçamento de projeto básico está  em conformidade com o disposto na Resolução do CONFEA nº 361 de 10 de dezembro de 1991, alínea f. </t>
  </si>
  <si>
    <t>3 - Após a elaboração da nova planilha orçamentária, baseada no projeto executivo, a ART correspondente deverá ser emitida.</t>
  </si>
  <si>
    <r>
      <t xml:space="preserve">PLANILHA ORÇAMENTÁRIA DE REPACTUAÇÃO DE OBRA INACABADA </t>
    </r>
    <r>
      <rPr>
        <b/>
        <sz val="12"/>
        <color rgb="FFFF0000"/>
        <rFont val="Calibri"/>
        <family val="2"/>
        <scheme val="minor"/>
      </rPr>
      <t>(MODELO)</t>
    </r>
  </si>
  <si>
    <t>DADOS DA OBRA</t>
  </si>
  <si>
    <t>LEGENDA</t>
  </si>
  <si>
    <t>PROJETO:</t>
  </si>
  <si>
    <t>Escola 04 Salas - Projeto FNDE</t>
  </si>
  <si>
    <t>ID DE IDENT:</t>
  </si>
  <si>
    <t>ID 1007245</t>
  </si>
  <si>
    <t>BDI:</t>
  </si>
  <si>
    <t>NOME OBRA:</t>
  </si>
  <si>
    <t>ESCOLA MUNICIPAL DONA MARIA DA SILVA</t>
  </si>
  <si>
    <t>Refer.:</t>
  </si>
  <si>
    <t>Sinapi 05/2023 e SETOP 01/2023 (outras)</t>
  </si>
  <si>
    <t>Endereço:</t>
  </si>
  <si>
    <t>RUA JOSÉ DA SILVA, 35 B. JOÃO DA SILVA, MUN. XXXXXXXX UF YYYYYYYYYYYY</t>
  </si>
  <si>
    <t>Encargos sociais:</t>
  </si>
  <si>
    <t>Com desoneração</t>
  </si>
  <si>
    <t>PLANILHA DE REPACTUAÇÃO COM BASE NA PLANILHA DO PACTO ORIGINAL</t>
  </si>
  <si>
    <t>SERVIÇOS PLANILHA DO PACTO ORIGINAL</t>
  </si>
  <si>
    <t>SERVIÇOS EXECUTADOS (QUANT. ACUMULADO)</t>
  </si>
  <si>
    <t>SERVIÇOS DA NOVA PACTUAÇÃO</t>
  </si>
  <si>
    <t>VALORES ATUALIZADOS (REPACTUAÇÃO)</t>
  </si>
  <si>
    <t>% (EXEC)</t>
  </si>
  <si>
    <t xml:space="preserve">CÓDIGO </t>
  </si>
  <si>
    <t xml:space="preserve">FONTE </t>
  </si>
  <si>
    <t>UND</t>
  </si>
  <si>
    <t>QTD</t>
  </si>
  <si>
    <t xml:space="preserve">VALOR UNIT.  SEM  BDI </t>
  </si>
  <si>
    <t xml:space="preserve">VALOR UNIT.  COM  BDI </t>
  </si>
  <si>
    <t xml:space="preserve">VALOR TOTAL </t>
  </si>
  <si>
    <t>% DO VALOR TOTAL</t>
  </si>
  <si>
    <t>1.9</t>
  </si>
  <si>
    <t>-</t>
  </si>
  <si>
    <t>Item complementar não incluso no pacto original</t>
  </si>
  <si>
    <t>DEMOLIÇÃO DE PILARES E VIGAS EM CONCRETO ARMADO, DE FORMA MECANIZADA COM MARTELETE, SEM REAPROVEITAMENTO. AF_12/2017</t>
  </si>
  <si>
    <r>
      <t>Porta de abrir em madeira 0,80x2,10m ,</t>
    </r>
    <r>
      <rPr>
        <b/>
        <sz val="10"/>
        <rFont val="Calibri"/>
        <family val="2"/>
        <scheme val="minor"/>
      </rPr>
      <t xml:space="preserve"> PM1,</t>
    </r>
    <r>
      <rPr>
        <sz val="10"/>
        <rFont val="Calibri"/>
        <family val="2"/>
        <scheme val="minor"/>
      </rPr>
      <t xml:space="preserve"> incluso aduela 1A, alizar e dobradiça com aneis,conforme projeto de esquadrias</t>
    </r>
  </si>
  <si>
    <r>
      <t>Porta de abrir em madeira 0,80x2,10m com Chapa metálica h=50cm, visor de vidro 20x110cm,</t>
    </r>
    <r>
      <rPr>
        <b/>
        <sz val="10"/>
        <rFont val="Calibri"/>
        <family val="2"/>
        <scheme val="minor"/>
      </rPr>
      <t xml:space="preserve"> PM2, </t>
    </r>
    <r>
      <rPr>
        <sz val="10"/>
        <rFont val="Calibri"/>
        <family val="2"/>
        <scheme val="minor"/>
      </rPr>
      <t>conforme projeto de esquadrias</t>
    </r>
  </si>
  <si>
    <r>
      <t xml:space="preserve">Porta de abrir em madeira 0,80x2,10m com Chapa metálica, </t>
    </r>
    <r>
      <rPr>
        <b/>
        <sz val="10"/>
        <rFont val="Calibri"/>
        <family val="2"/>
        <scheme val="minor"/>
      </rPr>
      <t xml:space="preserve">PM3, </t>
    </r>
    <r>
      <rPr>
        <sz val="10"/>
        <rFont val="Calibri"/>
        <family val="2"/>
        <scheme val="minor"/>
      </rPr>
      <t>conforme projeto de esquadrias</t>
    </r>
  </si>
  <si>
    <r>
      <t xml:space="preserve">Porta de Madeira - </t>
    </r>
    <r>
      <rPr>
        <b/>
        <sz val="10"/>
        <rFont val="Calibri"/>
        <family val="2"/>
        <scheme val="minor"/>
      </rPr>
      <t>PM4</t>
    </r>
    <r>
      <rPr>
        <sz val="10"/>
        <rFont val="Calibri"/>
        <family val="2"/>
        <scheme val="minor"/>
      </rPr>
      <t xml:space="preserve"> - 0,60x210 - com veneziana excluso ferragens, conforme projeto de esquadrias</t>
    </r>
  </si>
  <si>
    <r>
      <t xml:space="preserve">Porta de Madeira - </t>
    </r>
    <r>
      <rPr>
        <b/>
        <sz val="10"/>
        <rFont val="Calibri"/>
        <family val="2"/>
        <scheme val="minor"/>
      </rPr>
      <t>PM5</t>
    </r>
    <r>
      <rPr>
        <sz val="10"/>
        <rFont val="Calibri"/>
        <family val="2"/>
        <scheme val="minor"/>
      </rPr>
      <t xml:space="preserve"> - 0,80x210, com veneziana excluso ferragens, conforme projeto de esquadrias</t>
    </r>
  </si>
  <si>
    <r>
      <t xml:space="preserve">Porta de abrir- Box  em madeira Laminado 0,60x1,60m, </t>
    </r>
    <r>
      <rPr>
        <b/>
        <sz val="10"/>
        <rFont val="Calibri"/>
        <family val="2"/>
        <scheme val="minor"/>
      </rPr>
      <t>PM6</t>
    </r>
    <r>
      <rPr>
        <sz val="10"/>
        <rFont val="Calibri"/>
        <family val="2"/>
        <scheme val="minor"/>
      </rPr>
      <t xml:space="preserve">, incluso marco, dobradiças e tarjeta tipo LIVRE/OCUPADOconforme projeto de esquadrias </t>
    </r>
  </si>
  <si>
    <r>
      <t xml:space="preserve">Porta de abrir-Box em madeiraLaminado 0,80x1,60m, </t>
    </r>
    <r>
      <rPr>
        <b/>
        <sz val="10"/>
        <rFont val="Calibri"/>
        <family val="2"/>
        <scheme val="minor"/>
      </rPr>
      <t>PM7</t>
    </r>
    <r>
      <rPr>
        <sz val="10"/>
        <rFont val="Calibri"/>
        <family val="2"/>
        <scheme val="minor"/>
      </rPr>
      <t>, incluso marco, dobradiças e tarjeta tipo LIVRE/OCUPADO, conforme projeto de esquadrias</t>
    </r>
  </si>
  <si>
    <r>
      <t xml:space="preserve">Porta de abrir de 0,80x2,10m em chapa de alumínio com vidro e veneziana- </t>
    </r>
    <r>
      <rPr>
        <b/>
        <sz val="10"/>
        <rFont val="Calibri"/>
        <family val="2"/>
        <scheme val="minor"/>
      </rPr>
      <t>PA1</t>
    </r>
    <r>
      <rPr>
        <sz val="10"/>
        <rFont val="Calibri"/>
        <family val="2"/>
        <scheme val="minor"/>
      </rPr>
      <t>, conforme projeto de esquadrias, inclusive ferragens</t>
    </r>
  </si>
  <si>
    <r>
      <t xml:space="preserve">Janela de Alumínio, basculante 60x40cm, </t>
    </r>
    <r>
      <rPr>
        <b/>
        <sz val="10"/>
        <rFont val="Calibri"/>
        <family val="2"/>
        <scheme val="minor"/>
      </rPr>
      <t>JA-1</t>
    </r>
    <r>
      <rPr>
        <sz val="10"/>
        <rFont val="Calibri"/>
        <family val="2"/>
        <scheme val="minor"/>
      </rPr>
      <t>,conforme projeto de esquadrias, inclusive ferragens</t>
    </r>
  </si>
  <si>
    <r>
      <t xml:space="preserve">Janela de Alumínio, de abir 60x90cm, </t>
    </r>
    <r>
      <rPr>
        <b/>
        <sz val="10"/>
        <rFont val="Calibri"/>
        <family val="2"/>
        <scheme val="minor"/>
      </rPr>
      <t>JA-2</t>
    </r>
    <r>
      <rPr>
        <sz val="10"/>
        <rFont val="Calibri"/>
        <family val="2"/>
        <scheme val="minor"/>
      </rPr>
      <t>,conforme projeto de esquadrias, inclusive ferragens</t>
    </r>
  </si>
  <si>
    <r>
      <t xml:space="preserve">Janela de Alumínio, basculante 100x40cm, </t>
    </r>
    <r>
      <rPr>
        <b/>
        <sz val="10"/>
        <rFont val="Calibri"/>
        <family val="2"/>
        <scheme val="minor"/>
      </rPr>
      <t>JA-3</t>
    </r>
    <r>
      <rPr>
        <sz val="10"/>
        <rFont val="Calibri"/>
        <family val="2"/>
        <scheme val="minor"/>
      </rPr>
      <t>,conforme projeto de esquadrias, inclusive ferragens</t>
    </r>
  </si>
  <si>
    <r>
      <t xml:space="preserve">Janela de Alumínio, basculante 150x40cm, </t>
    </r>
    <r>
      <rPr>
        <b/>
        <sz val="10"/>
        <rFont val="Calibri"/>
        <family val="2"/>
        <scheme val="minor"/>
      </rPr>
      <t>JA-4</t>
    </r>
    <r>
      <rPr>
        <sz val="10"/>
        <rFont val="Calibri"/>
        <family val="2"/>
        <scheme val="minor"/>
      </rPr>
      <t>,conforme projeto de esquadrias, inclusive ferragens</t>
    </r>
  </si>
  <si>
    <r>
      <t xml:space="preserve">Janela de Alumínio, de correr 120x100cm, </t>
    </r>
    <r>
      <rPr>
        <b/>
        <sz val="10"/>
        <rFont val="Calibri"/>
        <family val="2"/>
        <scheme val="minor"/>
      </rPr>
      <t>JA-5</t>
    </r>
    <r>
      <rPr>
        <sz val="10"/>
        <rFont val="Calibri"/>
        <family val="2"/>
        <scheme val="minor"/>
      </rPr>
      <t>,conforme projeto de esquadrias, inclusive ferragens</t>
    </r>
  </si>
  <si>
    <r>
      <t xml:space="preserve">Janela de Alumínio, basculante 150x110cm, </t>
    </r>
    <r>
      <rPr>
        <b/>
        <sz val="10"/>
        <rFont val="Calibri"/>
        <family val="2"/>
        <scheme val="minor"/>
      </rPr>
      <t>JA-6</t>
    </r>
    <r>
      <rPr>
        <sz val="10"/>
        <rFont val="Calibri"/>
        <family val="2"/>
        <scheme val="minor"/>
      </rPr>
      <t>,conforme projeto de esquadrias, inclusive ferragens</t>
    </r>
  </si>
  <si>
    <r>
      <t xml:space="preserve">Janela de Alumínio, basculante 200x110cm, </t>
    </r>
    <r>
      <rPr>
        <b/>
        <sz val="10"/>
        <rFont val="Calibri"/>
        <family val="2"/>
        <scheme val="minor"/>
      </rPr>
      <t>JA-7</t>
    </r>
    <r>
      <rPr>
        <sz val="10"/>
        <rFont val="Calibri"/>
        <family val="2"/>
        <scheme val="minor"/>
      </rPr>
      <t>,conforme projeto de esquadrias, inclusive ferragens</t>
    </r>
  </si>
  <si>
    <r>
      <t>Janela de Alumínio, basculante 220X110cm,</t>
    </r>
    <r>
      <rPr>
        <b/>
        <sz val="10"/>
        <rFont val="Calibri"/>
        <family val="2"/>
        <scheme val="minor"/>
      </rPr>
      <t>JA-8,</t>
    </r>
    <r>
      <rPr>
        <sz val="10"/>
        <rFont val="Calibri"/>
        <family val="2"/>
        <scheme val="minor"/>
      </rPr>
      <t xml:space="preserve"> conforme projeto de esquadrias, inclusive ferragens</t>
    </r>
  </si>
  <si>
    <r>
      <t>Janela de Alumínio, com veneziana fixa 200X60cm,</t>
    </r>
    <r>
      <rPr>
        <b/>
        <sz val="10"/>
        <rFont val="Calibri"/>
        <family val="2"/>
        <scheme val="minor"/>
      </rPr>
      <t>JA-9,</t>
    </r>
    <r>
      <rPr>
        <sz val="10"/>
        <rFont val="Calibri"/>
        <family val="2"/>
        <scheme val="minor"/>
      </rPr>
      <t xml:space="preserve"> conforme projeto de esquadrias, inclusive ferragens</t>
    </r>
  </si>
  <si>
    <t>EXECUÇÃO DE PAVIMENTO EM PISO INTERTRAVADO, COM BLOCO PISOGRAMA DE 35 X 15</t>
  </si>
  <si>
    <t>CUSTO TOTAL REFERENTE AO PACTO ORIGINAL</t>
  </si>
  <si>
    <t>VALOR TOTAL DA OBRA A SER RETOMADA COM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</si>
</sst>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-* #,##0.00\ _€_-;\-* #,##0.00\ _€_-;_-* &quot;-&quot;??\ _€_-;_-@_-"/>
    <numFmt numFmtId="169" formatCode="#\,##0.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\$#."/>
    <numFmt numFmtId="173" formatCode="#.00"/>
    <numFmt numFmtId="174" formatCode="0.00_)"/>
    <numFmt numFmtId="175" formatCode="%#.00"/>
    <numFmt numFmtId="176" formatCode="#\,##0.00"/>
    <numFmt numFmtId="177" formatCode="#,"/>
    <numFmt numFmtId="178" formatCode="_-[$R$-416]\ * #,##0.00_-;\-[$R$-416]\ * #,##0.00_-;_-[$R$-416]\ * &quot;-&quot;??_-;_-@_-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u/>
      <sz val="11"/>
      <color indexed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b/>
      <sz val="14"/>
      <name val="Arial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Arial"/>
      <family val="2"/>
    </font>
    <font>
      <sz val="10"/>
      <name val="Arial1"/>
    </font>
    <font>
      <b/>
      <sz val="10"/>
      <color rgb="FFFF0000"/>
      <name val="Arial"/>
      <family val="2"/>
    </font>
    <font>
      <b/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8" fillId="0" borderId="0" applyNumberFormat="0" applyBorder="0" applyProtection="0"/>
    <xf numFmtId="0" fontId="8" fillId="0" borderId="0" applyNumberFormat="0" applyBorder="0" applyProtection="0"/>
    <xf numFmtId="165" fontId="8" fillId="0" borderId="0" applyBorder="0" applyProtection="0"/>
    <xf numFmtId="165" fontId="8" fillId="0" borderId="0" applyBorder="0" applyProtection="0"/>
    <xf numFmtId="0" fontId="6" fillId="0" borderId="0"/>
    <xf numFmtId="0" fontId="8" fillId="0" borderId="0" applyNumberFormat="0" applyBorder="0" applyProtection="0"/>
    <xf numFmtId="0" fontId="9" fillId="0" borderId="0" applyNumberFormat="0" applyBorder="0" applyProtection="0"/>
    <xf numFmtId="166" fontId="9" fillId="0" borderId="0" applyBorder="0" applyProtection="0"/>
    <xf numFmtId="0" fontId="10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 textRotation="90"/>
    </xf>
    <xf numFmtId="0" fontId="5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 applyNumberFormat="0" applyBorder="0" applyProtection="0"/>
    <xf numFmtId="167" fontId="11" fillId="0" borderId="0" applyBorder="0" applyProtection="0"/>
    <xf numFmtId="43" fontId="2" fillId="0" borderId="0" applyFont="0" applyFill="0" applyBorder="0" applyAlignment="0" applyProtection="0"/>
    <xf numFmtId="165" fontId="8" fillId="0" borderId="0" applyBorder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>
      <alignment vertical="top"/>
      <protection locked="0"/>
    </xf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5" fillId="0" borderId="0"/>
    <xf numFmtId="168" fontId="2" fillId="0" borderId="0" applyFont="0" applyFill="0" applyBorder="0" applyAlignment="0" applyProtection="0"/>
    <xf numFmtId="169" fontId="16" fillId="0" borderId="0">
      <protection locked="0"/>
    </xf>
    <xf numFmtId="0" fontId="3" fillId="3" borderId="2" applyFill="0" applyBorder="0" applyAlignment="0" applyProtection="0">
      <alignment vertical="center"/>
      <protection locked="0"/>
    </xf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38" fontId="4" fillId="2" borderId="0" applyNumberFormat="0" applyBorder="0" applyAlignment="0" applyProtection="0"/>
    <xf numFmtId="0" fontId="16" fillId="0" borderId="0">
      <protection locked="0"/>
    </xf>
    <xf numFmtId="0" fontId="16" fillId="0" borderId="0">
      <protection locked="0"/>
    </xf>
    <xf numFmtId="0" fontId="18" fillId="0" borderId="0"/>
    <xf numFmtId="10" fontId="4" fillId="4" borderId="1" applyNumberFormat="0" applyBorder="0" applyAlignment="0" applyProtection="0"/>
    <xf numFmtId="0" fontId="2" fillId="0" borderId="0">
      <alignment horizontal="centerContinuous" vertical="justify"/>
    </xf>
    <xf numFmtId="0" fontId="19" fillId="0" borderId="0" applyAlignment="0">
      <alignment horizontal="center"/>
    </xf>
    <xf numFmtId="174" fontId="20" fillId="0" borderId="0"/>
    <xf numFmtId="0" fontId="21" fillId="0" borderId="0">
      <alignment horizontal="left" vertical="center" indent="12"/>
    </xf>
    <xf numFmtId="0" fontId="4" fillId="0" borderId="2" applyBorder="0">
      <alignment horizontal="left" vertical="center" wrapText="1" indent="2"/>
      <protection locked="0"/>
    </xf>
    <xf numFmtId="0" fontId="4" fillId="0" borderId="2" applyBorder="0">
      <alignment horizontal="left" vertical="center" wrapText="1" indent="3"/>
      <protection locked="0"/>
    </xf>
    <xf numFmtId="10" fontId="2" fillId="0" borderId="0" applyFont="0" applyFill="0" applyBorder="0" applyAlignment="0" applyProtection="0"/>
    <xf numFmtId="175" fontId="16" fillId="0" borderId="0">
      <protection locked="0"/>
    </xf>
    <xf numFmtId="175" fontId="16" fillId="0" borderId="0">
      <protection locked="0"/>
    </xf>
    <xf numFmtId="176" fontId="16" fillId="0" borderId="0">
      <protection locked="0"/>
    </xf>
    <xf numFmtId="38" fontId="13" fillId="0" borderId="0" applyFont="0" applyFill="0" applyBorder="0" applyAlignment="0" applyProtection="0"/>
    <xf numFmtId="177" fontId="22" fillId="0" borderId="0">
      <protection locked="0"/>
    </xf>
    <xf numFmtId="41" fontId="14" fillId="0" borderId="0" applyFont="0" applyFill="0" applyBorder="0" applyAlignment="0" applyProtection="0"/>
    <xf numFmtId="0" fontId="13" fillId="0" borderId="0"/>
    <xf numFmtId="0" fontId="23" fillId="0" borderId="0">
      <protection locked="0"/>
    </xf>
    <xf numFmtId="0" fontId="23" fillId="0" borderId="0"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348">
    <xf numFmtId="0" fontId="0" fillId="0" borderId="0" xfId="0"/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43" fontId="24" fillId="0" borderId="1" xfId="18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5" borderId="0" xfId="1" applyFont="1" applyFill="1" applyAlignment="1">
      <alignment horizontal="left" vertical="center"/>
    </xf>
    <xf numFmtId="0" fontId="3" fillId="5" borderId="0" xfId="1" applyFont="1" applyFill="1" applyAlignment="1">
      <alignment horizontal="center"/>
    </xf>
    <xf numFmtId="0" fontId="2" fillId="5" borderId="0" xfId="1" applyFill="1" applyAlignment="1">
      <alignment horizontal="left" vertical="center" wrapText="1"/>
    </xf>
    <xf numFmtId="0" fontId="2" fillId="5" borderId="0" xfId="1" applyFill="1" applyAlignment="1">
      <alignment horizontal="center" vertical="center" wrapText="1"/>
    </xf>
    <xf numFmtId="164" fontId="2" fillId="5" borderId="0" xfId="179" applyFont="1" applyFill="1" applyBorder="1" applyAlignment="1">
      <alignment horizontal="center" vertical="center" wrapText="1"/>
    </xf>
    <xf numFmtId="164" fontId="2" fillId="5" borderId="0" xfId="179" applyFont="1" applyFill="1" applyBorder="1" applyAlignment="1">
      <alignment vertical="center" wrapText="1"/>
    </xf>
    <xf numFmtId="0" fontId="2" fillId="5" borderId="0" xfId="1" applyFill="1" applyAlignment="1">
      <alignment vertical="center" wrapText="1"/>
    </xf>
    <xf numFmtId="0" fontId="3" fillId="5" borderId="0" xfId="1" applyFont="1" applyFill="1" applyAlignment="1">
      <alignment vertical="center"/>
    </xf>
    <xf numFmtId="0" fontId="2" fillId="5" borderId="0" xfId="1" applyFill="1" applyAlignment="1">
      <alignment horizontal="center" vertical="center"/>
    </xf>
    <xf numFmtId="0" fontId="2" fillId="5" borderId="0" xfId="1" applyFill="1" applyAlignment="1">
      <alignment horizontal="center"/>
    </xf>
    <xf numFmtId="0" fontId="2" fillId="5" borderId="0" xfId="1" applyFill="1" applyAlignment="1">
      <alignment horizontal="left" vertical="center"/>
    </xf>
    <xf numFmtId="164" fontId="2" fillId="5" borderId="0" xfId="179" applyFont="1" applyFill="1" applyAlignment="1">
      <alignment horizontal="center" vertical="center"/>
    </xf>
    <xf numFmtId="164" fontId="2" fillId="5" borderId="0" xfId="179" applyFont="1" applyFill="1" applyAlignment="1">
      <alignment vertical="center"/>
    </xf>
    <xf numFmtId="0" fontId="2" fillId="5" borderId="0" xfId="1" applyFill="1" applyAlignment="1">
      <alignment vertical="center"/>
    </xf>
    <xf numFmtId="0" fontId="3" fillId="9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164" fontId="3" fillId="0" borderId="1" xfId="179" applyFont="1" applyFill="1" applyBorder="1" applyAlignment="1">
      <alignment horizontal="center" vertical="center"/>
    </xf>
    <xf numFmtId="164" fontId="3" fillId="0" borderId="1" xfId="179" applyFont="1" applyFill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center"/>
    </xf>
    <xf numFmtId="164" fontId="3" fillId="0" borderId="0" xfId="179" applyFont="1" applyFill="1" applyBorder="1" applyAlignment="1">
      <alignment horizontal="center" vertical="center"/>
    </xf>
    <xf numFmtId="164" fontId="3" fillId="0" borderId="0" xfId="179" applyFont="1" applyFill="1" applyBorder="1" applyAlignment="1">
      <alignment vertical="center"/>
    </xf>
    <xf numFmtId="0" fontId="2" fillId="0" borderId="9" xfId="1" applyBorder="1" applyAlignment="1">
      <alignment vertical="center"/>
    </xf>
    <xf numFmtId="49" fontId="3" fillId="6" borderId="7" xfId="1" applyNumberFormat="1" applyFont="1" applyFill="1" applyBorder="1" applyAlignment="1">
      <alignment horizontal="center" vertical="center"/>
    </xf>
    <xf numFmtId="49" fontId="3" fillId="6" borderId="20" xfId="1" applyNumberFormat="1" applyFont="1" applyFill="1" applyBorder="1" applyAlignment="1">
      <alignment horizontal="center" vertical="center"/>
    </xf>
    <xf numFmtId="49" fontId="3" fillId="6" borderId="20" xfId="1" applyNumberFormat="1" applyFont="1" applyFill="1" applyBorder="1" applyAlignment="1">
      <alignment horizontal="left" vertical="center"/>
    </xf>
    <xf numFmtId="164" fontId="3" fillId="6" borderId="6" xfId="179" applyFont="1" applyFill="1" applyBorder="1" applyAlignment="1">
      <alignment horizontal="center" vertical="center"/>
    </xf>
    <xf numFmtId="4" fontId="3" fillId="6" borderId="20" xfId="1" applyNumberFormat="1" applyFont="1" applyFill="1" applyBorder="1" applyAlignment="1">
      <alignment horizontal="center" vertical="center"/>
    </xf>
    <xf numFmtId="4" fontId="3" fillId="6" borderId="7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2" fillId="0" borderId="0" xfId="179" applyFont="1" applyAlignment="1">
      <alignment horizontal="center" vertical="center"/>
    </xf>
    <xf numFmtId="164" fontId="2" fillId="0" borderId="0" xfId="179" applyFont="1" applyAlignment="1">
      <alignment vertical="center"/>
    </xf>
    <xf numFmtId="0" fontId="2" fillId="0" borderId="1" xfId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vertical="center"/>
    </xf>
    <xf numFmtId="164" fontId="3" fillId="2" borderId="1" xfId="179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179" applyFont="1" applyFill="1" applyBorder="1" applyAlignment="1">
      <alignment horizontal="right" vertical="center"/>
    </xf>
    <xf numFmtId="164" fontId="2" fillId="0" borderId="1" xfId="179" applyFont="1" applyBorder="1" applyAlignment="1">
      <alignment horizontal="right" vertical="center"/>
    </xf>
    <xf numFmtId="4" fontId="2" fillId="0" borderId="1" xfId="179" applyNumberFormat="1" applyFont="1" applyBorder="1" applyAlignment="1">
      <alignment horizontal="right" vertical="center"/>
    </xf>
    <xf numFmtId="0" fontId="2" fillId="0" borderId="0" xfId="0" quotePrefix="1" applyFont="1" applyAlignment="1">
      <alignment vertical="center"/>
    </xf>
    <xf numFmtId="0" fontId="0" fillId="0" borderId="0" xfId="0" quotePrefix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164" fontId="2" fillId="0" borderId="10" xfId="179" applyFont="1" applyFill="1" applyBorder="1" applyAlignment="1">
      <alignment horizontal="right" vertical="center"/>
    </xf>
    <xf numFmtId="0" fontId="33" fillId="0" borderId="1" xfId="7" applyFont="1" applyBorder="1" applyAlignment="1">
      <alignment horizontal="center" vertical="center" wrapText="1"/>
    </xf>
    <xf numFmtId="0" fontId="2" fillId="0" borderId="1" xfId="1" applyBorder="1" applyAlignment="1">
      <alignment vertical="center"/>
    </xf>
    <xf numFmtId="164" fontId="2" fillId="0" borderId="1" xfId="179" applyFont="1" applyFill="1" applyBorder="1" applyAlignment="1">
      <alignment vertical="center"/>
    </xf>
    <xf numFmtId="0" fontId="33" fillId="0" borderId="1" xfId="7" applyFont="1" applyBorder="1" applyAlignment="1">
      <alignment horizontal="justify" vertical="center" wrapText="1"/>
    </xf>
    <xf numFmtId="164" fontId="33" fillId="0" borderId="1" xfId="179" applyFont="1" applyFill="1" applyBorder="1" applyAlignment="1">
      <alignment horizontal="right" vertical="center" wrapText="1"/>
    </xf>
    <xf numFmtId="0" fontId="2" fillId="0" borderId="1" xfId="1" applyBorder="1" applyAlignment="1">
      <alignment horizontal="left" vertical="center"/>
    </xf>
    <xf numFmtId="43" fontId="2" fillId="0" borderId="1" xfId="26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179" applyNumberFormat="1" applyFont="1" applyFill="1" applyBorder="1" applyAlignment="1">
      <alignment horizontal="right" vertical="center"/>
    </xf>
    <xf numFmtId="164" fontId="2" fillId="0" borderId="0" xfId="179" applyFont="1" applyBorder="1" applyAlignment="1">
      <alignment horizontal="right" vertical="center"/>
    </xf>
    <xf numFmtId="4" fontId="2" fillId="0" borderId="0" xfId="179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horizontal="left" vertical="center" wrapText="1"/>
    </xf>
    <xf numFmtId="43" fontId="2" fillId="0" borderId="5" xfId="26" applyFont="1" applyFill="1" applyBorder="1" applyAlignment="1">
      <alignment horizontal="right" vertical="center"/>
    </xf>
    <xf numFmtId="164" fontId="2" fillId="0" borderId="5" xfId="179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43" fontId="2" fillId="0" borderId="10" xfId="26" applyFont="1" applyFill="1" applyBorder="1" applyAlignment="1">
      <alignment horizontal="right" vertical="center"/>
    </xf>
    <xf numFmtId="0" fontId="3" fillId="0" borderId="1" xfId="1" applyFont="1" applyBorder="1" applyAlignment="1">
      <alignment vertical="center"/>
    </xf>
    <xf numFmtId="4" fontId="3" fillId="0" borderId="1" xfId="1" applyNumberFormat="1" applyFont="1" applyBorder="1" applyAlignment="1">
      <alignment vertical="center"/>
    </xf>
    <xf numFmtId="164" fontId="2" fillId="0" borderId="1" xfId="179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4" fontId="2" fillId="0" borderId="1" xfId="179" applyFont="1" applyFill="1" applyBorder="1" applyAlignment="1">
      <alignment horizontal="right" vertical="center" wrapText="1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left" vertical="center" wrapText="1"/>
    </xf>
    <xf numFmtId="164" fontId="2" fillId="0" borderId="0" xfId="2" applyFont="1" applyFill="1" applyBorder="1" applyAlignment="1">
      <alignment horizontal="right" vertical="center" wrapText="1"/>
    </xf>
    <xf numFmtId="164" fontId="2" fillId="0" borderId="0" xfId="2" applyFont="1" applyFill="1" applyBorder="1" applyAlignment="1">
      <alignment vertical="center"/>
    </xf>
    <xf numFmtId="4" fontId="2" fillId="0" borderId="0" xfId="1" applyNumberFormat="1" applyAlignment="1">
      <alignment vertical="center"/>
    </xf>
    <xf numFmtId="0" fontId="2" fillId="0" borderId="1" xfId="28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64" fontId="2" fillId="0" borderId="1" xfId="2" applyFont="1" applyFill="1" applyBorder="1" applyAlignment="1">
      <alignment horizontal="right" vertical="center" wrapText="1"/>
    </xf>
    <xf numFmtId="164" fontId="2" fillId="0" borderId="1" xfId="2" applyFont="1" applyFill="1" applyBorder="1" applyAlignment="1">
      <alignment vertical="center"/>
    </xf>
    <xf numFmtId="4" fontId="2" fillId="0" borderId="1" xfId="179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2" fillId="0" borderId="1" xfId="179" applyNumberFormat="1" applyFont="1" applyBorder="1" applyAlignment="1">
      <alignment horizontal="right" vertical="center"/>
    </xf>
    <xf numFmtId="43" fontId="2" fillId="0" borderId="0" xfId="0" applyNumberFormat="1" applyFont="1" applyAlignment="1">
      <alignment vertical="center"/>
    </xf>
    <xf numFmtId="43" fontId="2" fillId="0" borderId="1" xfId="28" applyFont="1" applyFill="1" applyBorder="1" applyAlignment="1">
      <alignment horizontal="right" vertical="center"/>
    </xf>
    <xf numFmtId="0" fontId="2" fillId="5" borderId="1" xfId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43" fontId="2" fillId="0" borderId="1" xfId="28" applyFont="1" applyBorder="1" applyAlignment="1">
      <alignment horizontal="right" vertical="center"/>
    </xf>
    <xf numFmtId="0" fontId="3" fillId="0" borderId="1" xfId="1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164" fontId="2" fillId="0" borderId="8" xfId="179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4" fontId="3" fillId="0" borderId="0" xfId="0" applyNumberFormat="1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5" borderId="1" xfId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43" fontId="2" fillId="0" borderId="5" xfId="28" applyFont="1" applyBorder="1" applyAlignment="1">
      <alignment horizontal="right" vertical="center"/>
    </xf>
    <xf numFmtId="43" fontId="2" fillId="0" borderId="10" xfId="28" applyFont="1" applyFill="1" applyBorder="1" applyAlignment="1">
      <alignment horizontal="right" vertical="center"/>
    </xf>
    <xf numFmtId="0" fontId="2" fillId="0" borderId="10" xfId="1" applyBorder="1" applyAlignment="1">
      <alignment horizontal="center" vertical="center" wrapText="1"/>
    </xf>
    <xf numFmtId="0" fontId="2" fillId="0" borderId="10" xfId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5" borderId="5" xfId="1" applyFill="1" applyBorder="1" applyAlignment="1">
      <alignment horizontal="center" vertical="center" wrapText="1"/>
    </xf>
    <xf numFmtId="0" fontId="2" fillId="5" borderId="5" xfId="1" applyFill="1" applyBorder="1" applyAlignment="1">
      <alignment horizontal="left" vertical="center" wrapText="1"/>
    </xf>
    <xf numFmtId="2" fontId="2" fillId="0" borderId="1" xfId="1" applyNumberFormat="1" applyBorder="1" applyAlignment="1">
      <alignment horizontal="center" vertical="center" wrapText="1"/>
    </xf>
    <xf numFmtId="0" fontId="3" fillId="0" borderId="10" xfId="1" applyFont="1" applyBorder="1" applyAlignment="1">
      <alignment horizontal="left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5" borderId="1" xfId="1" applyFill="1" applyBorder="1" applyAlignment="1">
      <alignment vertical="center" wrapText="1"/>
    </xf>
    <xf numFmtId="164" fontId="2" fillId="0" borderId="1" xfId="179" applyFont="1" applyFill="1" applyBorder="1" applyAlignment="1">
      <alignment horizontal="center" vertical="center"/>
    </xf>
    <xf numFmtId="0" fontId="2" fillId="0" borderId="1" xfId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64" fontId="2" fillId="5" borderId="1" xfId="179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5" xfId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1" applyAlignment="1">
      <alignment horizontal="center"/>
    </xf>
    <xf numFmtId="0" fontId="2" fillId="0" borderId="0" xfId="1" applyAlignment="1">
      <alignment vertical="center" wrapText="1"/>
    </xf>
    <xf numFmtId="0" fontId="2" fillId="5" borderId="1" xfId="1" applyFill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vertical="center" wrapText="1"/>
    </xf>
    <xf numFmtId="0" fontId="3" fillId="0" borderId="5" xfId="1" applyFont="1" applyBorder="1" applyAlignment="1">
      <alignment horizontal="center"/>
    </xf>
    <xf numFmtId="0" fontId="3" fillId="0" borderId="5" xfId="1" applyFont="1" applyBorder="1" applyAlignment="1">
      <alignment vertical="center"/>
    </xf>
    <xf numFmtId="164" fontId="3" fillId="0" borderId="5" xfId="179" applyFon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164" fontId="2" fillId="0" borderId="1" xfId="179" applyFont="1" applyFill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5" xfId="1" applyBorder="1" applyAlignment="1">
      <alignment horizontal="left" vertical="center" wrapText="1"/>
    </xf>
    <xf numFmtId="164" fontId="2" fillId="0" borderId="5" xfId="179" applyFont="1" applyFill="1" applyBorder="1" applyAlignment="1">
      <alignment horizontal="center" vertical="center" wrapText="1"/>
    </xf>
    <xf numFmtId="49" fontId="2" fillId="5" borderId="1" xfId="1" applyNumberFormat="1" applyFill="1" applyBorder="1" applyAlignment="1">
      <alignment horizontal="center" vertical="center"/>
    </xf>
    <xf numFmtId="0" fontId="2" fillId="5" borderId="1" xfId="1" applyFill="1" applyBorder="1" applyAlignment="1">
      <alignment vertical="center"/>
    </xf>
    <xf numFmtId="164" fontId="2" fillId="5" borderId="1" xfId="179" applyFont="1" applyFill="1" applyBorder="1" applyAlignment="1">
      <alignment horizontal="right" vertical="center"/>
    </xf>
    <xf numFmtId="43" fontId="2" fillId="0" borderId="10" xfId="28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164" fontId="2" fillId="0" borderId="8" xfId="179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179" applyFont="1" applyBorder="1" applyAlignment="1">
      <alignment vertical="center" wrapText="1"/>
    </xf>
    <xf numFmtId="2" fontId="3" fillId="0" borderId="0" xfId="179" applyNumberFormat="1" applyFont="1" applyBorder="1" applyAlignment="1">
      <alignment horizontal="right" vertical="center"/>
    </xf>
    <xf numFmtId="43" fontId="3" fillId="0" borderId="1" xfId="26" applyFont="1" applyBorder="1" applyAlignment="1">
      <alignment horizontal="right" vertical="center"/>
    </xf>
    <xf numFmtId="164" fontId="2" fillId="0" borderId="0" xfId="179" applyFont="1" applyAlignment="1">
      <alignment horizontal="right" vertical="center"/>
    </xf>
    <xf numFmtId="164" fontId="3" fillId="0" borderId="0" xfId="179" applyFont="1" applyFill="1" applyAlignment="1">
      <alignment horizontal="right" vertical="center"/>
    </xf>
    <xf numFmtId="2" fontId="2" fillId="0" borderId="0" xfId="179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25" fillId="0" borderId="1" xfId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5" fillId="2" borderId="1" xfId="1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vertical="center"/>
    </xf>
    <xf numFmtId="164" fontId="25" fillId="2" borderId="1" xfId="179" applyFont="1" applyFill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164" fontId="28" fillId="0" borderId="1" xfId="179" applyFont="1" applyFill="1" applyBorder="1" applyAlignment="1">
      <alignment horizontal="right" vertical="center"/>
    </xf>
    <xf numFmtId="164" fontId="28" fillId="0" borderId="1" xfId="179" applyFont="1" applyBorder="1" applyAlignment="1">
      <alignment horizontal="right" vertical="center"/>
    </xf>
    <xf numFmtId="0" fontId="28" fillId="0" borderId="10" xfId="0" applyFont="1" applyBorder="1" applyAlignment="1">
      <alignment horizontal="center" vertical="center"/>
    </xf>
    <xf numFmtId="164" fontId="28" fillId="0" borderId="10" xfId="179" applyFont="1" applyFill="1" applyBorder="1" applyAlignment="1">
      <alignment horizontal="right" vertical="center"/>
    </xf>
    <xf numFmtId="0" fontId="28" fillId="0" borderId="1" xfId="7" applyFont="1" applyBorder="1" applyAlignment="1">
      <alignment horizontal="center" vertical="center" wrapText="1"/>
    </xf>
    <xf numFmtId="0" fontId="28" fillId="0" borderId="1" xfId="1" applyFont="1" applyBorder="1" applyAlignment="1">
      <alignment vertical="center"/>
    </xf>
    <xf numFmtId="164" fontId="28" fillId="0" borderId="1" xfId="179" applyFont="1" applyFill="1" applyBorder="1" applyAlignment="1">
      <alignment vertical="center"/>
    </xf>
    <xf numFmtId="0" fontId="28" fillId="0" borderId="1" xfId="7" applyFont="1" applyBorder="1" applyAlignment="1">
      <alignment horizontal="justify" vertical="center" wrapText="1"/>
    </xf>
    <xf numFmtId="164" fontId="28" fillId="0" borderId="1" xfId="179" applyFont="1" applyFill="1" applyBorder="1" applyAlignment="1">
      <alignment horizontal="right" vertical="center" wrapText="1"/>
    </xf>
    <xf numFmtId="43" fontId="28" fillId="0" borderId="1" xfId="26" applyFont="1" applyFill="1" applyBorder="1" applyAlignment="1">
      <alignment horizontal="right" vertical="center"/>
    </xf>
    <xf numFmtId="0" fontId="28" fillId="0" borderId="0" xfId="0" applyFont="1" applyAlignment="1">
      <alignment horizontal="left" vertical="center" wrapText="1"/>
    </xf>
    <xf numFmtId="4" fontId="28" fillId="0" borderId="0" xfId="179" applyNumberFormat="1" applyFont="1" applyFill="1" applyBorder="1" applyAlignment="1">
      <alignment horizontal="right" vertical="center"/>
    </xf>
    <xf numFmtId="164" fontId="28" fillId="0" borderId="0" xfId="179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164" fontId="28" fillId="0" borderId="5" xfId="179" applyFont="1" applyFill="1" applyBorder="1" applyAlignment="1">
      <alignment horizontal="right" vertical="center"/>
    </xf>
    <xf numFmtId="0" fontId="28" fillId="0" borderId="10" xfId="0" applyFont="1" applyBorder="1" applyAlignment="1">
      <alignment horizontal="center" vertical="center" wrapText="1"/>
    </xf>
    <xf numFmtId="164" fontId="28" fillId="0" borderId="1" xfId="179" applyFont="1" applyFill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0" fontId="28" fillId="0" borderId="5" xfId="0" applyFont="1" applyBorder="1" applyAlignment="1">
      <alignment horizontal="center" vertical="center"/>
    </xf>
    <xf numFmtId="164" fontId="28" fillId="0" borderId="1" xfId="2" applyFont="1" applyFill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0" fontId="28" fillId="5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vertical="center" wrapText="1"/>
    </xf>
    <xf numFmtId="0" fontId="25" fillId="0" borderId="0" xfId="0" applyFont="1" applyAlignment="1">
      <alignment horizontal="right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5" borderId="1" xfId="1" applyFont="1" applyFill="1" applyBorder="1" applyAlignment="1">
      <alignment horizontal="center" vertical="center"/>
    </xf>
    <xf numFmtId="2" fontId="28" fillId="0" borderId="1" xfId="1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right" vertical="center"/>
    </xf>
    <xf numFmtId="164" fontId="28" fillId="0" borderId="1" xfId="179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4" fontId="28" fillId="5" borderId="1" xfId="179" applyFont="1" applyFill="1" applyBorder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5" fillId="2" borderId="10" xfId="1" applyFont="1" applyFill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49" fontId="28" fillId="5" borderId="1" xfId="0" applyNumberFormat="1" applyFont="1" applyFill="1" applyBorder="1" applyAlignment="1">
      <alignment horizontal="center" vertical="center" wrapText="1"/>
    </xf>
    <xf numFmtId="0" fontId="25" fillId="0" borderId="5" xfId="1" applyFont="1" applyBorder="1" applyAlignment="1">
      <alignment vertical="center"/>
    </xf>
    <xf numFmtId="164" fontId="25" fillId="0" borderId="5" xfId="179" applyFont="1" applyFill="1" applyBorder="1" applyAlignment="1">
      <alignment vertical="center"/>
    </xf>
    <xf numFmtId="0" fontId="25" fillId="0" borderId="1" xfId="1" applyFont="1" applyBorder="1" applyAlignment="1">
      <alignment horizontal="center" vertical="center" wrapText="1"/>
    </xf>
    <xf numFmtId="164" fontId="28" fillId="0" borderId="1" xfId="179" applyFont="1" applyFill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164" fontId="28" fillId="0" borderId="5" xfId="179" applyFont="1" applyFill="1" applyBorder="1" applyAlignment="1">
      <alignment horizontal="center" vertical="center" wrapText="1"/>
    </xf>
    <xf numFmtId="49" fontId="28" fillId="5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justify" vertical="center" wrapText="1"/>
    </xf>
    <xf numFmtId="49" fontId="25" fillId="6" borderId="1" xfId="1" applyNumberFormat="1" applyFont="1" applyFill="1" applyBorder="1" applyAlignment="1">
      <alignment horizontal="center" vertical="center"/>
    </xf>
    <xf numFmtId="164" fontId="25" fillId="6" borderId="1" xfId="179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43" fontId="26" fillId="6" borderId="1" xfId="180" applyFont="1" applyFill="1" applyBorder="1" applyAlignment="1">
      <alignment horizontal="center" vertical="center" wrapText="1"/>
    </xf>
    <xf numFmtId="4" fontId="26" fillId="6" borderId="1" xfId="0" applyNumberFormat="1" applyFont="1" applyFill="1" applyBorder="1" applyAlignment="1">
      <alignment horizontal="center" vertical="center" wrapText="1"/>
    </xf>
    <xf numFmtId="9" fontId="26" fillId="6" borderId="1" xfId="18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5" fillId="2" borderId="1" xfId="1" applyFont="1" applyFill="1" applyBorder="1" applyAlignment="1">
      <alignment horizontal="justify" vertical="center" wrapText="1"/>
    </xf>
    <xf numFmtId="0" fontId="28" fillId="0" borderId="1" xfId="0" applyFont="1" applyBorder="1" applyAlignment="1">
      <alignment horizontal="justify" vertical="center" wrapText="1"/>
    </xf>
    <xf numFmtId="0" fontId="28" fillId="0" borderId="10" xfId="0" applyFont="1" applyBorder="1" applyAlignment="1">
      <alignment horizontal="justify" vertical="center" wrapText="1"/>
    </xf>
    <xf numFmtId="0" fontId="28" fillId="0" borderId="1" xfId="1" applyFont="1" applyBorder="1" applyAlignment="1">
      <alignment horizontal="justify" vertical="center" wrapText="1"/>
    </xf>
    <xf numFmtId="0" fontId="25" fillId="0" borderId="1" xfId="0" applyFont="1" applyBorder="1" applyAlignment="1">
      <alignment horizontal="justify" vertical="center" wrapText="1"/>
    </xf>
    <xf numFmtId="0" fontId="28" fillId="0" borderId="0" xfId="0" applyFont="1" applyAlignment="1">
      <alignment horizontal="justify" vertical="center" wrapText="1"/>
    </xf>
    <xf numFmtId="0" fontId="25" fillId="0" borderId="1" xfId="1" applyFont="1" applyBorder="1" applyAlignment="1">
      <alignment horizontal="justify" vertical="center" wrapText="1"/>
    </xf>
    <xf numFmtId="0" fontId="25" fillId="0" borderId="0" xfId="0" applyFont="1" applyAlignment="1">
      <alignment horizontal="justify" vertical="center" wrapText="1"/>
    </xf>
    <xf numFmtId="0" fontId="28" fillId="0" borderId="5" xfId="0" applyFont="1" applyBorder="1" applyAlignment="1">
      <alignment horizontal="justify" vertical="center" wrapText="1"/>
    </xf>
    <xf numFmtId="0" fontId="28" fillId="5" borderId="1" xfId="1" applyFont="1" applyFill="1" applyBorder="1" applyAlignment="1">
      <alignment horizontal="justify" vertical="center" wrapText="1"/>
    </xf>
    <xf numFmtId="0" fontId="28" fillId="0" borderId="5" xfId="1" applyFont="1" applyBorder="1" applyAlignment="1">
      <alignment horizontal="justify" vertical="center" wrapText="1"/>
    </xf>
    <xf numFmtId="0" fontId="30" fillId="0" borderId="0" xfId="0" applyFont="1" applyAlignment="1">
      <alignment horizontal="justify" vertical="center" wrapText="1"/>
    </xf>
    <xf numFmtId="0" fontId="25" fillId="0" borderId="5" xfId="1" applyFont="1" applyBorder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  <xf numFmtId="0" fontId="24" fillId="0" borderId="0" xfId="0" applyFont="1" applyAlignment="1">
      <alignment vertical="center"/>
    </xf>
    <xf numFmtId="0" fontId="25" fillId="0" borderId="5" xfId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justify" vertical="center"/>
    </xf>
    <xf numFmtId="49" fontId="25" fillId="6" borderId="1" xfId="1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164" fontId="27" fillId="0" borderId="1" xfId="179" applyFont="1" applyFill="1" applyBorder="1" applyAlignment="1">
      <alignment horizontal="right" vertical="center"/>
    </xf>
    <xf numFmtId="44" fontId="28" fillId="0" borderId="1" xfId="182" applyFont="1" applyBorder="1" applyAlignment="1">
      <alignment vertical="center"/>
    </xf>
    <xf numFmtId="178" fontId="28" fillId="10" borderId="1" xfId="0" applyNumberFormat="1" applyFont="1" applyFill="1" applyBorder="1" applyAlignment="1">
      <alignment vertical="center"/>
    </xf>
    <xf numFmtId="178" fontId="28" fillId="0" borderId="1" xfId="0" applyNumberFormat="1" applyFont="1" applyBorder="1" applyAlignment="1">
      <alignment vertical="center"/>
    </xf>
    <xf numFmtId="44" fontId="28" fillId="0" borderId="1" xfId="182" applyFont="1" applyFill="1" applyBorder="1" applyAlignment="1">
      <alignment vertical="center"/>
    </xf>
    <xf numFmtId="43" fontId="27" fillId="0" borderId="1" xfId="26" applyFont="1" applyFill="1" applyBorder="1" applyAlignment="1">
      <alignment horizontal="right" vertical="center"/>
    </xf>
    <xf numFmtId="164" fontId="27" fillId="0" borderId="1" xfId="179" applyFont="1" applyFill="1" applyBorder="1" applyAlignment="1">
      <alignment vertical="center"/>
    </xf>
    <xf numFmtId="164" fontId="27" fillId="0" borderId="10" xfId="179" applyFont="1" applyFill="1" applyBorder="1" applyAlignment="1">
      <alignment horizontal="right" vertical="center"/>
    </xf>
    <xf numFmtId="164" fontId="27" fillId="0" borderId="1" xfId="179" applyFont="1" applyFill="1" applyBorder="1" applyAlignment="1">
      <alignment horizontal="right" vertical="center" wrapText="1"/>
    </xf>
    <xf numFmtId="2" fontId="27" fillId="0" borderId="1" xfId="179" applyNumberFormat="1" applyFont="1" applyFill="1" applyBorder="1" applyAlignment="1">
      <alignment horizontal="left" vertical="center" indent="2"/>
    </xf>
    <xf numFmtId="164" fontId="25" fillId="2" borderId="1" xfId="179" applyFont="1" applyFill="1" applyBorder="1" applyAlignment="1">
      <alignment horizontal="center" vertical="center"/>
    </xf>
    <xf numFmtId="164" fontId="27" fillId="0" borderId="1" xfId="179" applyFont="1" applyFill="1" applyBorder="1" applyAlignment="1">
      <alignment horizontal="center" vertical="center"/>
    </xf>
    <xf numFmtId="4" fontId="28" fillId="0" borderId="0" xfId="179" applyNumberFormat="1" applyFont="1" applyFill="1" applyBorder="1" applyAlignment="1">
      <alignment horizontal="center" vertical="center"/>
    </xf>
    <xf numFmtId="43" fontId="27" fillId="0" borderId="1" xfId="26" applyFont="1" applyFill="1" applyBorder="1" applyAlignment="1">
      <alignment horizontal="center" vertical="center"/>
    </xf>
    <xf numFmtId="164" fontId="27" fillId="0" borderId="1" xfId="179" applyFont="1" applyFill="1" applyBorder="1" applyAlignment="1">
      <alignment horizontal="center" vertical="center" wrapText="1"/>
    </xf>
    <xf numFmtId="164" fontId="28" fillId="0" borderId="1" xfId="179" applyFont="1" applyBorder="1" applyAlignment="1">
      <alignment horizontal="center" vertical="center"/>
    </xf>
    <xf numFmtId="2" fontId="28" fillId="0" borderId="1" xfId="179" applyNumberFormat="1" applyFont="1" applyFill="1" applyBorder="1" applyAlignment="1">
      <alignment horizontal="center" vertical="center"/>
    </xf>
    <xf numFmtId="2" fontId="25" fillId="0" borderId="1" xfId="1" applyNumberFormat="1" applyFont="1" applyBorder="1" applyAlignment="1">
      <alignment horizontal="center" vertical="center" wrapText="1"/>
    </xf>
    <xf numFmtId="164" fontId="28" fillId="0" borderId="0" xfId="179" applyFont="1" applyBorder="1" applyAlignment="1">
      <alignment horizontal="center" vertical="center"/>
    </xf>
    <xf numFmtId="164" fontId="25" fillId="0" borderId="5" xfId="179" applyFont="1" applyFill="1" applyBorder="1" applyAlignment="1">
      <alignment horizontal="center" vertical="center"/>
    </xf>
    <xf numFmtId="164" fontId="28" fillId="5" borderId="1" xfId="179" applyFont="1" applyFill="1" applyBorder="1" applyAlignment="1">
      <alignment horizontal="center" vertical="center"/>
    </xf>
    <xf numFmtId="2" fontId="28" fillId="0" borderId="1" xfId="0" applyNumberFormat="1" applyFont="1" applyBorder="1" applyAlignment="1">
      <alignment horizontal="right" vertical="center"/>
    </xf>
    <xf numFmtId="0" fontId="28" fillId="11" borderId="1" xfId="1" applyFont="1" applyFill="1" applyBorder="1" applyAlignment="1">
      <alignment horizontal="center" vertical="center"/>
    </xf>
    <xf numFmtId="0" fontId="28" fillId="11" borderId="1" xfId="1" applyFont="1" applyFill="1" applyBorder="1" applyAlignment="1">
      <alignment horizontal="justify" vertical="center" wrapText="1"/>
    </xf>
    <xf numFmtId="178" fontId="28" fillId="11" borderId="1" xfId="0" applyNumberFormat="1" applyFont="1" applyFill="1" applyBorder="1" applyAlignment="1">
      <alignment vertical="center"/>
    </xf>
    <xf numFmtId="43" fontId="27" fillId="11" borderId="1" xfId="26" applyFont="1" applyFill="1" applyBorder="1" applyAlignment="1">
      <alignment horizontal="right" vertical="center"/>
    </xf>
    <xf numFmtId="0" fontId="28" fillId="11" borderId="1" xfId="0" applyFont="1" applyFill="1" applyBorder="1" applyAlignment="1">
      <alignment horizontal="center" vertical="center"/>
    </xf>
    <xf numFmtId="0" fontId="0" fillId="0" borderId="0" xfId="0" applyAlignment="1">
      <alignment horizontal="justify" vertical="center"/>
    </xf>
    <xf numFmtId="2" fontId="28" fillId="0" borderId="1" xfId="0" applyNumberFormat="1" applyFont="1" applyBorder="1" applyAlignment="1">
      <alignment horizontal="center" vertical="center" wrapText="1"/>
    </xf>
    <xf numFmtId="0" fontId="28" fillId="12" borderId="1" xfId="1" applyFont="1" applyFill="1" applyBorder="1" applyAlignment="1">
      <alignment horizontal="center" vertical="center" wrapText="1"/>
    </xf>
    <xf numFmtId="0" fontId="28" fillId="12" borderId="1" xfId="1" applyFont="1" applyFill="1" applyBorder="1" applyAlignment="1">
      <alignment horizontal="center" vertical="center"/>
    </xf>
    <xf numFmtId="0" fontId="28" fillId="12" borderId="1" xfId="1" applyFont="1" applyFill="1" applyBorder="1" applyAlignment="1">
      <alignment horizontal="justify" vertical="center" wrapText="1"/>
    </xf>
    <xf numFmtId="0" fontId="28" fillId="12" borderId="1" xfId="0" applyFont="1" applyFill="1" applyBorder="1" applyAlignment="1">
      <alignment horizontal="center" vertical="center"/>
    </xf>
    <xf numFmtId="164" fontId="28" fillId="12" borderId="1" xfId="179" applyFont="1" applyFill="1" applyBorder="1" applyAlignment="1">
      <alignment horizontal="right" vertical="center"/>
    </xf>
    <xf numFmtId="178" fontId="28" fillId="12" borderId="1" xfId="0" applyNumberFormat="1" applyFont="1" applyFill="1" applyBorder="1" applyAlignment="1">
      <alignment vertical="center"/>
    </xf>
    <xf numFmtId="44" fontId="28" fillId="12" borderId="1" xfId="182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25" fillId="6" borderId="1" xfId="0" applyNumberFormat="1" applyFont="1" applyFill="1" applyBorder="1" applyAlignment="1">
      <alignment vertical="center"/>
    </xf>
    <xf numFmtId="0" fontId="37" fillId="0" borderId="0" xfId="183" applyAlignment="1">
      <alignment vertical="center"/>
    </xf>
    <xf numFmtId="0" fontId="38" fillId="6" borderId="0" xfId="0" applyFont="1" applyFill="1" applyAlignment="1">
      <alignment horizontal="center" vertical="center"/>
    </xf>
    <xf numFmtId="0" fontId="2" fillId="5" borderId="11" xfId="1" applyFill="1" applyBorder="1" applyAlignment="1" applyProtection="1">
      <alignment horizontal="left" vertical="justify"/>
      <protection locked="0"/>
    </xf>
    <xf numFmtId="0" fontId="2" fillId="5" borderId="12" xfId="1" applyFill="1" applyBorder="1" applyAlignment="1" applyProtection="1">
      <alignment horizontal="left" vertical="justify"/>
      <protection locked="0"/>
    </xf>
    <xf numFmtId="0" fontId="2" fillId="5" borderId="13" xfId="1" applyFill="1" applyBorder="1" applyAlignment="1" applyProtection="1">
      <alignment horizontal="left" vertical="justify"/>
      <protection locked="0"/>
    </xf>
    <xf numFmtId="0" fontId="2" fillId="5" borderId="15" xfId="1" applyFill="1" applyBorder="1" applyAlignment="1" applyProtection="1">
      <alignment horizontal="left" vertical="justify"/>
      <protection locked="0"/>
    </xf>
    <xf numFmtId="0" fontId="2" fillId="5" borderId="0" xfId="1" applyFill="1" applyAlignment="1" applyProtection="1">
      <alignment horizontal="left" vertical="justify"/>
      <protection locked="0"/>
    </xf>
    <xf numFmtId="0" fontId="2" fillId="5" borderId="16" xfId="1" applyFill="1" applyBorder="1" applyAlignment="1" applyProtection="1">
      <alignment horizontal="left" vertical="justify"/>
      <protection locked="0"/>
    </xf>
    <xf numFmtId="0" fontId="2" fillId="5" borderId="15" xfId="1" applyFill="1" applyBorder="1" applyAlignment="1" applyProtection="1">
      <alignment horizontal="left" vertical="center"/>
      <protection locked="0"/>
    </xf>
    <xf numFmtId="0" fontId="2" fillId="5" borderId="0" xfId="1" applyFill="1" applyAlignment="1" applyProtection="1">
      <alignment horizontal="left" vertical="center"/>
      <protection locked="0"/>
    </xf>
    <xf numFmtId="0" fontId="2" fillId="5" borderId="16" xfId="1" applyFill="1" applyBorder="1" applyAlignment="1" applyProtection="1">
      <alignment horizontal="left" vertical="center"/>
      <protection locked="0"/>
    </xf>
    <xf numFmtId="0" fontId="2" fillId="5" borderId="17" xfId="1" applyFill="1" applyBorder="1" applyAlignment="1" applyProtection="1">
      <alignment horizontal="left" vertical="center"/>
      <protection locked="0"/>
    </xf>
    <xf numFmtId="0" fontId="2" fillId="5" borderId="18" xfId="1" applyFill="1" applyBorder="1" applyAlignment="1" applyProtection="1">
      <alignment horizontal="left" vertical="center"/>
      <protection locked="0"/>
    </xf>
    <xf numFmtId="0" fontId="2" fillId="5" borderId="19" xfId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32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164" fontId="3" fillId="8" borderId="0" xfId="179" applyFont="1" applyFill="1" applyBorder="1" applyAlignment="1">
      <alignment horizontal="center" vertical="center" wrapText="1"/>
    </xf>
    <xf numFmtId="164" fontId="2" fillId="5" borderId="0" xfId="179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left" vertical="center"/>
    </xf>
    <xf numFmtId="0" fontId="25" fillId="6" borderId="3" xfId="0" applyFont="1" applyFill="1" applyBorder="1" applyAlignment="1">
      <alignment horizontal="left" vertical="center"/>
    </xf>
    <xf numFmtId="0" fontId="25" fillId="6" borderId="4" xfId="0" applyFont="1" applyFill="1" applyBorder="1" applyAlignment="1">
      <alignment horizontal="left" vertical="center"/>
    </xf>
    <xf numFmtId="0" fontId="26" fillId="6" borderId="2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/>
    </xf>
    <xf numFmtId="44" fontId="25" fillId="6" borderId="2" xfId="182" applyFont="1" applyFill="1" applyBorder="1" applyAlignment="1">
      <alignment horizontal="center" vertical="center"/>
    </xf>
    <xf numFmtId="44" fontId="25" fillId="6" borderId="3" xfId="182" applyFont="1" applyFill="1" applyBorder="1" applyAlignment="1">
      <alignment horizontal="center" vertical="center"/>
    </xf>
    <xf numFmtId="44" fontId="25" fillId="6" borderId="4" xfId="182" applyFont="1" applyFill="1" applyBorder="1" applyAlignment="1">
      <alignment horizontal="center" vertical="center"/>
    </xf>
    <xf numFmtId="164" fontId="25" fillId="6" borderId="2" xfId="0" applyNumberFormat="1" applyFont="1" applyFill="1" applyBorder="1" applyAlignment="1">
      <alignment horizontal="left" vertical="center" indent="2"/>
    </xf>
    <xf numFmtId="164" fontId="25" fillId="6" borderId="3" xfId="0" applyNumberFormat="1" applyFont="1" applyFill="1" applyBorder="1" applyAlignment="1">
      <alignment horizontal="left" vertical="center" indent="2"/>
    </xf>
    <xf numFmtId="164" fontId="25" fillId="6" borderId="4" xfId="0" applyNumberFormat="1" applyFont="1" applyFill="1" applyBorder="1" applyAlignment="1">
      <alignment horizontal="left" vertical="center" indent="2"/>
    </xf>
    <xf numFmtId="0" fontId="27" fillId="0" borderId="1" xfId="0" applyFont="1" applyBorder="1" applyAlignment="1">
      <alignment horizontal="left" vertical="center"/>
    </xf>
    <xf numFmtId="0" fontId="26" fillId="7" borderId="2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 wrapText="1"/>
    </xf>
    <xf numFmtId="0" fontId="26" fillId="7" borderId="4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center" wrapText="1"/>
    </xf>
    <xf numFmtId="0" fontId="25" fillId="7" borderId="1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justify" vertical="center" wrapText="1"/>
    </xf>
    <xf numFmtId="0" fontId="24" fillId="0" borderId="3" xfId="0" applyFont="1" applyBorder="1" applyAlignment="1">
      <alignment horizontal="justify" vertical="center" wrapText="1"/>
    </xf>
    <xf numFmtId="0" fontId="24" fillId="0" borderId="4" xfId="0" applyFont="1" applyBorder="1" applyAlignment="1">
      <alignment horizontal="justify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9" fontId="27" fillId="0" borderId="2" xfId="0" applyNumberFormat="1" applyFont="1" applyBorder="1" applyAlignment="1">
      <alignment horizontal="center" vertical="center" wrapText="1"/>
    </xf>
    <xf numFmtId="9" fontId="27" fillId="0" borderId="4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</cellXfs>
  <cellStyles count="184">
    <cellStyle name="_x000d__x000a_JournalTemplate=C:\COMFO\CTALK\JOURSTD.TPL_x000d__x000a_LbStateAddress=3 3 0 251 1 89 2 311_x000d__x000a_LbStateJou" xfId="66" xr:uid="{00000000-0005-0000-0000-000000000000}"/>
    <cellStyle name="20% - Ênfase1 100" xfId="3" xr:uid="{00000000-0005-0000-0000-000001000000}"/>
    <cellStyle name="60% - Ênfase6 37" xfId="4" xr:uid="{00000000-0005-0000-0000-000002000000}"/>
    <cellStyle name="Comma_Arauco Piping list" xfId="67" xr:uid="{00000000-0005-0000-0000-000003000000}"/>
    <cellStyle name="Comma0" xfId="68" xr:uid="{00000000-0005-0000-0000-000004000000}"/>
    <cellStyle name="CORES" xfId="69" xr:uid="{00000000-0005-0000-0000-000005000000}"/>
    <cellStyle name="Currency [0]_Arauco Piping list" xfId="70" xr:uid="{00000000-0005-0000-0000-000006000000}"/>
    <cellStyle name="Currency_Arauco Piping list" xfId="71" xr:uid="{00000000-0005-0000-0000-000007000000}"/>
    <cellStyle name="Currency0" xfId="72" xr:uid="{00000000-0005-0000-0000-000008000000}"/>
    <cellStyle name="Data" xfId="73" xr:uid="{00000000-0005-0000-0000-000009000000}"/>
    <cellStyle name="Date" xfId="74" xr:uid="{00000000-0005-0000-0000-00000A000000}"/>
    <cellStyle name="Excel Built-in Excel Built-in Excel Built-in Excel Built-in Excel Built-in Excel Built-in Excel Built-in Excel Built-in Separador de milhares 4" xfId="5" xr:uid="{00000000-0005-0000-0000-00000B000000}"/>
    <cellStyle name="Excel Built-in Excel Built-in Excel Built-in Excel Built-in Excel Built-in Excel Built-in Excel Built-in Separador de milhares 4" xfId="6" xr:uid="{00000000-0005-0000-0000-00000C000000}"/>
    <cellStyle name="Excel Built-in Normal" xfId="7" xr:uid="{00000000-0005-0000-0000-00000D000000}"/>
    <cellStyle name="Excel Built-in Normal 1" xfId="8" xr:uid="{00000000-0005-0000-0000-00000E000000}"/>
    <cellStyle name="Excel Built-in Normal 2" xfId="9" xr:uid="{00000000-0005-0000-0000-00000F000000}"/>
    <cellStyle name="Excel Built-in Normal 3" xfId="48" xr:uid="{00000000-0005-0000-0000-000010000000}"/>
    <cellStyle name="Excel_BuiltIn_Comma" xfId="10" xr:uid="{00000000-0005-0000-0000-000011000000}"/>
    <cellStyle name="Fixed" xfId="75" xr:uid="{00000000-0005-0000-0000-000012000000}"/>
    <cellStyle name="Fixo" xfId="76" xr:uid="{00000000-0005-0000-0000-000013000000}"/>
    <cellStyle name="Followed Hyperlink" xfId="77" xr:uid="{00000000-0005-0000-0000-000014000000}"/>
    <cellStyle name="Grey" xfId="78" xr:uid="{00000000-0005-0000-0000-000015000000}"/>
    <cellStyle name="Heading" xfId="11" xr:uid="{00000000-0005-0000-0000-000016000000}"/>
    <cellStyle name="Heading 1" xfId="79" xr:uid="{00000000-0005-0000-0000-000017000000}"/>
    <cellStyle name="Heading 2" xfId="80" xr:uid="{00000000-0005-0000-0000-000018000000}"/>
    <cellStyle name="Heading1" xfId="12" xr:uid="{00000000-0005-0000-0000-000019000000}"/>
    <cellStyle name="Hiperlink 2" xfId="43" xr:uid="{00000000-0005-0000-0000-00001A000000}"/>
    <cellStyle name="Hyperlink" xfId="183" xr:uid="{00000000-000B-0000-0000-000008000000}"/>
    <cellStyle name="Indefinido" xfId="81" xr:uid="{00000000-0005-0000-0000-00001B000000}"/>
    <cellStyle name="Input [yellow]" xfId="82" xr:uid="{00000000-0005-0000-0000-00001C000000}"/>
    <cellStyle name="material" xfId="83" xr:uid="{00000000-0005-0000-0000-00001D000000}"/>
    <cellStyle name="MINIPG" xfId="84" xr:uid="{00000000-0005-0000-0000-00001E000000}"/>
    <cellStyle name="Moeda" xfId="182" builtinId="4"/>
    <cellStyle name="Moeda 2" xfId="44" xr:uid="{00000000-0005-0000-0000-00001F000000}"/>
    <cellStyle name="Normal" xfId="0" builtinId="0"/>
    <cellStyle name="Normal - Style1" xfId="85" xr:uid="{00000000-0005-0000-0000-000021000000}"/>
    <cellStyle name="Normal 10" xfId="51" xr:uid="{00000000-0005-0000-0000-000022000000}"/>
    <cellStyle name="Normal 11" xfId="55" xr:uid="{00000000-0005-0000-0000-000023000000}"/>
    <cellStyle name="Normal 11 2" xfId="177" xr:uid="{00000000-0005-0000-0000-000024000000}"/>
    <cellStyle name="Normal 12" xfId="52" xr:uid="{00000000-0005-0000-0000-000025000000}"/>
    <cellStyle name="Normal 13" xfId="53" xr:uid="{00000000-0005-0000-0000-000026000000}"/>
    <cellStyle name="Normal 13 2" xfId="124" xr:uid="{00000000-0005-0000-0000-000027000000}"/>
    <cellStyle name="Normal 13 3" xfId="125" xr:uid="{00000000-0005-0000-0000-000028000000}"/>
    <cellStyle name="Normal 14" xfId="56" xr:uid="{00000000-0005-0000-0000-000029000000}"/>
    <cellStyle name="Normal 14 2" xfId="126" xr:uid="{00000000-0005-0000-0000-00002A000000}"/>
    <cellStyle name="Normal 14 3" xfId="127" xr:uid="{00000000-0005-0000-0000-00002B000000}"/>
    <cellStyle name="Normal 15" xfId="64" xr:uid="{00000000-0005-0000-0000-00002C000000}"/>
    <cellStyle name="Normal 15 2" xfId="128" xr:uid="{00000000-0005-0000-0000-00002D000000}"/>
    <cellStyle name="Normal 16" xfId="99" xr:uid="{00000000-0005-0000-0000-00002E000000}"/>
    <cellStyle name="Normal 16 2" xfId="129" xr:uid="{00000000-0005-0000-0000-00002F000000}"/>
    <cellStyle name="Normal 16 3" xfId="130" xr:uid="{00000000-0005-0000-0000-000030000000}"/>
    <cellStyle name="Normal 17" xfId="109" xr:uid="{00000000-0005-0000-0000-000031000000}"/>
    <cellStyle name="Normal 18" xfId="113" xr:uid="{00000000-0005-0000-0000-000032000000}"/>
    <cellStyle name="Normal 19" xfId="105" xr:uid="{00000000-0005-0000-0000-000033000000}"/>
    <cellStyle name="Normal 2" xfId="1" xr:uid="{00000000-0005-0000-0000-000034000000}"/>
    <cellStyle name="Normal 2 2" xfId="34" xr:uid="{00000000-0005-0000-0000-000035000000}"/>
    <cellStyle name="Normal 2 2 2" xfId="178" xr:uid="{00000000-0005-0000-0000-000036000000}"/>
    <cellStyle name="Normal 20" xfId="107" xr:uid="{00000000-0005-0000-0000-000037000000}"/>
    <cellStyle name="Normal 21" xfId="110" xr:uid="{00000000-0005-0000-0000-000038000000}"/>
    <cellStyle name="Normal 22" xfId="103" xr:uid="{00000000-0005-0000-0000-000039000000}"/>
    <cellStyle name="Normal 23" xfId="101" xr:uid="{00000000-0005-0000-0000-00003A000000}"/>
    <cellStyle name="Normal 24" xfId="102" xr:uid="{00000000-0005-0000-0000-00003B000000}"/>
    <cellStyle name="Normal 25" xfId="115" xr:uid="{00000000-0005-0000-0000-00003C000000}"/>
    <cellStyle name="Normal 26" xfId="119" xr:uid="{00000000-0005-0000-0000-00003D000000}"/>
    <cellStyle name="Normal 27" xfId="117" xr:uid="{00000000-0005-0000-0000-00003E000000}"/>
    <cellStyle name="Normal 28" xfId="116" xr:uid="{00000000-0005-0000-0000-00003F000000}"/>
    <cellStyle name="Normal 29" xfId="111" xr:uid="{00000000-0005-0000-0000-000040000000}"/>
    <cellStyle name="Normal 3" xfId="13" xr:uid="{00000000-0005-0000-0000-000041000000}"/>
    <cellStyle name="Normal 3 2" xfId="36" xr:uid="{00000000-0005-0000-0000-000042000000}"/>
    <cellStyle name="Normal 3 3" xfId="42" xr:uid="{00000000-0005-0000-0000-000043000000}"/>
    <cellStyle name="Normal 3 4" xfId="35" xr:uid="{00000000-0005-0000-0000-000044000000}"/>
    <cellStyle name="Normal 30" xfId="100" xr:uid="{00000000-0005-0000-0000-000045000000}"/>
    <cellStyle name="Normal 31" xfId="114" xr:uid="{00000000-0005-0000-0000-000046000000}"/>
    <cellStyle name="Normal 32" xfId="104" xr:uid="{00000000-0005-0000-0000-000047000000}"/>
    <cellStyle name="Normal 33" xfId="108" xr:uid="{00000000-0005-0000-0000-000048000000}"/>
    <cellStyle name="Normal 34" xfId="118" xr:uid="{00000000-0005-0000-0000-000049000000}"/>
    <cellStyle name="Normal 35" xfId="112" xr:uid="{00000000-0005-0000-0000-00004A000000}"/>
    <cellStyle name="Normal 36" xfId="106" xr:uid="{00000000-0005-0000-0000-00004B000000}"/>
    <cellStyle name="Normal 37" xfId="123" xr:uid="{00000000-0005-0000-0000-00004C000000}"/>
    <cellStyle name="Normal 37 2" xfId="131" xr:uid="{00000000-0005-0000-0000-00004D000000}"/>
    <cellStyle name="Normal 38" xfId="132" xr:uid="{00000000-0005-0000-0000-00004E000000}"/>
    <cellStyle name="Normal 39" xfId="133" xr:uid="{00000000-0005-0000-0000-00004F000000}"/>
    <cellStyle name="Normal 4" xfId="14" xr:uid="{00000000-0005-0000-0000-000050000000}"/>
    <cellStyle name="Normal 4 2" xfId="37" xr:uid="{00000000-0005-0000-0000-000051000000}"/>
    <cellStyle name="Normal 40" xfId="134" xr:uid="{00000000-0005-0000-0000-000052000000}"/>
    <cellStyle name="Normal 41" xfId="135" xr:uid="{00000000-0005-0000-0000-000053000000}"/>
    <cellStyle name="Normal 42" xfId="136" xr:uid="{00000000-0005-0000-0000-000054000000}"/>
    <cellStyle name="Normal 43" xfId="137" xr:uid="{00000000-0005-0000-0000-000055000000}"/>
    <cellStyle name="Normal 44" xfId="138" xr:uid="{00000000-0005-0000-0000-000056000000}"/>
    <cellStyle name="Normal 45" xfId="139" xr:uid="{00000000-0005-0000-0000-000057000000}"/>
    <cellStyle name="Normal 46" xfId="140" xr:uid="{00000000-0005-0000-0000-000058000000}"/>
    <cellStyle name="Normal 47" xfId="141" xr:uid="{00000000-0005-0000-0000-000059000000}"/>
    <cellStyle name="Normal 48" xfId="142" xr:uid="{00000000-0005-0000-0000-00005A000000}"/>
    <cellStyle name="Normal 49" xfId="143" xr:uid="{00000000-0005-0000-0000-00005B000000}"/>
    <cellStyle name="Normal 5" xfId="40" xr:uid="{00000000-0005-0000-0000-00005C000000}"/>
    <cellStyle name="Normal 5 2" xfId="57" xr:uid="{00000000-0005-0000-0000-00005D000000}"/>
    <cellStyle name="Normal 5 2 2" xfId="144" xr:uid="{00000000-0005-0000-0000-00005E000000}"/>
    <cellStyle name="Normal 5 2 3" xfId="145" xr:uid="{00000000-0005-0000-0000-00005F000000}"/>
    <cellStyle name="Normal 5 3" xfId="146" xr:uid="{00000000-0005-0000-0000-000060000000}"/>
    <cellStyle name="Normal 5 4" xfId="147" xr:uid="{00000000-0005-0000-0000-000061000000}"/>
    <cellStyle name="Normal 50" xfId="148" xr:uid="{00000000-0005-0000-0000-000062000000}"/>
    <cellStyle name="Normal 51" xfId="149" xr:uid="{00000000-0005-0000-0000-000063000000}"/>
    <cellStyle name="Normal 52" xfId="150" xr:uid="{00000000-0005-0000-0000-000064000000}"/>
    <cellStyle name="Normal 53" xfId="151" xr:uid="{00000000-0005-0000-0000-000065000000}"/>
    <cellStyle name="Normal 54" xfId="152" xr:uid="{00000000-0005-0000-0000-000066000000}"/>
    <cellStyle name="Normal 55" xfId="153" xr:uid="{00000000-0005-0000-0000-000067000000}"/>
    <cellStyle name="Normal 56" xfId="154" xr:uid="{00000000-0005-0000-0000-000068000000}"/>
    <cellStyle name="Normal 57" xfId="155" xr:uid="{00000000-0005-0000-0000-000069000000}"/>
    <cellStyle name="Normal 58" xfId="156" xr:uid="{00000000-0005-0000-0000-00006A000000}"/>
    <cellStyle name="Normal 59" xfId="157" xr:uid="{00000000-0005-0000-0000-00006B000000}"/>
    <cellStyle name="Normal 6" xfId="15" xr:uid="{00000000-0005-0000-0000-00006C000000}"/>
    <cellStyle name="Normal 6 2" xfId="49" xr:uid="{00000000-0005-0000-0000-00006D000000}"/>
    <cellStyle name="Normal 6 2 2" xfId="58" xr:uid="{00000000-0005-0000-0000-00006E000000}"/>
    <cellStyle name="Normal 6 2 2 2" xfId="158" xr:uid="{00000000-0005-0000-0000-00006F000000}"/>
    <cellStyle name="Normal 6 2 2 3" xfId="159" xr:uid="{00000000-0005-0000-0000-000070000000}"/>
    <cellStyle name="Normal 6 2 3" xfId="160" xr:uid="{00000000-0005-0000-0000-000071000000}"/>
    <cellStyle name="Normal 6 2 4" xfId="161" xr:uid="{00000000-0005-0000-0000-000072000000}"/>
    <cellStyle name="Normal 6 3" xfId="59" xr:uid="{00000000-0005-0000-0000-000073000000}"/>
    <cellStyle name="Normal 6 3 2" xfId="162" xr:uid="{00000000-0005-0000-0000-000074000000}"/>
    <cellStyle name="Normal 6 3 3" xfId="163" xr:uid="{00000000-0005-0000-0000-000075000000}"/>
    <cellStyle name="Normal 6 4" xfId="164" xr:uid="{00000000-0005-0000-0000-000076000000}"/>
    <cellStyle name="Normal 6 5" xfId="165" xr:uid="{00000000-0005-0000-0000-000077000000}"/>
    <cellStyle name="Normal 60" xfId="166" xr:uid="{00000000-0005-0000-0000-000078000000}"/>
    <cellStyle name="Normal 61" xfId="167" xr:uid="{00000000-0005-0000-0000-000079000000}"/>
    <cellStyle name="Normal 62" xfId="168" xr:uid="{00000000-0005-0000-0000-00007A000000}"/>
    <cellStyle name="Normal 63" xfId="169" xr:uid="{00000000-0005-0000-0000-00007B000000}"/>
    <cellStyle name="Normal 64" xfId="33" xr:uid="{00000000-0005-0000-0000-00007C000000}"/>
    <cellStyle name="Normal 7" xfId="16" xr:uid="{00000000-0005-0000-0000-00007D000000}"/>
    <cellStyle name="Normal 7 2" xfId="46" xr:uid="{00000000-0005-0000-0000-00007E000000}"/>
    <cellStyle name="Normal 8" xfId="47" xr:uid="{00000000-0005-0000-0000-00007F000000}"/>
    <cellStyle name="Normal 8 2" xfId="60" xr:uid="{00000000-0005-0000-0000-000080000000}"/>
    <cellStyle name="Normal 9" xfId="17" xr:uid="{00000000-0005-0000-0000-000081000000}"/>
    <cellStyle name="Normal1" xfId="86" xr:uid="{00000000-0005-0000-0000-000082000000}"/>
    <cellStyle name="Normal2" xfId="87" xr:uid="{00000000-0005-0000-0000-000083000000}"/>
    <cellStyle name="Normal3" xfId="88" xr:uid="{00000000-0005-0000-0000-000084000000}"/>
    <cellStyle name="Percent [2]" xfId="89" xr:uid="{00000000-0005-0000-0000-000085000000}"/>
    <cellStyle name="Percent_Sheet1" xfId="90" xr:uid="{00000000-0005-0000-0000-000086000000}"/>
    <cellStyle name="Percentual" xfId="91" xr:uid="{00000000-0005-0000-0000-000087000000}"/>
    <cellStyle name="Ponto" xfId="92" xr:uid="{00000000-0005-0000-0000-000088000000}"/>
    <cellStyle name="Porcentagem" xfId="181" builtinId="5"/>
    <cellStyle name="Porcentagem 2" xfId="18" xr:uid="{00000000-0005-0000-0000-00008A000000}"/>
    <cellStyle name="Porcentagem 3" xfId="19" xr:uid="{00000000-0005-0000-0000-00008B000000}"/>
    <cellStyle name="Porcentagem 3 2" xfId="50" xr:uid="{00000000-0005-0000-0000-00008C000000}"/>
    <cellStyle name="Porcentagem 3 3" xfId="45" xr:uid="{00000000-0005-0000-0000-00008D000000}"/>
    <cellStyle name="Porcentagem 4" xfId="20" xr:uid="{00000000-0005-0000-0000-00008E000000}"/>
    <cellStyle name="Porcentagem 4 2" xfId="21" xr:uid="{00000000-0005-0000-0000-00008F000000}"/>
    <cellStyle name="Porcentagem 5" xfId="65" xr:uid="{00000000-0005-0000-0000-000090000000}"/>
    <cellStyle name="Porcentagem 6" xfId="120" xr:uid="{00000000-0005-0000-0000-000091000000}"/>
    <cellStyle name="Porcentagem 6 2" xfId="170" xr:uid="{00000000-0005-0000-0000-000092000000}"/>
    <cellStyle name="Result" xfId="22" xr:uid="{00000000-0005-0000-0000-000093000000}"/>
    <cellStyle name="Result2" xfId="23" xr:uid="{00000000-0005-0000-0000-000094000000}"/>
    <cellStyle name="Sep. milhar [0]" xfId="93" xr:uid="{00000000-0005-0000-0000-000095000000}"/>
    <cellStyle name="Separador de m" xfId="94" xr:uid="{00000000-0005-0000-0000-000096000000}"/>
    <cellStyle name="Separador de milhares 2" xfId="24" xr:uid="{00000000-0005-0000-0000-000097000000}"/>
    <cellStyle name="Separador de milhares 2 2" xfId="38" xr:uid="{00000000-0005-0000-0000-000098000000}"/>
    <cellStyle name="Separador de milhares 3" xfId="39" xr:uid="{00000000-0005-0000-0000-000099000000}"/>
    <cellStyle name="Separador de milhares 4" xfId="25" xr:uid="{00000000-0005-0000-0000-00009A000000}"/>
    <cellStyle name="Sepavador de milhares [0]_Pasta2" xfId="95" xr:uid="{00000000-0005-0000-0000-00009B000000}"/>
    <cellStyle name="Standard_RP100_01 (metr.)" xfId="96" xr:uid="{00000000-0005-0000-0000-00009C000000}"/>
    <cellStyle name="Titulo1" xfId="97" xr:uid="{00000000-0005-0000-0000-00009D000000}"/>
    <cellStyle name="Titulo2" xfId="98" xr:uid="{00000000-0005-0000-0000-00009E000000}"/>
    <cellStyle name="Vírgula" xfId="180" builtinId="3"/>
    <cellStyle name="Vírgula 10" xfId="121" xr:uid="{00000000-0005-0000-0000-0000A0000000}"/>
    <cellStyle name="Vírgula 10 2" xfId="171" xr:uid="{00000000-0005-0000-0000-0000A1000000}"/>
    <cellStyle name="Vírgula 11" xfId="122" xr:uid="{00000000-0005-0000-0000-0000A2000000}"/>
    <cellStyle name="Vírgula 12" xfId="172" xr:uid="{00000000-0005-0000-0000-0000A3000000}"/>
    <cellStyle name="Vírgula 13" xfId="179" xr:uid="{00000000-0005-0000-0000-0000A4000000}"/>
    <cellStyle name="Vírgula 2" xfId="2" xr:uid="{00000000-0005-0000-0000-0000A5000000}"/>
    <cellStyle name="Vírgula 2 2" xfId="27" xr:uid="{00000000-0005-0000-0000-0000A6000000}"/>
    <cellStyle name="Vírgula 2 3" xfId="41" xr:uid="{00000000-0005-0000-0000-0000A7000000}"/>
    <cellStyle name="Vírgula 3" xfId="28" xr:uid="{00000000-0005-0000-0000-0000A8000000}"/>
    <cellStyle name="Vírgula 3 2" xfId="29" xr:uid="{00000000-0005-0000-0000-0000A9000000}"/>
    <cellStyle name="Vírgula 4" xfId="30" xr:uid="{00000000-0005-0000-0000-0000AA000000}"/>
    <cellStyle name="Vírgula 5" xfId="31" xr:uid="{00000000-0005-0000-0000-0000AB000000}"/>
    <cellStyle name="Vírgula 5 2" xfId="32" xr:uid="{00000000-0005-0000-0000-0000AC000000}"/>
    <cellStyle name="Vírgula 6" xfId="26" xr:uid="{00000000-0005-0000-0000-0000AD000000}"/>
    <cellStyle name="Vírgula 6 2" xfId="61" xr:uid="{00000000-0005-0000-0000-0000AE000000}"/>
    <cellStyle name="Vírgula 7" xfId="54" xr:uid="{00000000-0005-0000-0000-0000AF000000}"/>
    <cellStyle name="Vírgula 7 2" xfId="173" xr:uid="{00000000-0005-0000-0000-0000B0000000}"/>
    <cellStyle name="Vírgula 7 3" xfId="174" xr:uid="{00000000-0005-0000-0000-0000B1000000}"/>
    <cellStyle name="Vírgula 8" xfId="62" xr:uid="{00000000-0005-0000-0000-0000B2000000}"/>
    <cellStyle name="Vírgula 8 2" xfId="175" xr:uid="{00000000-0005-0000-0000-0000B3000000}"/>
    <cellStyle name="Vírgula 8 3" xfId="176" xr:uid="{00000000-0005-0000-0000-0000B4000000}"/>
    <cellStyle name="Vírgula 9" xfId="63" xr:uid="{00000000-0005-0000-0000-0000B5000000}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E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</xdr:row>
      <xdr:rowOff>104775</xdr:rowOff>
    </xdr:from>
    <xdr:to>
      <xdr:col>0</xdr:col>
      <xdr:colOff>361950</xdr:colOff>
      <xdr:row>1</xdr:row>
      <xdr:rowOff>228600</xdr:rowOff>
    </xdr:to>
    <xdr:sp macro="" textlink="">
      <xdr:nvSpPr>
        <xdr:cNvPr id="2" name="Fluxograma: Conector 1">
          <a:extLst>
            <a:ext uri="{FF2B5EF4-FFF2-40B4-BE49-F238E27FC236}">
              <a16:creationId xmlns:a16="http://schemas.microsoft.com/office/drawing/2014/main" id="{4571FE0F-22FC-4E46-BC80-5ED9AC58F319}"/>
            </a:ext>
          </a:extLst>
        </xdr:cNvPr>
        <xdr:cNvSpPr/>
      </xdr:nvSpPr>
      <xdr:spPr>
        <a:xfrm>
          <a:off x="7791450" y="1200150"/>
          <a:ext cx="114300" cy="123825"/>
        </a:xfrm>
        <a:prstGeom prst="flowChartConnector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247650</xdr:colOff>
      <xdr:row>2</xdr:row>
      <xdr:rowOff>85725</xdr:rowOff>
    </xdr:from>
    <xdr:to>
      <xdr:col>0</xdr:col>
      <xdr:colOff>361950</xdr:colOff>
      <xdr:row>2</xdr:row>
      <xdr:rowOff>209550</xdr:rowOff>
    </xdr:to>
    <xdr:sp macro="" textlink="">
      <xdr:nvSpPr>
        <xdr:cNvPr id="3" name="Fluxograma: Conector 2">
          <a:extLst>
            <a:ext uri="{FF2B5EF4-FFF2-40B4-BE49-F238E27FC236}">
              <a16:creationId xmlns:a16="http://schemas.microsoft.com/office/drawing/2014/main" id="{96F3DA40-3830-4A3E-848F-B266471E1368}"/>
            </a:ext>
          </a:extLst>
        </xdr:cNvPr>
        <xdr:cNvSpPr/>
      </xdr:nvSpPr>
      <xdr:spPr>
        <a:xfrm>
          <a:off x="7791450" y="1495425"/>
          <a:ext cx="114300" cy="123825"/>
        </a:xfrm>
        <a:prstGeom prst="flowChartConnector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247650</xdr:colOff>
      <xdr:row>4</xdr:row>
      <xdr:rowOff>85725</xdr:rowOff>
    </xdr:from>
    <xdr:to>
      <xdr:col>0</xdr:col>
      <xdr:colOff>361950</xdr:colOff>
      <xdr:row>4</xdr:row>
      <xdr:rowOff>209550</xdr:rowOff>
    </xdr:to>
    <xdr:sp macro="" textlink="">
      <xdr:nvSpPr>
        <xdr:cNvPr id="5" name="Fluxograma: Conector 4">
          <a:extLst>
            <a:ext uri="{FF2B5EF4-FFF2-40B4-BE49-F238E27FC236}">
              <a16:creationId xmlns:a16="http://schemas.microsoft.com/office/drawing/2014/main" id="{6873AE41-F43D-4247-BE39-CD4DD4B5A9F7}"/>
            </a:ext>
          </a:extLst>
        </xdr:cNvPr>
        <xdr:cNvSpPr/>
      </xdr:nvSpPr>
      <xdr:spPr>
        <a:xfrm>
          <a:off x="7791450" y="2124075"/>
          <a:ext cx="114300" cy="123825"/>
        </a:xfrm>
        <a:prstGeom prst="flowChartConnector">
          <a:avLst/>
        </a:prstGeom>
        <a:solidFill>
          <a:schemeClr val="accent6">
            <a:lumMod val="7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247650</xdr:colOff>
      <xdr:row>3</xdr:row>
      <xdr:rowOff>95250</xdr:rowOff>
    </xdr:from>
    <xdr:to>
      <xdr:col>0</xdr:col>
      <xdr:colOff>361950</xdr:colOff>
      <xdr:row>3</xdr:row>
      <xdr:rowOff>219075</xdr:rowOff>
    </xdr:to>
    <xdr:sp macro="" textlink="">
      <xdr:nvSpPr>
        <xdr:cNvPr id="8" name="Fluxograma: Conector 7">
          <a:extLst>
            <a:ext uri="{FF2B5EF4-FFF2-40B4-BE49-F238E27FC236}">
              <a16:creationId xmlns:a16="http://schemas.microsoft.com/office/drawing/2014/main" id="{7B5E1FEE-FF27-4BE2-89C2-1565AFC1485F}"/>
            </a:ext>
          </a:extLst>
        </xdr:cNvPr>
        <xdr:cNvSpPr/>
      </xdr:nvSpPr>
      <xdr:spPr>
        <a:xfrm>
          <a:off x="247650" y="1038225"/>
          <a:ext cx="114300" cy="123825"/>
        </a:xfrm>
        <a:prstGeom prst="flowChartConnector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66675</xdr:colOff>
      <xdr:row>8</xdr:row>
      <xdr:rowOff>66675</xdr:rowOff>
    </xdr:from>
    <xdr:to>
      <xdr:col>1</xdr:col>
      <xdr:colOff>4638675</xdr:colOff>
      <xdr:row>16</xdr:row>
      <xdr:rowOff>228600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3295118-934B-FE2F-61E4-D9CE556BC0FB}"/>
            </a:ext>
            <a:ext uri="{147F2762-F138-4A5C-976F-8EAC2B608ADB}">
              <a16:predDERef xmlns:a16="http://schemas.microsoft.com/office/drawing/2014/main" pred="{7B5E1FEE-FF27-4BE2-89C2-1565AFC14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2886075"/>
          <a:ext cx="4572000" cy="2981325"/>
        </a:xfrm>
        <a:prstGeom prst="rect">
          <a:avLst/>
        </a:prstGeom>
      </xdr:spPr>
    </xdr:pic>
    <xdr:clientData/>
  </xdr:twoCellAnchor>
  <xdr:twoCellAnchor editAs="oneCell">
    <xdr:from>
      <xdr:col>1</xdr:col>
      <xdr:colOff>5010150</xdr:colOff>
      <xdr:row>8</xdr:row>
      <xdr:rowOff>9525</xdr:rowOff>
    </xdr:from>
    <xdr:to>
      <xdr:col>1</xdr:col>
      <xdr:colOff>9791700</xdr:colOff>
      <xdr:row>17</xdr:row>
      <xdr:rowOff>28575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2694A68-95A2-0475-F796-EFFBDD8A0E6F}"/>
            </a:ext>
            <a:ext uri="{147F2762-F138-4A5C-976F-8EAC2B608ADB}">
              <a16:predDERef xmlns:a16="http://schemas.microsoft.com/office/drawing/2014/main" pred="{93295118-934B-FE2F-61E4-D9CE556BC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19750" y="2828925"/>
          <a:ext cx="4781550" cy="3190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142875</xdr:rowOff>
    </xdr:from>
    <xdr:to>
      <xdr:col>2</xdr:col>
      <xdr:colOff>0</xdr:colOff>
      <xdr:row>2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7F254B2-0900-4299-B29D-084E2A77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990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762000</xdr:colOff>
      <xdr:row>0</xdr:row>
      <xdr:rowOff>142875</xdr:rowOff>
    </xdr:from>
    <xdr:to>
      <xdr:col>4</xdr:col>
      <xdr:colOff>304800</xdr:colOff>
      <xdr:row>2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1F657F7A-CD6A-4585-8F4C-88637667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42875"/>
          <a:ext cx="914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263978</xdr:colOff>
      <xdr:row>0</xdr:row>
      <xdr:rowOff>84364</xdr:rowOff>
    </xdr:from>
    <xdr:to>
      <xdr:col>1</xdr:col>
      <xdr:colOff>505704</xdr:colOff>
      <xdr:row>0</xdr:row>
      <xdr:rowOff>429985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39CF090-5E65-4808-A21A-D21F0B5E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978" y="84364"/>
          <a:ext cx="975151" cy="34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632731</xdr:colOff>
      <xdr:row>0</xdr:row>
      <xdr:rowOff>93890</xdr:rowOff>
    </xdr:from>
    <xdr:ext cx="912719" cy="317126"/>
    <xdr:pic>
      <xdr:nvPicPr>
        <xdr:cNvPr id="3" name="Picture 4">
          <a:extLst>
            <a:ext uri="{FF2B5EF4-FFF2-40B4-BE49-F238E27FC236}">
              <a16:creationId xmlns:a16="http://schemas.microsoft.com/office/drawing/2014/main" id="{FC066510-E3CC-483E-96F2-B8E24974A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643881" y="93890"/>
          <a:ext cx="912719" cy="317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7</xdr:col>
      <xdr:colOff>247650</xdr:colOff>
      <xdr:row>3</xdr:row>
      <xdr:rowOff>104775</xdr:rowOff>
    </xdr:from>
    <xdr:to>
      <xdr:col>7</xdr:col>
      <xdr:colOff>361950</xdr:colOff>
      <xdr:row>3</xdr:row>
      <xdr:rowOff>228600</xdr:rowOff>
    </xdr:to>
    <xdr:sp macro="" textlink="">
      <xdr:nvSpPr>
        <xdr:cNvPr id="4" name="Fluxograma: Conector 3">
          <a:extLst>
            <a:ext uri="{FF2B5EF4-FFF2-40B4-BE49-F238E27FC236}">
              <a16:creationId xmlns:a16="http://schemas.microsoft.com/office/drawing/2014/main" id="{68CC9E70-52FE-AC81-A90C-C7794D5FF35A}"/>
            </a:ext>
          </a:extLst>
        </xdr:cNvPr>
        <xdr:cNvSpPr/>
      </xdr:nvSpPr>
      <xdr:spPr>
        <a:xfrm>
          <a:off x="6810375" y="1200150"/>
          <a:ext cx="114300" cy="123825"/>
        </a:xfrm>
        <a:prstGeom prst="flowChartConnector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247650</xdr:colOff>
      <xdr:row>4</xdr:row>
      <xdr:rowOff>85725</xdr:rowOff>
    </xdr:from>
    <xdr:to>
      <xdr:col>7</xdr:col>
      <xdr:colOff>361950</xdr:colOff>
      <xdr:row>4</xdr:row>
      <xdr:rowOff>209550</xdr:rowOff>
    </xdr:to>
    <xdr:sp macro="" textlink="">
      <xdr:nvSpPr>
        <xdr:cNvPr id="5" name="Fluxograma: Conector 4">
          <a:extLst>
            <a:ext uri="{FF2B5EF4-FFF2-40B4-BE49-F238E27FC236}">
              <a16:creationId xmlns:a16="http://schemas.microsoft.com/office/drawing/2014/main" id="{827374A2-34CC-4E6D-A194-0BFE9C59B90C}"/>
            </a:ext>
          </a:extLst>
        </xdr:cNvPr>
        <xdr:cNvSpPr/>
      </xdr:nvSpPr>
      <xdr:spPr>
        <a:xfrm>
          <a:off x="6810375" y="1495425"/>
          <a:ext cx="114300" cy="123825"/>
        </a:xfrm>
        <a:prstGeom prst="flowChartConnector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247650</xdr:colOff>
      <xdr:row>6</xdr:row>
      <xdr:rowOff>95250</xdr:rowOff>
    </xdr:from>
    <xdr:to>
      <xdr:col>7</xdr:col>
      <xdr:colOff>361950</xdr:colOff>
      <xdr:row>6</xdr:row>
      <xdr:rowOff>219075</xdr:rowOff>
    </xdr:to>
    <xdr:sp macro="" textlink="">
      <xdr:nvSpPr>
        <xdr:cNvPr id="6" name="Fluxograma: Conector 5">
          <a:extLst>
            <a:ext uri="{FF2B5EF4-FFF2-40B4-BE49-F238E27FC236}">
              <a16:creationId xmlns:a16="http://schemas.microsoft.com/office/drawing/2014/main" id="{D83CB010-4207-458F-8EEE-5DD2B5CA3641}"/>
            </a:ext>
          </a:extLst>
        </xdr:cNvPr>
        <xdr:cNvSpPr/>
      </xdr:nvSpPr>
      <xdr:spPr>
        <a:xfrm>
          <a:off x="6810375" y="1819275"/>
          <a:ext cx="114300" cy="123825"/>
        </a:xfrm>
        <a:prstGeom prst="flowChartConnector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247650</xdr:colOff>
      <xdr:row>5</xdr:row>
      <xdr:rowOff>85725</xdr:rowOff>
    </xdr:from>
    <xdr:to>
      <xdr:col>7</xdr:col>
      <xdr:colOff>361950</xdr:colOff>
      <xdr:row>5</xdr:row>
      <xdr:rowOff>209550</xdr:rowOff>
    </xdr:to>
    <xdr:sp macro="" textlink="">
      <xdr:nvSpPr>
        <xdr:cNvPr id="7" name="Fluxograma: Conector 6">
          <a:extLst>
            <a:ext uri="{FF2B5EF4-FFF2-40B4-BE49-F238E27FC236}">
              <a16:creationId xmlns:a16="http://schemas.microsoft.com/office/drawing/2014/main" id="{00FC7502-D012-4219-B905-8A57C0F4331C}"/>
            </a:ext>
          </a:extLst>
        </xdr:cNvPr>
        <xdr:cNvSpPr/>
      </xdr:nvSpPr>
      <xdr:spPr>
        <a:xfrm>
          <a:off x="6810375" y="2124075"/>
          <a:ext cx="114300" cy="123825"/>
        </a:xfrm>
        <a:prstGeom prst="flowChartConnector">
          <a:avLst/>
        </a:prstGeom>
        <a:solidFill>
          <a:schemeClr val="accent6">
            <a:lumMod val="7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de.sharepoint.com/Users/474774~1/AppData/Local/Temp/Rar$DIa13884.14608/Planilha%20Or&#231;ament&#225;ria%20-%2004%20Salas%20de%20aula_110V%20-%20D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to padrão 110V"/>
      <sheetName val="Quadra 110V"/>
      <sheetName val="mem calc escavaçao quadra"/>
      <sheetName val="mem calculo aço concreto quadra"/>
      <sheetName val="SINAPI"/>
      <sheetName val="mem. calculo arquitetura"/>
      <sheetName val="mem calculo aço concreto forma"/>
      <sheetName val="mem calc escavaçao"/>
      <sheetName val="carga nas fundações"/>
      <sheetName val="carga nas fundações quadra"/>
      <sheetName val="calc profundidade esta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C3">
            <v>83.215599999999995</v>
          </cell>
        </row>
        <row r="4">
          <cell r="C4">
            <v>160.82999999999998</v>
          </cell>
        </row>
        <row r="5">
          <cell r="C5">
            <v>49.214800000000004</v>
          </cell>
        </row>
        <row r="6">
          <cell r="C6">
            <v>142.84000000000003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gov.br/fnde/pt-br/acesso-a-informacao/acoes-e-programas/programas/par/proinfancia-par/ensino-fundamenta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EE3A7-67F3-4184-8714-896FEEBD8992}">
  <dimension ref="A1:B22"/>
  <sheetViews>
    <sheetView tabSelected="1" topLeftCell="A4" workbookViewId="0">
      <selection activeCell="E13" sqref="E13"/>
    </sheetView>
  </sheetViews>
  <sheetFormatPr defaultRowHeight="27.75" customHeight="1"/>
  <cols>
    <col min="1" max="1" width="9.140625" style="268"/>
    <col min="2" max="2" width="153" style="268" customWidth="1"/>
    <col min="3" max="16384" width="9.140625" style="268"/>
  </cols>
  <sheetData>
    <row r="1" spans="1:2" ht="27.75" customHeight="1">
      <c r="A1" s="281" t="s">
        <v>0</v>
      </c>
      <c r="B1" s="281"/>
    </row>
    <row r="2" spans="1:2" ht="27.75" customHeight="1">
      <c r="A2" s="240"/>
      <c r="B2" s="212" t="s">
        <v>1</v>
      </c>
    </row>
    <row r="3" spans="1:2" ht="27.75" customHeight="1">
      <c r="A3" s="240"/>
      <c r="B3" s="212" t="s">
        <v>2</v>
      </c>
    </row>
    <row r="4" spans="1:2" ht="27.75" customHeight="1">
      <c r="A4" s="240"/>
      <c r="B4" s="212" t="s">
        <v>3</v>
      </c>
    </row>
    <row r="5" spans="1:2" ht="27.75" customHeight="1">
      <c r="A5" s="240"/>
      <c r="B5" s="212" t="s">
        <v>4</v>
      </c>
    </row>
    <row r="7" spans="1:2" ht="27.75" customHeight="1">
      <c r="A7" s="278" t="s">
        <v>5</v>
      </c>
      <c r="B7" s="277" t="s">
        <v>6</v>
      </c>
    </row>
    <row r="8" spans="1:2" ht="27.75" customHeight="1">
      <c r="A8" s="278" t="s">
        <v>7</v>
      </c>
      <c r="B8" s="280" t="s">
        <v>8</v>
      </c>
    </row>
    <row r="19" spans="1:2" ht="27.75" customHeight="1">
      <c r="A19" s="278" t="s">
        <v>9</v>
      </c>
      <c r="B19" s="268" t="s">
        <v>10</v>
      </c>
    </row>
    <row r="20" spans="1:2" ht="27.75" customHeight="1">
      <c r="B20" s="268" t="s">
        <v>11</v>
      </c>
    </row>
    <row r="21" spans="1:2" ht="27.75" customHeight="1">
      <c r="B21" s="268" t="s">
        <v>12</v>
      </c>
    </row>
    <row r="22" spans="1:2" ht="27.75" customHeight="1">
      <c r="B22" s="268" t="s">
        <v>13</v>
      </c>
    </row>
  </sheetData>
  <mergeCells count="1">
    <mergeCell ref="A1:B1"/>
  </mergeCells>
  <hyperlinks>
    <hyperlink ref="B8" r:id="rId1" xr:uid="{C3B5D00C-B50A-481B-B48D-5B6ACA5F23E9}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C1EDF-17AF-43CE-8C6C-7C10935820B4}">
  <dimension ref="A1:R357"/>
  <sheetViews>
    <sheetView zoomScale="80" zoomScaleNormal="80" workbookViewId="0">
      <selection activeCell="P29" sqref="P29"/>
    </sheetView>
  </sheetViews>
  <sheetFormatPr defaultRowHeight="12.75" outlineLevelRow="1"/>
  <cols>
    <col min="1" max="1" width="4.42578125" style="5" customWidth="1"/>
    <col min="2" max="2" width="6.28515625" style="39" customWidth="1"/>
    <col min="3" max="3" width="12.42578125" style="39" customWidth="1"/>
    <col min="4" max="4" width="10.7109375" style="39" customWidth="1"/>
    <col min="5" max="5" width="72.7109375" style="67" customWidth="1"/>
    <col min="6" max="6" width="6.7109375" style="39" customWidth="1"/>
    <col min="7" max="7" width="12.140625" style="157" customWidth="1"/>
    <col min="8" max="8" width="13.42578125" style="157" customWidth="1"/>
    <col min="9" max="9" width="14.5703125" style="159" customWidth="1"/>
    <col min="10" max="256" width="9.140625" style="5"/>
    <col min="257" max="257" width="4.42578125" style="5" customWidth="1"/>
    <col min="258" max="258" width="6.28515625" style="5" customWidth="1"/>
    <col min="259" max="259" width="12.42578125" style="5" customWidth="1"/>
    <col min="260" max="260" width="10.7109375" style="5" customWidth="1"/>
    <col min="261" max="261" width="72.7109375" style="5" customWidth="1"/>
    <col min="262" max="262" width="6.7109375" style="5" customWidth="1"/>
    <col min="263" max="263" width="12.140625" style="5" customWidth="1"/>
    <col min="264" max="264" width="13.42578125" style="5" customWidth="1"/>
    <col min="265" max="265" width="14.5703125" style="5" customWidth="1"/>
    <col min="266" max="512" width="9.140625" style="5"/>
    <col min="513" max="513" width="4.42578125" style="5" customWidth="1"/>
    <col min="514" max="514" width="6.28515625" style="5" customWidth="1"/>
    <col min="515" max="515" width="12.42578125" style="5" customWidth="1"/>
    <col min="516" max="516" width="10.7109375" style="5" customWidth="1"/>
    <col min="517" max="517" width="72.7109375" style="5" customWidth="1"/>
    <col min="518" max="518" width="6.7109375" style="5" customWidth="1"/>
    <col min="519" max="519" width="12.140625" style="5" customWidth="1"/>
    <col min="520" max="520" width="13.42578125" style="5" customWidth="1"/>
    <col min="521" max="521" width="14.5703125" style="5" customWidth="1"/>
    <col min="522" max="768" width="9.140625" style="5"/>
    <col min="769" max="769" width="4.42578125" style="5" customWidth="1"/>
    <col min="770" max="770" width="6.28515625" style="5" customWidth="1"/>
    <col min="771" max="771" width="12.42578125" style="5" customWidth="1"/>
    <col min="772" max="772" width="10.7109375" style="5" customWidth="1"/>
    <col min="773" max="773" width="72.7109375" style="5" customWidth="1"/>
    <col min="774" max="774" width="6.7109375" style="5" customWidth="1"/>
    <col min="775" max="775" width="12.140625" style="5" customWidth="1"/>
    <col min="776" max="776" width="13.42578125" style="5" customWidth="1"/>
    <col min="777" max="777" width="14.5703125" style="5" customWidth="1"/>
    <col min="778" max="1024" width="9.140625" style="5"/>
    <col min="1025" max="1025" width="4.42578125" style="5" customWidth="1"/>
    <col min="1026" max="1026" width="6.28515625" style="5" customWidth="1"/>
    <col min="1027" max="1027" width="12.42578125" style="5" customWidth="1"/>
    <col min="1028" max="1028" width="10.7109375" style="5" customWidth="1"/>
    <col min="1029" max="1029" width="72.7109375" style="5" customWidth="1"/>
    <col min="1030" max="1030" width="6.7109375" style="5" customWidth="1"/>
    <col min="1031" max="1031" width="12.140625" style="5" customWidth="1"/>
    <col min="1032" max="1032" width="13.42578125" style="5" customWidth="1"/>
    <col min="1033" max="1033" width="14.5703125" style="5" customWidth="1"/>
    <col min="1034" max="1280" width="9.140625" style="5"/>
    <col min="1281" max="1281" width="4.42578125" style="5" customWidth="1"/>
    <col min="1282" max="1282" width="6.28515625" style="5" customWidth="1"/>
    <col min="1283" max="1283" width="12.42578125" style="5" customWidth="1"/>
    <col min="1284" max="1284" width="10.7109375" style="5" customWidth="1"/>
    <col min="1285" max="1285" width="72.7109375" style="5" customWidth="1"/>
    <col min="1286" max="1286" width="6.7109375" style="5" customWidth="1"/>
    <col min="1287" max="1287" width="12.140625" style="5" customWidth="1"/>
    <col min="1288" max="1288" width="13.42578125" style="5" customWidth="1"/>
    <col min="1289" max="1289" width="14.5703125" style="5" customWidth="1"/>
    <col min="1290" max="1536" width="9.140625" style="5"/>
    <col min="1537" max="1537" width="4.42578125" style="5" customWidth="1"/>
    <col min="1538" max="1538" width="6.28515625" style="5" customWidth="1"/>
    <col min="1539" max="1539" width="12.42578125" style="5" customWidth="1"/>
    <col min="1540" max="1540" width="10.7109375" style="5" customWidth="1"/>
    <col min="1541" max="1541" width="72.7109375" style="5" customWidth="1"/>
    <col min="1542" max="1542" width="6.7109375" style="5" customWidth="1"/>
    <col min="1543" max="1543" width="12.140625" style="5" customWidth="1"/>
    <col min="1544" max="1544" width="13.42578125" style="5" customWidth="1"/>
    <col min="1545" max="1545" width="14.5703125" style="5" customWidth="1"/>
    <col min="1546" max="1792" width="9.140625" style="5"/>
    <col min="1793" max="1793" width="4.42578125" style="5" customWidth="1"/>
    <col min="1794" max="1794" width="6.28515625" style="5" customWidth="1"/>
    <col min="1795" max="1795" width="12.42578125" style="5" customWidth="1"/>
    <col min="1796" max="1796" width="10.7109375" style="5" customWidth="1"/>
    <col min="1797" max="1797" width="72.7109375" style="5" customWidth="1"/>
    <col min="1798" max="1798" width="6.7109375" style="5" customWidth="1"/>
    <col min="1799" max="1799" width="12.140625" style="5" customWidth="1"/>
    <col min="1800" max="1800" width="13.42578125" style="5" customWidth="1"/>
    <col min="1801" max="1801" width="14.5703125" style="5" customWidth="1"/>
    <col min="1802" max="2048" width="9.140625" style="5"/>
    <col min="2049" max="2049" width="4.42578125" style="5" customWidth="1"/>
    <col min="2050" max="2050" width="6.28515625" style="5" customWidth="1"/>
    <col min="2051" max="2051" width="12.42578125" style="5" customWidth="1"/>
    <col min="2052" max="2052" width="10.7109375" style="5" customWidth="1"/>
    <col min="2053" max="2053" width="72.7109375" style="5" customWidth="1"/>
    <col min="2054" max="2054" width="6.7109375" style="5" customWidth="1"/>
    <col min="2055" max="2055" width="12.140625" style="5" customWidth="1"/>
    <col min="2056" max="2056" width="13.42578125" style="5" customWidth="1"/>
    <col min="2057" max="2057" width="14.5703125" style="5" customWidth="1"/>
    <col min="2058" max="2304" width="9.140625" style="5"/>
    <col min="2305" max="2305" width="4.42578125" style="5" customWidth="1"/>
    <col min="2306" max="2306" width="6.28515625" style="5" customWidth="1"/>
    <col min="2307" max="2307" width="12.42578125" style="5" customWidth="1"/>
    <col min="2308" max="2308" width="10.7109375" style="5" customWidth="1"/>
    <col min="2309" max="2309" width="72.7109375" style="5" customWidth="1"/>
    <col min="2310" max="2310" width="6.7109375" style="5" customWidth="1"/>
    <col min="2311" max="2311" width="12.140625" style="5" customWidth="1"/>
    <col min="2312" max="2312" width="13.42578125" style="5" customWidth="1"/>
    <col min="2313" max="2313" width="14.5703125" style="5" customWidth="1"/>
    <col min="2314" max="2560" width="9.140625" style="5"/>
    <col min="2561" max="2561" width="4.42578125" style="5" customWidth="1"/>
    <col min="2562" max="2562" width="6.28515625" style="5" customWidth="1"/>
    <col min="2563" max="2563" width="12.42578125" style="5" customWidth="1"/>
    <col min="2564" max="2564" width="10.7109375" style="5" customWidth="1"/>
    <col min="2565" max="2565" width="72.7109375" style="5" customWidth="1"/>
    <col min="2566" max="2566" width="6.7109375" style="5" customWidth="1"/>
    <col min="2567" max="2567" width="12.140625" style="5" customWidth="1"/>
    <col min="2568" max="2568" width="13.42578125" style="5" customWidth="1"/>
    <col min="2569" max="2569" width="14.5703125" style="5" customWidth="1"/>
    <col min="2570" max="2816" width="9.140625" style="5"/>
    <col min="2817" max="2817" width="4.42578125" style="5" customWidth="1"/>
    <col min="2818" max="2818" width="6.28515625" style="5" customWidth="1"/>
    <col min="2819" max="2819" width="12.42578125" style="5" customWidth="1"/>
    <col min="2820" max="2820" width="10.7109375" style="5" customWidth="1"/>
    <col min="2821" max="2821" width="72.7109375" style="5" customWidth="1"/>
    <col min="2822" max="2822" width="6.7109375" style="5" customWidth="1"/>
    <col min="2823" max="2823" width="12.140625" style="5" customWidth="1"/>
    <col min="2824" max="2824" width="13.42578125" style="5" customWidth="1"/>
    <col min="2825" max="2825" width="14.5703125" style="5" customWidth="1"/>
    <col min="2826" max="3072" width="9.140625" style="5"/>
    <col min="3073" max="3073" width="4.42578125" style="5" customWidth="1"/>
    <col min="3074" max="3074" width="6.28515625" style="5" customWidth="1"/>
    <col min="3075" max="3075" width="12.42578125" style="5" customWidth="1"/>
    <col min="3076" max="3076" width="10.7109375" style="5" customWidth="1"/>
    <col min="3077" max="3077" width="72.7109375" style="5" customWidth="1"/>
    <col min="3078" max="3078" width="6.7109375" style="5" customWidth="1"/>
    <col min="3079" max="3079" width="12.140625" style="5" customWidth="1"/>
    <col min="3080" max="3080" width="13.42578125" style="5" customWidth="1"/>
    <col min="3081" max="3081" width="14.5703125" style="5" customWidth="1"/>
    <col min="3082" max="3328" width="9.140625" style="5"/>
    <col min="3329" max="3329" width="4.42578125" style="5" customWidth="1"/>
    <col min="3330" max="3330" width="6.28515625" style="5" customWidth="1"/>
    <col min="3331" max="3331" width="12.42578125" style="5" customWidth="1"/>
    <col min="3332" max="3332" width="10.7109375" style="5" customWidth="1"/>
    <col min="3333" max="3333" width="72.7109375" style="5" customWidth="1"/>
    <col min="3334" max="3334" width="6.7109375" style="5" customWidth="1"/>
    <col min="3335" max="3335" width="12.140625" style="5" customWidth="1"/>
    <col min="3336" max="3336" width="13.42578125" style="5" customWidth="1"/>
    <col min="3337" max="3337" width="14.5703125" style="5" customWidth="1"/>
    <col min="3338" max="3584" width="9.140625" style="5"/>
    <col min="3585" max="3585" width="4.42578125" style="5" customWidth="1"/>
    <col min="3586" max="3586" width="6.28515625" style="5" customWidth="1"/>
    <col min="3587" max="3587" width="12.42578125" style="5" customWidth="1"/>
    <col min="3588" max="3588" width="10.7109375" style="5" customWidth="1"/>
    <col min="3589" max="3589" width="72.7109375" style="5" customWidth="1"/>
    <col min="3590" max="3590" width="6.7109375" style="5" customWidth="1"/>
    <col min="3591" max="3591" width="12.140625" style="5" customWidth="1"/>
    <col min="3592" max="3592" width="13.42578125" style="5" customWidth="1"/>
    <col min="3593" max="3593" width="14.5703125" style="5" customWidth="1"/>
    <col min="3594" max="3840" width="9.140625" style="5"/>
    <col min="3841" max="3841" width="4.42578125" style="5" customWidth="1"/>
    <col min="3842" max="3842" width="6.28515625" style="5" customWidth="1"/>
    <col min="3843" max="3843" width="12.42578125" style="5" customWidth="1"/>
    <col min="3844" max="3844" width="10.7109375" style="5" customWidth="1"/>
    <col min="3845" max="3845" width="72.7109375" style="5" customWidth="1"/>
    <col min="3846" max="3846" width="6.7109375" style="5" customWidth="1"/>
    <col min="3847" max="3847" width="12.140625" style="5" customWidth="1"/>
    <col min="3848" max="3848" width="13.42578125" style="5" customWidth="1"/>
    <col min="3849" max="3849" width="14.5703125" style="5" customWidth="1"/>
    <col min="3850" max="4096" width="9.140625" style="5"/>
    <col min="4097" max="4097" width="4.42578125" style="5" customWidth="1"/>
    <col min="4098" max="4098" width="6.28515625" style="5" customWidth="1"/>
    <col min="4099" max="4099" width="12.42578125" style="5" customWidth="1"/>
    <col min="4100" max="4100" width="10.7109375" style="5" customWidth="1"/>
    <col min="4101" max="4101" width="72.7109375" style="5" customWidth="1"/>
    <col min="4102" max="4102" width="6.7109375" style="5" customWidth="1"/>
    <col min="4103" max="4103" width="12.140625" style="5" customWidth="1"/>
    <col min="4104" max="4104" width="13.42578125" style="5" customWidth="1"/>
    <col min="4105" max="4105" width="14.5703125" style="5" customWidth="1"/>
    <col min="4106" max="4352" width="9.140625" style="5"/>
    <col min="4353" max="4353" width="4.42578125" style="5" customWidth="1"/>
    <col min="4354" max="4354" width="6.28515625" style="5" customWidth="1"/>
    <col min="4355" max="4355" width="12.42578125" style="5" customWidth="1"/>
    <col min="4356" max="4356" width="10.7109375" style="5" customWidth="1"/>
    <col min="4357" max="4357" width="72.7109375" style="5" customWidth="1"/>
    <col min="4358" max="4358" width="6.7109375" style="5" customWidth="1"/>
    <col min="4359" max="4359" width="12.140625" style="5" customWidth="1"/>
    <col min="4360" max="4360" width="13.42578125" style="5" customWidth="1"/>
    <col min="4361" max="4361" width="14.5703125" style="5" customWidth="1"/>
    <col min="4362" max="4608" width="9.140625" style="5"/>
    <col min="4609" max="4609" width="4.42578125" style="5" customWidth="1"/>
    <col min="4610" max="4610" width="6.28515625" style="5" customWidth="1"/>
    <col min="4611" max="4611" width="12.42578125" style="5" customWidth="1"/>
    <col min="4612" max="4612" width="10.7109375" style="5" customWidth="1"/>
    <col min="4613" max="4613" width="72.7109375" style="5" customWidth="1"/>
    <col min="4614" max="4614" width="6.7109375" style="5" customWidth="1"/>
    <col min="4615" max="4615" width="12.140625" style="5" customWidth="1"/>
    <col min="4616" max="4616" width="13.42578125" style="5" customWidth="1"/>
    <col min="4617" max="4617" width="14.5703125" style="5" customWidth="1"/>
    <col min="4618" max="4864" width="9.140625" style="5"/>
    <col min="4865" max="4865" width="4.42578125" style="5" customWidth="1"/>
    <col min="4866" max="4866" width="6.28515625" style="5" customWidth="1"/>
    <col min="4867" max="4867" width="12.42578125" style="5" customWidth="1"/>
    <col min="4868" max="4868" width="10.7109375" style="5" customWidth="1"/>
    <col min="4869" max="4869" width="72.7109375" style="5" customWidth="1"/>
    <col min="4870" max="4870" width="6.7109375" style="5" customWidth="1"/>
    <col min="4871" max="4871" width="12.140625" style="5" customWidth="1"/>
    <col min="4872" max="4872" width="13.42578125" style="5" customWidth="1"/>
    <col min="4873" max="4873" width="14.5703125" style="5" customWidth="1"/>
    <col min="4874" max="5120" width="9.140625" style="5"/>
    <col min="5121" max="5121" width="4.42578125" style="5" customWidth="1"/>
    <col min="5122" max="5122" width="6.28515625" style="5" customWidth="1"/>
    <col min="5123" max="5123" width="12.42578125" style="5" customWidth="1"/>
    <col min="5124" max="5124" width="10.7109375" style="5" customWidth="1"/>
    <col min="5125" max="5125" width="72.7109375" style="5" customWidth="1"/>
    <col min="5126" max="5126" width="6.7109375" style="5" customWidth="1"/>
    <col min="5127" max="5127" width="12.140625" style="5" customWidth="1"/>
    <col min="5128" max="5128" width="13.42578125" style="5" customWidth="1"/>
    <col min="5129" max="5129" width="14.5703125" style="5" customWidth="1"/>
    <col min="5130" max="5376" width="9.140625" style="5"/>
    <col min="5377" max="5377" width="4.42578125" style="5" customWidth="1"/>
    <col min="5378" max="5378" width="6.28515625" style="5" customWidth="1"/>
    <col min="5379" max="5379" width="12.42578125" style="5" customWidth="1"/>
    <col min="5380" max="5380" width="10.7109375" style="5" customWidth="1"/>
    <col min="5381" max="5381" width="72.7109375" style="5" customWidth="1"/>
    <col min="5382" max="5382" width="6.7109375" style="5" customWidth="1"/>
    <col min="5383" max="5383" width="12.140625" style="5" customWidth="1"/>
    <col min="5384" max="5384" width="13.42578125" style="5" customWidth="1"/>
    <col min="5385" max="5385" width="14.5703125" style="5" customWidth="1"/>
    <col min="5386" max="5632" width="9.140625" style="5"/>
    <col min="5633" max="5633" width="4.42578125" style="5" customWidth="1"/>
    <col min="5634" max="5634" width="6.28515625" style="5" customWidth="1"/>
    <col min="5635" max="5635" width="12.42578125" style="5" customWidth="1"/>
    <col min="5636" max="5636" width="10.7109375" style="5" customWidth="1"/>
    <col min="5637" max="5637" width="72.7109375" style="5" customWidth="1"/>
    <col min="5638" max="5638" width="6.7109375" style="5" customWidth="1"/>
    <col min="5639" max="5639" width="12.140625" style="5" customWidth="1"/>
    <col min="5640" max="5640" width="13.42578125" style="5" customWidth="1"/>
    <col min="5641" max="5641" width="14.5703125" style="5" customWidth="1"/>
    <col min="5642" max="5888" width="9.140625" style="5"/>
    <col min="5889" max="5889" width="4.42578125" style="5" customWidth="1"/>
    <col min="5890" max="5890" width="6.28515625" style="5" customWidth="1"/>
    <col min="5891" max="5891" width="12.42578125" style="5" customWidth="1"/>
    <col min="5892" max="5892" width="10.7109375" style="5" customWidth="1"/>
    <col min="5893" max="5893" width="72.7109375" style="5" customWidth="1"/>
    <col min="5894" max="5894" width="6.7109375" style="5" customWidth="1"/>
    <col min="5895" max="5895" width="12.140625" style="5" customWidth="1"/>
    <col min="5896" max="5896" width="13.42578125" style="5" customWidth="1"/>
    <col min="5897" max="5897" width="14.5703125" style="5" customWidth="1"/>
    <col min="5898" max="6144" width="9.140625" style="5"/>
    <col min="6145" max="6145" width="4.42578125" style="5" customWidth="1"/>
    <col min="6146" max="6146" width="6.28515625" style="5" customWidth="1"/>
    <col min="6147" max="6147" width="12.42578125" style="5" customWidth="1"/>
    <col min="6148" max="6148" width="10.7109375" style="5" customWidth="1"/>
    <col min="6149" max="6149" width="72.7109375" style="5" customWidth="1"/>
    <col min="6150" max="6150" width="6.7109375" style="5" customWidth="1"/>
    <col min="6151" max="6151" width="12.140625" style="5" customWidth="1"/>
    <col min="6152" max="6152" width="13.42578125" style="5" customWidth="1"/>
    <col min="6153" max="6153" width="14.5703125" style="5" customWidth="1"/>
    <col min="6154" max="6400" width="9.140625" style="5"/>
    <col min="6401" max="6401" width="4.42578125" style="5" customWidth="1"/>
    <col min="6402" max="6402" width="6.28515625" style="5" customWidth="1"/>
    <col min="6403" max="6403" width="12.42578125" style="5" customWidth="1"/>
    <col min="6404" max="6404" width="10.7109375" style="5" customWidth="1"/>
    <col min="6405" max="6405" width="72.7109375" style="5" customWidth="1"/>
    <col min="6406" max="6406" width="6.7109375" style="5" customWidth="1"/>
    <col min="6407" max="6407" width="12.140625" style="5" customWidth="1"/>
    <col min="6408" max="6408" width="13.42578125" style="5" customWidth="1"/>
    <col min="6409" max="6409" width="14.5703125" style="5" customWidth="1"/>
    <col min="6410" max="6656" width="9.140625" style="5"/>
    <col min="6657" max="6657" width="4.42578125" style="5" customWidth="1"/>
    <col min="6658" max="6658" width="6.28515625" style="5" customWidth="1"/>
    <col min="6659" max="6659" width="12.42578125" style="5" customWidth="1"/>
    <col min="6660" max="6660" width="10.7109375" style="5" customWidth="1"/>
    <col min="6661" max="6661" width="72.7109375" style="5" customWidth="1"/>
    <col min="6662" max="6662" width="6.7109375" style="5" customWidth="1"/>
    <col min="6663" max="6663" width="12.140625" style="5" customWidth="1"/>
    <col min="6664" max="6664" width="13.42578125" style="5" customWidth="1"/>
    <col min="6665" max="6665" width="14.5703125" style="5" customWidth="1"/>
    <col min="6666" max="6912" width="9.140625" style="5"/>
    <col min="6913" max="6913" width="4.42578125" style="5" customWidth="1"/>
    <col min="6914" max="6914" width="6.28515625" style="5" customWidth="1"/>
    <col min="6915" max="6915" width="12.42578125" style="5" customWidth="1"/>
    <col min="6916" max="6916" width="10.7109375" style="5" customWidth="1"/>
    <col min="6917" max="6917" width="72.7109375" style="5" customWidth="1"/>
    <col min="6918" max="6918" width="6.7109375" style="5" customWidth="1"/>
    <col min="6919" max="6919" width="12.140625" style="5" customWidth="1"/>
    <col min="6920" max="6920" width="13.42578125" style="5" customWidth="1"/>
    <col min="6921" max="6921" width="14.5703125" style="5" customWidth="1"/>
    <col min="6922" max="7168" width="9.140625" style="5"/>
    <col min="7169" max="7169" width="4.42578125" style="5" customWidth="1"/>
    <col min="7170" max="7170" width="6.28515625" style="5" customWidth="1"/>
    <col min="7171" max="7171" width="12.42578125" style="5" customWidth="1"/>
    <col min="7172" max="7172" width="10.7109375" style="5" customWidth="1"/>
    <col min="7173" max="7173" width="72.7109375" style="5" customWidth="1"/>
    <col min="7174" max="7174" width="6.7109375" style="5" customWidth="1"/>
    <col min="7175" max="7175" width="12.140625" style="5" customWidth="1"/>
    <col min="7176" max="7176" width="13.42578125" style="5" customWidth="1"/>
    <col min="7177" max="7177" width="14.5703125" style="5" customWidth="1"/>
    <col min="7178" max="7424" width="9.140625" style="5"/>
    <col min="7425" max="7425" width="4.42578125" style="5" customWidth="1"/>
    <col min="7426" max="7426" width="6.28515625" style="5" customWidth="1"/>
    <col min="7427" max="7427" width="12.42578125" style="5" customWidth="1"/>
    <col min="7428" max="7428" width="10.7109375" style="5" customWidth="1"/>
    <col min="7429" max="7429" width="72.7109375" style="5" customWidth="1"/>
    <col min="7430" max="7430" width="6.7109375" style="5" customWidth="1"/>
    <col min="7431" max="7431" width="12.140625" style="5" customWidth="1"/>
    <col min="7432" max="7432" width="13.42578125" style="5" customWidth="1"/>
    <col min="7433" max="7433" width="14.5703125" style="5" customWidth="1"/>
    <col min="7434" max="7680" width="9.140625" style="5"/>
    <col min="7681" max="7681" width="4.42578125" style="5" customWidth="1"/>
    <col min="7682" max="7682" width="6.28515625" style="5" customWidth="1"/>
    <col min="7683" max="7683" width="12.42578125" style="5" customWidth="1"/>
    <col min="7684" max="7684" width="10.7109375" style="5" customWidth="1"/>
    <col min="7685" max="7685" width="72.7109375" style="5" customWidth="1"/>
    <col min="7686" max="7686" width="6.7109375" style="5" customWidth="1"/>
    <col min="7687" max="7687" width="12.140625" style="5" customWidth="1"/>
    <col min="7688" max="7688" width="13.42578125" style="5" customWidth="1"/>
    <col min="7689" max="7689" width="14.5703125" style="5" customWidth="1"/>
    <col min="7690" max="7936" width="9.140625" style="5"/>
    <col min="7937" max="7937" width="4.42578125" style="5" customWidth="1"/>
    <col min="7938" max="7938" width="6.28515625" style="5" customWidth="1"/>
    <col min="7939" max="7939" width="12.42578125" style="5" customWidth="1"/>
    <col min="7940" max="7940" width="10.7109375" style="5" customWidth="1"/>
    <col min="7941" max="7941" width="72.7109375" style="5" customWidth="1"/>
    <col min="7942" max="7942" width="6.7109375" style="5" customWidth="1"/>
    <col min="7943" max="7943" width="12.140625" style="5" customWidth="1"/>
    <col min="7944" max="7944" width="13.42578125" style="5" customWidth="1"/>
    <col min="7945" max="7945" width="14.5703125" style="5" customWidth="1"/>
    <col min="7946" max="8192" width="9.140625" style="5"/>
    <col min="8193" max="8193" width="4.42578125" style="5" customWidth="1"/>
    <col min="8194" max="8194" width="6.28515625" style="5" customWidth="1"/>
    <col min="8195" max="8195" width="12.42578125" style="5" customWidth="1"/>
    <col min="8196" max="8196" width="10.7109375" style="5" customWidth="1"/>
    <col min="8197" max="8197" width="72.7109375" style="5" customWidth="1"/>
    <col min="8198" max="8198" width="6.7109375" style="5" customWidth="1"/>
    <col min="8199" max="8199" width="12.140625" style="5" customWidth="1"/>
    <col min="8200" max="8200" width="13.42578125" style="5" customWidth="1"/>
    <col min="8201" max="8201" width="14.5703125" style="5" customWidth="1"/>
    <col min="8202" max="8448" width="9.140625" style="5"/>
    <col min="8449" max="8449" width="4.42578125" style="5" customWidth="1"/>
    <col min="8450" max="8450" width="6.28515625" style="5" customWidth="1"/>
    <col min="8451" max="8451" width="12.42578125" style="5" customWidth="1"/>
    <col min="8452" max="8452" width="10.7109375" style="5" customWidth="1"/>
    <col min="8453" max="8453" width="72.7109375" style="5" customWidth="1"/>
    <col min="8454" max="8454" width="6.7109375" style="5" customWidth="1"/>
    <col min="8455" max="8455" width="12.140625" style="5" customWidth="1"/>
    <col min="8456" max="8456" width="13.42578125" style="5" customWidth="1"/>
    <col min="8457" max="8457" width="14.5703125" style="5" customWidth="1"/>
    <col min="8458" max="8704" width="9.140625" style="5"/>
    <col min="8705" max="8705" width="4.42578125" style="5" customWidth="1"/>
    <col min="8706" max="8706" width="6.28515625" style="5" customWidth="1"/>
    <col min="8707" max="8707" width="12.42578125" style="5" customWidth="1"/>
    <col min="8708" max="8708" width="10.7109375" style="5" customWidth="1"/>
    <col min="8709" max="8709" width="72.7109375" style="5" customWidth="1"/>
    <col min="8710" max="8710" width="6.7109375" style="5" customWidth="1"/>
    <col min="8711" max="8711" width="12.140625" style="5" customWidth="1"/>
    <col min="8712" max="8712" width="13.42578125" style="5" customWidth="1"/>
    <col min="8713" max="8713" width="14.5703125" style="5" customWidth="1"/>
    <col min="8714" max="8960" width="9.140625" style="5"/>
    <col min="8961" max="8961" width="4.42578125" style="5" customWidth="1"/>
    <col min="8962" max="8962" width="6.28515625" style="5" customWidth="1"/>
    <col min="8963" max="8963" width="12.42578125" style="5" customWidth="1"/>
    <col min="8964" max="8964" width="10.7109375" style="5" customWidth="1"/>
    <col min="8965" max="8965" width="72.7109375" style="5" customWidth="1"/>
    <col min="8966" max="8966" width="6.7109375" style="5" customWidth="1"/>
    <col min="8967" max="8967" width="12.140625" style="5" customWidth="1"/>
    <col min="8968" max="8968" width="13.42578125" style="5" customWidth="1"/>
    <col min="8969" max="8969" width="14.5703125" style="5" customWidth="1"/>
    <col min="8970" max="9216" width="9.140625" style="5"/>
    <col min="9217" max="9217" width="4.42578125" style="5" customWidth="1"/>
    <col min="9218" max="9218" width="6.28515625" style="5" customWidth="1"/>
    <col min="9219" max="9219" width="12.42578125" style="5" customWidth="1"/>
    <col min="9220" max="9220" width="10.7109375" style="5" customWidth="1"/>
    <col min="9221" max="9221" width="72.7109375" style="5" customWidth="1"/>
    <col min="9222" max="9222" width="6.7109375" style="5" customWidth="1"/>
    <col min="9223" max="9223" width="12.140625" style="5" customWidth="1"/>
    <col min="9224" max="9224" width="13.42578125" style="5" customWidth="1"/>
    <col min="9225" max="9225" width="14.5703125" style="5" customWidth="1"/>
    <col min="9226" max="9472" width="9.140625" style="5"/>
    <col min="9473" max="9473" width="4.42578125" style="5" customWidth="1"/>
    <col min="9474" max="9474" width="6.28515625" style="5" customWidth="1"/>
    <col min="9475" max="9475" width="12.42578125" style="5" customWidth="1"/>
    <col min="9476" max="9476" width="10.7109375" style="5" customWidth="1"/>
    <col min="9477" max="9477" width="72.7109375" style="5" customWidth="1"/>
    <col min="9478" max="9478" width="6.7109375" style="5" customWidth="1"/>
    <col min="9479" max="9479" width="12.140625" style="5" customWidth="1"/>
    <col min="9480" max="9480" width="13.42578125" style="5" customWidth="1"/>
    <col min="9481" max="9481" width="14.5703125" style="5" customWidth="1"/>
    <col min="9482" max="9728" width="9.140625" style="5"/>
    <col min="9729" max="9729" width="4.42578125" style="5" customWidth="1"/>
    <col min="9730" max="9730" width="6.28515625" style="5" customWidth="1"/>
    <col min="9731" max="9731" width="12.42578125" style="5" customWidth="1"/>
    <col min="9732" max="9732" width="10.7109375" style="5" customWidth="1"/>
    <col min="9733" max="9733" width="72.7109375" style="5" customWidth="1"/>
    <col min="9734" max="9734" width="6.7109375" style="5" customWidth="1"/>
    <col min="9735" max="9735" width="12.140625" style="5" customWidth="1"/>
    <col min="9736" max="9736" width="13.42578125" style="5" customWidth="1"/>
    <col min="9737" max="9737" width="14.5703125" style="5" customWidth="1"/>
    <col min="9738" max="9984" width="9.140625" style="5"/>
    <col min="9985" max="9985" width="4.42578125" style="5" customWidth="1"/>
    <col min="9986" max="9986" width="6.28515625" style="5" customWidth="1"/>
    <col min="9987" max="9987" width="12.42578125" style="5" customWidth="1"/>
    <col min="9988" max="9988" width="10.7109375" style="5" customWidth="1"/>
    <col min="9989" max="9989" width="72.7109375" style="5" customWidth="1"/>
    <col min="9990" max="9990" width="6.7109375" style="5" customWidth="1"/>
    <col min="9991" max="9991" width="12.140625" style="5" customWidth="1"/>
    <col min="9992" max="9992" width="13.42578125" style="5" customWidth="1"/>
    <col min="9993" max="9993" width="14.5703125" style="5" customWidth="1"/>
    <col min="9994" max="10240" width="9.140625" style="5"/>
    <col min="10241" max="10241" width="4.42578125" style="5" customWidth="1"/>
    <col min="10242" max="10242" width="6.28515625" style="5" customWidth="1"/>
    <col min="10243" max="10243" width="12.42578125" style="5" customWidth="1"/>
    <col min="10244" max="10244" width="10.7109375" style="5" customWidth="1"/>
    <col min="10245" max="10245" width="72.7109375" style="5" customWidth="1"/>
    <col min="10246" max="10246" width="6.7109375" style="5" customWidth="1"/>
    <col min="10247" max="10247" width="12.140625" style="5" customWidth="1"/>
    <col min="10248" max="10248" width="13.42578125" style="5" customWidth="1"/>
    <col min="10249" max="10249" width="14.5703125" style="5" customWidth="1"/>
    <col min="10250" max="10496" width="9.140625" style="5"/>
    <col min="10497" max="10497" width="4.42578125" style="5" customWidth="1"/>
    <col min="10498" max="10498" width="6.28515625" style="5" customWidth="1"/>
    <col min="10499" max="10499" width="12.42578125" style="5" customWidth="1"/>
    <col min="10500" max="10500" width="10.7109375" style="5" customWidth="1"/>
    <col min="10501" max="10501" width="72.7109375" style="5" customWidth="1"/>
    <col min="10502" max="10502" width="6.7109375" style="5" customWidth="1"/>
    <col min="10503" max="10503" width="12.140625" style="5" customWidth="1"/>
    <col min="10504" max="10504" width="13.42578125" style="5" customWidth="1"/>
    <col min="10505" max="10505" width="14.5703125" style="5" customWidth="1"/>
    <col min="10506" max="10752" width="9.140625" style="5"/>
    <col min="10753" max="10753" width="4.42578125" style="5" customWidth="1"/>
    <col min="10754" max="10754" width="6.28515625" style="5" customWidth="1"/>
    <col min="10755" max="10755" width="12.42578125" style="5" customWidth="1"/>
    <col min="10756" max="10756" width="10.7109375" style="5" customWidth="1"/>
    <col min="10757" max="10757" width="72.7109375" style="5" customWidth="1"/>
    <col min="10758" max="10758" width="6.7109375" style="5" customWidth="1"/>
    <col min="10759" max="10759" width="12.140625" style="5" customWidth="1"/>
    <col min="10760" max="10760" width="13.42578125" style="5" customWidth="1"/>
    <col min="10761" max="10761" width="14.5703125" style="5" customWidth="1"/>
    <col min="10762" max="11008" width="9.140625" style="5"/>
    <col min="11009" max="11009" width="4.42578125" style="5" customWidth="1"/>
    <col min="11010" max="11010" width="6.28515625" style="5" customWidth="1"/>
    <col min="11011" max="11011" width="12.42578125" style="5" customWidth="1"/>
    <col min="11012" max="11012" width="10.7109375" style="5" customWidth="1"/>
    <col min="11013" max="11013" width="72.7109375" style="5" customWidth="1"/>
    <col min="11014" max="11014" width="6.7109375" style="5" customWidth="1"/>
    <col min="11015" max="11015" width="12.140625" style="5" customWidth="1"/>
    <col min="11016" max="11016" width="13.42578125" style="5" customWidth="1"/>
    <col min="11017" max="11017" width="14.5703125" style="5" customWidth="1"/>
    <col min="11018" max="11264" width="9.140625" style="5"/>
    <col min="11265" max="11265" width="4.42578125" style="5" customWidth="1"/>
    <col min="11266" max="11266" width="6.28515625" style="5" customWidth="1"/>
    <col min="11267" max="11267" width="12.42578125" style="5" customWidth="1"/>
    <col min="11268" max="11268" width="10.7109375" style="5" customWidth="1"/>
    <col min="11269" max="11269" width="72.7109375" style="5" customWidth="1"/>
    <col min="11270" max="11270" width="6.7109375" style="5" customWidth="1"/>
    <col min="11271" max="11271" width="12.140625" style="5" customWidth="1"/>
    <col min="11272" max="11272" width="13.42578125" style="5" customWidth="1"/>
    <col min="11273" max="11273" width="14.5703125" style="5" customWidth="1"/>
    <col min="11274" max="11520" width="9.140625" style="5"/>
    <col min="11521" max="11521" width="4.42578125" style="5" customWidth="1"/>
    <col min="11522" max="11522" width="6.28515625" style="5" customWidth="1"/>
    <col min="11523" max="11523" width="12.42578125" style="5" customWidth="1"/>
    <col min="11524" max="11524" width="10.7109375" style="5" customWidth="1"/>
    <col min="11525" max="11525" width="72.7109375" style="5" customWidth="1"/>
    <col min="11526" max="11526" width="6.7109375" style="5" customWidth="1"/>
    <col min="11527" max="11527" width="12.140625" style="5" customWidth="1"/>
    <col min="11528" max="11528" width="13.42578125" style="5" customWidth="1"/>
    <col min="11529" max="11529" width="14.5703125" style="5" customWidth="1"/>
    <col min="11530" max="11776" width="9.140625" style="5"/>
    <col min="11777" max="11777" width="4.42578125" style="5" customWidth="1"/>
    <col min="11778" max="11778" width="6.28515625" style="5" customWidth="1"/>
    <col min="11779" max="11779" width="12.42578125" style="5" customWidth="1"/>
    <col min="11780" max="11780" width="10.7109375" style="5" customWidth="1"/>
    <col min="11781" max="11781" width="72.7109375" style="5" customWidth="1"/>
    <col min="11782" max="11782" width="6.7109375" style="5" customWidth="1"/>
    <col min="11783" max="11783" width="12.140625" style="5" customWidth="1"/>
    <col min="11784" max="11784" width="13.42578125" style="5" customWidth="1"/>
    <col min="11785" max="11785" width="14.5703125" style="5" customWidth="1"/>
    <col min="11786" max="12032" width="9.140625" style="5"/>
    <col min="12033" max="12033" width="4.42578125" style="5" customWidth="1"/>
    <col min="12034" max="12034" width="6.28515625" style="5" customWidth="1"/>
    <col min="12035" max="12035" width="12.42578125" style="5" customWidth="1"/>
    <col min="12036" max="12036" width="10.7109375" style="5" customWidth="1"/>
    <col min="12037" max="12037" width="72.7109375" style="5" customWidth="1"/>
    <col min="12038" max="12038" width="6.7109375" style="5" customWidth="1"/>
    <col min="12039" max="12039" width="12.140625" style="5" customWidth="1"/>
    <col min="12040" max="12040" width="13.42578125" style="5" customWidth="1"/>
    <col min="12041" max="12041" width="14.5703125" style="5" customWidth="1"/>
    <col min="12042" max="12288" width="9.140625" style="5"/>
    <col min="12289" max="12289" width="4.42578125" style="5" customWidth="1"/>
    <col min="12290" max="12290" width="6.28515625" style="5" customWidth="1"/>
    <col min="12291" max="12291" width="12.42578125" style="5" customWidth="1"/>
    <col min="12292" max="12292" width="10.7109375" style="5" customWidth="1"/>
    <col min="12293" max="12293" width="72.7109375" style="5" customWidth="1"/>
    <col min="12294" max="12294" width="6.7109375" style="5" customWidth="1"/>
    <col min="12295" max="12295" width="12.140625" style="5" customWidth="1"/>
    <col min="12296" max="12296" width="13.42578125" style="5" customWidth="1"/>
    <col min="12297" max="12297" width="14.5703125" style="5" customWidth="1"/>
    <col min="12298" max="12544" width="9.140625" style="5"/>
    <col min="12545" max="12545" width="4.42578125" style="5" customWidth="1"/>
    <col min="12546" max="12546" width="6.28515625" style="5" customWidth="1"/>
    <col min="12547" max="12547" width="12.42578125" style="5" customWidth="1"/>
    <col min="12548" max="12548" width="10.7109375" style="5" customWidth="1"/>
    <col min="12549" max="12549" width="72.7109375" style="5" customWidth="1"/>
    <col min="12550" max="12550" width="6.7109375" style="5" customWidth="1"/>
    <col min="12551" max="12551" width="12.140625" style="5" customWidth="1"/>
    <col min="12552" max="12552" width="13.42578125" style="5" customWidth="1"/>
    <col min="12553" max="12553" width="14.5703125" style="5" customWidth="1"/>
    <col min="12554" max="12800" width="9.140625" style="5"/>
    <col min="12801" max="12801" width="4.42578125" style="5" customWidth="1"/>
    <col min="12802" max="12802" width="6.28515625" style="5" customWidth="1"/>
    <col min="12803" max="12803" width="12.42578125" style="5" customWidth="1"/>
    <col min="12804" max="12804" width="10.7109375" style="5" customWidth="1"/>
    <col min="12805" max="12805" width="72.7109375" style="5" customWidth="1"/>
    <col min="12806" max="12806" width="6.7109375" style="5" customWidth="1"/>
    <col min="12807" max="12807" width="12.140625" style="5" customWidth="1"/>
    <col min="12808" max="12808" width="13.42578125" style="5" customWidth="1"/>
    <col min="12809" max="12809" width="14.5703125" style="5" customWidth="1"/>
    <col min="12810" max="13056" width="9.140625" style="5"/>
    <col min="13057" max="13057" width="4.42578125" style="5" customWidth="1"/>
    <col min="13058" max="13058" width="6.28515625" style="5" customWidth="1"/>
    <col min="13059" max="13059" width="12.42578125" style="5" customWidth="1"/>
    <col min="13060" max="13060" width="10.7109375" style="5" customWidth="1"/>
    <col min="13061" max="13061" width="72.7109375" style="5" customWidth="1"/>
    <col min="13062" max="13062" width="6.7109375" style="5" customWidth="1"/>
    <col min="13063" max="13063" width="12.140625" style="5" customWidth="1"/>
    <col min="13064" max="13064" width="13.42578125" style="5" customWidth="1"/>
    <col min="13065" max="13065" width="14.5703125" style="5" customWidth="1"/>
    <col min="13066" max="13312" width="9.140625" style="5"/>
    <col min="13313" max="13313" width="4.42578125" style="5" customWidth="1"/>
    <col min="13314" max="13314" width="6.28515625" style="5" customWidth="1"/>
    <col min="13315" max="13315" width="12.42578125" style="5" customWidth="1"/>
    <col min="13316" max="13316" width="10.7109375" style="5" customWidth="1"/>
    <col min="13317" max="13317" width="72.7109375" style="5" customWidth="1"/>
    <col min="13318" max="13318" width="6.7109375" style="5" customWidth="1"/>
    <col min="13319" max="13319" width="12.140625" style="5" customWidth="1"/>
    <col min="13320" max="13320" width="13.42578125" style="5" customWidth="1"/>
    <col min="13321" max="13321" width="14.5703125" style="5" customWidth="1"/>
    <col min="13322" max="13568" width="9.140625" style="5"/>
    <col min="13569" max="13569" width="4.42578125" style="5" customWidth="1"/>
    <col min="13570" max="13570" width="6.28515625" style="5" customWidth="1"/>
    <col min="13571" max="13571" width="12.42578125" style="5" customWidth="1"/>
    <col min="13572" max="13572" width="10.7109375" style="5" customWidth="1"/>
    <col min="13573" max="13573" width="72.7109375" style="5" customWidth="1"/>
    <col min="13574" max="13574" width="6.7109375" style="5" customWidth="1"/>
    <col min="13575" max="13575" width="12.140625" style="5" customWidth="1"/>
    <col min="13576" max="13576" width="13.42578125" style="5" customWidth="1"/>
    <col min="13577" max="13577" width="14.5703125" style="5" customWidth="1"/>
    <col min="13578" max="13824" width="9.140625" style="5"/>
    <col min="13825" max="13825" width="4.42578125" style="5" customWidth="1"/>
    <col min="13826" max="13826" width="6.28515625" style="5" customWidth="1"/>
    <col min="13827" max="13827" width="12.42578125" style="5" customWidth="1"/>
    <col min="13828" max="13828" width="10.7109375" style="5" customWidth="1"/>
    <col min="13829" max="13829" width="72.7109375" style="5" customWidth="1"/>
    <col min="13830" max="13830" width="6.7109375" style="5" customWidth="1"/>
    <col min="13831" max="13831" width="12.140625" style="5" customWidth="1"/>
    <col min="13832" max="13832" width="13.42578125" style="5" customWidth="1"/>
    <col min="13833" max="13833" width="14.5703125" style="5" customWidth="1"/>
    <col min="13834" max="14080" width="9.140625" style="5"/>
    <col min="14081" max="14081" width="4.42578125" style="5" customWidth="1"/>
    <col min="14082" max="14082" width="6.28515625" style="5" customWidth="1"/>
    <col min="14083" max="14083" width="12.42578125" style="5" customWidth="1"/>
    <col min="14084" max="14084" width="10.7109375" style="5" customWidth="1"/>
    <col min="14085" max="14085" width="72.7109375" style="5" customWidth="1"/>
    <col min="14086" max="14086" width="6.7109375" style="5" customWidth="1"/>
    <col min="14087" max="14087" width="12.140625" style="5" customWidth="1"/>
    <col min="14088" max="14088" width="13.42578125" style="5" customWidth="1"/>
    <col min="14089" max="14089" width="14.5703125" style="5" customWidth="1"/>
    <col min="14090" max="14336" width="9.140625" style="5"/>
    <col min="14337" max="14337" width="4.42578125" style="5" customWidth="1"/>
    <col min="14338" max="14338" width="6.28515625" style="5" customWidth="1"/>
    <col min="14339" max="14339" width="12.42578125" style="5" customWidth="1"/>
    <col min="14340" max="14340" width="10.7109375" style="5" customWidth="1"/>
    <col min="14341" max="14341" width="72.7109375" style="5" customWidth="1"/>
    <col min="14342" max="14342" width="6.7109375" style="5" customWidth="1"/>
    <col min="14343" max="14343" width="12.140625" style="5" customWidth="1"/>
    <col min="14344" max="14344" width="13.42578125" style="5" customWidth="1"/>
    <col min="14345" max="14345" width="14.5703125" style="5" customWidth="1"/>
    <col min="14346" max="14592" width="9.140625" style="5"/>
    <col min="14593" max="14593" width="4.42578125" style="5" customWidth="1"/>
    <col min="14594" max="14594" width="6.28515625" style="5" customWidth="1"/>
    <col min="14595" max="14595" width="12.42578125" style="5" customWidth="1"/>
    <col min="14596" max="14596" width="10.7109375" style="5" customWidth="1"/>
    <col min="14597" max="14597" width="72.7109375" style="5" customWidth="1"/>
    <col min="14598" max="14598" width="6.7109375" style="5" customWidth="1"/>
    <col min="14599" max="14599" width="12.140625" style="5" customWidth="1"/>
    <col min="14600" max="14600" width="13.42578125" style="5" customWidth="1"/>
    <col min="14601" max="14601" width="14.5703125" style="5" customWidth="1"/>
    <col min="14602" max="14848" width="9.140625" style="5"/>
    <col min="14849" max="14849" width="4.42578125" style="5" customWidth="1"/>
    <col min="14850" max="14850" width="6.28515625" style="5" customWidth="1"/>
    <col min="14851" max="14851" width="12.42578125" style="5" customWidth="1"/>
    <col min="14852" max="14852" width="10.7109375" style="5" customWidth="1"/>
    <col min="14853" max="14853" width="72.7109375" style="5" customWidth="1"/>
    <col min="14854" max="14854" width="6.7109375" style="5" customWidth="1"/>
    <col min="14855" max="14855" width="12.140625" style="5" customWidth="1"/>
    <col min="14856" max="14856" width="13.42578125" style="5" customWidth="1"/>
    <col min="14857" max="14857" width="14.5703125" style="5" customWidth="1"/>
    <col min="14858" max="15104" width="9.140625" style="5"/>
    <col min="15105" max="15105" width="4.42578125" style="5" customWidth="1"/>
    <col min="15106" max="15106" width="6.28515625" style="5" customWidth="1"/>
    <col min="15107" max="15107" width="12.42578125" style="5" customWidth="1"/>
    <col min="15108" max="15108" width="10.7109375" style="5" customWidth="1"/>
    <col min="15109" max="15109" width="72.7109375" style="5" customWidth="1"/>
    <col min="15110" max="15110" width="6.7109375" style="5" customWidth="1"/>
    <col min="15111" max="15111" width="12.140625" style="5" customWidth="1"/>
    <col min="15112" max="15112" width="13.42578125" style="5" customWidth="1"/>
    <col min="15113" max="15113" width="14.5703125" style="5" customWidth="1"/>
    <col min="15114" max="15360" width="9.140625" style="5"/>
    <col min="15361" max="15361" width="4.42578125" style="5" customWidth="1"/>
    <col min="15362" max="15362" width="6.28515625" style="5" customWidth="1"/>
    <col min="15363" max="15363" width="12.42578125" style="5" customWidth="1"/>
    <col min="15364" max="15364" width="10.7109375" style="5" customWidth="1"/>
    <col min="15365" max="15365" width="72.7109375" style="5" customWidth="1"/>
    <col min="15366" max="15366" width="6.7109375" style="5" customWidth="1"/>
    <col min="15367" max="15367" width="12.140625" style="5" customWidth="1"/>
    <col min="15368" max="15368" width="13.42578125" style="5" customWidth="1"/>
    <col min="15369" max="15369" width="14.5703125" style="5" customWidth="1"/>
    <col min="15370" max="15616" width="9.140625" style="5"/>
    <col min="15617" max="15617" width="4.42578125" style="5" customWidth="1"/>
    <col min="15618" max="15618" width="6.28515625" style="5" customWidth="1"/>
    <col min="15619" max="15619" width="12.42578125" style="5" customWidth="1"/>
    <col min="15620" max="15620" width="10.7109375" style="5" customWidth="1"/>
    <col min="15621" max="15621" width="72.7109375" style="5" customWidth="1"/>
    <col min="15622" max="15622" width="6.7109375" style="5" customWidth="1"/>
    <col min="15623" max="15623" width="12.140625" style="5" customWidth="1"/>
    <col min="15624" max="15624" width="13.42578125" style="5" customWidth="1"/>
    <col min="15625" max="15625" width="14.5703125" style="5" customWidth="1"/>
    <col min="15626" max="15872" width="9.140625" style="5"/>
    <col min="15873" max="15873" width="4.42578125" style="5" customWidth="1"/>
    <col min="15874" max="15874" width="6.28515625" style="5" customWidth="1"/>
    <col min="15875" max="15875" width="12.42578125" style="5" customWidth="1"/>
    <col min="15876" max="15876" width="10.7109375" style="5" customWidth="1"/>
    <col min="15877" max="15877" width="72.7109375" style="5" customWidth="1"/>
    <col min="15878" max="15878" width="6.7109375" style="5" customWidth="1"/>
    <col min="15879" max="15879" width="12.140625" style="5" customWidth="1"/>
    <col min="15880" max="15880" width="13.42578125" style="5" customWidth="1"/>
    <col min="15881" max="15881" width="14.5703125" style="5" customWidth="1"/>
    <col min="15882" max="16128" width="9.140625" style="5"/>
    <col min="16129" max="16129" width="4.42578125" style="5" customWidth="1"/>
    <col min="16130" max="16130" width="6.28515625" style="5" customWidth="1"/>
    <col min="16131" max="16131" width="12.42578125" style="5" customWidth="1"/>
    <col min="16132" max="16132" width="10.7109375" style="5" customWidth="1"/>
    <col min="16133" max="16133" width="72.7109375" style="5" customWidth="1"/>
    <col min="16134" max="16134" width="6.7109375" style="5" customWidth="1"/>
    <col min="16135" max="16135" width="12.140625" style="5" customWidth="1"/>
    <col min="16136" max="16136" width="13.42578125" style="5" customWidth="1"/>
    <col min="16137" max="16137" width="14.5703125" style="5" customWidth="1"/>
    <col min="16138" max="16384" width="9.140625" style="5"/>
  </cols>
  <sheetData>
    <row r="1" spans="1:13">
      <c r="A1" s="298" t="s">
        <v>14</v>
      </c>
      <c r="B1" s="299"/>
      <c r="C1" s="299"/>
      <c r="D1" s="299"/>
      <c r="E1" s="299"/>
      <c r="F1" s="299"/>
      <c r="G1" s="299"/>
      <c r="H1" s="299"/>
      <c r="I1" s="300"/>
    </row>
    <row r="2" spans="1:13">
      <c r="A2" s="301"/>
      <c r="B2" s="302"/>
      <c r="C2" s="302"/>
      <c r="D2" s="302"/>
      <c r="E2" s="302"/>
      <c r="F2" s="302"/>
      <c r="G2" s="302"/>
      <c r="H2" s="302"/>
      <c r="I2" s="303"/>
    </row>
    <row r="3" spans="1:13" ht="13.5" thickBot="1">
      <c r="A3" s="304"/>
      <c r="B3" s="305"/>
      <c r="C3" s="305"/>
      <c r="D3" s="305"/>
      <c r="E3" s="305"/>
      <c r="F3" s="305"/>
      <c r="G3" s="305"/>
      <c r="H3" s="305"/>
      <c r="I3" s="306"/>
    </row>
    <row r="4" spans="1:13" ht="20.100000000000001" customHeight="1">
      <c r="A4" s="6" t="s">
        <v>15</v>
      </c>
      <c r="B4" s="7"/>
      <c r="C4" s="7"/>
      <c r="D4" s="7"/>
      <c r="E4" s="8"/>
      <c r="F4" s="9"/>
      <c r="G4" s="10"/>
      <c r="H4" s="11"/>
      <c r="I4" s="12"/>
    </row>
    <row r="5" spans="1:13" ht="20.100000000000001" customHeight="1">
      <c r="A5" s="6"/>
      <c r="B5" s="7"/>
      <c r="C5" s="7"/>
      <c r="D5" s="7"/>
      <c r="E5" s="8"/>
      <c r="F5" s="9"/>
      <c r="G5" s="307" t="s">
        <v>16</v>
      </c>
      <c r="H5" s="307"/>
      <c r="I5" s="12"/>
    </row>
    <row r="6" spans="1:13" ht="20.100000000000001" customHeight="1">
      <c r="A6" s="13" t="s">
        <v>17</v>
      </c>
      <c r="B6" s="13"/>
      <c r="C6" s="13"/>
      <c r="D6" s="13"/>
      <c r="E6" s="13"/>
      <c r="F6" s="308" t="s">
        <v>18</v>
      </c>
      <c r="G6" s="308"/>
      <c r="H6" s="308"/>
      <c r="I6" s="308"/>
    </row>
    <row r="7" spans="1:13" ht="20.100000000000001" customHeight="1">
      <c r="A7" s="14"/>
      <c r="B7" s="15"/>
      <c r="C7" s="15"/>
      <c r="D7" s="15"/>
      <c r="E7" s="16"/>
      <c r="F7" s="308"/>
      <c r="G7" s="308"/>
      <c r="H7" s="308"/>
      <c r="I7" s="308"/>
    </row>
    <row r="8" spans="1:13" ht="20.100000000000001" customHeight="1">
      <c r="A8" s="14"/>
      <c r="B8" s="15"/>
      <c r="C8" s="15"/>
      <c r="D8" s="15"/>
      <c r="E8" s="16"/>
      <c r="F8" s="14"/>
      <c r="G8" s="17"/>
      <c r="H8" s="18"/>
      <c r="I8" s="19"/>
    </row>
    <row r="9" spans="1:13" ht="20.100000000000001" customHeight="1">
      <c r="A9" s="20">
        <v>10</v>
      </c>
      <c r="B9" s="21"/>
      <c r="C9" s="21"/>
      <c r="D9" s="21"/>
      <c r="E9" s="22" t="s">
        <v>19</v>
      </c>
      <c r="F9" s="23" t="s">
        <v>20</v>
      </c>
      <c r="G9" s="24">
        <v>1</v>
      </c>
      <c r="H9" s="25"/>
      <c r="I9" s="25">
        <f>I347</f>
        <v>0</v>
      </c>
    </row>
    <row r="10" spans="1:13" ht="20.100000000000001" customHeight="1" thickBot="1">
      <c r="A10" s="26"/>
      <c r="B10" s="27"/>
      <c r="C10" s="27"/>
      <c r="D10" s="27"/>
      <c r="E10" s="28"/>
      <c r="F10" s="26"/>
      <c r="G10" s="29"/>
      <c r="H10" s="30"/>
      <c r="I10" s="30"/>
    </row>
    <row r="11" spans="1:13" ht="20.100000000000001" customHeight="1" thickBot="1">
      <c r="A11" s="31"/>
      <c r="B11" s="32" t="s">
        <v>21</v>
      </c>
      <c r="C11" s="33" t="s">
        <v>22</v>
      </c>
      <c r="D11" s="33" t="s">
        <v>23</v>
      </c>
      <c r="E11" s="34" t="s">
        <v>24</v>
      </c>
      <c r="F11" s="33" t="s">
        <v>25</v>
      </c>
      <c r="G11" s="35" t="s">
        <v>26</v>
      </c>
      <c r="H11" s="36" t="s">
        <v>27</v>
      </c>
      <c r="I11" s="37" t="s">
        <v>28</v>
      </c>
    </row>
    <row r="12" spans="1:13" ht="20.100000000000001" customHeight="1">
      <c r="B12" s="5"/>
      <c r="C12" s="5"/>
      <c r="D12" s="5"/>
      <c r="E12" s="38"/>
      <c r="G12" s="40"/>
      <c r="H12" s="41"/>
      <c r="I12" s="5"/>
    </row>
    <row r="13" spans="1:13" ht="20.100000000000001" customHeight="1">
      <c r="A13" s="42"/>
      <c r="B13" s="43" t="s">
        <v>29</v>
      </c>
      <c r="C13" s="44"/>
      <c r="D13" s="44"/>
      <c r="E13" s="45" t="s">
        <v>30</v>
      </c>
      <c r="F13" s="45"/>
      <c r="G13" s="46"/>
      <c r="H13" s="46"/>
      <c r="I13" s="47">
        <f>I22</f>
        <v>0</v>
      </c>
    </row>
    <row r="14" spans="1:13" ht="20.100000000000001" customHeight="1" outlineLevel="1">
      <c r="B14" s="48" t="s">
        <v>31</v>
      </c>
      <c r="C14" s="48" t="s">
        <v>32</v>
      </c>
      <c r="D14" s="42" t="s">
        <v>33</v>
      </c>
      <c r="E14" s="49" t="s">
        <v>34</v>
      </c>
      <c r="F14" s="48" t="s">
        <v>35</v>
      </c>
      <c r="G14" s="50">
        <v>6.4</v>
      </c>
      <c r="H14" s="51"/>
      <c r="I14" s="52"/>
      <c r="K14" s="53"/>
      <c r="L14" s="54"/>
      <c r="M14" s="54"/>
    </row>
    <row r="15" spans="1:13" ht="20.100000000000001" customHeight="1" outlineLevel="1">
      <c r="B15" s="48" t="s">
        <v>36</v>
      </c>
      <c r="C15" s="48" t="s">
        <v>37</v>
      </c>
      <c r="D15" s="42" t="s">
        <v>33</v>
      </c>
      <c r="E15" s="49" t="s">
        <v>38</v>
      </c>
      <c r="F15" s="55" t="s">
        <v>35</v>
      </c>
      <c r="G15" s="50">
        <v>20</v>
      </c>
      <c r="H15" s="51"/>
      <c r="I15" s="52"/>
    </row>
    <row r="16" spans="1:13" ht="20.100000000000001" customHeight="1" outlineLevel="1">
      <c r="B16" s="48" t="s">
        <v>39</v>
      </c>
      <c r="C16" s="56" t="s">
        <v>40</v>
      </c>
      <c r="D16" s="42" t="s">
        <v>33</v>
      </c>
      <c r="E16" s="57" t="s">
        <v>41</v>
      </c>
      <c r="F16" s="56" t="s">
        <v>35</v>
      </c>
      <c r="G16" s="58">
        <v>972.34</v>
      </c>
      <c r="H16" s="51"/>
      <c r="I16" s="52"/>
    </row>
    <row r="17" spans="2:9" ht="20.100000000000001" customHeight="1" outlineLevel="1">
      <c r="B17" s="48" t="s">
        <v>42</v>
      </c>
      <c r="C17" s="56" t="s">
        <v>43</v>
      </c>
      <c r="D17" s="42" t="s">
        <v>33</v>
      </c>
      <c r="E17" s="57" t="s">
        <v>44</v>
      </c>
      <c r="F17" s="48" t="s">
        <v>20</v>
      </c>
      <c r="G17" s="58">
        <v>1</v>
      </c>
      <c r="H17" s="51"/>
      <c r="I17" s="52"/>
    </row>
    <row r="18" spans="2:9" ht="20.100000000000001" customHeight="1" outlineLevel="1">
      <c r="B18" s="48" t="s">
        <v>45</v>
      </c>
      <c r="C18" s="59" t="s">
        <v>46</v>
      </c>
      <c r="D18" s="59" t="s">
        <v>47</v>
      </c>
      <c r="E18" s="60" t="s">
        <v>48</v>
      </c>
      <c r="F18" s="42" t="s">
        <v>20</v>
      </c>
      <c r="G18" s="50">
        <v>1</v>
      </c>
      <c r="H18" s="61"/>
      <c r="I18" s="52"/>
    </row>
    <row r="19" spans="2:9" ht="20.100000000000001" customHeight="1" outlineLevel="1">
      <c r="B19" s="48" t="s">
        <v>49</v>
      </c>
      <c r="C19" s="59" t="s">
        <v>50</v>
      </c>
      <c r="D19" s="59" t="s">
        <v>47</v>
      </c>
      <c r="E19" s="62" t="s">
        <v>51</v>
      </c>
      <c r="F19" s="59" t="s">
        <v>20</v>
      </c>
      <c r="G19" s="50">
        <v>1</v>
      </c>
      <c r="H19" s="63"/>
      <c r="I19" s="52"/>
    </row>
    <row r="20" spans="2:9" ht="20.100000000000001" customHeight="1" outlineLevel="1">
      <c r="B20" s="48" t="s">
        <v>52</v>
      </c>
      <c r="C20" s="42" t="s">
        <v>53</v>
      </c>
      <c r="D20" s="42" t="s">
        <v>47</v>
      </c>
      <c r="E20" s="64" t="s">
        <v>54</v>
      </c>
      <c r="F20" s="42" t="s">
        <v>20</v>
      </c>
      <c r="G20" s="50">
        <v>5</v>
      </c>
      <c r="H20" s="61"/>
      <c r="I20" s="52"/>
    </row>
    <row r="21" spans="2:9" ht="20.100000000000001" customHeight="1" outlineLevel="1">
      <c r="B21" s="48" t="s">
        <v>55</v>
      </c>
      <c r="C21" s="42" t="s">
        <v>56</v>
      </c>
      <c r="D21" s="42" t="s">
        <v>33</v>
      </c>
      <c r="E21" s="64" t="s">
        <v>57</v>
      </c>
      <c r="F21" s="42" t="s">
        <v>35</v>
      </c>
      <c r="G21" s="65">
        <v>4000</v>
      </c>
      <c r="H21" s="61"/>
      <c r="I21" s="52"/>
    </row>
    <row r="22" spans="2:9" ht="20.100000000000001" customHeight="1" outlineLevel="1">
      <c r="B22" s="294" t="s">
        <v>58</v>
      </c>
      <c r="C22" s="294"/>
      <c r="D22" s="294"/>
      <c r="E22" s="294"/>
      <c r="F22" s="294"/>
      <c r="G22" s="294"/>
      <c r="H22" s="294"/>
      <c r="I22" s="66">
        <f>SUM(I14:I21)</f>
        <v>0</v>
      </c>
    </row>
    <row r="23" spans="2:9" ht="20.100000000000001" customHeight="1">
      <c r="B23" s="67"/>
      <c r="C23" s="67"/>
      <c r="D23" s="67"/>
      <c r="G23" s="68"/>
      <c r="H23" s="69"/>
      <c r="I23" s="70"/>
    </row>
    <row r="24" spans="2:9" ht="20.100000000000001" customHeight="1">
      <c r="B24" s="43" t="s">
        <v>59</v>
      </c>
      <c r="C24" s="44"/>
      <c r="D24" s="44"/>
      <c r="E24" s="45" t="s">
        <v>60</v>
      </c>
      <c r="F24" s="45"/>
      <c r="G24" s="46"/>
      <c r="H24" s="46"/>
      <c r="I24" s="47">
        <f>I29</f>
        <v>0</v>
      </c>
    </row>
    <row r="25" spans="2:9" ht="30" customHeight="1" outlineLevel="1">
      <c r="B25" s="71" t="s">
        <v>61</v>
      </c>
      <c r="C25" s="72">
        <v>55835</v>
      </c>
      <c r="D25" s="72" t="s">
        <v>33</v>
      </c>
      <c r="E25" s="73" t="s">
        <v>62</v>
      </c>
      <c r="F25" s="72" t="s">
        <v>63</v>
      </c>
      <c r="G25" s="74">
        <f>'[1]mem calc escavaçao'!C6</f>
        <v>142.84000000000003</v>
      </c>
      <c r="H25" s="75"/>
      <c r="I25" s="52"/>
    </row>
    <row r="26" spans="2:9" ht="20.100000000000001" customHeight="1" outlineLevel="1">
      <c r="B26" s="71" t="s">
        <v>64</v>
      </c>
      <c r="C26" s="72" t="s">
        <v>65</v>
      </c>
      <c r="D26" s="72" t="s">
        <v>33</v>
      </c>
      <c r="E26" s="73" t="s">
        <v>66</v>
      </c>
      <c r="F26" s="72" t="s">
        <v>63</v>
      </c>
      <c r="G26" s="65">
        <f>'[1]mem calc escavaçao'!C3</f>
        <v>83.215599999999995</v>
      </c>
      <c r="H26" s="75"/>
      <c r="I26" s="52"/>
    </row>
    <row r="27" spans="2:9" ht="20.100000000000001" customHeight="1" outlineLevel="1">
      <c r="B27" s="76" t="s">
        <v>67</v>
      </c>
      <c r="C27" s="72">
        <v>79483</v>
      </c>
      <c r="D27" s="72" t="s">
        <v>33</v>
      </c>
      <c r="E27" s="73" t="s">
        <v>68</v>
      </c>
      <c r="F27" s="72" t="s">
        <v>35</v>
      </c>
      <c r="G27" s="77">
        <f>'[1]mem calc escavaçao'!C4</f>
        <v>160.82999999999998</v>
      </c>
      <c r="H27" s="75"/>
      <c r="I27" s="52"/>
    </row>
    <row r="28" spans="2:9" ht="20.100000000000001" customHeight="1" outlineLevel="1">
      <c r="B28" s="76" t="s">
        <v>69</v>
      </c>
      <c r="C28" s="72">
        <v>53527</v>
      </c>
      <c r="D28" s="72" t="s">
        <v>33</v>
      </c>
      <c r="E28" s="73" t="s">
        <v>70</v>
      </c>
      <c r="F28" s="72" t="s">
        <v>63</v>
      </c>
      <c r="G28" s="65">
        <f>'[1]mem calc escavaçao'!C5</f>
        <v>49.214800000000004</v>
      </c>
      <c r="H28" s="75"/>
      <c r="I28" s="52"/>
    </row>
    <row r="29" spans="2:9" ht="20.100000000000001" customHeight="1" outlineLevel="1">
      <c r="B29" s="294" t="s">
        <v>71</v>
      </c>
      <c r="C29" s="294"/>
      <c r="D29" s="294"/>
      <c r="E29" s="294"/>
      <c r="F29" s="294"/>
      <c r="G29" s="294"/>
      <c r="H29" s="294"/>
      <c r="I29" s="66">
        <f>SUM(I25:I28)</f>
        <v>0</v>
      </c>
    </row>
    <row r="30" spans="2:9" ht="20.100000000000001" customHeight="1">
      <c r="B30" s="67"/>
      <c r="C30" s="67"/>
      <c r="D30" s="67"/>
      <c r="G30" s="68"/>
      <c r="H30" s="69"/>
      <c r="I30" s="70"/>
    </row>
    <row r="31" spans="2:9" ht="20.100000000000001" customHeight="1">
      <c r="B31" s="43" t="s">
        <v>72</v>
      </c>
      <c r="C31" s="44"/>
      <c r="D31" s="44"/>
      <c r="E31" s="45" t="s">
        <v>73</v>
      </c>
      <c r="F31" s="45"/>
      <c r="G31" s="46"/>
      <c r="H31" s="46"/>
      <c r="I31" s="47">
        <f>I50</f>
        <v>0</v>
      </c>
    </row>
    <row r="32" spans="2:9" ht="20.100000000000001" customHeight="1" outlineLevel="1">
      <c r="B32" s="23"/>
      <c r="C32" s="23"/>
      <c r="D32" s="23"/>
      <c r="E32" s="78" t="s">
        <v>74</v>
      </c>
      <c r="F32" s="60"/>
      <c r="G32" s="61"/>
      <c r="H32" s="61"/>
      <c r="I32" s="79"/>
    </row>
    <row r="33" spans="2:9" ht="20.100000000000001" customHeight="1" outlineLevel="1">
      <c r="B33" s="42" t="s">
        <v>75</v>
      </c>
      <c r="C33" s="72" t="s">
        <v>76</v>
      </c>
      <c r="D33" s="72" t="s">
        <v>33</v>
      </c>
      <c r="E33" s="73" t="s">
        <v>77</v>
      </c>
      <c r="F33" s="72" t="s">
        <v>78</v>
      </c>
      <c r="G33" s="80">
        <v>392</v>
      </c>
      <c r="H33" s="50"/>
      <c r="I33" s="52"/>
    </row>
    <row r="34" spans="2:9" ht="20.100000000000001" customHeight="1" outlineLevel="1">
      <c r="B34" s="42" t="s">
        <v>79</v>
      </c>
      <c r="C34" s="42" t="s">
        <v>80</v>
      </c>
      <c r="D34" s="72" t="s">
        <v>33</v>
      </c>
      <c r="E34" s="64" t="s">
        <v>81</v>
      </c>
      <c r="F34" s="42" t="s">
        <v>35</v>
      </c>
      <c r="G34" s="61">
        <v>55.019999999999996</v>
      </c>
      <c r="H34" s="50"/>
      <c r="I34" s="52"/>
    </row>
    <row r="35" spans="2:9" ht="20.100000000000001" customHeight="1" outlineLevel="1">
      <c r="B35" s="42" t="s">
        <v>82</v>
      </c>
      <c r="C35" s="42">
        <v>5651</v>
      </c>
      <c r="D35" s="72" t="s">
        <v>33</v>
      </c>
      <c r="E35" s="64" t="s">
        <v>83</v>
      </c>
      <c r="F35" s="42" t="s">
        <v>35</v>
      </c>
      <c r="G35" s="61">
        <v>146.94999999999999</v>
      </c>
      <c r="H35" s="50"/>
      <c r="I35" s="52"/>
    </row>
    <row r="36" spans="2:9" ht="30" customHeight="1" outlineLevel="1">
      <c r="B36" s="42" t="s">
        <v>84</v>
      </c>
      <c r="C36" s="42" t="s">
        <v>85</v>
      </c>
      <c r="D36" s="72" t="s">
        <v>33</v>
      </c>
      <c r="E36" s="73" t="s">
        <v>86</v>
      </c>
      <c r="F36" s="42" t="s">
        <v>87</v>
      </c>
      <c r="G36" s="61">
        <v>341.90909090909088</v>
      </c>
      <c r="H36" s="50"/>
      <c r="I36" s="52"/>
    </row>
    <row r="37" spans="2:9" ht="30" customHeight="1" outlineLevel="1">
      <c r="B37" s="42" t="s">
        <v>88</v>
      </c>
      <c r="C37" s="42" t="s">
        <v>89</v>
      </c>
      <c r="D37" s="72" t="s">
        <v>33</v>
      </c>
      <c r="E37" s="73" t="s">
        <v>90</v>
      </c>
      <c r="F37" s="42" t="s">
        <v>87</v>
      </c>
      <c r="G37" s="61">
        <v>272.63636363636357</v>
      </c>
      <c r="H37" s="50"/>
      <c r="I37" s="52"/>
    </row>
    <row r="38" spans="2:9" ht="20.100000000000001" customHeight="1" outlineLevel="1">
      <c r="B38" s="42" t="s">
        <v>91</v>
      </c>
      <c r="C38" s="42" t="s">
        <v>92</v>
      </c>
      <c r="D38" s="72" t="s">
        <v>33</v>
      </c>
      <c r="E38" s="73" t="s">
        <v>93</v>
      </c>
      <c r="F38" s="42" t="s">
        <v>63</v>
      </c>
      <c r="G38" s="61">
        <v>14.27</v>
      </c>
      <c r="H38" s="50"/>
      <c r="I38" s="52"/>
    </row>
    <row r="39" spans="2:9" ht="20.100000000000001" customHeight="1" outlineLevel="1">
      <c r="B39" s="23"/>
      <c r="C39" s="23"/>
      <c r="D39" s="23"/>
      <c r="E39" s="78" t="s">
        <v>94</v>
      </c>
      <c r="F39" s="60"/>
      <c r="G39" s="61"/>
      <c r="H39" s="50"/>
      <c r="I39" s="52"/>
    </row>
    <row r="40" spans="2:9" ht="20.100000000000001" customHeight="1" outlineLevel="1">
      <c r="B40" s="42" t="s">
        <v>95</v>
      </c>
      <c r="C40" s="42">
        <v>5651</v>
      </c>
      <c r="D40" s="72" t="s">
        <v>33</v>
      </c>
      <c r="E40" s="64" t="s">
        <v>96</v>
      </c>
      <c r="F40" s="42" t="s">
        <v>35</v>
      </c>
      <c r="G40" s="61">
        <v>401.89</v>
      </c>
      <c r="H40" s="50"/>
      <c r="I40" s="52"/>
    </row>
    <row r="41" spans="2:9" ht="30" customHeight="1" outlineLevel="1">
      <c r="B41" s="42" t="s">
        <v>97</v>
      </c>
      <c r="C41" s="42" t="s">
        <v>85</v>
      </c>
      <c r="D41" s="72" t="s">
        <v>33</v>
      </c>
      <c r="E41" s="73" t="s">
        <v>86</v>
      </c>
      <c r="F41" s="42" t="s">
        <v>87</v>
      </c>
      <c r="G41" s="61">
        <v>805.36363636363626</v>
      </c>
      <c r="H41" s="50"/>
      <c r="I41" s="52"/>
    </row>
    <row r="42" spans="2:9" ht="30" customHeight="1" outlineLevel="1">
      <c r="B42" s="42" t="s">
        <v>98</v>
      </c>
      <c r="C42" s="42" t="s">
        <v>89</v>
      </c>
      <c r="D42" s="72" t="s">
        <v>33</v>
      </c>
      <c r="E42" s="73" t="s">
        <v>90</v>
      </c>
      <c r="F42" s="42" t="s">
        <v>87</v>
      </c>
      <c r="G42" s="61">
        <v>349.72727272727269</v>
      </c>
      <c r="H42" s="50"/>
      <c r="I42" s="52"/>
    </row>
    <row r="43" spans="2:9" ht="20.100000000000001" customHeight="1" outlineLevel="1">
      <c r="B43" s="42" t="s">
        <v>99</v>
      </c>
      <c r="C43" s="42" t="s">
        <v>92</v>
      </c>
      <c r="D43" s="72" t="s">
        <v>33</v>
      </c>
      <c r="E43" s="73" t="s">
        <v>93</v>
      </c>
      <c r="F43" s="42" t="s">
        <v>63</v>
      </c>
      <c r="G43" s="61">
        <v>23.67</v>
      </c>
      <c r="H43" s="50"/>
      <c r="I43" s="52"/>
    </row>
    <row r="44" spans="2:9" ht="20.100000000000001" customHeight="1" outlineLevel="1">
      <c r="B44" s="23"/>
      <c r="C44" s="23"/>
      <c r="D44" s="23"/>
      <c r="E44" s="78" t="s">
        <v>100</v>
      </c>
      <c r="F44" s="60"/>
      <c r="G44" s="61"/>
      <c r="H44" s="50"/>
      <c r="I44" s="52"/>
    </row>
    <row r="45" spans="2:9" ht="20.100000000000001" customHeight="1" outlineLevel="1">
      <c r="B45" s="42" t="s">
        <v>101</v>
      </c>
      <c r="C45" s="42">
        <v>5651</v>
      </c>
      <c r="D45" s="72" t="s">
        <v>33</v>
      </c>
      <c r="E45" s="64" t="s">
        <v>96</v>
      </c>
      <c r="F45" s="42" t="s">
        <v>35</v>
      </c>
      <c r="G45" s="61">
        <v>5.6</v>
      </c>
      <c r="H45" s="50"/>
      <c r="I45" s="52"/>
    </row>
    <row r="46" spans="2:9" ht="30" customHeight="1" outlineLevel="1">
      <c r="B46" s="42" t="s">
        <v>102</v>
      </c>
      <c r="C46" s="42" t="s">
        <v>85</v>
      </c>
      <c r="D46" s="72" t="s">
        <v>33</v>
      </c>
      <c r="E46" s="73" t="s">
        <v>86</v>
      </c>
      <c r="F46" s="42" t="s">
        <v>87</v>
      </c>
      <c r="G46" s="61">
        <v>325</v>
      </c>
      <c r="H46" s="50"/>
      <c r="I46" s="52"/>
    </row>
    <row r="47" spans="2:9" ht="30" customHeight="1" outlineLevel="1">
      <c r="B47" s="42" t="s">
        <v>103</v>
      </c>
      <c r="C47" s="42" t="s">
        <v>89</v>
      </c>
      <c r="D47" s="72" t="s">
        <v>33</v>
      </c>
      <c r="E47" s="73" t="s">
        <v>90</v>
      </c>
      <c r="F47" s="42" t="s">
        <v>87</v>
      </c>
      <c r="G47" s="61">
        <v>82</v>
      </c>
      <c r="H47" s="50"/>
      <c r="I47" s="52"/>
    </row>
    <row r="48" spans="2:9" ht="20.100000000000001" customHeight="1" outlineLevel="1">
      <c r="B48" s="42" t="s">
        <v>104</v>
      </c>
      <c r="C48" s="42" t="s">
        <v>105</v>
      </c>
      <c r="D48" s="72" t="s">
        <v>33</v>
      </c>
      <c r="E48" s="73" t="s">
        <v>106</v>
      </c>
      <c r="F48" s="42" t="s">
        <v>63</v>
      </c>
      <c r="G48" s="61">
        <v>3.92</v>
      </c>
      <c r="H48" s="50"/>
      <c r="I48" s="52"/>
    </row>
    <row r="49" spans="2:18" ht="20.100000000000001" customHeight="1" outlineLevel="1">
      <c r="B49" s="42" t="s">
        <v>107</v>
      </c>
      <c r="C49" s="42">
        <v>72819</v>
      </c>
      <c r="D49" s="72" t="s">
        <v>33</v>
      </c>
      <c r="E49" s="73" t="s">
        <v>108</v>
      </c>
      <c r="F49" s="42" t="s">
        <v>78</v>
      </c>
      <c r="G49" s="61">
        <v>63</v>
      </c>
      <c r="H49" s="50"/>
      <c r="I49" s="52"/>
    </row>
    <row r="50" spans="2:18" ht="20.100000000000001" customHeight="1" outlineLevel="1">
      <c r="B50" s="294" t="s">
        <v>109</v>
      </c>
      <c r="C50" s="294"/>
      <c r="D50" s="294"/>
      <c r="E50" s="294"/>
      <c r="F50" s="294"/>
      <c r="G50" s="294"/>
      <c r="H50" s="294"/>
      <c r="I50" s="66">
        <f>SUM(I33:I49)</f>
        <v>0</v>
      </c>
    </row>
    <row r="51" spans="2:18" ht="20.100000000000001" customHeight="1">
      <c r="B51" s="67"/>
      <c r="C51" s="67"/>
      <c r="D51" s="67"/>
      <c r="G51" s="68"/>
      <c r="H51" s="69"/>
      <c r="I51" s="70"/>
    </row>
    <row r="52" spans="2:18" ht="20.100000000000001" customHeight="1">
      <c r="B52" s="43" t="s">
        <v>110</v>
      </c>
      <c r="C52" s="44"/>
      <c r="D52" s="44"/>
      <c r="E52" s="45" t="s">
        <v>111</v>
      </c>
      <c r="F52" s="45"/>
      <c r="G52" s="46"/>
      <c r="H52" s="46"/>
      <c r="I52" s="47">
        <f>I64</f>
        <v>0</v>
      </c>
    </row>
    <row r="53" spans="2:18" ht="20.100000000000001" customHeight="1" outlineLevel="1">
      <c r="B53" s="81"/>
      <c r="C53" s="23"/>
      <c r="D53" s="23"/>
      <c r="E53" s="78" t="s">
        <v>112</v>
      </c>
      <c r="F53" s="60"/>
      <c r="G53" s="61"/>
      <c r="H53" s="61"/>
      <c r="I53" s="60"/>
    </row>
    <row r="54" spans="2:18" ht="20.100000000000001" customHeight="1" outlineLevel="1">
      <c r="B54" s="71" t="s">
        <v>113</v>
      </c>
      <c r="C54" s="42">
        <v>84219</v>
      </c>
      <c r="D54" s="72" t="s">
        <v>33</v>
      </c>
      <c r="E54" s="64" t="s">
        <v>114</v>
      </c>
      <c r="F54" s="42" t="s">
        <v>35</v>
      </c>
      <c r="G54" s="82">
        <v>390.71000000000004</v>
      </c>
      <c r="H54" s="50"/>
      <c r="I54" s="52"/>
    </row>
    <row r="55" spans="2:18" ht="30" customHeight="1" outlineLevel="1">
      <c r="B55" s="71" t="s">
        <v>115</v>
      </c>
      <c r="C55" s="42" t="s">
        <v>85</v>
      </c>
      <c r="D55" s="72" t="s">
        <v>33</v>
      </c>
      <c r="E55" s="73" t="s">
        <v>86</v>
      </c>
      <c r="F55" s="42" t="s">
        <v>87</v>
      </c>
      <c r="G55" s="82">
        <v>805.36363636363626</v>
      </c>
      <c r="H55" s="50"/>
      <c r="I55" s="52"/>
    </row>
    <row r="56" spans="2:18" ht="30" customHeight="1" outlineLevel="1">
      <c r="B56" s="71" t="s">
        <v>116</v>
      </c>
      <c r="C56" s="42" t="s">
        <v>89</v>
      </c>
      <c r="D56" s="72" t="s">
        <v>33</v>
      </c>
      <c r="E56" s="73" t="s">
        <v>90</v>
      </c>
      <c r="F56" s="42" t="s">
        <v>87</v>
      </c>
      <c r="G56" s="50">
        <v>330.72727272727269</v>
      </c>
      <c r="H56" s="50"/>
      <c r="I56" s="52"/>
    </row>
    <row r="57" spans="2:18" ht="20.100000000000001" customHeight="1" outlineLevel="1">
      <c r="B57" s="71" t="s">
        <v>117</v>
      </c>
      <c r="C57" s="42" t="s">
        <v>92</v>
      </c>
      <c r="D57" s="72" t="s">
        <v>33</v>
      </c>
      <c r="E57" s="73" t="s">
        <v>118</v>
      </c>
      <c r="F57" s="42" t="s">
        <v>63</v>
      </c>
      <c r="G57" s="50">
        <v>24.079999999999995</v>
      </c>
      <c r="H57" s="50"/>
      <c r="I57" s="52"/>
    </row>
    <row r="58" spans="2:18" ht="20.100000000000001" customHeight="1" outlineLevel="1">
      <c r="B58" s="76"/>
      <c r="C58" s="23"/>
      <c r="D58" s="23"/>
      <c r="E58" s="78" t="s">
        <v>119</v>
      </c>
      <c r="F58" s="60"/>
      <c r="G58" s="50"/>
      <c r="H58" s="50"/>
      <c r="I58" s="52"/>
    </row>
    <row r="59" spans="2:18" ht="20.100000000000001" customHeight="1" outlineLevel="1">
      <c r="B59" s="76" t="s">
        <v>120</v>
      </c>
      <c r="C59" s="42">
        <v>84219</v>
      </c>
      <c r="D59" s="72" t="s">
        <v>33</v>
      </c>
      <c r="E59" s="64" t="s">
        <v>114</v>
      </c>
      <c r="F59" s="42" t="s">
        <v>35</v>
      </c>
      <c r="G59" s="50">
        <v>278.66999999999996</v>
      </c>
      <c r="H59" s="50"/>
      <c r="I59" s="52"/>
    </row>
    <row r="60" spans="2:18" ht="30" customHeight="1" outlineLevel="1">
      <c r="B60" s="76" t="s">
        <v>121</v>
      </c>
      <c r="C60" s="42" t="s">
        <v>85</v>
      </c>
      <c r="D60" s="72" t="s">
        <v>33</v>
      </c>
      <c r="E60" s="73" t="s">
        <v>86</v>
      </c>
      <c r="F60" s="42" t="s">
        <v>87</v>
      </c>
      <c r="G60" s="50">
        <v>1028.0909090909088</v>
      </c>
      <c r="H60" s="50"/>
      <c r="I60" s="52"/>
    </row>
    <row r="61" spans="2:18" ht="30" customHeight="1" outlineLevel="1">
      <c r="B61" s="76" t="s">
        <v>122</v>
      </c>
      <c r="C61" s="42" t="s">
        <v>89</v>
      </c>
      <c r="D61" s="72" t="s">
        <v>33</v>
      </c>
      <c r="E61" s="73" t="s">
        <v>90</v>
      </c>
      <c r="F61" s="42" t="s">
        <v>87</v>
      </c>
      <c r="G61" s="50">
        <v>350.72727272727263</v>
      </c>
      <c r="H61" s="50"/>
      <c r="I61" s="52"/>
    </row>
    <row r="62" spans="2:18" ht="20.100000000000001" customHeight="1" outlineLevel="1">
      <c r="B62" s="76" t="s">
        <v>123</v>
      </c>
      <c r="C62" s="42" t="s">
        <v>92</v>
      </c>
      <c r="D62" s="72" t="s">
        <v>33</v>
      </c>
      <c r="E62" s="73" t="s">
        <v>118</v>
      </c>
      <c r="F62" s="42" t="s">
        <v>63</v>
      </c>
      <c r="G62" s="50">
        <v>14.24</v>
      </c>
      <c r="H62" s="50"/>
      <c r="I62" s="52"/>
      <c r="K62" s="83"/>
      <c r="L62" s="83"/>
      <c r="M62" s="84"/>
      <c r="N62" s="83"/>
      <c r="O62" s="85"/>
      <c r="P62" s="86"/>
      <c r="Q62" s="87"/>
      <c r="R62" s="87"/>
    </row>
    <row r="63" spans="2:18" ht="20.100000000000001" customHeight="1" outlineLevel="1">
      <c r="B63" s="76" t="s">
        <v>124</v>
      </c>
      <c r="C63" s="42" t="s">
        <v>125</v>
      </c>
      <c r="D63" s="72" t="s">
        <v>33</v>
      </c>
      <c r="E63" s="73" t="s">
        <v>126</v>
      </c>
      <c r="F63" s="42" t="s">
        <v>35</v>
      </c>
      <c r="G63" s="65">
        <v>519.88</v>
      </c>
      <c r="H63" s="50"/>
      <c r="I63" s="52"/>
      <c r="K63" s="83"/>
      <c r="L63" s="83"/>
      <c r="M63" s="84"/>
      <c r="N63" s="83"/>
      <c r="O63" s="85"/>
      <c r="P63" s="86"/>
      <c r="Q63" s="87"/>
      <c r="R63" s="87"/>
    </row>
    <row r="64" spans="2:18" ht="20.100000000000001" customHeight="1" outlineLevel="1">
      <c r="B64" s="294" t="s">
        <v>127</v>
      </c>
      <c r="C64" s="294"/>
      <c r="D64" s="294"/>
      <c r="E64" s="294"/>
      <c r="F64" s="294"/>
      <c r="G64" s="294"/>
      <c r="H64" s="294"/>
      <c r="I64" s="66">
        <f>SUM(I53:I63)</f>
        <v>0</v>
      </c>
    </row>
    <row r="65" spans="2:11" ht="20.100000000000001" customHeight="1">
      <c r="B65" s="67"/>
      <c r="C65" s="67"/>
      <c r="D65" s="67"/>
      <c r="G65" s="68"/>
      <c r="H65" s="69"/>
      <c r="I65" s="70"/>
    </row>
    <row r="66" spans="2:11" ht="20.100000000000001" customHeight="1">
      <c r="B66" s="43" t="s">
        <v>128</v>
      </c>
      <c r="C66" s="44"/>
      <c r="D66" s="44"/>
      <c r="E66" s="45" t="s">
        <v>129</v>
      </c>
      <c r="F66" s="45"/>
      <c r="G66" s="46"/>
      <c r="H66" s="46"/>
      <c r="I66" s="47">
        <f>I71</f>
        <v>0</v>
      </c>
    </row>
    <row r="67" spans="2:11" ht="39.950000000000003" customHeight="1" outlineLevel="1">
      <c r="B67" s="76" t="s">
        <v>130</v>
      </c>
      <c r="C67" s="72" t="s">
        <v>131</v>
      </c>
      <c r="D67" s="72" t="s">
        <v>33</v>
      </c>
      <c r="E67" s="73" t="s">
        <v>132</v>
      </c>
      <c r="F67" s="48" t="s">
        <v>35</v>
      </c>
      <c r="G67" s="50">
        <v>782.68</v>
      </c>
      <c r="H67" s="88"/>
      <c r="I67" s="52"/>
    </row>
    <row r="68" spans="2:11" ht="30" customHeight="1" outlineLevel="1">
      <c r="B68" s="76" t="s">
        <v>133</v>
      </c>
      <c r="C68" s="72">
        <v>6113</v>
      </c>
      <c r="D68" s="72" t="s">
        <v>33</v>
      </c>
      <c r="E68" s="73" t="s">
        <v>134</v>
      </c>
      <c r="F68" s="48" t="s">
        <v>35</v>
      </c>
      <c r="G68" s="50">
        <v>25.07</v>
      </c>
      <c r="H68" s="88"/>
      <c r="I68" s="52"/>
    </row>
    <row r="69" spans="2:11" ht="20.100000000000001" customHeight="1" outlineLevel="1">
      <c r="B69" s="76" t="s">
        <v>135</v>
      </c>
      <c r="C69" s="72" t="s">
        <v>136</v>
      </c>
      <c r="D69" s="72" t="s">
        <v>33</v>
      </c>
      <c r="E69" s="73" t="s">
        <v>137</v>
      </c>
      <c r="F69" s="89" t="s">
        <v>78</v>
      </c>
      <c r="G69" s="75">
        <v>191.6</v>
      </c>
      <c r="H69" s="88"/>
      <c r="I69" s="52"/>
    </row>
    <row r="70" spans="2:11" ht="30" customHeight="1" outlineLevel="1">
      <c r="B70" s="76" t="s">
        <v>138</v>
      </c>
      <c r="C70" s="72" t="s">
        <v>139</v>
      </c>
      <c r="D70" s="72" t="s">
        <v>47</v>
      </c>
      <c r="E70" s="73" t="s">
        <v>140</v>
      </c>
      <c r="F70" s="72" t="s">
        <v>35</v>
      </c>
      <c r="G70" s="90">
        <v>12.92</v>
      </c>
      <c r="H70" s="91"/>
      <c r="I70" s="92"/>
    </row>
    <row r="71" spans="2:11" ht="20.100000000000001" customHeight="1" outlineLevel="1">
      <c r="B71" s="294" t="s">
        <v>141</v>
      </c>
      <c r="C71" s="294"/>
      <c r="D71" s="294"/>
      <c r="E71" s="294"/>
      <c r="F71" s="297"/>
      <c r="G71" s="297"/>
      <c r="H71" s="297"/>
      <c r="I71" s="66">
        <f>SUM(I67:I70)</f>
        <v>0</v>
      </c>
    </row>
    <row r="72" spans="2:11" ht="20.100000000000001" customHeight="1">
      <c r="B72" s="67"/>
      <c r="C72" s="67"/>
      <c r="D72" s="67"/>
      <c r="G72" s="68"/>
      <c r="H72" s="69"/>
      <c r="I72" s="70"/>
    </row>
    <row r="73" spans="2:11" ht="20.100000000000001" customHeight="1">
      <c r="B73" s="43" t="s">
        <v>142</v>
      </c>
      <c r="C73" s="44"/>
      <c r="D73" s="44"/>
      <c r="E73" s="45" t="s">
        <v>143</v>
      </c>
      <c r="F73" s="45"/>
      <c r="G73" s="46"/>
      <c r="H73" s="46"/>
      <c r="I73" s="47">
        <f>I102</f>
        <v>0</v>
      </c>
    </row>
    <row r="74" spans="2:11" ht="20.100000000000001" customHeight="1" outlineLevel="1">
      <c r="B74" s="48"/>
      <c r="C74" s="93"/>
      <c r="D74" s="93"/>
      <c r="E74" s="94" t="s">
        <v>144</v>
      </c>
      <c r="F74" s="48"/>
      <c r="G74" s="51"/>
      <c r="H74" s="51"/>
      <c r="I74" s="95"/>
    </row>
    <row r="75" spans="2:11" ht="30" customHeight="1" outlineLevel="1">
      <c r="B75" s="71" t="s">
        <v>145</v>
      </c>
      <c r="C75" s="72" t="s">
        <v>146</v>
      </c>
      <c r="D75" s="72" t="s">
        <v>33</v>
      </c>
      <c r="E75" s="73" t="s">
        <v>147</v>
      </c>
      <c r="F75" s="48" t="s">
        <v>20</v>
      </c>
      <c r="G75" s="50">
        <v>7</v>
      </c>
      <c r="H75" s="88"/>
      <c r="I75" s="52"/>
      <c r="J75" s="96"/>
    </row>
    <row r="76" spans="2:11" ht="30" customHeight="1" outlineLevel="1">
      <c r="B76" s="71" t="s">
        <v>148</v>
      </c>
      <c r="C76" s="72" t="s">
        <v>149</v>
      </c>
      <c r="D76" s="71"/>
      <c r="E76" s="73" t="s">
        <v>150</v>
      </c>
      <c r="F76" s="48" t="s">
        <v>20</v>
      </c>
      <c r="G76" s="50">
        <v>5</v>
      </c>
      <c r="H76" s="97"/>
      <c r="I76" s="52"/>
    </row>
    <row r="77" spans="2:11" ht="30" customHeight="1" outlineLevel="1">
      <c r="B77" s="71" t="s">
        <v>151</v>
      </c>
      <c r="C77" s="72" t="s">
        <v>149</v>
      </c>
      <c r="D77" s="93"/>
      <c r="E77" s="73" t="s">
        <v>152</v>
      </c>
      <c r="F77" s="48" t="s">
        <v>20</v>
      </c>
      <c r="G77" s="50">
        <v>2</v>
      </c>
      <c r="H77" s="97"/>
      <c r="I77" s="92"/>
    </row>
    <row r="78" spans="2:11" ht="30" customHeight="1" outlineLevel="1">
      <c r="B78" s="71" t="s">
        <v>153</v>
      </c>
      <c r="C78" s="72" t="s">
        <v>154</v>
      </c>
      <c r="D78" s="72" t="s">
        <v>33</v>
      </c>
      <c r="E78" s="73" t="s">
        <v>155</v>
      </c>
      <c r="F78" s="48" t="s">
        <v>20</v>
      </c>
      <c r="G78" s="50">
        <v>1</v>
      </c>
      <c r="H78" s="88"/>
      <c r="I78" s="92"/>
      <c r="K78" s="96"/>
    </row>
    <row r="79" spans="2:11" ht="30" customHeight="1" outlineLevel="1">
      <c r="B79" s="71" t="s">
        <v>156</v>
      </c>
      <c r="C79" s="98" t="s">
        <v>157</v>
      </c>
      <c r="D79" s="72" t="s">
        <v>33</v>
      </c>
      <c r="E79" s="73" t="s">
        <v>158</v>
      </c>
      <c r="F79" s="48" t="s">
        <v>20</v>
      </c>
      <c r="G79" s="50">
        <v>3</v>
      </c>
      <c r="H79" s="88"/>
      <c r="I79" s="52"/>
    </row>
    <row r="80" spans="2:11" ht="30" customHeight="1" outlineLevel="1">
      <c r="B80" s="71" t="s">
        <v>159</v>
      </c>
      <c r="C80" s="72" t="s">
        <v>160</v>
      </c>
      <c r="D80" s="72" t="s">
        <v>33</v>
      </c>
      <c r="E80" s="73" t="s">
        <v>161</v>
      </c>
      <c r="F80" s="48" t="s">
        <v>20</v>
      </c>
      <c r="G80" s="50">
        <v>3</v>
      </c>
      <c r="H80" s="88"/>
      <c r="I80" s="52"/>
    </row>
    <row r="81" spans="2:9" ht="30" customHeight="1" outlineLevel="1">
      <c r="B81" s="71" t="s">
        <v>162</v>
      </c>
      <c r="C81" s="72" t="s">
        <v>163</v>
      </c>
      <c r="D81" s="72" t="s">
        <v>33</v>
      </c>
      <c r="E81" s="73" t="s">
        <v>164</v>
      </c>
      <c r="F81" s="48" t="s">
        <v>20</v>
      </c>
      <c r="G81" s="50">
        <v>2</v>
      </c>
      <c r="H81" s="88"/>
      <c r="I81" s="52"/>
    </row>
    <row r="82" spans="2:9" ht="20.100000000000001" customHeight="1" outlineLevel="1">
      <c r="B82" s="48"/>
      <c r="C82" s="72"/>
      <c r="D82" s="71"/>
      <c r="E82" s="99" t="s">
        <v>165</v>
      </c>
      <c r="F82" s="48"/>
      <c r="G82" s="50"/>
      <c r="H82" s="51"/>
      <c r="I82" s="52"/>
    </row>
    <row r="83" spans="2:9" ht="20.100000000000001" customHeight="1" outlineLevel="1">
      <c r="B83" s="71" t="s">
        <v>166</v>
      </c>
      <c r="C83" s="72" t="s">
        <v>167</v>
      </c>
      <c r="D83" s="71" t="s">
        <v>33</v>
      </c>
      <c r="E83" s="73" t="s">
        <v>168</v>
      </c>
      <c r="F83" s="48" t="s">
        <v>20</v>
      </c>
      <c r="G83" s="50">
        <v>18</v>
      </c>
      <c r="H83" s="100"/>
      <c r="I83" s="52"/>
    </row>
    <row r="84" spans="2:9" ht="20.100000000000001" customHeight="1" outlineLevel="1">
      <c r="B84" s="71" t="s">
        <v>169</v>
      </c>
      <c r="C84" s="72" t="s">
        <v>170</v>
      </c>
      <c r="D84" s="72" t="s">
        <v>33</v>
      </c>
      <c r="E84" s="73" t="s">
        <v>171</v>
      </c>
      <c r="F84" s="72" t="s">
        <v>20</v>
      </c>
      <c r="G84" s="50">
        <v>5</v>
      </c>
      <c r="H84" s="100"/>
      <c r="I84" s="52"/>
    </row>
    <row r="85" spans="2:9" ht="20.100000000000001" customHeight="1" outlineLevel="1">
      <c r="B85" s="93"/>
      <c r="C85" s="72"/>
      <c r="D85" s="93"/>
      <c r="E85" s="94" t="s">
        <v>172</v>
      </c>
      <c r="F85" s="48"/>
      <c r="G85" s="50"/>
      <c r="H85" s="100"/>
      <c r="I85" s="52"/>
    </row>
    <row r="86" spans="2:9" ht="30" customHeight="1" outlineLevel="1">
      <c r="B86" s="71" t="s">
        <v>173</v>
      </c>
      <c r="C86" s="72" t="s">
        <v>174</v>
      </c>
      <c r="D86" s="72" t="s">
        <v>33</v>
      </c>
      <c r="E86" s="73" t="s">
        <v>175</v>
      </c>
      <c r="F86" s="48" t="s">
        <v>35</v>
      </c>
      <c r="G86" s="50">
        <v>1.68</v>
      </c>
      <c r="H86" s="100"/>
      <c r="I86" s="52"/>
    </row>
    <row r="87" spans="2:9" ht="20.100000000000001" customHeight="1" outlineLevel="1">
      <c r="B87" s="93"/>
      <c r="C87" s="72"/>
      <c r="D87" s="72"/>
      <c r="E87" s="101" t="s">
        <v>176</v>
      </c>
      <c r="F87" s="101"/>
      <c r="G87" s="101"/>
      <c r="H87" s="100"/>
      <c r="I87" s="52"/>
    </row>
    <row r="88" spans="2:9" ht="30" customHeight="1" outlineLevel="1">
      <c r="B88" s="71" t="s">
        <v>177</v>
      </c>
      <c r="C88" s="72">
        <v>68052</v>
      </c>
      <c r="D88" s="72" t="s">
        <v>33</v>
      </c>
      <c r="E88" s="73" t="s">
        <v>178</v>
      </c>
      <c r="F88" s="48" t="s">
        <v>35</v>
      </c>
      <c r="G88" s="50">
        <v>0.24</v>
      </c>
      <c r="H88" s="100"/>
      <c r="I88" s="52"/>
    </row>
    <row r="89" spans="2:9" ht="30" customHeight="1" outlineLevel="1">
      <c r="B89" s="71" t="s">
        <v>179</v>
      </c>
      <c r="C89" s="72" t="s">
        <v>180</v>
      </c>
      <c r="D89" s="72" t="s">
        <v>47</v>
      </c>
      <c r="E89" s="73" t="s">
        <v>181</v>
      </c>
      <c r="F89" s="48" t="s">
        <v>35</v>
      </c>
      <c r="G89" s="50">
        <v>1.08</v>
      </c>
      <c r="H89" s="100"/>
      <c r="I89" s="92"/>
    </row>
    <row r="90" spans="2:9" ht="30" customHeight="1" outlineLevel="1">
      <c r="B90" s="71" t="s">
        <v>182</v>
      </c>
      <c r="C90" s="72">
        <v>68052</v>
      </c>
      <c r="D90" s="72" t="s">
        <v>33</v>
      </c>
      <c r="E90" s="73" t="s">
        <v>183</v>
      </c>
      <c r="F90" s="48" t="s">
        <v>35</v>
      </c>
      <c r="G90" s="50">
        <v>2.8</v>
      </c>
      <c r="H90" s="100"/>
      <c r="I90" s="52"/>
    </row>
    <row r="91" spans="2:9" ht="30" customHeight="1" outlineLevel="1">
      <c r="B91" s="71" t="s">
        <v>184</v>
      </c>
      <c r="C91" s="72">
        <v>68052</v>
      </c>
      <c r="D91" s="72" t="s">
        <v>33</v>
      </c>
      <c r="E91" s="73" t="s">
        <v>185</v>
      </c>
      <c r="F91" s="48" t="s">
        <v>35</v>
      </c>
      <c r="G91" s="50">
        <v>0.6</v>
      </c>
      <c r="H91" s="100"/>
      <c r="I91" s="52"/>
    </row>
    <row r="92" spans="2:9" ht="30" customHeight="1" outlineLevel="1">
      <c r="B92" s="71" t="s">
        <v>186</v>
      </c>
      <c r="C92" s="72" t="s">
        <v>180</v>
      </c>
      <c r="D92" s="72" t="s">
        <v>47</v>
      </c>
      <c r="E92" s="73" t="s">
        <v>187</v>
      </c>
      <c r="F92" s="48" t="s">
        <v>35</v>
      </c>
      <c r="G92" s="50">
        <v>7.2</v>
      </c>
      <c r="H92" s="100"/>
      <c r="I92" s="92"/>
    </row>
    <row r="93" spans="2:9" ht="30" customHeight="1" outlineLevel="1">
      <c r="B93" s="71" t="s">
        <v>188</v>
      </c>
      <c r="C93" s="72">
        <v>68052</v>
      </c>
      <c r="D93" s="72" t="s">
        <v>33</v>
      </c>
      <c r="E93" s="73" t="s">
        <v>189</v>
      </c>
      <c r="F93" s="48" t="s">
        <v>35</v>
      </c>
      <c r="G93" s="50">
        <v>3.3</v>
      </c>
      <c r="H93" s="100"/>
      <c r="I93" s="92"/>
    </row>
    <row r="94" spans="2:9" ht="30" customHeight="1" outlineLevel="1">
      <c r="B94" s="71" t="s">
        <v>190</v>
      </c>
      <c r="C94" s="72">
        <v>68052</v>
      </c>
      <c r="D94" s="72" t="s">
        <v>33</v>
      </c>
      <c r="E94" s="73" t="s">
        <v>191</v>
      </c>
      <c r="F94" s="48" t="s">
        <v>35</v>
      </c>
      <c r="G94" s="50">
        <v>8.8000000000000007</v>
      </c>
      <c r="H94" s="100"/>
      <c r="I94" s="52"/>
    </row>
    <row r="95" spans="2:9" ht="30" customHeight="1" outlineLevel="1">
      <c r="B95" s="71" t="s">
        <v>192</v>
      </c>
      <c r="C95" s="72">
        <v>68052</v>
      </c>
      <c r="D95" s="72" t="s">
        <v>33</v>
      </c>
      <c r="E95" s="73" t="s">
        <v>193</v>
      </c>
      <c r="F95" s="48" t="s">
        <v>35</v>
      </c>
      <c r="G95" s="50">
        <v>48.4</v>
      </c>
      <c r="H95" s="100"/>
      <c r="I95" s="52"/>
    </row>
    <row r="96" spans="2:9" ht="30" customHeight="1" outlineLevel="1">
      <c r="B96" s="71" t="s">
        <v>194</v>
      </c>
      <c r="C96" s="72" t="s">
        <v>195</v>
      </c>
      <c r="D96" s="72" t="s">
        <v>33</v>
      </c>
      <c r="E96" s="73" t="s">
        <v>196</v>
      </c>
      <c r="F96" s="48" t="s">
        <v>35</v>
      </c>
      <c r="G96" s="50">
        <v>7.2</v>
      </c>
      <c r="H96" s="100"/>
      <c r="I96" s="52"/>
    </row>
    <row r="97" spans="2:9" ht="20.100000000000001" customHeight="1" outlineLevel="1">
      <c r="B97" s="71" t="s">
        <v>197</v>
      </c>
      <c r="C97" s="72" t="s">
        <v>149</v>
      </c>
      <c r="D97" s="72" t="s">
        <v>198</v>
      </c>
      <c r="E97" s="73" t="s">
        <v>199</v>
      </c>
      <c r="F97" s="72" t="s">
        <v>35</v>
      </c>
      <c r="G97" s="50">
        <v>4.2</v>
      </c>
      <c r="H97" s="97"/>
      <c r="I97" s="52"/>
    </row>
    <row r="98" spans="2:9" ht="20.100000000000001" customHeight="1" outlineLevel="1">
      <c r="B98" s="71"/>
      <c r="C98" s="72"/>
      <c r="D98" s="72"/>
      <c r="E98" s="99" t="s">
        <v>200</v>
      </c>
      <c r="F98" s="72"/>
      <c r="G98" s="50"/>
      <c r="H98" s="51"/>
      <c r="I98" s="52"/>
    </row>
    <row r="99" spans="2:9" ht="20.100000000000001" customHeight="1" outlineLevel="1">
      <c r="B99" s="71" t="s">
        <v>201</v>
      </c>
      <c r="C99" s="72">
        <v>72118</v>
      </c>
      <c r="D99" s="72" t="s">
        <v>33</v>
      </c>
      <c r="E99" s="73" t="s">
        <v>202</v>
      </c>
      <c r="F99" s="72" t="s">
        <v>35</v>
      </c>
      <c r="G99" s="50">
        <v>2</v>
      </c>
      <c r="H99" s="100"/>
      <c r="I99" s="52"/>
    </row>
    <row r="100" spans="2:9" ht="20.100000000000001" customHeight="1" outlineLevel="1">
      <c r="B100" s="71" t="s">
        <v>203</v>
      </c>
      <c r="C100" s="72">
        <v>84959</v>
      </c>
      <c r="D100" s="72" t="s">
        <v>33</v>
      </c>
      <c r="E100" s="73" t="s">
        <v>204</v>
      </c>
      <c r="F100" s="72" t="s">
        <v>35</v>
      </c>
      <c r="G100" s="50">
        <v>70.42</v>
      </c>
      <c r="H100" s="100"/>
      <c r="I100" s="52"/>
    </row>
    <row r="101" spans="2:9" ht="20.100000000000001" customHeight="1" outlineLevel="1">
      <c r="B101" s="71" t="s">
        <v>205</v>
      </c>
      <c r="C101" s="72">
        <v>85005</v>
      </c>
      <c r="D101" s="72" t="s">
        <v>33</v>
      </c>
      <c r="E101" s="73" t="s">
        <v>206</v>
      </c>
      <c r="F101" s="72" t="s">
        <v>35</v>
      </c>
      <c r="G101" s="50">
        <v>4.4000000000000004</v>
      </c>
      <c r="H101" s="100"/>
      <c r="I101" s="52"/>
    </row>
    <row r="102" spans="2:9" ht="20.100000000000001" customHeight="1" outlineLevel="1">
      <c r="B102" s="294" t="s">
        <v>207</v>
      </c>
      <c r="C102" s="294"/>
      <c r="D102" s="294"/>
      <c r="E102" s="294"/>
      <c r="F102" s="297"/>
      <c r="G102" s="297"/>
      <c r="H102" s="297"/>
      <c r="I102" s="66">
        <f>SUM(I75:I101)</f>
        <v>0</v>
      </c>
    </row>
    <row r="103" spans="2:9" ht="20.100000000000001" customHeight="1">
      <c r="B103" s="67"/>
      <c r="C103" s="67"/>
      <c r="D103" s="67"/>
      <c r="G103" s="68"/>
      <c r="H103" s="69"/>
      <c r="I103" s="70"/>
    </row>
    <row r="104" spans="2:9" ht="20.100000000000001" customHeight="1">
      <c r="B104" s="43" t="s">
        <v>208</v>
      </c>
      <c r="C104" s="44"/>
      <c r="D104" s="44"/>
      <c r="E104" s="45" t="s">
        <v>209</v>
      </c>
      <c r="F104" s="45"/>
      <c r="G104" s="46"/>
      <c r="H104" s="46"/>
      <c r="I104" s="47">
        <f>I108</f>
        <v>0</v>
      </c>
    </row>
    <row r="105" spans="2:9" ht="30" customHeight="1" outlineLevel="1">
      <c r="B105" s="71" t="s">
        <v>210</v>
      </c>
      <c r="C105" s="71" t="s">
        <v>211</v>
      </c>
      <c r="D105" s="71" t="s">
        <v>33</v>
      </c>
      <c r="E105" s="73" t="s">
        <v>212</v>
      </c>
      <c r="F105" s="48" t="s">
        <v>35</v>
      </c>
      <c r="G105" s="50">
        <v>982.25</v>
      </c>
      <c r="H105" s="100"/>
      <c r="I105" s="52"/>
    </row>
    <row r="106" spans="2:9" ht="20.100000000000001" customHeight="1" outlineLevel="1">
      <c r="B106" s="71" t="s">
        <v>213</v>
      </c>
      <c r="C106" s="72" t="s">
        <v>214</v>
      </c>
      <c r="D106" s="72" t="s">
        <v>33</v>
      </c>
      <c r="E106" s="73" t="s">
        <v>215</v>
      </c>
      <c r="F106" s="48" t="s">
        <v>35</v>
      </c>
      <c r="G106" s="50">
        <v>1025.46</v>
      </c>
      <c r="H106" s="100"/>
      <c r="I106" s="52"/>
    </row>
    <row r="107" spans="2:9" ht="20.100000000000001" customHeight="1" outlineLevel="1">
      <c r="B107" s="71" t="s">
        <v>216</v>
      </c>
      <c r="C107" s="72" t="s">
        <v>217</v>
      </c>
      <c r="D107" s="72" t="s">
        <v>33</v>
      </c>
      <c r="E107" s="73" t="s">
        <v>218</v>
      </c>
      <c r="F107" s="48" t="s">
        <v>78</v>
      </c>
      <c r="G107" s="50">
        <v>197.8</v>
      </c>
      <c r="H107" s="100"/>
      <c r="I107" s="52"/>
    </row>
    <row r="108" spans="2:9" ht="20.100000000000001" customHeight="1" outlineLevel="1">
      <c r="B108" s="294" t="s">
        <v>219</v>
      </c>
      <c r="C108" s="294"/>
      <c r="D108" s="294"/>
      <c r="E108" s="294"/>
      <c r="F108" s="294"/>
      <c r="G108" s="294"/>
      <c r="H108" s="294"/>
      <c r="I108" s="66">
        <f>SUM(I105:I107)</f>
        <v>0</v>
      </c>
    </row>
    <row r="109" spans="2:9" ht="20.100000000000001" customHeight="1">
      <c r="B109" s="67"/>
      <c r="C109" s="67"/>
      <c r="D109" s="67"/>
      <c r="G109" s="68"/>
      <c r="H109" s="69"/>
      <c r="I109" s="70"/>
    </row>
    <row r="110" spans="2:9" ht="20.100000000000001" customHeight="1">
      <c r="B110" s="43" t="s">
        <v>220</v>
      </c>
      <c r="C110" s="44"/>
      <c r="D110" s="44"/>
      <c r="E110" s="45" t="s">
        <v>221</v>
      </c>
      <c r="F110" s="45"/>
      <c r="G110" s="46"/>
      <c r="H110" s="46"/>
      <c r="I110" s="47">
        <f>I112</f>
        <v>0</v>
      </c>
    </row>
    <row r="111" spans="2:9" ht="20.100000000000001" customHeight="1" outlineLevel="1">
      <c r="B111" s="76" t="s">
        <v>222</v>
      </c>
      <c r="C111" s="72">
        <v>83737</v>
      </c>
      <c r="D111" s="72" t="s">
        <v>33</v>
      </c>
      <c r="E111" s="73" t="s">
        <v>223</v>
      </c>
      <c r="F111" s="102" t="s">
        <v>35</v>
      </c>
      <c r="G111" s="61">
        <f>G40</f>
        <v>401.89</v>
      </c>
      <c r="H111" s="103"/>
      <c r="I111" s="52"/>
    </row>
    <row r="112" spans="2:9" ht="20.100000000000001" customHeight="1" outlineLevel="1">
      <c r="B112" s="294" t="s">
        <v>224</v>
      </c>
      <c r="C112" s="294"/>
      <c r="D112" s="294"/>
      <c r="E112" s="294"/>
      <c r="F112" s="294"/>
      <c r="G112" s="294"/>
      <c r="H112" s="294"/>
      <c r="I112" s="66">
        <f>SUM(I111:I111)</f>
        <v>0</v>
      </c>
    </row>
    <row r="113" spans="2:13" ht="20.100000000000001" customHeight="1">
      <c r="B113" s="104"/>
      <c r="C113" s="104"/>
      <c r="D113" s="104"/>
      <c r="E113" s="104"/>
      <c r="F113" s="104"/>
      <c r="G113" s="104"/>
      <c r="H113" s="104"/>
      <c r="I113" s="105"/>
    </row>
    <row r="114" spans="2:13" ht="20.100000000000001" customHeight="1">
      <c r="B114" s="43" t="s">
        <v>225</v>
      </c>
      <c r="C114" s="44"/>
      <c r="D114" s="44"/>
      <c r="E114" s="45" t="s">
        <v>226</v>
      </c>
      <c r="F114" s="45"/>
      <c r="G114" s="46"/>
      <c r="H114" s="46"/>
      <c r="I114" s="47">
        <f>I123</f>
        <v>0</v>
      </c>
    </row>
    <row r="115" spans="2:13" ht="20.100000000000001" customHeight="1" outlineLevel="1">
      <c r="B115" s="71" t="s">
        <v>227</v>
      </c>
      <c r="C115" s="106">
        <v>5974</v>
      </c>
      <c r="D115" s="107" t="s">
        <v>33</v>
      </c>
      <c r="E115" s="108" t="s">
        <v>228</v>
      </c>
      <c r="F115" s="89" t="s">
        <v>35</v>
      </c>
      <c r="G115" s="50">
        <v>1706.71</v>
      </c>
      <c r="H115" s="109"/>
      <c r="I115" s="52"/>
    </row>
    <row r="116" spans="2:13" ht="20.100000000000001" customHeight="1" outlineLevel="1">
      <c r="B116" s="71" t="s">
        <v>229</v>
      </c>
      <c r="C116" s="71" t="s">
        <v>230</v>
      </c>
      <c r="D116" s="107" t="s">
        <v>47</v>
      </c>
      <c r="E116" s="49" t="s">
        <v>231</v>
      </c>
      <c r="F116" s="48" t="s">
        <v>35</v>
      </c>
      <c r="G116" s="50">
        <v>483.57</v>
      </c>
      <c r="H116" s="97"/>
      <c r="I116" s="52"/>
    </row>
    <row r="117" spans="2:13" ht="30" customHeight="1" outlineLevel="1">
      <c r="B117" s="71" t="s">
        <v>232</v>
      </c>
      <c r="C117" s="71" t="s">
        <v>233</v>
      </c>
      <c r="D117" s="107" t="s">
        <v>33</v>
      </c>
      <c r="E117" s="49" t="s">
        <v>234</v>
      </c>
      <c r="F117" s="48" t="s">
        <v>35</v>
      </c>
      <c r="G117" s="50">
        <v>1706.71</v>
      </c>
      <c r="H117" s="97"/>
      <c r="I117" s="52"/>
    </row>
    <row r="118" spans="2:13" ht="30" customHeight="1" outlineLevel="1">
      <c r="B118" s="71" t="s">
        <v>235</v>
      </c>
      <c r="C118" s="71" t="s">
        <v>236</v>
      </c>
      <c r="D118" s="107" t="s">
        <v>47</v>
      </c>
      <c r="E118" s="49" t="s">
        <v>237</v>
      </c>
      <c r="F118" s="48" t="s">
        <v>35</v>
      </c>
      <c r="G118" s="50">
        <v>1099.45</v>
      </c>
      <c r="H118" s="97"/>
      <c r="I118" s="52"/>
    </row>
    <row r="119" spans="2:13" ht="30" customHeight="1" outlineLevel="1">
      <c r="B119" s="71" t="s">
        <v>238</v>
      </c>
      <c r="C119" s="71" t="s">
        <v>239</v>
      </c>
      <c r="D119" s="107" t="s">
        <v>47</v>
      </c>
      <c r="E119" s="49" t="s">
        <v>240</v>
      </c>
      <c r="F119" s="48" t="s">
        <v>35</v>
      </c>
      <c r="G119" s="50">
        <v>483.57</v>
      </c>
      <c r="H119" s="97"/>
      <c r="I119" s="52"/>
    </row>
    <row r="120" spans="2:13" ht="30" customHeight="1" outlineLevel="1">
      <c r="B120" s="71" t="s">
        <v>241</v>
      </c>
      <c r="C120" s="71" t="s">
        <v>242</v>
      </c>
      <c r="D120" s="107" t="s">
        <v>47</v>
      </c>
      <c r="E120" s="49" t="s">
        <v>243</v>
      </c>
      <c r="F120" s="48" t="s">
        <v>35</v>
      </c>
      <c r="G120" s="50">
        <v>390.57</v>
      </c>
      <c r="H120" s="110"/>
      <c r="I120" s="52"/>
    </row>
    <row r="121" spans="2:13" ht="30" customHeight="1" outlineLevel="1">
      <c r="B121" s="71" t="s">
        <v>244</v>
      </c>
      <c r="C121" s="71" t="s">
        <v>245</v>
      </c>
      <c r="D121" s="107" t="s">
        <v>47</v>
      </c>
      <c r="E121" s="73" t="s">
        <v>246</v>
      </c>
      <c r="F121" s="48" t="s">
        <v>35</v>
      </c>
      <c r="G121" s="50">
        <v>216.7</v>
      </c>
      <c r="H121" s="110"/>
      <c r="I121" s="52"/>
    </row>
    <row r="122" spans="2:13" ht="20.100000000000001" customHeight="1" outlineLevel="1">
      <c r="B122" s="71" t="s">
        <v>247</v>
      </c>
      <c r="C122" s="72" t="s">
        <v>149</v>
      </c>
      <c r="D122" s="72"/>
      <c r="E122" s="73" t="s">
        <v>248</v>
      </c>
      <c r="F122" s="56" t="s">
        <v>78</v>
      </c>
      <c r="G122" s="50">
        <v>202.95</v>
      </c>
      <c r="H122" s="110"/>
      <c r="I122" s="52"/>
    </row>
    <row r="123" spans="2:13" ht="20.100000000000001" customHeight="1" outlineLevel="1">
      <c r="B123" s="294" t="s">
        <v>249</v>
      </c>
      <c r="C123" s="294"/>
      <c r="D123" s="294"/>
      <c r="E123" s="294"/>
      <c r="F123" s="294"/>
      <c r="G123" s="294"/>
      <c r="H123" s="294"/>
      <c r="I123" s="66">
        <f>SUM(I115:I122)</f>
        <v>0</v>
      </c>
    </row>
    <row r="124" spans="2:13" ht="20.100000000000001" customHeight="1">
      <c r="B124" s="104"/>
      <c r="C124" s="104"/>
      <c r="D124" s="104"/>
      <c r="E124" s="104"/>
      <c r="F124" s="104"/>
      <c r="G124" s="104"/>
      <c r="H124" s="104"/>
      <c r="I124" s="105"/>
    </row>
    <row r="125" spans="2:13" ht="20.100000000000001" customHeight="1">
      <c r="B125" s="43" t="s">
        <v>250</v>
      </c>
      <c r="C125" s="44"/>
      <c r="D125" s="44"/>
      <c r="E125" s="45" t="s">
        <v>251</v>
      </c>
      <c r="F125" s="45"/>
      <c r="G125" s="46"/>
      <c r="H125" s="46"/>
      <c r="I125" s="47">
        <f>I138</f>
        <v>0</v>
      </c>
      <c r="M125" s="96"/>
    </row>
    <row r="126" spans="2:13" ht="20.100000000000001" customHeight="1" outlineLevel="1">
      <c r="B126" s="71" t="s">
        <v>252</v>
      </c>
      <c r="C126" s="72" t="s">
        <v>253</v>
      </c>
      <c r="D126" s="107" t="s">
        <v>33</v>
      </c>
      <c r="E126" s="73" t="s">
        <v>254</v>
      </c>
      <c r="F126" s="89" t="s">
        <v>35</v>
      </c>
      <c r="G126" s="50">
        <v>694.26</v>
      </c>
      <c r="H126" s="100"/>
      <c r="I126" s="52"/>
    </row>
    <row r="127" spans="2:13" ht="20.100000000000001" customHeight="1" outlineLevel="1">
      <c r="B127" s="71" t="s">
        <v>255</v>
      </c>
      <c r="C127" s="111" t="s">
        <v>256</v>
      </c>
      <c r="D127" s="107" t="s">
        <v>33</v>
      </c>
      <c r="E127" s="112" t="s">
        <v>257</v>
      </c>
      <c r="F127" s="56" t="s">
        <v>35</v>
      </c>
      <c r="G127" s="50">
        <v>694.26</v>
      </c>
      <c r="H127" s="100"/>
      <c r="I127" s="52"/>
    </row>
    <row r="128" spans="2:13" ht="30" customHeight="1" outlineLevel="1">
      <c r="B128" s="71" t="s">
        <v>258</v>
      </c>
      <c r="C128" s="113" t="s">
        <v>259</v>
      </c>
      <c r="D128" s="107" t="s">
        <v>33</v>
      </c>
      <c r="E128" s="73" t="s">
        <v>260</v>
      </c>
      <c r="F128" s="48" t="s">
        <v>35</v>
      </c>
      <c r="G128" s="50">
        <v>65.28</v>
      </c>
      <c r="H128" s="100"/>
      <c r="I128" s="52"/>
    </row>
    <row r="129" spans="2:13" ht="30" customHeight="1" outlineLevel="1">
      <c r="B129" s="71" t="s">
        <v>261</v>
      </c>
      <c r="C129" s="113" t="s">
        <v>259</v>
      </c>
      <c r="D129" s="107" t="s">
        <v>33</v>
      </c>
      <c r="E129" s="73" t="s">
        <v>262</v>
      </c>
      <c r="F129" s="48" t="s">
        <v>35</v>
      </c>
      <c r="G129" s="103">
        <v>628.98</v>
      </c>
      <c r="H129" s="100"/>
      <c r="I129" s="52"/>
    </row>
    <row r="130" spans="2:13" ht="30" customHeight="1" outlineLevel="1">
      <c r="B130" s="71" t="s">
        <v>263</v>
      </c>
      <c r="C130" s="114" t="s">
        <v>264</v>
      </c>
      <c r="D130" s="114" t="s">
        <v>47</v>
      </c>
      <c r="E130" s="115" t="s">
        <v>265</v>
      </c>
      <c r="F130" s="102" t="s">
        <v>35</v>
      </c>
      <c r="G130" s="50">
        <v>35.369999999999997</v>
      </c>
      <c r="H130" s="100"/>
      <c r="I130" s="52"/>
    </row>
    <row r="131" spans="2:13" ht="20.100000000000001" customHeight="1" outlineLevel="1">
      <c r="B131" s="71" t="s">
        <v>266</v>
      </c>
      <c r="C131" s="72" t="s">
        <v>264</v>
      </c>
      <c r="D131" s="107" t="s">
        <v>47</v>
      </c>
      <c r="E131" s="73" t="s">
        <v>267</v>
      </c>
      <c r="F131" s="56" t="s">
        <v>35</v>
      </c>
      <c r="G131" s="58">
        <v>5.4</v>
      </c>
      <c r="H131" s="100"/>
      <c r="I131" s="52"/>
    </row>
    <row r="132" spans="2:13" ht="20.100000000000001" customHeight="1" outlineLevel="1">
      <c r="B132" s="71" t="s">
        <v>268</v>
      </c>
      <c r="C132" s="116" t="s">
        <v>269</v>
      </c>
      <c r="D132" s="107" t="s">
        <v>47</v>
      </c>
      <c r="E132" s="73" t="s">
        <v>270</v>
      </c>
      <c r="F132" s="56" t="s">
        <v>78</v>
      </c>
      <c r="G132" s="58">
        <v>16.7</v>
      </c>
      <c r="H132" s="100"/>
      <c r="I132" s="52"/>
    </row>
    <row r="133" spans="2:13" ht="20.100000000000001" customHeight="1" outlineLevel="1">
      <c r="B133" s="48"/>
      <c r="C133" s="116"/>
      <c r="D133" s="111"/>
      <c r="E133" s="117" t="s">
        <v>271</v>
      </c>
      <c r="F133" s="56"/>
      <c r="G133" s="58"/>
      <c r="H133" s="100"/>
      <c r="I133" s="52"/>
    </row>
    <row r="134" spans="2:13" ht="20.100000000000001" customHeight="1" outlineLevel="1">
      <c r="B134" s="71" t="s">
        <v>272</v>
      </c>
      <c r="C134" s="114">
        <v>73675</v>
      </c>
      <c r="D134" s="107" t="s">
        <v>33</v>
      </c>
      <c r="E134" s="73" t="s">
        <v>273</v>
      </c>
      <c r="F134" s="56" t="s">
        <v>35</v>
      </c>
      <c r="G134" s="58">
        <v>239.94</v>
      </c>
      <c r="H134" s="100"/>
      <c r="I134" s="52"/>
      <c r="M134" s="96"/>
    </row>
    <row r="135" spans="2:13" ht="20.100000000000001" customHeight="1" outlineLevel="1">
      <c r="B135" s="71" t="s">
        <v>274</v>
      </c>
      <c r="C135" s="118" t="s">
        <v>275</v>
      </c>
      <c r="D135" s="107" t="s">
        <v>33</v>
      </c>
      <c r="E135" s="57" t="s">
        <v>276</v>
      </c>
      <c r="F135" s="56" t="s">
        <v>35</v>
      </c>
      <c r="G135" s="58">
        <v>11.98</v>
      </c>
      <c r="H135" s="100"/>
      <c r="I135" s="52"/>
    </row>
    <row r="136" spans="2:13" ht="20.100000000000001" customHeight="1" outlineLevel="1">
      <c r="B136" s="71" t="s">
        <v>277</v>
      </c>
      <c r="C136" s="118" t="s">
        <v>278</v>
      </c>
      <c r="D136" s="107" t="s">
        <v>33</v>
      </c>
      <c r="E136" s="73" t="s">
        <v>279</v>
      </c>
      <c r="F136" s="56" t="s">
        <v>78</v>
      </c>
      <c r="G136" s="58">
        <v>27.3</v>
      </c>
      <c r="H136" s="100"/>
      <c r="I136" s="92"/>
    </row>
    <row r="137" spans="2:13" ht="20.100000000000001" customHeight="1" outlineLevel="1">
      <c r="B137" s="71" t="s">
        <v>280</v>
      </c>
      <c r="C137" s="118" t="s">
        <v>281</v>
      </c>
      <c r="D137" s="107" t="s">
        <v>33</v>
      </c>
      <c r="E137" s="73" t="s">
        <v>282</v>
      </c>
      <c r="F137" s="56" t="s">
        <v>35</v>
      </c>
      <c r="G137" s="58">
        <f>225.52*0.05</f>
        <v>11.276000000000002</v>
      </c>
      <c r="H137" s="100"/>
      <c r="I137" s="92"/>
    </row>
    <row r="138" spans="2:13" ht="20.100000000000001" customHeight="1" outlineLevel="1">
      <c r="B138" s="294" t="s">
        <v>283</v>
      </c>
      <c r="C138" s="294"/>
      <c r="D138" s="294"/>
      <c r="E138" s="294"/>
      <c r="F138" s="294"/>
      <c r="G138" s="294"/>
      <c r="H138" s="294"/>
      <c r="I138" s="66">
        <f>SUM(I126:I137)</f>
        <v>0</v>
      </c>
    </row>
    <row r="139" spans="2:13" ht="20.100000000000001" customHeight="1">
      <c r="B139" s="104"/>
      <c r="C139" s="104"/>
      <c r="D139" s="104"/>
      <c r="E139" s="104"/>
      <c r="F139" s="104"/>
      <c r="G139" s="104"/>
      <c r="H139" s="104"/>
      <c r="I139" s="105"/>
    </row>
    <row r="140" spans="2:13" ht="20.100000000000001" customHeight="1">
      <c r="B140" s="43" t="s">
        <v>284</v>
      </c>
      <c r="C140" s="44"/>
      <c r="D140" s="44"/>
      <c r="E140" s="45" t="s">
        <v>285</v>
      </c>
      <c r="F140" s="45"/>
      <c r="G140" s="46"/>
      <c r="H140" s="46"/>
      <c r="I140" s="47">
        <f>I148</f>
        <v>0</v>
      </c>
    </row>
    <row r="141" spans="2:13" ht="20.100000000000001" customHeight="1" outlineLevel="1">
      <c r="B141" s="71" t="s">
        <v>286</v>
      </c>
      <c r="C141" s="72" t="s">
        <v>287</v>
      </c>
      <c r="D141" s="107" t="s">
        <v>33</v>
      </c>
      <c r="E141" s="73" t="s">
        <v>288</v>
      </c>
      <c r="F141" s="48" t="s">
        <v>35</v>
      </c>
      <c r="G141" s="119">
        <v>352.87</v>
      </c>
      <c r="H141" s="100"/>
      <c r="I141" s="52"/>
    </row>
    <row r="142" spans="2:13" ht="20.100000000000001" customHeight="1" outlineLevel="1">
      <c r="B142" s="71" t="s">
        <v>289</v>
      </c>
      <c r="C142" s="72" t="s">
        <v>290</v>
      </c>
      <c r="D142" s="107" t="s">
        <v>33</v>
      </c>
      <c r="E142" s="73" t="s">
        <v>291</v>
      </c>
      <c r="F142" s="48" t="s">
        <v>35</v>
      </c>
      <c r="G142" s="120">
        <v>483.57</v>
      </c>
      <c r="H142" s="100"/>
      <c r="I142" s="52"/>
    </row>
    <row r="143" spans="2:13" ht="20.100000000000001" customHeight="1" outlineLevel="1">
      <c r="B143" s="71" t="s">
        <v>292</v>
      </c>
      <c r="C143" s="72" t="s">
        <v>293</v>
      </c>
      <c r="D143" s="107" t="s">
        <v>33</v>
      </c>
      <c r="E143" s="73" t="s">
        <v>294</v>
      </c>
      <c r="F143" s="48" t="s">
        <v>35</v>
      </c>
      <c r="G143" s="50">
        <v>1099.45</v>
      </c>
      <c r="H143" s="100"/>
      <c r="I143" s="52"/>
    </row>
    <row r="144" spans="2:13" ht="20.100000000000001" customHeight="1" outlineLevel="1">
      <c r="B144" s="71" t="s">
        <v>295</v>
      </c>
      <c r="C144" s="72" t="s">
        <v>296</v>
      </c>
      <c r="D144" s="107" t="s">
        <v>33</v>
      </c>
      <c r="E144" s="73" t="s">
        <v>297</v>
      </c>
      <c r="F144" s="48" t="s">
        <v>35</v>
      </c>
      <c r="G144" s="50">
        <v>483.57</v>
      </c>
      <c r="H144" s="100"/>
      <c r="I144" s="52"/>
    </row>
    <row r="145" spans="2:9" ht="20.100000000000001" customHeight="1" outlineLevel="1">
      <c r="B145" s="71" t="s">
        <v>298</v>
      </c>
      <c r="C145" s="72" t="s">
        <v>299</v>
      </c>
      <c r="D145" s="107" t="s">
        <v>33</v>
      </c>
      <c r="E145" s="73" t="s">
        <v>300</v>
      </c>
      <c r="F145" s="48" t="s">
        <v>35</v>
      </c>
      <c r="G145" s="58">
        <v>20.3</v>
      </c>
      <c r="H145" s="100"/>
      <c r="I145" s="52"/>
    </row>
    <row r="146" spans="2:9" ht="20.100000000000001" customHeight="1" outlineLevel="1">
      <c r="B146" s="71" t="s">
        <v>301</v>
      </c>
      <c r="C146" s="72" t="s">
        <v>302</v>
      </c>
      <c r="D146" s="107" t="s">
        <v>33</v>
      </c>
      <c r="E146" s="73" t="s">
        <v>303</v>
      </c>
      <c r="F146" s="48" t="s">
        <v>35</v>
      </c>
      <c r="G146" s="58">
        <v>21.6</v>
      </c>
      <c r="H146" s="100"/>
      <c r="I146" s="52"/>
    </row>
    <row r="147" spans="2:9" ht="20.100000000000001" customHeight="1" outlineLevel="1">
      <c r="B147" s="71" t="s">
        <v>304</v>
      </c>
      <c r="C147" s="72" t="s">
        <v>299</v>
      </c>
      <c r="D147" s="107" t="s">
        <v>33</v>
      </c>
      <c r="E147" s="73" t="s">
        <v>305</v>
      </c>
      <c r="F147" s="48" t="s">
        <v>35</v>
      </c>
      <c r="G147" s="58">
        <v>59.64</v>
      </c>
      <c r="H147" s="100"/>
      <c r="I147" s="52"/>
    </row>
    <row r="148" spans="2:9" ht="20.100000000000001" customHeight="1" outlineLevel="1">
      <c r="B148" s="294" t="s">
        <v>306</v>
      </c>
      <c r="C148" s="294"/>
      <c r="D148" s="294"/>
      <c r="E148" s="294"/>
      <c r="F148" s="294"/>
      <c r="G148" s="294"/>
      <c r="H148" s="294"/>
      <c r="I148" s="66">
        <f>SUM(I141:I147)</f>
        <v>0</v>
      </c>
    </row>
    <row r="149" spans="2:9" ht="20.100000000000001" customHeight="1">
      <c r="B149" s="104"/>
      <c r="C149" s="104"/>
      <c r="D149" s="104"/>
      <c r="E149" s="104"/>
      <c r="F149" s="104"/>
      <c r="G149" s="104"/>
      <c r="H149" s="104"/>
      <c r="I149" s="105"/>
    </row>
    <row r="150" spans="2:9" ht="20.100000000000001" customHeight="1">
      <c r="B150" s="43" t="s">
        <v>307</v>
      </c>
      <c r="C150" s="44"/>
      <c r="D150" s="44"/>
      <c r="E150" s="45" t="s">
        <v>308</v>
      </c>
      <c r="F150" s="45"/>
      <c r="G150" s="46"/>
      <c r="H150" s="46"/>
      <c r="I150" s="47">
        <f>I178</f>
        <v>0</v>
      </c>
    </row>
    <row r="151" spans="2:9" ht="20.100000000000001" customHeight="1" outlineLevel="1">
      <c r="B151" s="71" t="s">
        <v>309</v>
      </c>
      <c r="C151" s="42" t="s">
        <v>310</v>
      </c>
      <c r="D151" s="42" t="s">
        <v>33</v>
      </c>
      <c r="E151" s="121" t="s">
        <v>311</v>
      </c>
      <c r="F151" s="107" t="s">
        <v>20</v>
      </c>
      <c r="G151" s="122">
        <v>4</v>
      </c>
      <c r="H151" s="100"/>
      <c r="I151" s="52"/>
    </row>
    <row r="152" spans="2:9" ht="20.100000000000001" customHeight="1" outlineLevel="1">
      <c r="B152" s="71" t="s">
        <v>312</v>
      </c>
      <c r="C152" s="42" t="s">
        <v>313</v>
      </c>
      <c r="D152" s="42" t="s">
        <v>33</v>
      </c>
      <c r="E152" s="121" t="s">
        <v>314</v>
      </c>
      <c r="F152" s="107" t="s">
        <v>20</v>
      </c>
      <c r="G152" s="122">
        <v>2</v>
      </c>
      <c r="H152" s="100"/>
      <c r="I152" s="52"/>
    </row>
    <row r="153" spans="2:9" ht="20.100000000000001" customHeight="1" outlineLevel="1">
      <c r="B153" s="71" t="s">
        <v>315</v>
      </c>
      <c r="C153" s="107" t="s">
        <v>313</v>
      </c>
      <c r="D153" s="42" t="s">
        <v>33</v>
      </c>
      <c r="E153" s="121" t="s">
        <v>316</v>
      </c>
      <c r="F153" s="107" t="s">
        <v>20</v>
      </c>
      <c r="G153" s="122">
        <v>1</v>
      </c>
      <c r="H153" s="100"/>
      <c r="I153" s="52"/>
    </row>
    <row r="154" spans="2:9" ht="20.100000000000001" customHeight="1" outlineLevel="1">
      <c r="B154" s="71" t="s">
        <v>317</v>
      </c>
      <c r="C154" s="107" t="s">
        <v>318</v>
      </c>
      <c r="D154" s="42" t="s">
        <v>33</v>
      </c>
      <c r="E154" s="121" t="s">
        <v>319</v>
      </c>
      <c r="F154" s="107" t="s">
        <v>20</v>
      </c>
      <c r="G154" s="122">
        <v>1</v>
      </c>
      <c r="H154" s="100"/>
      <c r="I154" s="52"/>
    </row>
    <row r="155" spans="2:9" ht="20.100000000000001" customHeight="1" outlineLevel="1">
      <c r="B155" s="71" t="s">
        <v>320</v>
      </c>
      <c r="C155" s="107" t="s">
        <v>321</v>
      </c>
      <c r="D155" s="42" t="s">
        <v>33</v>
      </c>
      <c r="E155" s="123" t="s">
        <v>322</v>
      </c>
      <c r="F155" s="107" t="s">
        <v>20</v>
      </c>
      <c r="G155" s="122">
        <v>2</v>
      </c>
      <c r="H155" s="100"/>
      <c r="I155" s="52"/>
    </row>
    <row r="156" spans="2:9" ht="20.100000000000001" customHeight="1" outlineLevel="1">
      <c r="B156" s="71" t="s">
        <v>323</v>
      </c>
      <c r="C156" s="42">
        <v>85118</v>
      </c>
      <c r="D156" s="42" t="s">
        <v>33</v>
      </c>
      <c r="E156" s="121" t="s">
        <v>324</v>
      </c>
      <c r="F156" s="107" t="s">
        <v>20</v>
      </c>
      <c r="G156" s="122">
        <v>1</v>
      </c>
      <c r="H156" s="100"/>
      <c r="I156" s="52"/>
    </row>
    <row r="157" spans="2:9" ht="20.100000000000001" customHeight="1" outlineLevel="1">
      <c r="B157" s="71" t="s">
        <v>325</v>
      </c>
      <c r="C157" s="107" t="s">
        <v>326</v>
      </c>
      <c r="D157" s="107" t="s">
        <v>33</v>
      </c>
      <c r="E157" s="121" t="s">
        <v>327</v>
      </c>
      <c r="F157" s="107" t="s">
        <v>78</v>
      </c>
      <c r="G157" s="122">
        <v>23</v>
      </c>
      <c r="H157" s="100"/>
      <c r="I157" s="52"/>
    </row>
    <row r="158" spans="2:9" ht="20.100000000000001" customHeight="1" outlineLevel="1">
      <c r="B158" s="71" t="s">
        <v>328</v>
      </c>
      <c r="C158" s="107" t="s">
        <v>326</v>
      </c>
      <c r="D158" s="107" t="s">
        <v>33</v>
      </c>
      <c r="E158" s="121" t="s">
        <v>329</v>
      </c>
      <c r="F158" s="107" t="s">
        <v>78</v>
      </c>
      <c r="G158" s="122">
        <v>8</v>
      </c>
      <c r="H158" s="100"/>
      <c r="I158" s="52"/>
    </row>
    <row r="159" spans="2:9" ht="20.100000000000001" customHeight="1" outlineLevel="1">
      <c r="B159" s="71" t="s">
        <v>330</v>
      </c>
      <c r="C159" s="107" t="s">
        <v>331</v>
      </c>
      <c r="D159" s="107" t="s">
        <v>33</v>
      </c>
      <c r="E159" s="121" t="s">
        <v>332</v>
      </c>
      <c r="F159" s="107" t="s">
        <v>78</v>
      </c>
      <c r="G159" s="122">
        <v>3</v>
      </c>
      <c r="H159" s="100"/>
      <c r="I159" s="52"/>
    </row>
    <row r="160" spans="2:9" ht="20.100000000000001" customHeight="1" outlineLevel="1">
      <c r="B160" s="71" t="s">
        <v>333</v>
      </c>
      <c r="C160" s="107" t="s">
        <v>334</v>
      </c>
      <c r="D160" s="107" t="s">
        <v>33</v>
      </c>
      <c r="E160" s="121" t="s">
        <v>335</v>
      </c>
      <c r="F160" s="107" t="s">
        <v>78</v>
      </c>
      <c r="G160" s="122">
        <v>11</v>
      </c>
      <c r="H160" s="100"/>
      <c r="I160" s="52"/>
    </row>
    <row r="161" spans="2:9" ht="20.100000000000001" customHeight="1" outlineLevel="1">
      <c r="B161" s="71" t="s">
        <v>336</v>
      </c>
      <c r="C161" s="107" t="s">
        <v>337</v>
      </c>
      <c r="D161" s="107" t="s">
        <v>33</v>
      </c>
      <c r="E161" s="121" t="s">
        <v>338</v>
      </c>
      <c r="F161" s="107" t="s">
        <v>78</v>
      </c>
      <c r="G161" s="122">
        <v>4</v>
      </c>
      <c r="H161" s="100"/>
      <c r="I161" s="52"/>
    </row>
    <row r="162" spans="2:9" ht="20.100000000000001" customHeight="1" outlineLevel="1">
      <c r="B162" s="71" t="s">
        <v>339</v>
      </c>
      <c r="C162" s="107" t="s">
        <v>340</v>
      </c>
      <c r="D162" s="107" t="s">
        <v>33</v>
      </c>
      <c r="E162" s="121" t="s">
        <v>341</v>
      </c>
      <c r="F162" s="107" t="s">
        <v>78</v>
      </c>
      <c r="G162" s="122">
        <v>69</v>
      </c>
      <c r="H162" s="100"/>
      <c r="I162" s="52"/>
    </row>
    <row r="163" spans="2:9" ht="20.100000000000001" customHeight="1" outlineLevel="1">
      <c r="B163" s="71" t="s">
        <v>342</v>
      </c>
      <c r="C163" s="42" t="s">
        <v>149</v>
      </c>
      <c r="D163" s="42"/>
      <c r="E163" s="60" t="s">
        <v>343</v>
      </c>
      <c r="F163" s="42" t="s">
        <v>20</v>
      </c>
      <c r="G163" s="122">
        <v>1</v>
      </c>
      <c r="H163" s="97"/>
      <c r="I163" s="52"/>
    </row>
    <row r="164" spans="2:9" ht="20.100000000000001" customHeight="1" outlineLevel="1">
      <c r="B164" s="71" t="s">
        <v>344</v>
      </c>
      <c r="C164" s="107">
        <v>72571</v>
      </c>
      <c r="D164" s="107" t="s">
        <v>33</v>
      </c>
      <c r="E164" s="60" t="s">
        <v>345</v>
      </c>
      <c r="F164" s="42" t="s">
        <v>20</v>
      </c>
      <c r="G164" s="122">
        <v>14</v>
      </c>
      <c r="H164" s="100"/>
      <c r="I164" s="52"/>
    </row>
    <row r="165" spans="2:9" ht="20.100000000000001" customHeight="1" outlineLevel="1">
      <c r="B165" s="71" t="s">
        <v>346</v>
      </c>
      <c r="C165" s="107">
        <v>72573</v>
      </c>
      <c r="D165" s="107" t="s">
        <v>33</v>
      </c>
      <c r="E165" s="60" t="s">
        <v>347</v>
      </c>
      <c r="F165" s="42" t="s">
        <v>20</v>
      </c>
      <c r="G165" s="122">
        <v>15</v>
      </c>
      <c r="H165" s="100"/>
      <c r="I165" s="52"/>
    </row>
    <row r="166" spans="2:9" ht="20.100000000000001" customHeight="1" outlineLevel="1">
      <c r="B166" s="71" t="s">
        <v>348</v>
      </c>
      <c r="C166" s="107">
        <v>72577</v>
      </c>
      <c r="D166" s="107" t="s">
        <v>33</v>
      </c>
      <c r="E166" s="60" t="s">
        <v>349</v>
      </c>
      <c r="F166" s="42" t="s">
        <v>20</v>
      </c>
      <c r="G166" s="122">
        <v>8</v>
      </c>
      <c r="H166" s="100"/>
      <c r="I166" s="52"/>
    </row>
    <row r="167" spans="2:9" ht="20.100000000000001" customHeight="1" outlineLevel="1">
      <c r="B167" s="71" t="s">
        <v>350</v>
      </c>
      <c r="C167" s="107">
        <v>72575</v>
      </c>
      <c r="D167" s="107" t="s">
        <v>33</v>
      </c>
      <c r="E167" s="60" t="s">
        <v>351</v>
      </c>
      <c r="F167" s="42" t="s">
        <v>20</v>
      </c>
      <c r="G167" s="122">
        <v>42</v>
      </c>
      <c r="H167" s="100"/>
      <c r="I167" s="52"/>
    </row>
    <row r="168" spans="2:9" ht="20.100000000000001" customHeight="1" outlineLevel="1">
      <c r="B168" s="71" t="s">
        <v>352</v>
      </c>
      <c r="C168" s="107">
        <v>72581</v>
      </c>
      <c r="D168" s="107" t="s">
        <v>33</v>
      </c>
      <c r="E168" s="60" t="s">
        <v>353</v>
      </c>
      <c r="F168" s="42" t="s">
        <v>20</v>
      </c>
      <c r="G168" s="122">
        <v>2</v>
      </c>
      <c r="H168" s="100"/>
      <c r="I168" s="52"/>
    </row>
    <row r="169" spans="2:9" ht="20.100000000000001" customHeight="1" outlineLevel="1">
      <c r="B169" s="71" t="s">
        <v>354</v>
      </c>
      <c r="C169" s="42">
        <v>72808</v>
      </c>
      <c r="D169" s="107" t="s">
        <v>33</v>
      </c>
      <c r="E169" s="60" t="s">
        <v>355</v>
      </c>
      <c r="F169" s="42" t="s">
        <v>20</v>
      </c>
      <c r="G169" s="122">
        <v>2</v>
      </c>
      <c r="H169" s="100"/>
      <c r="I169" s="52"/>
    </row>
    <row r="170" spans="2:9" ht="20.100000000000001" customHeight="1" outlineLevel="1">
      <c r="B170" s="71" t="s">
        <v>356</v>
      </c>
      <c r="C170" s="42">
        <v>72808</v>
      </c>
      <c r="D170" s="107" t="s">
        <v>33</v>
      </c>
      <c r="E170" s="60" t="s">
        <v>357</v>
      </c>
      <c r="F170" s="42" t="s">
        <v>20</v>
      </c>
      <c r="G170" s="122">
        <v>1</v>
      </c>
      <c r="H170" s="100"/>
      <c r="I170" s="52"/>
    </row>
    <row r="171" spans="2:9" ht="20.100000000000001" customHeight="1" outlineLevel="1">
      <c r="B171" s="71" t="s">
        <v>358</v>
      </c>
      <c r="C171" s="42" t="s">
        <v>359</v>
      </c>
      <c r="D171" s="42" t="s">
        <v>47</v>
      </c>
      <c r="E171" s="60" t="s">
        <v>360</v>
      </c>
      <c r="F171" s="42" t="s">
        <v>20</v>
      </c>
      <c r="G171" s="122">
        <v>2</v>
      </c>
      <c r="H171" s="100"/>
      <c r="I171" s="52"/>
    </row>
    <row r="172" spans="2:9" ht="20.100000000000001" customHeight="1" outlineLevel="1">
      <c r="B172" s="71" t="s">
        <v>361</v>
      </c>
      <c r="C172" s="42" t="s">
        <v>359</v>
      </c>
      <c r="D172" s="42" t="s">
        <v>47</v>
      </c>
      <c r="E172" s="60" t="s">
        <v>362</v>
      </c>
      <c r="F172" s="42" t="s">
        <v>20</v>
      </c>
      <c r="G172" s="122">
        <v>5</v>
      </c>
      <c r="H172" s="100"/>
      <c r="I172" s="52"/>
    </row>
    <row r="173" spans="2:9" ht="20.100000000000001" customHeight="1" outlineLevel="1">
      <c r="B173" s="71" t="s">
        <v>363</v>
      </c>
      <c r="C173" s="42" t="s">
        <v>359</v>
      </c>
      <c r="D173" s="42" t="s">
        <v>47</v>
      </c>
      <c r="E173" s="60" t="s">
        <v>364</v>
      </c>
      <c r="F173" s="42" t="s">
        <v>20</v>
      </c>
      <c r="G173" s="122">
        <v>2</v>
      </c>
      <c r="H173" s="100"/>
      <c r="I173" s="52"/>
    </row>
    <row r="174" spans="2:9" ht="20.100000000000001" customHeight="1" outlineLevel="1">
      <c r="B174" s="71" t="s">
        <v>365</v>
      </c>
      <c r="C174" s="42">
        <v>72438</v>
      </c>
      <c r="D174" s="107" t="s">
        <v>33</v>
      </c>
      <c r="E174" s="60" t="s">
        <v>366</v>
      </c>
      <c r="F174" s="42" t="s">
        <v>20</v>
      </c>
      <c r="G174" s="122">
        <v>6</v>
      </c>
      <c r="H174" s="100"/>
      <c r="I174" s="52"/>
    </row>
    <row r="175" spans="2:9" ht="20.100000000000001" customHeight="1" outlineLevel="1">
      <c r="B175" s="71" t="s">
        <v>367</v>
      </c>
      <c r="C175" s="42">
        <v>72439</v>
      </c>
      <c r="D175" s="107" t="s">
        <v>33</v>
      </c>
      <c r="E175" s="60" t="s">
        <v>368</v>
      </c>
      <c r="F175" s="42" t="s">
        <v>20</v>
      </c>
      <c r="G175" s="122">
        <v>4</v>
      </c>
      <c r="H175" s="100"/>
      <c r="I175" s="52"/>
    </row>
    <row r="176" spans="2:9" ht="20.100000000000001" customHeight="1" outlineLevel="1">
      <c r="B176" s="71" t="s">
        <v>369</v>
      </c>
      <c r="C176" s="42">
        <v>72443</v>
      </c>
      <c r="D176" s="107" t="s">
        <v>33</v>
      </c>
      <c r="E176" s="60" t="s">
        <v>370</v>
      </c>
      <c r="F176" s="42" t="s">
        <v>20</v>
      </c>
      <c r="G176" s="122">
        <v>8</v>
      </c>
      <c r="H176" s="100"/>
      <c r="I176" s="52"/>
    </row>
    <row r="177" spans="2:9" ht="20.100000000000001" customHeight="1" outlineLevel="1">
      <c r="B177" s="71" t="s">
        <v>371</v>
      </c>
      <c r="C177" s="42">
        <v>72441</v>
      </c>
      <c r="D177" s="42" t="s">
        <v>33</v>
      </c>
      <c r="E177" s="60" t="s">
        <v>372</v>
      </c>
      <c r="F177" s="42" t="s">
        <v>20</v>
      </c>
      <c r="G177" s="122">
        <v>1</v>
      </c>
      <c r="H177" s="100"/>
      <c r="I177" s="52"/>
    </row>
    <row r="178" spans="2:9" ht="20.100000000000001" customHeight="1" outlineLevel="1">
      <c r="B178" s="294" t="s">
        <v>373</v>
      </c>
      <c r="C178" s="294"/>
      <c r="D178" s="294"/>
      <c r="E178" s="294"/>
      <c r="F178" s="294"/>
      <c r="G178" s="294"/>
      <c r="H178" s="294"/>
      <c r="I178" s="66">
        <f>SUM(I151:I177)</f>
        <v>0</v>
      </c>
    </row>
    <row r="179" spans="2:9" ht="20.100000000000001" customHeight="1">
      <c r="B179" s="5"/>
      <c r="C179" s="124"/>
      <c r="D179" s="124"/>
      <c r="E179" s="124"/>
      <c r="F179" s="124"/>
      <c r="G179" s="124"/>
      <c r="H179" s="124"/>
      <c r="I179" s="124"/>
    </row>
    <row r="180" spans="2:9" ht="20.100000000000001" customHeight="1">
      <c r="B180" s="43" t="s">
        <v>374</v>
      </c>
      <c r="C180" s="44"/>
      <c r="D180" s="44"/>
      <c r="E180" s="45" t="s">
        <v>375</v>
      </c>
      <c r="F180" s="45"/>
      <c r="G180" s="46"/>
      <c r="H180" s="46"/>
      <c r="I180" s="47">
        <f>I199</f>
        <v>0</v>
      </c>
    </row>
    <row r="181" spans="2:9" ht="20.100000000000001" customHeight="1" outlineLevel="1">
      <c r="B181" s="71" t="s">
        <v>376</v>
      </c>
      <c r="C181" s="107">
        <v>72292</v>
      </c>
      <c r="D181" s="107" t="s">
        <v>33</v>
      </c>
      <c r="E181" s="121" t="s">
        <v>377</v>
      </c>
      <c r="F181" s="107" t="s">
        <v>20</v>
      </c>
      <c r="G181" s="122">
        <v>4</v>
      </c>
      <c r="H181" s="100"/>
      <c r="I181" s="52"/>
    </row>
    <row r="182" spans="2:9" ht="20.100000000000001" customHeight="1" outlineLevel="1">
      <c r="B182" s="71" t="s">
        <v>378</v>
      </c>
      <c r="C182" s="107">
        <v>72685</v>
      </c>
      <c r="D182" s="107" t="s">
        <v>33</v>
      </c>
      <c r="E182" s="121" t="s">
        <v>379</v>
      </c>
      <c r="F182" s="107" t="s">
        <v>20</v>
      </c>
      <c r="G182" s="122">
        <v>4</v>
      </c>
      <c r="H182" s="100"/>
      <c r="I182" s="52"/>
    </row>
    <row r="183" spans="2:9" ht="20.100000000000001" customHeight="1" outlineLevel="1">
      <c r="B183" s="71" t="s">
        <v>380</v>
      </c>
      <c r="C183" s="107" t="s">
        <v>381</v>
      </c>
      <c r="D183" s="107" t="s">
        <v>47</v>
      </c>
      <c r="E183" s="121" t="s">
        <v>382</v>
      </c>
      <c r="F183" s="107" t="s">
        <v>20</v>
      </c>
      <c r="G183" s="122">
        <v>4</v>
      </c>
      <c r="H183" s="100"/>
      <c r="I183" s="52"/>
    </row>
    <row r="184" spans="2:9" ht="20.100000000000001" customHeight="1" outlineLevel="1">
      <c r="B184" s="71" t="s">
        <v>383</v>
      </c>
      <c r="C184" s="107" t="s">
        <v>384</v>
      </c>
      <c r="D184" s="107" t="s">
        <v>33</v>
      </c>
      <c r="E184" s="121" t="s">
        <v>385</v>
      </c>
      <c r="F184" s="107" t="s">
        <v>78</v>
      </c>
      <c r="G184" s="122">
        <v>77</v>
      </c>
      <c r="H184" s="100"/>
      <c r="I184" s="52"/>
    </row>
    <row r="185" spans="2:9" ht="20.100000000000001" customHeight="1" outlineLevel="1">
      <c r="B185" s="71" t="s">
        <v>386</v>
      </c>
      <c r="C185" s="107" t="s">
        <v>387</v>
      </c>
      <c r="D185" s="107" t="s">
        <v>33</v>
      </c>
      <c r="E185" s="121" t="s">
        <v>388</v>
      </c>
      <c r="F185" s="107" t="s">
        <v>78</v>
      </c>
      <c r="G185" s="122">
        <v>28</v>
      </c>
      <c r="H185" s="100"/>
      <c r="I185" s="52"/>
    </row>
    <row r="186" spans="2:9" ht="20.100000000000001" customHeight="1" outlineLevel="1">
      <c r="B186" s="71" t="s">
        <v>389</v>
      </c>
      <c r="C186" s="107" t="s">
        <v>390</v>
      </c>
      <c r="D186" s="107" t="s">
        <v>33</v>
      </c>
      <c r="E186" s="121" t="s">
        <v>391</v>
      </c>
      <c r="F186" s="107" t="s">
        <v>78</v>
      </c>
      <c r="G186" s="122">
        <v>25</v>
      </c>
      <c r="H186" s="100"/>
      <c r="I186" s="52"/>
    </row>
    <row r="187" spans="2:9" ht="20.100000000000001" customHeight="1" outlineLevel="1">
      <c r="B187" s="71" t="s">
        <v>392</v>
      </c>
      <c r="C187" s="107" t="s">
        <v>393</v>
      </c>
      <c r="D187" s="107" t="s">
        <v>33</v>
      </c>
      <c r="E187" s="121" t="s">
        <v>394</v>
      </c>
      <c r="F187" s="107" t="s">
        <v>78</v>
      </c>
      <c r="G187" s="122">
        <v>2</v>
      </c>
      <c r="H187" s="100"/>
      <c r="I187" s="52"/>
    </row>
    <row r="188" spans="2:9" ht="20.100000000000001" customHeight="1" outlineLevel="1">
      <c r="B188" s="71" t="s">
        <v>395</v>
      </c>
      <c r="C188" s="107">
        <v>72559</v>
      </c>
      <c r="D188" s="107" t="s">
        <v>33</v>
      </c>
      <c r="E188" s="121" t="s">
        <v>396</v>
      </c>
      <c r="F188" s="107" t="s">
        <v>20</v>
      </c>
      <c r="G188" s="122">
        <v>4</v>
      </c>
      <c r="H188" s="100"/>
      <c r="I188" s="52"/>
    </row>
    <row r="189" spans="2:9" ht="20.100000000000001" customHeight="1" outlineLevel="1">
      <c r="B189" s="71" t="s">
        <v>397</v>
      </c>
      <c r="C189" s="107">
        <v>72558</v>
      </c>
      <c r="D189" s="107" t="s">
        <v>33</v>
      </c>
      <c r="E189" s="121" t="s">
        <v>398</v>
      </c>
      <c r="F189" s="107" t="s">
        <v>20</v>
      </c>
      <c r="G189" s="122">
        <v>20</v>
      </c>
      <c r="H189" s="100"/>
      <c r="I189" s="52"/>
    </row>
    <row r="190" spans="2:9" ht="20.100000000000001" customHeight="1" outlineLevel="1">
      <c r="B190" s="71" t="s">
        <v>399</v>
      </c>
      <c r="C190" s="107">
        <v>72604</v>
      </c>
      <c r="D190" s="107" t="s">
        <v>33</v>
      </c>
      <c r="E190" s="121" t="s">
        <v>400</v>
      </c>
      <c r="F190" s="107" t="s">
        <v>20</v>
      </c>
      <c r="G190" s="122">
        <v>9</v>
      </c>
      <c r="H190" s="100"/>
      <c r="I190" s="52"/>
    </row>
    <row r="191" spans="2:9" ht="20.100000000000001" customHeight="1" outlineLevel="1">
      <c r="B191" s="71" t="s">
        <v>401</v>
      </c>
      <c r="C191" s="42">
        <v>72774</v>
      </c>
      <c r="D191" s="107" t="s">
        <v>33</v>
      </c>
      <c r="E191" s="121" t="s">
        <v>402</v>
      </c>
      <c r="F191" s="107" t="s">
        <v>20</v>
      </c>
      <c r="G191" s="122">
        <v>5</v>
      </c>
      <c r="H191" s="100"/>
      <c r="I191" s="52"/>
    </row>
    <row r="192" spans="2:9" ht="20.100000000000001" customHeight="1" outlineLevel="1">
      <c r="B192" s="71" t="s">
        <v>403</v>
      </c>
      <c r="C192" s="107">
        <v>72556</v>
      </c>
      <c r="D192" s="107" t="s">
        <v>33</v>
      </c>
      <c r="E192" s="121" t="s">
        <v>404</v>
      </c>
      <c r="F192" s="107" t="s">
        <v>20</v>
      </c>
      <c r="G192" s="122">
        <v>8</v>
      </c>
      <c r="H192" s="100"/>
      <c r="I192" s="52"/>
    </row>
    <row r="193" spans="2:14" ht="20.100000000000001" customHeight="1" outlineLevel="1">
      <c r="B193" s="71" t="s">
        <v>405</v>
      </c>
      <c r="C193" s="107">
        <v>72603</v>
      </c>
      <c r="D193" s="107" t="s">
        <v>33</v>
      </c>
      <c r="E193" s="121" t="s">
        <v>406</v>
      </c>
      <c r="F193" s="107" t="s">
        <v>20</v>
      </c>
      <c r="G193" s="122">
        <v>3</v>
      </c>
      <c r="H193" s="100"/>
      <c r="I193" s="52"/>
    </row>
    <row r="194" spans="2:14" ht="30" customHeight="1" outlineLevel="1">
      <c r="B194" s="71" t="s">
        <v>407</v>
      </c>
      <c r="C194" s="107">
        <v>72290</v>
      </c>
      <c r="D194" s="107" t="s">
        <v>33</v>
      </c>
      <c r="E194" s="123" t="s">
        <v>408</v>
      </c>
      <c r="F194" s="107" t="s">
        <v>20</v>
      </c>
      <c r="G194" s="122">
        <v>10</v>
      </c>
      <c r="H194" s="100"/>
      <c r="I194" s="52"/>
    </row>
    <row r="195" spans="2:14" ht="30" customHeight="1" outlineLevel="1">
      <c r="B195" s="71" t="s">
        <v>409</v>
      </c>
      <c r="C195" s="107" t="s">
        <v>410</v>
      </c>
      <c r="D195" s="42" t="s">
        <v>47</v>
      </c>
      <c r="E195" s="123" t="s">
        <v>411</v>
      </c>
      <c r="F195" s="107" t="s">
        <v>20</v>
      </c>
      <c r="G195" s="122">
        <v>1</v>
      </c>
      <c r="H195" s="100"/>
      <c r="I195" s="52"/>
    </row>
    <row r="196" spans="2:14" ht="20.100000000000001" customHeight="1" outlineLevel="1">
      <c r="B196" s="71" t="s">
        <v>412</v>
      </c>
      <c r="C196" s="42" t="s">
        <v>413</v>
      </c>
      <c r="D196" s="42" t="s">
        <v>33</v>
      </c>
      <c r="E196" s="123" t="s">
        <v>414</v>
      </c>
      <c r="F196" s="107" t="s">
        <v>20</v>
      </c>
      <c r="G196" s="122">
        <v>4</v>
      </c>
      <c r="H196" s="100"/>
      <c r="I196" s="52"/>
    </row>
    <row r="197" spans="2:14" ht="20.100000000000001" customHeight="1" outlineLevel="1">
      <c r="B197" s="71" t="s">
        <v>415</v>
      </c>
      <c r="C197" s="42" t="s">
        <v>416</v>
      </c>
      <c r="D197" s="107" t="s">
        <v>33</v>
      </c>
      <c r="E197" s="123" t="s">
        <v>417</v>
      </c>
      <c r="F197" s="107" t="s">
        <v>20</v>
      </c>
      <c r="G197" s="122">
        <v>1</v>
      </c>
      <c r="H197" s="100"/>
      <c r="I197" s="52"/>
    </row>
    <row r="198" spans="2:14" ht="20.100000000000001" customHeight="1" outlineLevel="1">
      <c r="B198" s="71" t="s">
        <v>418</v>
      </c>
      <c r="C198" s="42" t="s">
        <v>419</v>
      </c>
      <c r="D198" s="42" t="s">
        <v>47</v>
      </c>
      <c r="E198" s="123" t="s">
        <v>420</v>
      </c>
      <c r="F198" s="107" t="s">
        <v>78</v>
      </c>
      <c r="G198" s="122">
        <v>8.42</v>
      </c>
      <c r="H198" s="125"/>
      <c r="I198" s="52"/>
    </row>
    <row r="199" spans="2:14" ht="20.100000000000001" customHeight="1" outlineLevel="1">
      <c r="B199" s="294" t="s">
        <v>421</v>
      </c>
      <c r="C199" s="294"/>
      <c r="D199" s="294"/>
      <c r="E199" s="294"/>
      <c r="F199" s="294"/>
      <c r="G199" s="294"/>
      <c r="H199" s="294"/>
      <c r="I199" s="66">
        <f>SUM(I181:I198)</f>
        <v>0</v>
      </c>
    </row>
    <row r="200" spans="2:14" ht="20.100000000000001" customHeight="1">
      <c r="B200" s="126"/>
      <c r="C200" s="126"/>
      <c r="D200" s="126"/>
      <c r="G200" s="69"/>
      <c r="H200" s="69"/>
      <c r="I200" s="70"/>
    </row>
    <row r="201" spans="2:14" ht="20.100000000000001" customHeight="1">
      <c r="B201" s="127" t="s">
        <v>422</v>
      </c>
      <c r="C201" s="44"/>
      <c r="D201" s="44"/>
      <c r="E201" s="45" t="s">
        <v>423</v>
      </c>
      <c r="F201" s="45"/>
      <c r="G201" s="46"/>
      <c r="H201" s="46"/>
      <c r="I201" s="47">
        <f>I226</f>
        <v>0</v>
      </c>
    </row>
    <row r="202" spans="2:14" ht="39.950000000000003" customHeight="1" outlineLevel="1">
      <c r="B202" s="71" t="s">
        <v>424</v>
      </c>
      <c r="C202" s="42" t="s">
        <v>425</v>
      </c>
      <c r="D202" s="42" t="s">
        <v>47</v>
      </c>
      <c r="E202" s="128" t="s">
        <v>426</v>
      </c>
      <c r="F202" s="89" t="s">
        <v>20</v>
      </c>
      <c r="G202" s="75">
        <v>2</v>
      </c>
      <c r="H202" s="100"/>
      <c r="I202" s="52"/>
    </row>
    <row r="203" spans="2:14" ht="30" customHeight="1" outlineLevel="1">
      <c r="B203" s="71" t="s">
        <v>427</v>
      </c>
      <c r="C203" s="129" t="s">
        <v>428</v>
      </c>
      <c r="D203" s="129" t="s">
        <v>47</v>
      </c>
      <c r="E203" s="123" t="s">
        <v>429</v>
      </c>
      <c r="F203" s="89" t="s">
        <v>20</v>
      </c>
      <c r="G203" s="75">
        <v>2</v>
      </c>
      <c r="H203" s="100"/>
      <c r="I203" s="52"/>
    </row>
    <row r="204" spans="2:14" ht="30" customHeight="1" outlineLevel="1">
      <c r="B204" s="71" t="s">
        <v>430</v>
      </c>
      <c r="C204" s="71">
        <v>85095</v>
      </c>
      <c r="D204" s="129" t="s">
        <v>33</v>
      </c>
      <c r="E204" s="123" t="s">
        <v>431</v>
      </c>
      <c r="F204" s="89" t="s">
        <v>20</v>
      </c>
      <c r="G204" s="75">
        <v>2</v>
      </c>
      <c r="H204" s="100"/>
      <c r="I204" s="52"/>
    </row>
    <row r="205" spans="2:14" ht="30" customHeight="1" outlineLevel="1">
      <c r="B205" s="71" t="s">
        <v>432</v>
      </c>
      <c r="C205" s="71">
        <v>6021</v>
      </c>
      <c r="D205" s="129" t="s">
        <v>33</v>
      </c>
      <c r="E205" s="123" t="s">
        <v>433</v>
      </c>
      <c r="F205" s="89" t="s">
        <v>20</v>
      </c>
      <c r="G205" s="75">
        <v>3</v>
      </c>
      <c r="H205" s="100"/>
      <c r="I205" s="52"/>
      <c r="L205" s="130"/>
      <c r="M205" s="130"/>
      <c r="N205" s="131"/>
    </row>
    <row r="206" spans="2:14" ht="30" customHeight="1" outlineLevel="1">
      <c r="B206" s="71" t="s">
        <v>434</v>
      </c>
      <c r="C206" s="42">
        <v>40729</v>
      </c>
      <c r="D206" s="42" t="s">
        <v>33</v>
      </c>
      <c r="E206" s="123" t="s">
        <v>435</v>
      </c>
      <c r="F206" s="89" t="s">
        <v>20</v>
      </c>
      <c r="G206" s="75">
        <v>5</v>
      </c>
      <c r="H206" s="100"/>
      <c r="I206" s="52"/>
    </row>
    <row r="207" spans="2:14" ht="30" customHeight="1" outlineLevel="1">
      <c r="B207" s="71" t="s">
        <v>436</v>
      </c>
      <c r="C207" s="42" t="s">
        <v>437</v>
      </c>
      <c r="D207" s="42" t="s">
        <v>33</v>
      </c>
      <c r="E207" s="123" t="s">
        <v>438</v>
      </c>
      <c r="F207" s="89" t="s">
        <v>20</v>
      </c>
      <c r="G207" s="75">
        <v>3</v>
      </c>
      <c r="H207" s="100"/>
      <c r="I207" s="52"/>
    </row>
    <row r="208" spans="2:14" ht="20.100000000000001" customHeight="1" outlineLevel="1">
      <c r="B208" s="71" t="s">
        <v>439</v>
      </c>
      <c r="C208" s="42" t="s">
        <v>440</v>
      </c>
      <c r="D208" s="42" t="s">
        <v>33</v>
      </c>
      <c r="E208" s="123" t="s">
        <v>441</v>
      </c>
      <c r="F208" s="89" t="s">
        <v>20</v>
      </c>
      <c r="G208" s="75">
        <v>6</v>
      </c>
      <c r="H208" s="100"/>
      <c r="I208" s="52"/>
    </row>
    <row r="209" spans="2:11" ht="20.100000000000001" customHeight="1" outlineLevel="1">
      <c r="B209" s="71" t="s">
        <v>442</v>
      </c>
      <c r="C209" s="42" t="s">
        <v>443</v>
      </c>
      <c r="D209" s="42" t="s">
        <v>33</v>
      </c>
      <c r="E209" s="123" t="s">
        <v>444</v>
      </c>
      <c r="F209" s="89" t="s">
        <v>20</v>
      </c>
      <c r="G209" s="75">
        <v>1</v>
      </c>
      <c r="H209" s="100"/>
      <c r="I209" s="52"/>
    </row>
    <row r="210" spans="2:11" ht="39.950000000000003" customHeight="1" outlineLevel="1">
      <c r="B210" s="71" t="s">
        <v>445</v>
      </c>
      <c r="C210" s="42">
        <v>6009</v>
      </c>
      <c r="D210" s="42" t="s">
        <v>33</v>
      </c>
      <c r="E210" s="123" t="s">
        <v>446</v>
      </c>
      <c r="F210" s="89" t="s">
        <v>20</v>
      </c>
      <c r="G210" s="50">
        <v>5</v>
      </c>
      <c r="H210" s="100"/>
      <c r="I210" s="52"/>
    </row>
    <row r="211" spans="2:11" ht="39.950000000000003" customHeight="1" outlineLevel="1">
      <c r="B211" s="71" t="s">
        <v>447</v>
      </c>
      <c r="C211" s="42" t="s">
        <v>149</v>
      </c>
      <c r="D211" s="42"/>
      <c r="E211" s="123" t="s">
        <v>448</v>
      </c>
      <c r="F211" s="89" t="s">
        <v>20</v>
      </c>
      <c r="G211" s="50">
        <v>6</v>
      </c>
      <c r="H211" s="91"/>
      <c r="I211" s="52"/>
    </row>
    <row r="212" spans="2:11" ht="30" customHeight="1" outlineLevel="1">
      <c r="B212" s="71" t="s">
        <v>449</v>
      </c>
      <c r="C212" s="42" t="s">
        <v>450</v>
      </c>
      <c r="D212" s="42" t="s">
        <v>33</v>
      </c>
      <c r="E212" s="123" t="s">
        <v>451</v>
      </c>
      <c r="F212" s="89" t="s">
        <v>20</v>
      </c>
      <c r="G212" s="50">
        <v>11</v>
      </c>
      <c r="H212" s="100"/>
      <c r="I212" s="52"/>
    </row>
    <row r="213" spans="2:11" ht="20.100000000000001" customHeight="1" outlineLevel="1">
      <c r="B213" s="71" t="s">
        <v>452</v>
      </c>
      <c r="C213" s="42">
        <v>6004</v>
      </c>
      <c r="D213" s="42" t="s">
        <v>33</v>
      </c>
      <c r="E213" s="123" t="s">
        <v>453</v>
      </c>
      <c r="F213" s="89" t="s">
        <v>20</v>
      </c>
      <c r="G213" s="50">
        <v>8</v>
      </c>
      <c r="H213" s="100"/>
      <c r="I213" s="52"/>
    </row>
    <row r="214" spans="2:11" ht="20.100000000000001" customHeight="1" outlineLevel="1">
      <c r="B214" s="71" t="s">
        <v>454</v>
      </c>
      <c r="C214" s="42" t="s">
        <v>149</v>
      </c>
      <c r="D214" s="42"/>
      <c r="E214" s="73" t="s">
        <v>455</v>
      </c>
      <c r="F214" s="89" t="s">
        <v>20</v>
      </c>
      <c r="G214" s="50">
        <v>4</v>
      </c>
      <c r="H214" s="100"/>
      <c r="I214" s="52"/>
    </row>
    <row r="215" spans="2:11" ht="30" customHeight="1" outlineLevel="1">
      <c r="B215" s="71" t="s">
        <v>456</v>
      </c>
      <c r="C215" s="42" t="s">
        <v>149</v>
      </c>
      <c r="D215" s="42"/>
      <c r="E215" s="73" t="s">
        <v>457</v>
      </c>
      <c r="F215" s="89" t="s">
        <v>20</v>
      </c>
      <c r="G215" s="50">
        <v>2</v>
      </c>
      <c r="H215" s="97"/>
      <c r="I215" s="52"/>
    </row>
    <row r="216" spans="2:11" ht="20.100000000000001" customHeight="1" outlineLevel="1">
      <c r="B216" s="71" t="s">
        <v>458</v>
      </c>
      <c r="C216" s="42" t="s">
        <v>149</v>
      </c>
      <c r="D216" s="42"/>
      <c r="E216" s="123" t="s">
        <v>459</v>
      </c>
      <c r="F216" s="48" t="s">
        <v>20</v>
      </c>
      <c r="G216" s="50">
        <v>9</v>
      </c>
      <c r="H216" s="100"/>
      <c r="I216" s="52"/>
    </row>
    <row r="217" spans="2:11" ht="20.100000000000001" customHeight="1" outlineLevel="1">
      <c r="B217" s="71" t="s">
        <v>460</v>
      </c>
      <c r="C217" s="42" t="s">
        <v>461</v>
      </c>
      <c r="D217" s="42" t="s">
        <v>33</v>
      </c>
      <c r="E217" s="123" t="s">
        <v>462</v>
      </c>
      <c r="F217" s="48" t="s">
        <v>20</v>
      </c>
      <c r="G217" s="50">
        <v>9</v>
      </c>
      <c r="H217" s="100"/>
      <c r="I217" s="52"/>
    </row>
    <row r="218" spans="2:11" ht="20.100000000000001" customHeight="1" outlineLevel="1">
      <c r="B218" s="71" t="s">
        <v>463</v>
      </c>
      <c r="C218" s="42" t="s">
        <v>464</v>
      </c>
      <c r="D218" s="42" t="s">
        <v>33</v>
      </c>
      <c r="E218" s="123" t="s">
        <v>465</v>
      </c>
      <c r="F218" s="48" t="s">
        <v>20</v>
      </c>
      <c r="G218" s="50">
        <v>1</v>
      </c>
      <c r="H218" s="100"/>
      <c r="I218" s="52"/>
    </row>
    <row r="219" spans="2:11" ht="30" customHeight="1" outlineLevel="1">
      <c r="B219" s="71" t="s">
        <v>466</v>
      </c>
      <c r="C219" s="42" t="s">
        <v>467</v>
      </c>
      <c r="D219" s="42" t="s">
        <v>33</v>
      </c>
      <c r="E219" s="123" t="s">
        <v>468</v>
      </c>
      <c r="F219" s="48" t="s">
        <v>20</v>
      </c>
      <c r="G219" s="50">
        <v>1</v>
      </c>
      <c r="H219" s="100"/>
      <c r="I219" s="52"/>
    </row>
    <row r="220" spans="2:11" ht="39.950000000000003" customHeight="1" outlineLevel="1">
      <c r="B220" s="71" t="s">
        <v>469</v>
      </c>
      <c r="C220" s="42" t="s">
        <v>470</v>
      </c>
      <c r="D220" s="42" t="s">
        <v>33</v>
      </c>
      <c r="E220" s="123" t="s">
        <v>471</v>
      </c>
      <c r="F220" s="48" t="s">
        <v>20</v>
      </c>
      <c r="G220" s="50">
        <v>4</v>
      </c>
      <c r="H220" s="100"/>
      <c r="I220" s="52"/>
    </row>
    <row r="221" spans="2:11" ht="30" customHeight="1" outlineLevel="1">
      <c r="B221" s="71" t="s">
        <v>472</v>
      </c>
      <c r="C221" s="42" t="s">
        <v>473</v>
      </c>
      <c r="D221" s="42" t="s">
        <v>33</v>
      </c>
      <c r="E221" s="123" t="s">
        <v>474</v>
      </c>
      <c r="F221" s="48" t="s">
        <v>20</v>
      </c>
      <c r="G221" s="50">
        <v>5</v>
      </c>
      <c r="H221" s="100"/>
      <c r="I221" s="52"/>
    </row>
    <row r="222" spans="2:11" ht="43.5" customHeight="1" outlineLevel="1">
      <c r="B222" s="71" t="s">
        <v>475</v>
      </c>
      <c r="C222" s="42" t="s">
        <v>149</v>
      </c>
      <c r="D222" s="42"/>
      <c r="E222" s="123" t="s">
        <v>476</v>
      </c>
      <c r="F222" s="48" t="s">
        <v>20</v>
      </c>
      <c r="G222" s="50">
        <v>2</v>
      </c>
      <c r="H222" s="100"/>
      <c r="I222" s="52"/>
      <c r="K222" s="96"/>
    </row>
    <row r="223" spans="2:11" ht="20.100000000000001" customHeight="1" outlineLevel="1">
      <c r="B223" s="71" t="s">
        <v>477</v>
      </c>
      <c r="C223" s="42" t="s">
        <v>149</v>
      </c>
      <c r="D223" s="42"/>
      <c r="E223" s="123" t="s">
        <v>478</v>
      </c>
      <c r="F223" s="48" t="s">
        <v>20</v>
      </c>
      <c r="G223" s="50">
        <v>1</v>
      </c>
      <c r="H223" s="100"/>
      <c r="I223" s="52"/>
      <c r="K223" s="96"/>
    </row>
    <row r="224" spans="2:11" ht="30" customHeight="1" outlineLevel="1">
      <c r="B224" s="71" t="s">
        <v>479</v>
      </c>
      <c r="C224" s="42">
        <v>9535</v>
      </c>
      <c r="D224" s="42" t="s">
        <v>33</v>
      </c>
      <c r="E224" s="123" t="s">
        <v>480</v>
      </c>
      <c r="F224" s="48" t="s">
        <v>20</v>
      </c>
      <c r="G224" s="50">
        <v>1</v>
      </c>
      <c r="H224" s="100"/>
      <c r="I224" s="52"/>
    </row>
    <row r="225" spans="2:11" ht="30" customHeight="1" outlineLevel="1">
      <c r="B225" s="71" t="s">
        <v>481</v>
      </c>
      <c r="C225" s="42" t="s">
        <v>467</v>
      </c>
      <c r="D225" s="42" t="s">
        <v>33</v>
      </c>
      <c r="E225" s="123" t="s">
        <v>482</v>
      </c>
      <c r="F225" s="48" t="s">
        <v>20</v>
      </c>
      <c r="G225" s="50">
        <v>5</v>
      </c>
      <c r="H225" s="100"/>
      <c r="I225" s="52"/>
    </row>
    <row r="226" spans="2:11" ht="20.100000000000001" customHeight="1" outlineLevel="1">
      <c r="B226" s="294" t="s">
        <v>483</v>
      </c>
      <c r="C226" s="294"/>
      <c r="D226" s="294"/>
      <c r="E226" s="294"/>
      <c r="F226" s="294"/>
      <c r="G226" s="294"/>
      <c r="H226" s="294"/>
      <c r="I226" s="66">
        <f>SUM(I202:I225)</f>
        <v>0</v>
      </c>
    </row>
    <row r="227" spans="2:11" ht="20.100000000000001" customHeight="1">
      <c r="B227" s="104"/>
      <c r="C227" s="104"/>
      <c r="D227" s="104"/>
      <c r="E227" s="104"/>
      <c r="F227" s="104"/>
      <c r="G227" s="104"/>
      <c r="H227" s="104"/>
      <c r="I227" s="105"/>
    </row>
    <row r="228" spans="2:11" ht="20.100000000000001" customHeight="1">
      <c r="B228" s="43" t="s">
        <v>484</v>
      </c>
      <c r="C228" s="44"/>
      <c r="D228" s="44"/>
      <c r="E228" s="45" t="s">
        <v>485</v>
      </c>
      <c r="F228" s="45"/>
      <c r="G228" s="46"/>
      <c r="H228" s="46"/>
      <c r="I228" s="47">
        <f>I241</f>
        <v>0</v>
      </c>
    </row>
    <row r="229" spans="2:11" ht="20.100000000000001" customHeight="1" outlineLevel="1">
      <c r="B229" s="107" t="s">
        <v>486</v>
      </c>
      <c r="C229" s="42" t="s">
        <v>105</v>
      </c>
      <c r="D229" s="42" t="s">
        <v>33</v>
      </c>
      <c r="E229" s="73" t="s">
        <v>487</v>
      </c>
      <c r="F229" s="42" t="s">
        <v>63</v>
      </c>
      <c r="G229" s="61">
        <v>0.8</v>
      </c>
      <c r="H229" s="50"/>
      <c r="I229" s="52"/>
    </row>
    <row r="230" spans="2:11" ht="20.100000000000001" customHeight="1" outlineLevel="1">
      <c r="B230" s="107" t="s">
        <v>488</v>
      </c>
      <c r="C230" s="42" t="s">
        <v>489</v>
      </c>
      <c r="D230" s="42" t="s">
        <v>33</v>
      </c>
      <c r="E230" s="73" t="s">
        <v>490</v>
      </c>
      <c r="F230" s="42" t="s">
        <v>87</v>
      </c>
      <c r="G230" s="61">
        <v>0.46</v>
      </c>
      <c r="H230" s="50"/>
      <c r="I230" s="52"/>
    </row>
    <row r="231" spans="2:11" ht="20.100000000000001" customHeight="1" outlineLevel="1">
      <c r="B231" s="107" t="s">
        <v>491</v>
      </c>
      <c r="C231" s="42" t="s">
        <v>492</v>
      </c>
      <c r="D231" s="42" t="s">
        <v>33</v>
      </c>
      <c r="E231" s="132" t="s">
        <v>493</v>
      </c>
      <c r="F231" s="107" t="s">
        <v>78</v>
      </c>
      <c r="G231" s="61">
        <v>7.2</v>
      </c>
      <c r="H231" s="50"/>
      <c r="I231" s="52"/>
    </row>
    <row r="232" spans="2:11" ht="20.100000000000001" customHeight="1" outlineLevel="1">
      <c r="B232" s="107" t="s">
        <v>494</v>
      </c>
      <c r="C232" s="42">
        <v>72305</v>
      </c>
      <c r="D232" s="42" t="s">
        <v>33</v>
      </c>
      <c r="E232" s="73" t="s">
        <v>495</v>
      </c>
      <c r="F232" s="107" t="s">
        <v>20</v>
      </c>
      <c r="G232" s="61">
        <v>2</v>
      </c>
      <c r="H232" s="50"/>
      <c r="I232" s="52"/>
    </row>
    <row r="233" spans="2:11" ht="20.100000000000001" customHeight="1" outlineLevel="1">
      <c r="B233" s="107" t="s">
        <v>496</v>
      </c>
      <c r="C233" s="42" t="s">
        <v>149</v>
      </c>
      <c r="D233" s="42" t="s">
        <v>497</v>
      </c>
      <c r="E233" s="132" t="s">
        <v>498</v>
      </c>
      <c r="F233" s="107" t="s">
        <v>78</v>
      </c>
      <c r="G233" s="61">
        <v>7.2</v>
      </c>
      <c r="H233" s="50"/>
      <c r="I233" s="52"/>
      <c r="K233" s="96"/>
    </row>
    <row r="234" spans="2:11" ht="20.100000000000001" customHeight="1" outlineLevel="1">
      <c r="B234" s="107" t="s">
        <v>499</v>
      </c>
      <c r="C234" s="42" t="s">
        <v>149</v>
      </c>
      <c r="D234" s="42" t="s">
        <v>497</v>
      </c>
      <c r="E234" s="132" t="s">
        <v>500</v>
      </c>
      <c r="F234" s="107" t="s">
        <v>20</v>
      </c>
      <c r="G234" s="61">
        <v>4</v>
      </c>
      <c r="H234" s="50"/>
      <c r="I234" s="52"/>
      <c r="K234" s="96"/>
    </row>
    <row r="235" spans="2:11" ht="20.100000000000001" customHeight="1" outlineLevel="1">
      <c r="B235" s="107" t="s">
        <v>501</v>
      </c>
      <c r="C235" s="42" t="s">
        <v>149</v>
      </c>
      <c r="D235" s="42" t="s">
        <v>497</v>
      </c>
      <c r="E235" s="132" t="s">
        <v>502</v>
      </c>
      <c r="F235" s="107" t="s">
        <v>20</v>
      </c>
      <c r="G235" s="61">
        <v>1</v>
      </c>
      <c r="H235" s="50"/>
      <c r="I235" s="52"/>
      <c r="K235" s="96"/>
    </row>
    <row r="236" spans="2:11" ht="20.100000000000001" customHeight="1" outlineLevel="1">
      <c r="B236" s="107" t="s">
        <v>503</v>
      </c>
      <c r="C236" s="42" t="s">
        <v>149</v>
      </c>
      <c r="D236" s="42" t="s">
        <v>497</v>
      </c>
      <c r="E236" s="132" t="s">
        <v>504</v>
      </c>
      <c r="F236" s="107" t="s">
        <v>20</v>
      </c>
      <c r="G236" s="61">
        <v>2</v>
      </c>
      <c r="H236" s="50"/>
      <c r="I236" s="52"/>
      <c r="K236" s="96"/>
    </row>
    <row r="237" spans="2:11" ht="20.100000000000001" customHeight="1" outlineLevel="1">
      <c r="B237" s="107" t="s">
        <v>505</v>
      </c>
      <c r="C237" s="42" t="s">
        <v>149</v>
      </c>
      <c r="D237" s="42" t="s">
        <v>497</v>
      </c>
      <c r="E237" s="132" t="s">
        <v>506</v>
      </c>
      <c r="F237" s="107" t="s">
        <v>20</v>
      </c>
      <c r="G237" s="61">
        <v>2</v>
      </c>
      <c r="H237" s="50"/>
      <c r="I237" s="52"/>
      <c r="K237" s="96"/>
    </row>
    <row r="238" spans="2:11" ht="20.100000000000001" customHeight="1" outlineLevel="1">
      <c r="B238" s="107" t="s">
        <v>507</v>
      </c>
      <c r="C238" s="42" t="s">
        <v>149</v>
      </c>
      <c r="D238" s="42" t="s">
        <v>497</v>
      </c>
      <c r="E238" s="132" t="s">
        <v>508</v>
      </c>
      <c r="F238" s="107" t="s">
        <v>20</v>
      </c>
      <c r="G238" s="61">
        <v>1</v>
      </c>
      <c r="H238" s="50"/>
      <c r="I238" s="52"/>
      <c r="K238" s="96"/>
    </row>
    <row r="239" spans="2:11" ht="20.100000000000001" customHeight="1" outlineLevel="1">
      <c r="B239" s="107" t="s">
        <v>509</v>
      </c>
      <c r="C239" s="42" t="s">
        <v>149</v>
      </c>
      <c r="D239" s="42" t="s">
        <v>497</v>
      </c>
      <c r="E239" s="73" t="s">
        <v>510</v>
      </c>
      <c r="F239" s="107" t="s">
        <v>20</v>
      </c>
      <c r="G239" s="61">
        <v>1</v>
      </c>
      <c r="H239" s="50"/>
      <c r="I239" s="52"/>
      <c r="K239" s="96"/>
    </row>
    <row r="240" spans="2:11" ht="20.100000000000001" customHeight="1" outlineLevel="1">
      <c r="B240" s="107" t="s">
        <v>511</v>
      </c>
      <c r="C240" s="42" t="s">
        <v>149</v>
      </c>
      <c r="D240" s="42" t="s">
        <v>497</v>
      </c>
      <c r="E240" s="73" t="s">
        <v>512</v>
      </c>
      <c r="F240" s="107" t="s">
        <v>20</v>
      </c>
      <c r="G240" s="61">
        <v>1</v>
      </c>
      <c r="H240" s="50"/>
      <c r="I240" s="52"/>
      <c r="K240" s="96"/>
    </row>
    <row r="241" spans="2:9" ht="20.100000000000001" customHeight="1" outlineLevel="1">
      <c r="B241" s="294" t="s">
        <v>513</v>
      </c>
      <c r="C241" s="294"/>
      <c r="D241" s="294"/>
      <c r="E241" s="294"/>
      <c r="F241" s="294"/>
      <c r="G241" s="294"/>
      <c r="H241" s="294"/>
      <c r="I241" s="66">
        <f>SUM(I229:I240)</f>
        <v>0</v>
      </c>
    </row>
    <row r="242" spans="2:9" ht="20.100000000000001" customHeight="1">
      <c r="B242" s="124"/>
      <c r="C242" s="124"/>
      <c r="D242" s="124"/>
      <c r="E242" s="133"/>
      <c r="F242" s="133"/>
      <c r="G242" s="133"/>
      <c r="H242" s="133"/>
      <c r="I242" s="133"/>
    </row>
    <row r="243" spans="2:9" ht="20.100000000000001" customHeight="1">
      <c r="B243" s="43" t="s">
        <v>514</v>
      </c>
      <c r="C243" s="44"/>
      <c r="D243" s="44"/>
      <c r="E243" s="45" t="s">
        <v>515</v>
      </c>
      <c r="F243" s="45"/>
      <c r="G243" s="46"/>
      <c r="H243" s="46"/>
      <c r="I243" s="47">
        <f>I250</f>
        <v>0</v>
      </c>
    </row>
    <row r="244" spans="2:9" ht="20.100000000000001" customHeight="1" outlineLevel="1">
      <c r="B244" s="107" t="s">
        <v>516</v>
      </c>
      <c r="C244" s="107">
        <v>72553</v>
      </c>
      <c r="D244" s="107" t="s">
        <v>33</v>
      </c>
      <c r="E244" s="132" t="s">
        <v>517</v>
      </c>
      <c r="F244" s="107" t="s">
        <v>20</v>
      </c>
      <c r="G244" s="61">
        <v>5</v>
      </c>
      <c r="H244" s="50"/>
      <c r="I244" s="52"/>
    </row>
    <row r="245" spans="2:9" ht="20.100000000000001" customHeight="1" outlineLevel="1">
      <c r="B245" s="107" t="s">
        <v>518</v>
      </c>
      <c r="C245" s="134" t="s">
        <v>519</v>
      </c>
      <c r="D245" s="134" t="s">
        <v>47</v>
      </c>
      <c r="E245" s="132" t="s">
        <v>520</v>
      </c>
      <c r="F245" s="107" t="s">
        <v>20</v>
      </c>
      <c r="G245" s="61">
        <v>14</v>
      </c>
      <c r="H245" s="50"/>
      <c r="I245" s="52"/>
    </row>
    <row r="246" spans="2:9" ht="20.100000000000001" customHeight="1" outlineLevel="1">
      <c r="B246" s="107" t="s">
        <v>521</v>
      </c>
      <c r="C246" s="71">
        <v>72947</v>
      </c>
      <c r="D246" s="129" t="s">
        <v>33</v>
      </c>
      <c r="E246" s="73" t="s">
        <v>522</v>
      </c>
      <c r="F246" s="107" t="s">
        <v>35</v>
      </c>
      <c r="G246" s="61">
        <v>5</v>
      </c>
      <c r="H246" s="50"/>
      <c r="I246" s="52"/>
    </row>
    <row r="247" spans="2:9" ht="20.100000000000001" customHeight="1" outlineLevel="1">
      <c r="B247" s="107" t="s">
        <v>523</v>
      </c>
      <c r="C247" s="129" t="s">
        <v>149</v>
      </c>
      <c r="D247" s="129" t="s">
        <v>497</v>
      </c>
      <c r="E247" s="73" t="s">
        <v>524</v>
      </c>
      <c r="F247" s="107" t="s">
        <v>20</v>
      </c>
      <c r="G247" s="61">
        <v>2</v>
      </c>
      <c r="H247" s="50"/>
      <c r="I247" s="52"/>
    </row>
    <row r="248" spans="2:9" ht="20.100000000000001" customHeight="1" outlineLevel="1">
      <c r="B248" s="107" t="s">
        <v>525</v>
      </c>
      <c r="C248" s="129" t="s">
        <v>149</v>
      </c>
      <c r="D248" s="129" t="s">
        <v>497</v>
      </c>
      <c r="E248" s="73" t="s">
        <v>526</v>
      </c>
      <c r="F248" s="107" t="s">
        <v>20</v>
      </c>
      <c r="G248" s="61">
        <v>12</v>
      </c>
      <c r="H248" s="50"/>
      <c r="I248" s="52"/>
    </row>
    <row r="249" spans="2:9" ht="20.100000000000001" customHeight="1" outlineLevel="1">
      <c r="B249" s="107" t="s">
        <v>527</v>
      </c>
      <c r="C249" s="129" t="s">
        <v>149</v>
      </c>
      <c r="D249" s="129" t="s">
        <v>497</v>
      </c>
      <c r="E249" s="73" t="s">
        <v>528</v>
      </c>
      <c r="F249" s="107" t="s">
        <v>20</v>
      </c>
      <c r="G249" s="61">
        <v>5</v>
      </c>
      <c r="H249" s="50"/>
      <c r="I249" s="52"/>
    </row>
    <row r="250" spans="2:9" ht="20.100000000000001" customHeight="1" outlineLevel="1">
      <c r="B250" s="294" t="s">
        <v>529</v>
      </c>
      <c r="C250" s="294"/>
      <c r="D250" s="294"/>
      <c r="E250" s="294"/>
      <c r="F250" s="294"/>
      <c r="G250" s="294"/>
      <c r="H250" s="294"/>
      <c r="I250" s="135">
        <f>SUM(I244:I249)</f>
        <v>0</v>
      </c>
    </row>
    <row r="251" spans="2:9" ht="20.100000000000001" customHeight="1">
      <c r="B251" s="67"/>
      <c r="C251" s="67"/>
      <c r="D251" s="67"/>
      <c r="G251" s="68"/>
      <c r="H251" s="69"/>
      <c r="I251" s="70"/>
    </row>
    <row r="252" spans="2:9" ht="20.100000000000001" customHeight="1">
      <c r="B252" s="43" t="s">
        <v>530</v>
      </c>
      <c r="C252" s="44"/>
      <c r="D252" s="44"/>
      <c r="E252" s="45" t="s">
        <v>531</v>
      </c>
      <c r="F252" s="45"/>
      <c r="G252" s="46"/>
      <c r="H252" s="46"/>
      <c r="I252" s="47">
        <f>I316</f>
        <v>0</v>
      </c>
    </row>
    <row r="253" spans="2:9" ht="20.100000000000001" customHeight="1" outlineLevel="1">
      <c r="B253" s="23"/>
      <c r="C253" s="136"/>
      <c r="D253" s="136"/>
      <c r="E253" s="137" t="s">
        <v>532</v>
      </c>
      <c r="F253" s="137"/>
      <c r="G253" s="138"/>
      <c r="H253" s="138"/>
      <c r="I253" s="79"/>
    </row>
    <row r="254" spans="2:9" ht="30" customHeight="1" outlineLevel="1">
      <c r="B254" s="71" t="s">
        <v>533</v>
      </c>
      <c r="C254" s="71" t="s">
        <v>534</v>
      </c>
      <c r="D254" s="71" t="s">
        <v>33</v>
      </c>
      <c r="E254" s="49" t="s">
        <v>535</v>
      </c>
      <c r="F254" s="48" t="s">
        <v>20</v>
      </c>
      <c r="G254" s="50">
        <v>2</v>
      </c>
      <c r="H254" s="100"/>
      <c r="I254" s="52"/>
    </row>
    <row r="255" spans="2:9" ht="30" customHeight="1" outlineLevel="1">
      <c r="B255" s="71" t="s">
        <v>536</v>
      </c>
      <c r="C255" s="71" t="s">
        <v>534</v>
      </c>
      <c r="D255" s="71" t="s">
        <v>33</v>
      </c>
      <c r="E255" s="49" t="s">
        <v>537</v>
      </c>
      <c r="F255" s="48" t="s">
        <v>20</v>
      </c>
      <c r="G255" s="50">
        <v>1</v>
      </c>
      <c r="H255" s="100"/>
      <c r="I255" s="52"/>
    </row>
    <row r="256" spans="2:9" ht="20.100000000000001" customHeight="1" outlineLevel="1">
      <c r="B256" s="71" t="s">
        <v>538</v>
      </c>
      <c r="C256" s="71">
        <v>83371</v>
      </c>
      <c r="D256" s="71" t="s">
        <v>33</v>
      </c>
      <c r="E256" s="49" t="s">
        <v>539</v>
      </c>
      <c r="F256" s="48" t="s">
        <v>20</v>
      </c>
      <c r="G256" s="50">
        <v>1</v>
      </c>
      <c r="H256" s="100"/>
      <c r="I256" s="52"/>
    </row>
    <row r="257" spans="2:9" ht="20.100000000000001" customHeight="1" outlineLevel="1">
      <c r="B257" s="71" t="s">
        <v>540</v>
      </c>
      <c r="C257" s="71">
        <v>83372</v>
      </c>
      <c r="D257" s="71" t="s">
        <v>33</v>
      </c>
      <c r="E257" s="49" t="s">
        <v>541</v>
      </c>
      <c r="F257" s="48" t="s">
        <v>20</v>
      </c>
      <c r="G257" s="50">
        <v>1</v>
      </c>
      <c r="H257" s="100"/>
      <c r="I257" s="52"/>
    </row>
    <row r="258" spans="2:9" ht="20.100000000000001" customHeight="1" outlineLevel="1">
      <c r="B258" s="71" t="s">
        <v>542</v>
      </c>
      <c r="C258" s="71" t="s">
        <v>543</v>
      </c>
      <c r="D258" s="71" t="s">
        <v>33</v>
      </c>
      <c r="E258" s="49" t="s">
        <v>544</v>
      </c>
      <c r="F258" s="48" t="s">
        <v>20</v>
      </c>
      <c r="G258" s="50">
        <v>6</v>
      </c>
      <c r="H258" s="100"/>
      <c r="I258" s="52"/>
    </row>
    <row r="259" spans="2:9" ht="20.100000000000001" customHeight="1" outlineLevel="1">
      <c r="B259" s="71" t="s">
        <v>545</v>
      </c>
      <c r="C259" s="71" t="s">
        <v>543</v>
      </c>
      <c r="D259" s="71" t="s">
        <v>33</v>
      </c>
      <c r="E259" s="139" t="s">
        <v>546</v>
      </c>
      <c r="F259" s="48" t="s">
        <v>20</v>
      </c>
      <c r="G259" s="50">
        <v>1</v>
      </c>
      <c r="H259" s="100"/>
      <c r="I259" s="52"/>
    </row>
    <row r="260" spans="2:9" ht="20.100000000000001" customHeight="1" outlineLevel="1">
      <c r="B260" s="71" t="s">
        <v>547</v>
      </c>
      <c r="C260" s="71" t="s">
        <v>548</v>
      </c>
      <c r="D260" s="71" t="s">
        <v>33</v>
      </c>
      <c r="E260" s="139" t="s">
        <v>549</v>
      </c>
      <c r="F260" s="48" t="s">
        <v>20</v>
      </c>
      <c r="G260" s="50">
        <v>1</v>
      </c>
      <c r="H260" s="100"/>
      <c r="I260" s="52"/>
    </row>
    <row r="261" spans="2:9" ht="20.100000000000001" customHeight="1" outlineLevel="1">
      <c r="B261" s="71" t="s">
        <v>550</v>
      </c>
      <c r="C261" s="71" t="s">
        <v>548</v>
      </c>
      <c r="D261" s="71" t="s">
        <v>33</v>
      </c>
      <c r="E261" s="139" t="s">
        <v>551</v>
      </c>
      <c r="F261" s="48" t="s">
        <v>20</v>
      </c>
      <c r="G261" s="50">
        <v>1</v>
      </c>
      <c r="H261" s="100"/>
      <c r="I261" s="52"/>
    </row>
    <row r="262" spans="2:9" ht="20.100000000000001" customHeight="1" outlineLevel="1">
      <c r="B262" s="71" t="s">
        <v>552</v>
      </c>
      <c r="C262" s="71" t="s">
        <v>553</v>
      </c>
      <c r="D262" s="71" t="s">
        <v>47</v>
      </c>
      <c r="E262" s="139" t="s">
        <v>554</v>
      </c>
      <c r="F262" s="48" t="s">
        <v>20</v>
      </c>
      <c r="G262" s="50">
        <v>4</v>
      </c>
      <c r="H262" s="100"/>
      <c r="I262" s="52"/>
    </row>
    <row r="263" spans="2:9" ht="20.100000000000001" customHeight="1" outlineLevel="1">
      <c r="B263" s="71" t="s">
        <v>555</v>
      </c>
      <c r="C263" s="71" t="s">
        <v>556</v>
      </c>
      <c r="D263" s="71" t="s">
        <v>33</v>
      </c>
      <c r="E263" s="139" t="s">
        <v>557</v>
      </c>
      <c r="F263" s="48" t="s">
        <v>20</v>
      </c>
      <c r="G263" s="50">
        <v>5</v>
      </c>
      <c r="H263" s="100"/>
      <c r="I263" s="52"/>
    </row>
    <row r="264" spans="2:9" ht="20.100000000000001" customHeight="1" outlineLevel="1">
      <c r="B264" s="71" t="s">
        <v>558</v>
      </c>
      <c r="C264" s="71" t="s">
        <v>556</v>
      </c>
      <c r="D264" s="71" t="s">
        <v>33</v>
      </c>
      <c r="E264" s="139" t="s">
        <v>559</v>
      </c>
      <c r="F264" s="48" t="s">
        <v>20</v>
      </c>
      <c r="G264" s="50">
        <v>6</v>
      </c>
      <c r="H264" s="100"/>
      <c r="I264" s="52"/>
    </row>
    <row r="265" spans="2:9" ht="20.100000000000001" customHeight="1" outlineLevel="1">
      <c r="B265" s="71" t="s">
        <v>560</v>
      </c>
      <c r="C265" s="71" t="s">
        <v>556</v>
      </c>
      <c r="D265" s="71" t="s">
        <v>33</v>
      </c>
      <c r="E265" s="139" t="s">
        <v>561</v>
      </c>
      <c r="F265" s="48" t="s">
        <v>20</v>
      </c>
      <c r="G265" s="50">
        <v>5</v>
      </c>
      <c r="H265" s="100"/>
      <c r="I265" s="52"/>
    </row>
    <row r="266" spans="2:9" ht="20.100000000000001" customHeight="1" outlineLevel="1">
      <c r="B266" s="71" t="s">
        <v>562</v>
      </c>
      <c r="C266" s="71" t="s">
        <v>556</v>
      </c>
      <c r="D266" s="71" t="s">
        <v>33</v>
      </c>
      <c r="E266" s="139" t="s">
        <v>563</v>
      </c>
      <c r="F266" s="48" t="s">
        <v>20</v>
      </c>
      <c r="G266" s="50">
        <v>9</v>
      </c>
      <c r="H266" s="100"/>
      <c r="I266" s="52"/>
    </row>
    <row r="267" spans="2:9" ht="20.100000000000001" customHeight="1" outlineLevel="1">
      <c r="B267" s="71" t="s">
        <v>564</v>
      </c>
      <c r="C267" s="71" t="s">
        <v>556</v>
      </c>
      <c r="D267" s="71" t="s">
        <v>33</v>
      </c>
      <c r="E267" s="139" t="s">
        <v>565</v>
      </c>
      <c r="F267" s="48" t="s">
        <v>20</v>
      </c>
      <c r="G267" s="50">
        <v>1</v>
      </c>
      <c r="H267" s="100"/>
      <c r="I267" s="52"/>
    </row>
    <row r="268" spans="2:9" ht="20.100000000000001" customHeight="1" outlineLevel="1">
      <c r="B268" s="71" t="s">
        <v>566</v>
      </c>
      <c r="C268" s="71" t="s">
        <v>567</v>
      </c>
      <c r="D268" s="71" t="s">
        <v>33</v>
      </c>
      <c r="E268" s="139" t="s">
        <v>568</v>
      </c>
      <c r="F268" s="48" t="s">
        <v>20</v>
      </c>
      <c r="G268" s="50">
        <v>1</v>
      </c>
      <c r="H268" s="100"/>
      <c r="I268" s="52"/>
    </row>
    <row r="269" spans="2:9" ht="20.100000000000001" customHeight="1" outlineLevel="1">
      <c r="B269" s="71" t="s">
        <v>569</v>
      </c>
      <c r="C269" s="71" t="s">
        <v>567</v>
      </c>
      <c r="D269" s="71" t="s">
        <v>33</v>
      </c>
      <c r="E269" s="139" t="s">
        <v>570</v>
      </c>
      <c r="F269" s="48" t="s">
        <v>20</v>
      </c>
      <c r="G269" s="50">
        <v>1</v>
      </c>
      <c r="H269" s="100"/>
      <c r="I269" s="52"/>
    </row>
    <row r="270" spans="2:9" ht="20.100000000000001" customHeight="1" outlineLevel="1">
      <c r="B270" s="71" t="s">
        <v>571</v>
      </c>
      <c r="C270" s="71" t="s">
        <v>572</v>
      </c>
      <c r="D270" s="71" t="s">
        <v>47</v>
      </c>
      <c r="E270" s="139" t="s">
        <v>573</v>
      </c>
      <c r="F270" s="48" t="s">
        <v>20</v>
      </c>
      <c r="G270" s="50">
        <v>1</v>
      </c>
      <c r="H270" s="100"/>
      <c r="I270" s="52"/>
    </row>
    <row r="271" spans="2:9" ht="20.100000000000001" customHeight="1" outlineLevel="1">
      <c r="B271" s="140"/>
      <c r="C271" s="140"/>
      <c r="D271" s="140"/>
      <c r="E271" s="101" t="s">
        <v>574</v>
      </c>
      <c r="F271" s="60"/>
      <c r="G271" s="125"/>
      <c r="H271" s="100"/>
      <c r="I271" s="52"/>
    </row>
    <row r="272" spans="2:9" ht="20.100000000000001" customHeight="1" outlineLevel="1">
      <c r="B272" s="72" t="s">
        <v>571</v>
      </c>
      <c r="C272" s="98">
        <v>72935</v>
      </c>
      <c r="D272" s="98" t="s">
        <v>33</v>
      </c>
      <c r="E272" s="73" t="s">
        <v>575</v>
      </c>
      <c r="F272" s="98" t="s">
        <v>78</v>
      </c>
      <c r="G272" s="141">
        <f>558.3+80-22.6</f>
        <v>615.69999999999993</v>
      </c>
      <c r="H272" s="100"/>
      <c r="I272" s="52"/>
    </row>
    <row r="273" spans="2:9" ht="20.100000000000001" customHeight="1" outlineLevel="1">
      <c r="B273" s="72" t="s">
        <v>576</v>
      </c>
      <c r="C273" s="98">
        <v>72936</v>
      </c>
      <c r="D273" s="98" t="s">
        <v>33</v>
      </c>
      <c r="E273" s="73" t="s">
        <v>577</v>
      </c>
      <c r="F273" s="98" t="s">
        <v>78</v>
      </c>
      <c r="G273" s="141">
        <f>157.3-46</f>
        <v>111.30000000000001</v>
      </c>
      <c r="H273" s="100"/>
      <c r="I273" s="52"/>
    </row>
    <row r="274" spans="2:9" ht="20.100000000000001" customHeight="1" outlineLevel="1">
      <c r="B274" s="72" t="s">
        <v>578</v>
      </c>
      <c r="C274" s="98">
        <v>55865</v>
      </c>
      <c r="D274" s="98" t="s">
        <v>33</v>
      </c>
      <c r="E274" s="73" t="s">
        <v>579</v>
      </c>
      <c r="F274" s="98" t="s">
        <v>78</v>
      </c>
      <c r="G274" s="141">
        <v>182.5</v>
      </c>
      <c r="H274" s="100"/>
      <c r="I274" s="52"/>
    </row>
    <row r="275" spans="2:9" ht="20.100000000000001" customHeight="1" outlineLevel="1">
      <c r="B275" s="72" t="s">
        <v>580</v>
      </c>
      <c r="C275" s="98">
        <v>55866</v>
      </c>
      <c r="D275" s="98" t="s">
        <v>33</v>
      </c>
      <c r="E275" s="73" t="s">
        <v>581</v>
      </c>
      <c r="F275" s="98" t="s">
        <v>78</v>
      </c>
      <c r="G275" s="141">
        <v>26.8</v>
      </c>
      <c r="H275" s="100"/>
      <c r="I275" s="52"/>
    </row>
    <row r="276" spans="2:9" ht="20.100000000000001" customHeight="1" outlineLevel="1">
      <c r="B276" s="72" t="s">
        <v>582</v>
      </c>
      <c r="C276" s="98">
        <v>55867</v>
      </c>
      <c r="D276" s="98" t="s">
        <v>33</v>
      </c>
      <c r="E276" s="73" t="s">
        <v>583</v>
      </c>
      <c r="F276" s="98" t="s">
        <v>78</v>
      </c>
      <c r="G276" s="141">
        <f>49.2-17</f>
        <v>32.200000000000003</v>
      </c>
      <c r="H276" s="100"/>
      <c r="I276" s="52"/>
    </row>
    <row r="277" spans="2:9" ht="20.100000000000001" customHeight="1" outlineLevel="1">
      <c r="B277" s="72" t="s">
        <v>584</v>
      </c>
      <c r="C277" s="72">
        <v>72316</v>
      </c>
      <c r="D277" s="98" t="s">
        <v>33</v>
      </c>
      <c r="E277" s="73" t="s">
        <v>585</v>
      </c>
      <c r="F277" s="98" t="s">
        <v>78</v>
      </c>
      <c r="G277" s="141">
        <v>10.1</v>
      </c>
      <c r="H277" s="100"/>
      <c r="I277" s="52"/>
    </row>
    <row r="278" spans="2:9" ht="20.100000000000001" customHeight="1" outlineLevel="1">
      <c r="B278" s="72" t="s">
        <v>586</v>
      </c>
      <c r="C278" s="72">
        <v>72316</v>
      </c>
      <c r="D278" s="98" t="s">
        <v>33</v>
      </c>
      <c r="E278" s="73" t="s">
        <v>587</v>
      </c>
      <c r="F278" s="98" t="s">
        <v>78</v>
      </c>
      <c r="G278" s="141">
        <v>2.9</v>
      </c>
      <c r="H278" s="100"/>
      <c r="I278" s="52"/>
    </row>
    <row r="279" spans="2:9" ht="20.100000000000001" customHeight="1" outlineLevel="1">
      <c r="B279" s="72" t="s">
        <v>588</v>
      </c>
      <c r="C279" s="72">
        <v>72588</v>
      </c>
      <c r="D279" s="98" t="s">
        <v>33</v>
      </c>
      <c r="E279" s="73" t="s">
        <v>589</v>
      </c>
      <c r="F279" s="98" t="s">
        <v>20</v>
      </c>
      <c r="G279" s="141">
        <v>2</v>
      </c>
      <c r="H279" s="100"/>
      <c r="I279" s="52"/>
    </row>
    <row r="280" spans="2:9" ht="20.100000000000001" customHeight="1" outlineLevel="1">
      <c r="B280" s="72" t="s">
        <v>590</v>
      </c>
      <c r="C280" s="72">
        <v>72593</v>
      </c>
      <c r="D280" s="98" t="s">
        <v>33</v>
      </c>
      <c r="E280" s="73" t="s">
        <v>591</v>
      </c>
      <c r="F280" s="98" t="s">
        <v>20</v>
      </c>
      <c r="G280" s="141">
        <v>1</v>
      </c>
      <c r="H280" s="100"/>
      <c r="I280" s="52"/>
    </row>
    <row r="281" spans="2:9" ht="20.100000000000001" customHeight="1" outlineLevel="1">
      <c r="B281" s="72" t="s">
        <v>592</v>
      </c>
      <c r="C281" s="72">
        <v>72611</v>
      </c>
      <c r="D281" s="98" t="s">
        <v>33</v>
      </c>
      <c r="E281" s="73" t="s">
        <v>593</v>
      </c>
      <c r="F281" s="98" t="s">
        <v>20</v>
      </c>
      <c r="G281" s="141">
        <v>9</v>
      </c>
      <c r="H281" s="100"/>
      <c r="I281" s="52"/>
    </row>
    <row r="282" spans="2:9" ht="20.100000000000001" customHeight="1" outlineLevel="1">
      <c r="B282" s="72" t="s">
        <v>594</v>
      </c>
      <c r="C282" s="72">
        <v>72614</v>
      </c>
      <c r="D282" s="98" t="s">
        <v>33</v>
      </c>
      <c r="E282" s="73" t="s">
        <v>595</v>
      </c>
      <c r="F282" s="98" t="s">
        <v>20</v>
      </c>
      <c r="G282" s="141">
        <v>2</v>
      </c>
      <c r="H282" s="100"/>
      <c r="I282" s="52"/>
    </row>
    <row r="283" spans="2:9" ht="20.100000000000001" customHeight="1" outlineLevel="1">
      <c r="B283" s="72" t="s">
        <v>596</v>
      </c>
      <c r="C283" s="72">
        <v>72298</v>
      </c>
      <c r="D283" s="98" t="s">
        <v>33</v>
      </c>
      <c r="E283" s="73" t="s">
        <v>597</v>
      </c>
      <c r="F283" s="98" t="s">
        <v>20</v>
      </c>
      <c r="G283" s="141">
        <v>1</v>
      </c>
      <c r="H283" s="100"/>
      <c r="I283" s="52"/>
    </row>
    <row r="284" spans="2:9" ht="20.100000000000001" customHeight="1" outlineLevel="1">
      <c r="B284" s="72" t="s">
        <v>598</v>
      </c>
      <c r="C284" s="72">
        <v>83447</v>
      </c>
      <c r="D284" s="72" t="s">
        <v>33</v>
      </c>
      <c r="E284" s="73" t="s">
        <v>599</v>
      </c>
      <c r="F284" s="98" t="s">
        <v>20</v>
      </c>
      <c r="G284" s="141">
        <v>9</v>
      </c>
      <c r="H284" s="100"/>
      <c r="I284" s="52"/>
    </row>
    <row r="285" spans="2:9" ht="20.100000000000001" customHeight="1" outlineLevel="1">
      <c r="B285" s="72" t="s">
        <v>600</v>
      </c>
      <c r="C285" s="72">
        <v>83446</v>
      </c>
      <c r="D285" s="72" t="s">
        <v>33</v>
      </c>
      <c r="E285" s="73" t="s">
        <v>601</v>
      </c>
      <c r="F285" s="98" t="s">
        <v>20</v>
      </c>
      <c r="G285" s="141">
        <v>5</v>
      </c>
      <c r="H285" s="100"/>
      <c r="I285" s="52"/>
    </row>
    <row r="286" spans="2:9" ht="20.100000000000001" customHeight="1" outlineLevel="1">
      <c r="B286" s="72" t="s">
        <v>602</v>
      </c>
      <c r="C286" s="72">
        <v>83386</v>
      </c>
      <c r="D286" s="72" t="s">
        <v>33</v>
      </c>
      <c r="E286" s="73" t="s">
        <v>603</v>
      </c>
      <c r="F286" s="98" t="s">
        <v>20</v>
      </c>
      <c r="G286" s="141">
        <v>5</v>
      </c>
      <c r="H286" s="100"/>
      <c r="I286" s="52"/>
    </row>
    <row r="287" spans="2:9" ht="20.100000000000001" customHeight="1" outlineLevel="1">
      <c r="B287" s="72" t="s">
        <v>604</v>
      </c>
      <c r="C287" s="72">
        <v>83387</v>
      </c>
      <c r="D287" s="72" t="s">
        <v>33</v>
      </c>
      <c r="E287" s="73" t="s">
        <v>605</v>
      </c>
      <c r="F287" s="98" t="s">
        <v>20</v>
      </c>
      <c r="G287" s="141">
        <f>75+13</f>
        <v>88</v>
      </c>
      <c r="H287" s="100"/>
      <c r="I287" s="52"/>
    </row>
    <row r="288" spans="2:9" ht="20.100000000000001" customHeight="1" outlineLevel="1">
      <c r="B288" s="72" t="s">
        <v>606</v>
      </c>
      <c r="C288" s="72">
        <v>83388</v>
      </c>
      <c r="D288" s="72" t="s">
        <v>33</v>
      </c>
      <c r="E288" s="73" t="s">
        <v>607</v>
      </c>
      <c r="F288" s="98" t="s">
        <v>20</v>
      </c>
      <c r="G288" s="141">
        <v>131</v>
      </c>
      <c r="H288" s="100"/>
      <c r="I288" s="52"/>
    </row>
    <row r="289" spans="2:9" ht="20.100000000000001" customHeight="1" outlineLevel="1">
      <c r="B289" s="72" t="s">
        <v>608</v>
      </c>
      <c r="C289" s="72" t="s">
        <v>609</v>
      </c>
      <c r="D289" s="72" t="s">
        <v>47</v>
      </c>
      <c r="E289" s="73" t="s">
        <v>610</v>
      </c>
      <c r="F289" s="98" t="s">
        <v>78</v>
      </c>
      <c r="G289" s="141">
        <v>2</v>
      </c>
      <c r="H289" s="100"/>
      <c r="I289" s="52"/>
    </row>
    <row r="290" spans="2:9" ht="20.100000000000001" customHeight="1" outlineLevel="1">
      <c r="B290" s="140"/>
      <c r="C290" s="140"/>
      <c r="D290" s="140"/>
      <c r="E290" s="101" t="s">
        <v>611</v>
      </c>
      <c r="F290" s="98"/>
      <c r="G290" s="80"/>
      <c r="H290" s="80"/>
      <c r="I290" s="52"/>
    </row>
    <row r="291" spans="2:9" ht="39.950000000000003" customHeight="1" outlineLevel="1">
      <c r="B291" s="140"/>
      <c r="C291" s="140"/>
      <c r="D291" s="140"/>
      <c r="E291" s="73" t="s">
        <v>612</v>
      </c>
      <c r="F291" s="98"/>
      <c r="G291" s="141"/>
      <c r="H291" s="61"/>
      <c r="I291" s="52"/>
    </row>
    <row r="292" spans="2:9" ht="20.100000000000001" customHeight="1" outlineLevel="1">
      <c r="B292" s="72" t="s">
        <v>613</v>
      </c>
      <c r="C292" s="98" t="s">
        <v>614</v>
      </c>
      <c r="D292" s="72" t="s">
        <v>33</v>
      </c>
      <c r="E292" s="73" t="s">
        <v>615</v>
      </c>
      <c r="F292" s="98" t="s">
        <v>78</v>
      </c>
      <c r="G292" s="141">
        <f>1261.5-30</f>
        <v>1231.5</v>
      </c>
      <c r="H292" s="100"/>
      <c r="I292" s="52"/>
    </row>
    <row r="293" spans="2:9" ht="20.100000000000001" customHeight="1" outlineLevel="1">
      <c r="B293" s="72" t="s">
        <v>616</v>
      </c>
      <c r="C293" s="98" t="s">
        <v>617</v>
      </c>
      <c r="D293" s="98" t="s">
        <v>33</v>
      </c>
      <c r="E293" s="73" t="s">
        <v>618</v>
      </c>
      <c r="F293" s="98" t="s">
        <v>78</v>
      </c>
      <c r="G293" s="141">
        <f>1657.6-91.6</f>
        <v>1566</v>
      </c>
      <c r="H293" s="100"/>
      <c r="I293" s="52"/>
    </row>
    <row r="294" spans="2:9" ht="20.100000000000001" customHeight="1" outlineLevel="1">
      <c r="B294" s="72" t="s">
        <v>619</v>
      </c>
      <c r="C294" s="72" t="s">
        <v>620</v>
      </c>
      <c r="D294" s="98" t="s">
        <v>33</v>
      </c>
      <c r="E294" s="73" t="s">
        <v>621</v>
      </c>
      <c r="F294" s="98" t="s">
        <v>78</v>
      </c>
      <c r="G294" s="141">
        <v>261.5</v>
      </c>
      <c r="H294" s="100"/>
      <c r="I294" s="52"/>
    </row>
    <row r="295" spans="2:9" ht="20.100000000000001" customHeight="1" outlineLevel="1">
      <c r="B295" s="72" t="s">
        <v>622</v>
      </c>
      <c r="C295" s="72" t="s">
        <v>623</v>
      </c>
      <c r="D295" s="98" t="s">
        <v>33</v>
      </c>
      <c r="E295" s="73" t="s">
        <v>624</v>
      </c>
      <c r="F295" s="98" t="s">
        <v>78</v>
      </c>
      <c r="G295" s="141">
        <v>38.299999999999997</v>
      </c>
      <c r="H295" s="100"/>
      <c r="I295" s="52"/>
    </row>
    <row r="296" spans="2:9" ht="20.100000000000001" customHeight="1" outlineLevel="1">
      <c r="B296" s="72" t="s">
        <v>625</v>
      </c>
      <c r="C296" s="72" t="s">
        <v>626</v>
      </c>
      <c r="D296" s="98" t="s">
        <v>33</v>
      </c>
      <c r="E296" s="73" t="s">
        <v>627</v>
      </c>
      <c r="F296" s="98" t="s">
        <v>78</v>
      </c>
      <c r="G296" s="141">
        <v>157.69999999999999</v>
      </c>
      <c r="H296" s="100"/>
      <c r="I296" s="52"/>
    </row>
    <row r="297" spans="2:9" ht="20.100000000000001" customHeight="1" outlineLevel="1">
      <c r="B297" s="72" t="s">
        <v>628</v>
      </c>
      <c r="C297" s="72" t="s">
        <v>629</v>
      </c>
      <c r="D297" s="98" t="s">
        <v>33</v>
      </c>
      <c r="E297" s="73" t="s">
        <v>630</v>
      </c>
      <c r="F297" s="98" t="s">
        <v>78</v>
      </c>
      <c r="G297" s="141">
        <v>63.4</v>
      </c>
      <c r="H297" s="100"/>
      <c r="I297" s="52"/>
    </row>
    <row r="298" spans="2:9" ht="20.100000000000001" customHeight="1" outlineLevel="1">
      <c r="B298" s="72" t="s">
        <v>631</v>
      </c>
      <c r="C298" s="72" t="s">
        <v>632</v>
      </c>
      <c r="D298" s="98" t="s">
        <v>33</v>
      </c>
      <c r="E298" s="73" t="s">
        <v>633</v>
      </c>
      <c r="F298" s="98" t="s">
        <v>78</v>
      </c>
      <c r="G298" s="141">
        <f>166.5+56.8</f>
        <v>223.3</v>
      </c>
      <c r="H298" s="100"/>
      <c r="I298" s="52"/>
    </row>
    <row r="299" spans="2:9" ht="20.100000000000001" customHeight="1" outlineLevel="1">
      <c r="B299" s="72" t="s">
        <v>634</v>
      </c>
      <c r="C299" s="72" t="s">
        <v>635</v>
      </c>
      <c r="D299" s="98" t="s">
        <v>33</v>
      </c>
      <c r="E299" s="73" t="s">
        <v>636</v>
      </c>
      <c r="F299" s="98" t="s">
        <v>78</v>
      </c>
      <c r="G299" s="141">
        <v>113.6</v>
      </c>
      <c r="H299" s="100"/>
      <c r="I299" s="52"/>
    </row>
    <row r="300" spans="2:9" ht="20.100000000000001" customHeight="1" outlineLevel="1">
      <c r="B300" s="72" t="s">
        <v>637</v>
      </c>
      <c r="C300" s="72" t="s">
        <v>638</v>
      </c>
      <c r="D300" s="98" t="s">
        <v>33</v>
      </c>
      <c r="E300" s="73" t="s">
        <v>639</v>
      </c>
      <c r="F300" s="98" t="s">
        <v>78</v>
      </c>
      <c r="G300" s="141">
        <v>12.9</v>
      </c>
      <c r="H300" s="100"/>
      <c r="I300" s="52"/>
    </row>
    <row r="301" spans="2:9" ht="20.100000000000001" customHeight="1" outlineLevel="1">
      <c r="B301" s="72" t="s">
        <v>640</v>
      </c>
      <c r="C301" s="72" t="s">
        <v>641</v>
      </c>
      <c r="D301" s="98" t="s">
        <v>33</v>
      </c>
      <c r="E301" s="73" t="s">
        <v>642</v>
      </c>
      <c r="F301" s="98" t="s">
        <v>78</v>
      </c>
      <c r="G301" s="141">
        <v>51.6</v>
      </c>
      <c r="H301" s="100"/>
      <c r="I301" s="52"/>
    </row>
    <row r="302" spans="2:9" ht="20.100000000000001" customHeight="1" outlineLevel="1">
      <c r="B302" s="72" t="s">
        <v>643</v>
      </c>
      <c r="C302" s="72" t="s">
        <v>644</v>
      </c>
      <c r="D302" s="98" t="s">
        <v>33</v>
      </c>
      <c r="E302" s="73" t="s">
        <v>645</v>
      </c>
      <c r="F302" s="98" t="s">
        <v>78</v>
      </c>
      <c r="G302" s="141">
        <v>52.6</v>
      </c>
      <c r="H302" s="100"/>
      <c r="I302" s="52"/>
    </row>
    <row r="303" spans="2:9" ht="20.100000000000001" customHeight="1" outlineLevel="1">
      <c r="B303" s="72" t="s">
        <v>646</v>
      </c>
      <c r="C303" s="72" t="s">
        <v>647</v>
      </c>
      <c r="D303" s="72" t="s">
        <v>47</v>
      </c>
      <c r="E303" s="73" t="s">
        <v>648</v>
      </c>
      <c r="F303" s="98" t="s">
        <v>78</v>
      </c>
      <c r="G303" s="141">
        <v>53.6</v>
      </c>
      <c r="H303" s="100"/>
      <c r="I303" s="52"/>
    </row>
    <row r="304" spans="2:9" ht="20.100000000000001" customHeight="1" outlineLevel="1">
      <c r="B304" s="72"/>
      <c r="C304" s="140"/>
      <c r="D304" s="140"/>
      <c r="E304" s="101" t="s">
        <v>649</v>
      </c>
      <c r="F304" s="98"/>
      <c r="G304" s="80"/>
      <c r="H304" s="100"/>
      <c r="I304" s="52"/>
    </row>
    <row r="305" spans="2:11" ht="20.100000000000001" customHeight="1" outlineLevel="1">
      <c r="B305" s="72" t="s">
        <v>650</v>
      </c>
      <c r="C305" s="72">
        <v>83540</v>
      </c>
      <c r="D305" s="72" t="s">
        <v>33</v>
      </c>
      <c r="E305" s="73" t="s">
        <v>651</v>
      </c>
      <c r="F305" s="98" t="s">
        <v>20</v>
      </c>
      <c r="G305" s="80">
        <f>13+10+4+9+20</f>
        <v>56</v>
      </c>
      <c r="H305" s="100"/>
      <c r="I305" s="52"/>
    </row>
    <row r="306" spans="2:11" ht="20.100000000000001" customHeight="1" outlineLevel="1">
      <c r="B306" s="72" t="s">
        <v>652</v>
      </c>
      <c r="C306" s="98">
        <v>83566</v>
      </c>
      <c r="D306" s="98" t="s">
        <v>33</v>
      </c>
      <c r="E306" s="73" t="s">
        <v>653</v>
      </c>
      <c r="F306" s="98" t="s">
        <v>20</v>
      </c>
      <c r="G306" s="80">
        <v>2</v>
      </c>
      <c r="H306" s="100"/>
      <c r="I306" s="52"/>
    </row>
    <row r="307" spans="2:11" ht="20.100000000000001" customHeight="1" outlineLevel="1">
      <c r="B307" s="72" t="s">
        <v>654</v>
      </c>
      <c r="C307" s="72">
        <v>72331</v>
      </c>
      <c r="D307" s="98" t="s">
        <v>33</v>
      </c>
      <c r="E307" s="73" t="s">
        <v>655</v>
      </c>
      <c r="F307" s="98" t="s">
        <v>20</v>
      </c>
      <c r="G307" s="80">
        <v>7</v>
      </c>
      <c r="H307" s="100"/>
      <c r="I307" s="52"/>
    </row>
    <row r="308" spans="2:11" ht="20.100000000000001" customHeight="1" outlineLevel="1">
      <c r="B308" s="72" t="s">
        <v>656</v>
      </c>
      <c r="C308" s="72">
        <v>72332</v>
      </c>
      <c r="D308" s="98" t="s">
        <v>33</v>
      </c>
      <c r="E308" s="73" t="s">
        <v>657</v>
      </c>
      <c r="F308" s="98" t="s">
        <v>20</v>
      </c>
      <c r="G308" s="80">
        <v>1</v>
      </c>
      <c r="H308" s="100"/>
      <c r="I308" s="52"/>
    </row>
    <row r="309" spans="2:11" ht="20.100000000000001" customHeight="1" outlineLevel="1">
      <c r="B309" s="72" t="s">
        <v>658</v>
      </c>
      <c r="C309" s="72">
        <v>83467</v>
      </c>
      <c r="D309" s="98" t="s">
        <v>33</v>
      </c>
      <c r="E309" s="73" t="s">
        <v>659</v>
      </c>
      <c r="F309" s="98" t="s">
        <v>20</v>
      </c>
      <c r="G309" s="80">
        <v>9</v>
      </c>
      <c r="H309" s="100"/>
      <c r="I309" s="52"/>
    </row>
    <row r="310" spans="2:11" ht="20.100000000000001" customHeight="1" outlineLevel="1">
      <c r="B310" s="72" t="s">
        <v>660</v>
      </c>
      <c r="C310" s="72">
        <v>83466</v>
      </c>
      <c r="D310" s="98" t="s">
        <v>33</v>
      </c>
      <c r="E310" s="73" t="s">
        <v>661</v>
      </c>
      <c r="F310" s="98" t="s">
        <v>20</v>
      </c>
      <c r="G310" s="80">
        <v>3</v>
      </c>
      <c r="H310" s="100"/>
      <c r="I310" s="52"/>
    </row>
    <row r="311" spans="2:11" ht="20.100000000000001" customHeight="1" outlineLevel="1">
      <c r="B311" s="72" t="s">
        <v>662</v>
      </c>
      <c r="C311" s="72" t="s">
        <v>663</v>
      </c>
      <c r="D311" s="98" t="s">
        <v>33</v>
      </c>
      <c r="E311" s="73" t="s">
        <v>664</v>
      </c>
      <c r="F311" s="98" t="s">
        <v>20</v>
      </c>
      <c r="G311" s="80">
        <v>7</v>
      </c>
      <c r="H311" s="82"/>
      <c r="I311" s="52"/>
    </row>
    <row r="312" spans="2:11" ht="20.100000000000001" customHeight="1" outlineLevel="1">
      <c r="B312" s="72" t="s">
        <v>665</v>
      </c>
      <c r="C312" s="72" t="s">
        <v>666</v>
      </c>
      <c r="D312" s="98" t="s">
        <v>33</v>
      </c>
      <c r="E312" s="73" t="s">
        <v>667</v>
      </c>
      <c r="F312" s="72" t="s">
        <v>20</v>
      </c>
      <c r="G312" s="141">
        <v>60</v>
      </c>
      <c r="H312" s="82"/>
      <c r="I312" s="52"/>
    </row>
    <row r="313" spans="2:11" ht="20.100000000000001" customHeight="1" outlineLevel="1">
      <c r="B313" s="72" t="s">
        <v>668</v>
      </c>
      <c r="C313" s="72" t="s">
        <v>669</v>
      </c>
      <c r="D313" s="98" t="s">
        <v>33</v>
      </c>
      <c r="E313" s="73" t="s">
        <v>670</v>
      </c>
      <c r="F313" s="72" t="s">
        <v>20</v>
      </c>
      <c r="G313" s="141">
        <v>3</v>
      </c>
      <c r="H313" s="82"/>
      <c r="I313" s="52"/>
    </row>
    <row r="314" spans="2:11" ht="30" customHeight="1" outlineLevel="1">
      <c r="B314" s="72" t="s">
        <v>671</v>
      </c>
      <c r="C314" s="142" t="s">
        <v>672</v>
      </c>
      <c r="D314" s="142" t="s">
        <v>47</v>
      </c>
      <c r="E314" s="143" t="s">
        <v>673</v>
      </c>
      <c r="F314" s="72" t="s">
        <v>20</v>
      </c>
      <c r="G314" s="144">
        <v>13</v>
      </c>
      <c r="H314" s="82"/>
      <c r="I314" s="52"/>
    </row>
    <row r="315" spans="2:11" ht="20.100000000000001" customHeight="1" outlineLevel="1">
      <c r="B315" s="72" t="s">
        <v>674</v>
      </c>
      <c r="C315" s="106">
        <v>72337</v>
      </c>
      <c r="D315" s="106" t="s">
        <v>33</v>
      </c>
      <c r="E315" s="108" t="s">
        <v>675</v>
      </c>
      <c r="F315" s="89" t="s">
        <v>20</v>
      </c>
      <c r="G315" s="75">
        <v>10</v>
      </c>
      <c r="H315" s="82"/>
      <c r="I315" s="52"/>
    </row>
    <row r="316" spans="2:11" ht="20.100000000000001" customHeight="1" outlineLevel="1">
      <c r="B316" s="294" t="s">
        <v>676</v>
      </c>
      <c r="C316" s="294"/>
      <c r="D316" s="294"/>
      <c r="E316" s="294"/>
      <c r="F316" s="294"/>
      <c r="G316" s="294"/>
      <c r="H316" s="294"/>
      <c r="I316" s="66">
        <f>SUM(I254:I315)</f>
        <v>0</v>
      </c>
    </row>
    <row r="317" spans="2:11" ht="20.100000000000001" customHeight="1">
      <c r="B317" s="104"/>
      <c r="C317" s="104"/>
      <c r="D317" s="104"/>
      <c r="E317" s="104"/>
      <c r="F317" s="104"/>
      <c r="G317" s="104"/>
      <c r="H317" s="104"/>
      <c r="I317" s="105"/>
    </row>
    <row r="318" spans="2:11" ht="20.100000000000001" customHeight="1">
      <c r="B318" s="43" t="s">
        <v>677</v>
      </c>
      <c r="C318" s="44"/>
      <c r="D318" s="44"/>
      <c r="E318" s="45" t="s">
        <v>678</v>
      </c>
      <c r="F318" s="45"/>
      <c r="G318" s="46"/>
      <c r="H318" s="46"/>
      <c r="I318" s="47">
        <f>I328</f>
        <v>0</v>
      </c>
    </row>
    <row r="319" spans="2:11" ht="20.100000000000001" customHeight="1" outlineLevel="1">
      <c r="B319" s="72" t="s">
        <v>677</v>
      </c>
      <c r="C319" s="42">
        <v>68070</v>
      </c>
      <c r="D319" s="129" t="s">
        <v>33</v>
      </c>
      <c r="E319" s="60" t="s">
        <v>679</v>
      </c>
      <c r="F319" s="145" t="s">
        <v>78</v>
      </c>
      <c r="G319" s="61">
        <v>3</v>
      </c>
      <c r="H319" s="50"/>
      <c r="I319" s="52"/>
    </row>
    <row r="320" spans="2:11" ht="20.100000000000001" customHeight="1" outlineLevel="1">
      <c r="B320" s="72" t="s">
        <v>680</v>
      </c>
      <c r="C320" s="42" t="s">
        <v>149</v>
      </c>
      <c r="D320" s="129" t="s">
        <v>198</v>
      </c>
      <c r="E320" s="60" t="s">
        <v>681</v>
      </c>
      <c r="F320" s="145" t="s">
        <v>78</v>
      </c>
      <c r="G320" s="61">
        <v>26</v>
      </c>
      <c r="H320" s="125"/>
      <c r="I320" s="52"/>
      <c r="K320" s="96"/>
    </row>
    <row r="321" spans="2:11" ht="20.100000000000001" customHeight="1" outlineLevel="1">
      <c r="B321" s="72" t="s">
        <v>682</v>
      </c>
      <c r="C321" s="42" t="s">
        <v>149</v>
      </c>
      <c r="D321" s="129" t="s">
        <v>198</v>
      </c>
      <c r="E321" s="60" t="s">
        <v>683</v>
      </c>
      <c r="F321" s="107" t="s">
        <v>20</v>
      </c>
      <c r="G321" s="61">
        <v>26</v>
      </c>
      <c r="H321" s="125"/>
      <c r="I321" s="52"/>
      <c r="K321" s="96"/>
    </row>
    <row r="322" spans="2:11" ht="30" customHeight="1" outlineLevel="1">
      <c r="B322" s="72" t="s">
        <v>684</v>
      </c>
      <c r="C322" s="42" t="s">
        <v>149</v>
      </c>
      <c r="D322" s="129" t="s">
        <v>198</v>
      </c>
      <c r="E322" s="73" t="s">
        <v>685</v>
      </c>
      <c r="F322" s="107" t="s">
        <v>20</v>
      </c>
      <c r="G322" s="61">
        <v>1</v>
      </c>
      <c r="H322" s="125"/>
      <c r="I322" s="52"/>
      <c r="K322" s="96"/>
    </row>
    <row r="323" spans="2:11" ht="20.100000000000001" customHeight="1" outlineLevel="1">
      <c r="B323" s="72" t="s">
        <v>686</v>
      </c>
      <c r="C323" s="107">
        <v>68069</v>
      </c>
      <c r="D323" s="107" t="s">
        <v>33</v>
      </c>
      <c r="E323" s="146" t="s">
        <v>687</v>
      </c>
      <c r="F323" s="107" t="s">
        <v>20</v>
      </c>
      <c r="G323" s="61">
        <v>26</v>
      </c>
      <c r="H323" s="147"/>
      <c r="I323" s="52"/>
    </row>
    <row r="324" spans="2:11" ht="20.100000000000001" customHeight="1" outlineLevel="1">
      <c r="B324" s="72" t="s">
        <v>688</v>
      </c>
      <c r="C324" s="107">
        <v>72929</v>
      </c>
      <c r="D324" s="107" t="s">
        <v>33</v>
      </c>
      <c r="E324" s="146" t="s">
        <v>689</v>
      </c>
      <c r="F324" s="145" t="s">
        <v>78</v>
      </c>
      <c r="G324" s="61">
        <v>430.8</v>
      </c>
      <c r="H324" s="147"/>
      <c r="I324" s="52"/>
    </row>
    <row r="325" spans="2:11" ht="20.100000000000001" customHeight="1" outlineLevel="1">
      <c r="B325" s="72" t="s">
        <v>690</v>
      </c>
      <c r="C325" s="107">
        <v>72930</v>
      </c>
      <c r="D325" s="107" t="s">
        <v>33</v>
      </c>
      <c r="E325" s="146" t="s">
        <v>691</v>
      </c>
      <c r="F325" s="145" t="s">
        <v>78</v>
      </c>
      <c r="G325" s="61">
        <v>288</v>
      </c>
      <c r="H325" s="147"/>
      <c r="I325" s="52"/>
      <c r="K325" s="96"/>
    </row>
    <row r="326" spans="2:11" ht="30" customHeight="1" outlineLevel="1">
      <c r="B326" s="72" t="s">
        <v>692</v>
      </c>
      <c r="C326" s="107">
        <v>83370</v>
      </c>
      <c r="D326" s="107" t="s">
        <v>33</v>
      </c>
      <c r="E326" s="132" t="s">
        <v>693</v>
      </c>
      <c r="F326" s="107" t="s">
        <v>20</v>
      </c>
      <c r="G326" s="61">
        <v>5</v>
      </c>
      <c r="H326" s="147"/>
      <c r="I326" s="52"/>
    </row>
    <row r="327" spans="2:11" ht="20.100000000000001" customHeight="1" outlineLevel="1">
      <c r="B327" s="72" t="s">
        <v>694</v>
      </c>
      <c r="C327" s="107">
        <v>72263</v>
      </c>
      <c r="D327" s="107" t="s">
        <v>33</v>
      </c>
      <c r="E327" s="146" t="s">
        <v>695</v>
      </c>
      <c r="F327" s="107" t="s">
        <v>20</v>
      </c>
      <c r="G327" s="61">
        <v>26</v>
      </c>
      <c r="H327" s="147"/>
      <c r="I327" s="52"/>
    </row>
    <row r="328" spans="2:11" ht="20.100000000000001" customHeight="1" outlineLevel="1">
      <c r="B328" s="294" t="s">
        <v>696</v>
      </c>
      <c r="C328" s="294"/>
      <c r="D328" s="294"/>
      <c r="E328" s="294"/>
      <c r="F328" s="294"/>
      <c r="G328" s="294"/>
      <c r="H328" s="294"/>
      <c r="I328" s="135">
        <f>SUM(I319:I327)</f>
        <v>0</v>
      </c>
    </row>
    <row r="329" spans="2:11" ht="20.100000000000001" customHeight="1">
      <c r="B329" s="67"/>
      <c r="C329" s="67"/>
      <c r="D329" s="67"/>
      <c r="G329" s="68"/>
      <c r="H329" s="69"/>
      <c r="I329" s="70"/>
    </row>
    <row r="330" spans="2:11" ht="20.100000000000001" customHeight="1">
      <c r="B330" s="43" t="s">
        <v>697</v>
      </c>
      <c r="C330" s="44"/>
      <c r="D330" s="44"/>
      <c r="E330" s="45" t="s">
        <v>698</v>
      </c>
      <c r="F330" s="45"/>
      <c r="G330" s="46"/>
      <c r="H330" s="46"/>
      <c r="I330" s="47">
        <f>I341</f>
        <v>0</v>
      </c>
    </row>
    <row r="331" spans="2:11" ht="20.100000000000001" customHeight="1" outlineLevel="1">
      <c r="B331" s="71" t="s">
        <v>699</v>
      </c>
      <c r="C331" s="129" t="s">
        <v>700</v>
      </c>
      <c r="D331" s="129" t="s">
        <v>47</v>
      </c>
      <c r="E331" s="73" t="s">
        <v>701</v>
      </c>
      <c r="F331" s="48" t="s">
        <v>20</v>
      </c>
      <c r="G331" s="50">
        <v>1</v>
      </c>
      <c r="H331" s="100"/>
      <c r="I331" s="52"/>
    </row>
    <row r="332" spans="2:11" ht="20.100000000000001" customHeight="1" outlineLevel="1">
      <c r="B332" s="71" t="s">
        <v>702</v>
      </c>
      <c r="C332" s="42" t="s">
        <v>703</v>
      </c>
      <c r="D332" s="129" t="s">
        <v>47</v>
      </c>
      <c r="E332" s="64" t="s">
        <v>704</v>
      </c>
      <c r="F332" s="48" t="s">
        <v>35</v>
      </c>
      <c r="G332" s="50">
        <v>12.22</v>
      </c>
      <c r="H332" s="100"/>
      <c r="I332" s="52"/>
    </row>
    <row r="333" spans="2:11" ht="27.75" customHeight="1" outlineLevel="1">
      <c r="B333" s="71" t="s">
        <v>705</v>
      </c>
      <c r="C333" s="42" t="s">
        <v>703</v>
      </c>
      <c r="D333" s="129" t="s">
        <v>47</v>
      </c>
      <c r="E333" s="73" t="s">
        <v>706</v>
      </c>
      <c r="F333" s="48" t="s">
        <v>35</v>
      </c>
      <c r="G333" s="58">
        <v>3.5</v>
      </c>
      <c r="H333" s="148"/>
      <c r="I333" s="52"/>
    </row>
    <row r="334" spans="2:11" ht="20.100000000000001" customHeight="1" outlineLevel="1">
      <c r="B334" s="71" t="s">
        <v>707</v>
      </c>
      <c r="C334" s="116" t="s">
        <v>708</v>
      </c>
      <c r="D334" s="107" t="s">
        <v>47</v>
      </c>
      <c r="E334" s="73" t="s">
        <v>709</v>
      </c>
      <c r="F334" s="56" t="s">
        <v>78</v>
      </c>
      <c r="G334" s="58">
        <v>71.3</v>
      </c>
      <c r="H334" s="100"/>
      <c r="I334" s="52"/>
    </row>
    <row r="335" spans="2:11" ht="30" customHeight="1" outlineLevel="1">
      <c r="B335" s="71" t="s">
        <v>710</v>
      </c>
      <c r="C335" s="76" t="s">
        <v>711</v>
      </c>
      <c r="D335" s="76" t="s">
        <v>47</v>
      </c>
      <c r="E335" s="57" t="s">
        <v>712</v>
      </c>
      <c r="F335" s="56" t="s">
        <v>35</v>
      </c>
      <c r="G335" s="58">
        <v>6.55</v>
      </c>
      <c r="H335" s="110"/>
      <c r="I335" s="52"/>
    </row>
    <row r="336" spans="2:11" ht="20.100000000000001" customHeight="1" outlineLevel="1">
      <c r="B336" s="71" t="s">
        <v>713</v>
      </c>
      <c r="C336" s="76" t="s">
        <v>714</v>
      </c>
      <c r="D336" s="76" t="s">
        <v>47</v>
      </c>
      <c r="E336" s="57" t="s">
        <v>715</v>
      </c>
      <c r="F336" s="56" t="s">
        <v>35</v>
      </c>
      <c r="G336" s="58">
        <v>1.9</v>
      </c>
      <c r="H336" s="110"/>
      <c r="I336" s="52"/>
    </row>
    <row r="337" spans="2:12" ht="20.100000000000001" customHeight="1" outlineLevel="1">
      <c r="B337" s="71" t="s">
        <v>716</v>
      </c>
      <c r="C337" s="76" t="s">
        <v>717</v>
      </c>
      <c r="D337" s="76" t="s">
        <v>47</v>
      </c>
      <c r="E337" s="57" t="s">
        <v>718</v>
      </c>
      <c r="F337" s="56" t="s">
        <v>35</v>
      </c>
      <c r="G337" s="58">
        <v>75.900000000000006</v>
      </c>
      <c r="H337" s="110"/>
      <c r="I337" s="52"/>
    </row>
    <row r="338" spans="2:12" ht="20.100000000000001" customHeight="1" outlineLevel="1">
      <c r="B338" s="71" t="s">
        <v>719</v>
      </c>
      <c r="C338" s="76" t="s">
        <v>720</v>
      </c>
      <c r="D338" s="76" t="s">
        <v>33</v>
      </c>
      <c r="E338" s="57" t="s">
        <v>721</v>
      </c>
      <c r="F338" s="56" t="s">
        <v>35</v>
      </c>
      <c r="G338" s="58">
        <v>90.96</v>
      </c>
      <c r="H338" s="110"/>
      <c r="I338" s="52"/>
    </row>
    <row r="339" spans="2:12" ht="30" customHeight="1" outlineLevel="1">
      <c r="B339" s="71" t="s">
        <v>722</v>
      </c>
      <c r="C339" s="76" t="s">
        <v>723</v>
      </c>
      <c r="D339" s="76" t="s">
        <v>33</v>
      </c>
      <c r="E339" s="57" t="s">
        <v>724</v>
      </c>
      <c r="F339" s="56" t="s">
        <v>35</v>
      </c>
      <c r="G339" s="58">
        <v>5.4</v>
      </c>
      <c r="H339" s="110"/>
      <c r="I339" s="52"/>
      <c r="L339" s="96"/>
    </row>
    <row r="340" spans="2:12" ht="30" customHeight="1" outlineLevel="1">
      <c r="B340" s="71" t="s">
        <v>725</v>
      </c>
      <c r="C340" s="76" t="s">
        <v>723</v>
      </c>
      <c r="D340" s="76" t="s">
        <v>33</v>
      </c>
      <c r="E340" s="57" t="s">
        <v>726</v>
      </c>
      <c r="F340" s="56" t="s">
        <v>35</v>
      </c>
      <c r="G340" s="58">
        <v>5.4</v>
      </c>
      <c r="H340" s="110"/>
      <c r="I340" s="52"/>
    </row>
    <row r="341" spans="2:12" ht="20.100000000000001" customHeight="1" outlineLevel="1">
      <c r="B341" s="294" t="s">
        <v>727</v>
      </c>
      <c r="C341" s="294"/>
      <c r="D341" s="294"/>
      <c r="E341" s="294"/>
      <c r="F341" s="294"/>
      <c r="G341" s="294"/>
      <c r="H341" s="294"/>
      <c r="I341" s="66">
        <f>SUM(I331:I340)</f>
        <v>0</v>
      </c>
    </row>
    <row r="342" spans="2:12" ht="20.100000000000001" customHeight="1">
      <c r="B342" s="67"/>
      <c r="C342" s="67"/>
      <c r="D342" s="67"/>
      <c r="E342" s="149"/>
      <c r="G342" s="68"/>
      <c r="H342" s="69"/>
      <c r="I342" s="70"/>
    </row>
    <row r="343" spans="2:12" ht="20.100000000000001" customHeight="1">
      <c r="B343" s="43" t="s">
        <v>728</v>
      </c>
      <c r="C343" s="44"/>
      <c r="D343" s="44"/>
      <c r="E343" s="45" t="s">
        <v>729</v>
      </c>
      <c r="F343" s="45"/>
      <c r="G343" s="46"/>
      <c r="H343" s="46"/>
      <c r="I343" s="47">
        <f>SUM(I344)</f>
        <v>0</v>
      </c>
    </row>
    <row r="344" spans="2:12" ht="20.100000000000001" customHeight="1" outlineLevel="1">
      <c r="B344" s="76" t="s">
        <v>730</v>
      </c>
      <c r="C344" s="150">
        <v>9537</v>
      </c>
      <c r="D344" s="150" t="s">
        <v>731</v>
      </c>
      <c r="E344" s="151" t="s">
        <v>732</v>
      </c>
      <c r="F344" s="102" t="s">
        <v>35</v>
      </c>
      <c r="G344" s="103">
        <v>972.34</v>
      </c>
      <c r="H344" s="152"/>
      <c r="I344" s="52"/>
    </row>
    <row r="345" spans="2:12" ht="20.100000000000001" customHeight="1" outlineLevel="1">
      <c r="B345" s="294" t="s">
        <v>733</v>
      </c>
      <c r="C345" s="294"/>
      <c r="D345" s="294"/>
      <c r="E345" s="294"/>
      <c r="F345" s="294"/>
      <c r="G345" s="294"/>
      <c r="H345" s="294"/>
      <c r="I345" s="66">
        <f>SUM(I344)</f>
        <v>0</v>
      </c>
    </row>
    <row r="346" spans="2:12" ht="20.100000000000001" customHeight="1">
      <c r="B346" s="126"/>
      <c r="C346" s="126"/>
      <c r="D346" s="126"/>
      <c r="E346" s="104"/>
      <c r="F346" s="153"/>
      <c r="G346" s="153"/>
      <c r="H346" s="154"/>
      <c r="I346" s="155"/>
    </row>
    <row r="347" spans="2:12" ht="20.100000000000001" customHeight="1">
      <c r="B347" s="295" t="s">
        <v>734</v>
      </c>
      <c r="C347" s="295"/>
      <c r="D347" s="295"/>
      <c r="E347" s="296"/>
      <c r="F347" s="296"/>
      <c r="G347" s="296"/>
      <c r="H347" s="296"/>
      <c r="I347" s="156">
        <f>I345+I328+I316+I250+I241+I226+I199+I178+I148+I138+I123+I112+I108+I102+I64+I71+I50+I22+I29+I341</f>
        <v>0</v>
      </c>
    </row>
    <row r="348" spans="2:12" ht="20.100000000000001" customHeight="1" thickBot="1">
      <c r="I348" s="158"/>
    </row>
    <row r="349" spans="2:12" ht="12.75" customHeight="1">
      <c r="B349" s="282" t="s">
        <v>735</v>
      </c>
      <c r="C349" s="283"/>
      <c r="D349" s="283"/>
      <c r="E349" s="283"/>
      <c r="F349" s="283"/>
      <c r="G349" s="284"/>
    </row>
    <row r="350" spans="2:12">
      <c r="B350" s="285"/>
      <c r="C350" s="286"/>
      <c r="D350" s="286"/>
      <c r="E350" s="286"/>
      <c r="F350" s="286"/>
      <c r="G350" s="287"/>
    </row>
    <row r="351" spans="2:12">
      <c r="B351" s="285"/>
      <c r="C351" s="286"/>
      <c r="D351" s="286"/>
      <c r="E351" s="286"/>
      <c r="F351" s="286"/>
      <c r="G351" s="287"/>
    </row>
    <row r="352" spans="2:12">
      <c r="B352" s="285"/>
      <c r="C352" s="286"/>
      <c r="D352" s="286"/>
      <c r="E352" s="286"/>
      <c r="F352" s="286"/>
      <c r="G352" s="287"/>
    </row>
    <row r="353" spans="2:7">
      <c r="B353" s="285"/>
      <c r="C353" s="286"/>
      <c r="D353" s="286"/>
      <c r="E353" s="286"/>
      <c r="F353" s="286"/>
      <c r="G353" s="287"/>
    </row>
    <row r="354" spans="2:7">
      <c r="B354" s="288" t="s">
        <v>736</v>
      </c>
      <c r="C354" s="289"/>
      <c r="D354" s="289"/>
      <c r="E354" s="289"/>
      <c r="F354" s="289"/>
      <c r="G354" s="290"/>
    </row>
    <row r="355" spans="2:7">
      <c r="B355" s="288"/>
      <c r="C355" s="289"/>
      <c r="D355" s="289"/>
      <c r="E355" s="289"/>
      <c r="F355" s="289"/>
      <c r="G355" s="290"/>
    </row>
    <row r="356" spans="2:7">
      <c r="B356" s="288" t="s">
        <v>737</v>
      </c>
      <c r="C356" s="289"/>
      <c r="D356" s="289"/>
      <c r="E356" s="289"/>
      <c r="F356" s="289"/>
      <c r="G356" s="290"/>
    </row>
    <row r="357" spans="2:7" ht="13.5" thickBot="1">
      <c r="B357" s="291"/>
      <c r="C357" s="292"/>
      <c r="D357" s="292"/>
      <c r="E357" s="292"/>
      <c r="F357" s="292"/>
      <c r="G357" s="293"/>
    </row>
  </sheetData>
  <mergeCells count="27">
    <mergeCell ref="B50:H50"/>
    <mergeCell ref="A1:I3"/>
    <mergeCell ref="G5:H5"/>
    <mergeCell ref="F6:I7"/>
    <mergeCell ref="B22:H22"/>
    <mergeCell ref="B29:H29"/>
    <mergeCell ref="B241:H241"/>
    <mergeCell ref="B64:H64"/>
    <mergeCell ref="B71:H71"/>
    <mergeCell ref="B102:H102"/>
    <mergeCell ref="B108:H108"/>
    <mergeCell ref="B112:H112"/>
    <mergeCell ref="B123:H123"/>
    <mergeCell ref="B138:H138"/>
    <mergeCell ref="B148:H148"/>
    <mergeCell ref="B178:H178"/>
    <mergeCell ref="B199:H199"/>
    <mergeCell ref="B226:H226"/>
    <mergeCell ref="B349:G353"/>
    <mergeCell ref="B354:G355"/>
    <mergeCell ref="B356:G357"/>
    <mergeCell ref="B250:H250"/>
    <mergeCell ref="B316:H316"/>
    <mergeCell ref="B328:H328"/>
    <mergeCell ref="B341:H341"/>
    <mergeCell ref="B345:H345"/>
    <mergeCell ref="B347:H347"/>
  </mergeCells>
  <conditionalFormatting sqref="G229:G240">
    <cfRule type="cellIs" dxfId="18" priority="4" stopIfTrue="1" operator="equal">
      <formula>0</formula>
    </cfRule>
  </conditionalFormatting>
  <conditionalFormatting sqref="G244:G249">
    <cfRule type="cellIs" dxfId="17" priority="1" stopIfTrue="1" operator="equal">
      <formula>0</formula>
    </cfRule>
  </conditionalFormatting>
  <conditionalFormatting sqref="G11:H11">
    <cfRule type="cellIs" dxfId="16" priority="13" stopIfTrue="1" operator="equal">
      <formula>0</formula>
    </cfRule>
  </conditionalFormatting>
  <conditionalFormatting sqref="G22:H22 G64:H64 G163:G177 G226:H227 G272:G289 G291:G314 H311:H315 G319:G327 G341:H341 G345:H345">
    <cfRule type="cellIs" dxfId="15" priority="16" stopIfTrue="1" operator="equal">
      <formula>0</formula>
    </cfRule>
  </conditionalFormatting>
  <conditionalFormatting sqref="G29:H29">
    <cfRule type="cellIs" dxfId="14" priority="10" stopIfTrue="1" operator="equal">
      <formula>0</formula>
    </cfRule>
  </conditionalFormatting>
  <conditionalFormatting sqref="G50:H50">
    <cfRule type="cellIs" dxfId="13" priority="9" stopIfTrue="1" operator="equal">
      <formula>0</formula>
    </cfRule>
  </conditionalFormatting>
  <conditionalFormatting sqref="G178:H178">
    <cfRule type="cellIs" dxfId="12" priority="15" stopIfTrue="1" operator="equal">
      <formula>0</formula>
    </cfRule>
  </conditionalFormatting>
  <conditionalFormatting sqref="G199:H199">
    <cfRule type="cellIs" dxfId="11" priority="12" stopIfTrue="1" operator="equal">
      <formula>0</formula>
    </cfRule>
  </conditionalFormatting>
  <conditionalFormatting sqref="G241:H241">
    <cfRule type="cellIs" dxfId="10" priority="11" stopIfTrue="1" operator="equal">
      <formula>0</formula>
    </cfRule>
  </conditionalFormatting>
  <conditionalFormatting sqref="G250:H250">
    <cfRule type="cellIs" dxfId="9" priority="7" stopIfTrue="1" operator="equal">
      <formula>0</formula>
    </cfRule>
  </conditionalFormatting>
  <conditionalFormatting sqref="G328:H328">
    <cfRule type="cellIs" dxfId="8" priority="8" stopIfTrue="1" operator="equal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91A7D-7B27-4210-8FDA-99A5363F05DE}">
  <dimension ref="A1:P326"/>
  <sheetViews>
    <sheetView zoomScale="80" zoomScaleNormal="80" workbookViewId="0">
      <pane xSplit="6" ySplit="11" topLeftCell="H49" activePane="bottomRight" state="frozen"/>
      <selection pane="topRight" activeCell="G1" sqref="G1"/>
      <selection pane="bottomLeft" activeCell="A12" sqref="A12"/>
      <selection pane="bottomRight" activeCell="H218" sqref="H218:H225"/>
    </sheetView>
  </sheetViews>
  <sheetFormatPr defaultRowHeight="12.75"/>
  <cols>
    <col min="1" max="1" width="11" style="235" customWidth="1"/>
    <col min="2" max="3" width="9.140625" style="235"/>
    <col min="4" max="4" width="62.28515625" style="234" customWidth="1"/>
    <col min="5" max="5" width="9.140625" style="235" customWidth="1"/>
    <col min="6" max="6" width="16.5703125" style="235" customWidth="1"/>
    <col min="7" max="7" width="7.85546875" style="237" hidden="1" customWidth="1"/>
    <col min="8" max="9" width="9.140625" style="235"/>
    <col min="10" max="10" width="65.85546875" style="238" customWidth="1"/>
    <col min="11" max="11" width="6.85546875" style="235" customWidth="1"/>
    <col min="12" max="12" width="11" style="235" customWidth="1"/>
    <col min="13" max="14" width="11.42578125" style="235" customWidth="1"/>
    <col min="15" max="15" width="13.5703125" style="235" customWidth="1"/>
    <col min="16" max="16" width="11" style="235" customWidth="1"/>
    <col min="17" max="16384" width="9.140625" style="235"/>
  </cols>
  <sheetData>
    <row r="1" spans="1:16" ht="36.75" customHeight="1">
      <c r="A1" s="336"/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</row>
    <row r="2" spans="1:16" ht="24.95" customHeight="1">
      <c r="A2" s="337" t="s">
        <v>738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</row>
    <row r="3" spans="1:16" ht="24.95" customHeight="1">
      <c r="A3" s="339" t="s">
        <v>739</v>
      </c>
      <c r="B3" s="340"/>
      <c r="C3" s="340"/>
      <c r="D3" s="340"/>
      <c r="E3" s="340"/>
      <c r="F3" s="340"/>
      <c r="G3" s="341"/>
      <c r="H3" s="338" t="s">
        <v>740</v>
      </c>
      <c r="I3" s="338"/>
      <c r="J3" s="338"/>
      <c r="K3" s="338"/>
      <c r="L3" s="338"/>
      <c r="M3" s="338"/>
      <c r="N3" s="338"/>
      <c r="O3" s="338"/>
      <c r="P3" s="338"/>
    </row>
    <row r="4" spans="1:16" ht="24.95" customHeight="1">
      <c r="A4" s="219" t="s">
        <v>741</v>
      </c>
      <c r="B4" s="342" t="s">
        <v>742</v>
      </c>
      <c r="C4" s="343"/>
      <c r="D4" s="343"/>
      <c r="E4" s="343"/>
      <c r="F4" s="343"/>
      <c r="G4" s="344"/>
      <c r="H4" s="240"/>
      <c r="I4" s="328" t="s">
        <v>1</v>
      </c>
      <c r="J4" s="328"/>
      <c r="K4" s="328"/>
      <c r="L4" s="328"/>
      <c r="M4" s="328"/>
      <c r="N4" s="328"/>
      <c r="O4" s="328"/>
      <c r="P4" s="328"/>
    </row>
    <row r="5" spans="1:16" ht="24.95" customHeight="1">
      <c r="A5" s="219" t="s">
        <v>743</v>
      </c>
      <c r="B5" s="347" t="s">
        <v>744</v>
      </c>
      <c r="C5" s="347"/>
      <c r="D5" s="347"/>
      <c r="E5" s="3" t="s">
        <v>745</v>
      </c>
      <c r="F5" s="345">
        <v>0.27</v>
      </c>
      <c r="G5" s="346"/>
      <c r="H5" s="240"/>
      <c r="I5" s="328" t="s">
        <v>2</v>
      </c>
      <c r="J5" s="328"/>
      <c r="K5" s="328"/>
      <c r="L5" s="328"/>
      <c r="M5" s="328"/>
      <c r="N5" s="328"/>
      <c r="O5" s="328"/>
      <c r="P5" s="328"/>
    </row>
    <row r="6" spans="1:16" ht="24.95" customHeight="1">
      <c r="A6" s="219" t="s">
        <v>746</v>
      </c>
      <c r="B6" s="322" t="s">
        <v>747</v>
      </c>
      <c r="C6" s="322"/>
      <c r="D6" s="322"/>
      <c r="E6" s="3" t="s">
        <v>748</v>
      </c>
      <c r="F6" s="333" t="s">
        <v>749</v>
      </c>
      <c r="G6" s="334"/>
      <c r="H6" s="240"/>
      <c r="I6" s="328" t="s">
        <v>3</v>
      </c>
      <c r="J6" s="328"/>
      <c r="K6" s="328"/>
      <c r="L6" s="328"/>
      <c r="M6" s="328"/>
      <c r="N6" s="328"/>
      <c r="O6" s="328"/>
      <c r="P6" s="328"/>
    </row>
    <row r="7" spans="1:16" ht="24.95" customHeight="1">
      <c r="A7" s="219" t="s">
        <v>750</v>
      </c>
      <c r="B7" s="335" t="s">
        <v>751</v>
      </c>
      <c r="C7" s="335"/>
      <c r="D7" s="335"/>
      <c r="E7" s="3" t="s">
        <v>752</v>
      </c>
      <c r="F7" s="333" t="s">
        <v>753</v>
      </c>
      <c r="G7" s="334"/>
      <c r="H7" s="240"/>
      <c r="I7" s="330" t="s">
        <v>4</v>
      </c>
      <c r="J7" s="331"/>
      <c r="K7" s="331"/>
      <c r="L7" s="331"/>
      <c r="M7" s="331"/>
      <c r="N7" s="331"/>
      <c r="O7" s="331"/>
      <c r="P7" s="332"/>
    </row>
    <row r="8" spans="1:16" ht="24.95" customHeight="1">
      <c r="A8" s="329" t="s">
        <v>754</v>
      </c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</row>
    <row r="9" spans="1:16" ht="24.95" customHeight="1">
      <c r="A9" s="315" t="s">
        <v>755</v>
      </c>
      <c r="B9" s="315"/>
      <c r="C9" s="315"/>
      <c r="D9" s="315"/>
      <c r="E9" s="312" t="s">
        <v>756</v>
      </c>
      <c r="F9" s="313"/>
      <c r="G9" s="314"/>
      <c r="H9" s="323" t="s">
        <v>757</v>
      </c>
      <c r="I9" s="324"/>
      <c r="J9" s="325"/>
      <c r="K9" s="326" t="s">
        <v>698</v>
      </c>
      <c r="L9" s="327"/>
      <c r="M9" s="323" t="s">
        <v>758</v>
      </c>
      <c r="N9" s="324"/>
      <c r="O9" s="324"/>
      <c r="P9" s="325"/>
    </row>
    <row r="10" spans="1:16" ht="24.95" customHeight="1">
      <c r="A10" s="213" t="s">
        <v>21</v>
      </c>
      <c r="B10" s="213" t="s">
        <v>22</v>
      </c>
      <c r="C10" s="213" t="s">
        <v>23</v>
      </c>
      <c r="D10" s="239" t="s">
        <v>24</v>
      </c>
      <c r="E10" s="213" t="s">
        <v>25</v>
      </c>
      <c r="F10" s="214" t="s">
        <v>26</v>
      </c>
      <c r="G10" s="214" t="s">
        <v>759</v>
      </c>
      <c r="H10" s="215" t="s">
        <v>760</v>
      </c>
      <c r="I10" s="215" t="s">
        <v>761</v>
      </c>
      <c r="J10" s="215" t="s">
        <v>24</v>
      </c>
      <c r="K10" s="216" t="s">
        <v>762</v>
      </c>
      <c r="L10" s="215" t="s">
        <v>763</v>
      </c>
      <c r="M10" s="217" t="s">
        <v>764</v>
      </c>
      <c r="N10" s="217" t="s">
        <v>765</v>
      </c>
      <c r="O10" s="217" t="s">
        <v>766</v>
      </c>
      <c r="P10" s="218" t="s">
        <v>767</v>
      </c>
    </row>
    <row r="11" spans="1:16" ht="24.95" customHeight="1">
      <c r="A11" s="164" t="s">
        <v>29</v>
      </c>
      <c r="B11" s="164"/>
      <c r="C11" s="164"/>
      <c r="D11" s="221" t="s">
        <v>30</v>
      </c>
      <c r="E11" s="165"/>
      <c r="F11" s="166"/>
      <c r="G11" s="251"/>
      <c r="H11" s="164"/>
      <c r="I11" s="164"/>
      <c r="J11" s="221" t="s">
        <v>30</v>
      </c>
      <c r="K11" s="165"/>
      <c r="L11" s="166"/>
      <c r="M11" s="165"/>
      <c r="N11" s="165"/>
      <c r="O11" s="166">
        <f>SUM(O12:O20)</f>
        <v>7090.6640000000007</v>
      </c>
      <c r="P11" s="166"/>
    </row>
    <row r="12" spans="1:16" ht="24.95" customHeight="1">
      <c r="A12" s="167" t="s">
        <v>31</v>
      </c>
      <c r="B12" s="167" t="s">
        <v>32</v>
      </c>
      <c r="C12" s="163" t="s">
        <v>33</v>
      </c>
      <c r="D12" s="222" t="s">
        <v>34</v>
      </c>
      <c r="E12" s="167" t="s">
        <v>35</v>
      </c>
      <c r="F12" s="168">
        <v>6.4</v>
      </c>
      <c r="G12" s="252">
        <v>100</v>
      </c>
      <c r="H12" s="167" t="s">
        <v>32</v>
      </c>
      <c r="I12" s="163" t="s">
        <v>33</v>
      </c>
      <c r="J12" s="222" t="s">
        <v>34</v>
      </c>
      <c r="K12" s="167" t="s">
        <v>35</v>
      </c>
      <c r="L12" s="241">
        <v>6.4</v>
      </c>
      <c r="M12" s="243"/>
      <c r="N12" s="243">
        <f>M12+(M12*$F$5)</f>
        <v>0</v>
      </c>
      <c r="O12" s="243">
        <f>L12*N12</f>
        <v>0</v>
      </c>
      <c r="P12" s="242"/>
    </row>
    <row r="13" spans="1:16" ht="24.95" customHeight="1">
      <c r="A13" s="167" t="s">
        <v>36</v>
      </c>
      <c r="B13" s="167" t="s">
        <v>37</v>
      </c>
      <c r="C13" s="163" t="s">
        <v>33</v>
      </c>
      <c r="D13" s="222" t="s">
        <v>38</v>
      </c>
      <c r="E13" s="4" t="s">
        <v>35</v>
      </c>
      <c r="F13" s="168">
        <v>20</v>
      </c>
      <c r="G13" s="252">
        <v>100</v>
      </c>
      <c r="H13" s="167" t="s">
        <v>37</v>
      </c>
      <c r="I13" s="163" t="s">
        <v>33</v>
      </c>
      <c r="J13" s="222" t="s">
        <v>38</v>
      </c>
      <c r="K13" s="4" t="s">
        <v>35</v>
      </c>
      <c r="L13" s="241">
        <v>20</v>
      </c>
      <c r="M13" s="243"/>
      <c r="N13" s="243">
        <f>M13+(M13*$F$5)</f>
        <v>0</v>
      </c>
      <c r="O13" s="243">
        <f>L13*N13</f>
        <v>0</v>
      </c>
      <c r="P13" s="242"/>
    </row>
    <row r="14" spans="1:16" ht="24.95" customHeight="1">
      <c r="A14" s="167" t="s">
        <v>39</v>
      </c>
      <c r="B14" s="170" t="s">
        <v>40</v>
      </c>
      <c r="C14" s="163" t="s">
        <v>33</v>
      </c>
      <c r="D14" s="223" t="s">
        <v>41</v>
      </c>
      <c r="E14" s="170" t="s">
        <v>35</v>
      </c>
      <c r="F14" s="171">
        <v>972.34</v>
      </c>
      <c r="G14" s="252">
        <v>100</v>
      </c>
      <c r="H14" s="170" t="s">
        <v>40</v>
      </c>
      <c r="I14" s="163" t="s">
        <v>33</v>
      </c>
      <c r="J14" s="223" t="s">
        <v>41</v>
      </c>
      <c r="K14" s="170" t="s">
        <v>35</v>
      </c>
      <c r="L14" s="171">
        <v>0</v>
      </c>
      <c r="M14" s="244"/>
      <c r="N14" s="244">
        <f>M14+(M14*$F$5)</f>
        <v>0</v>
      </c>
      <c r="O14" s="244">
        <f>L14*N14</f>
        <v>0</v>
      </c>
      <c r="P14" s="242"/>
    </row>
    <row r="15" spans="1:16" ht="24.95" customHeight="1">
      <c r="A15" s="167" t="s">
        <v>42</v>
      </c>
      <c r="B15" s="170" t="s">
        <v>43</v>
      </c>
      <c r="C15" s="163" t="s">
        <v>33</v>
      </c>
      <c r="D15" s="223" t="s">
        <v>44</v>
      </c>
      <c r="E15" s="167" t="s">
        <v>20</v>
      </c>
      <c r="F15" s="171">
        <v>1</v>
      </c>
      <c r="G15" s="252">
        <v>100</v>
      </c>
      <c r="H15" s="170" t="s">
        <v>43</v>
      </c>
      <c r="I15" s="163" t="s">
        <v>33</v>
      </c>
      <c r="J15" s="223" t="s">
        <v>44</v>
      </c>
      <c r="K15" s="167" t="s">
        <v>20</v>
      </c>
      <c r="L15" s="248">
        <v>1</v>
      </c>
      <c r="M15" s="243"/>
      <c r="N15" s="243">
        <f t="shared" ref="N15:N19" si="0">M15+(M15*$F$5)</f>
        <v>0</v>
      </c>
      <c r="O15" s="243">
        <f t="shared" ref="O15:O19" si="1">L15*N15</f>
        <v>0</v>
      </c>
      <c r="P15" s="242"/>
    </row>
    <row r="16" spans="1:16" ht="24.95" customHeight="1">
      <c r="A16" s="167" t="s">
        <v>45</v>
      </c>
      <c r="B16" s="172" t="s">
        <v>46</v>
      </c>
      <c r="C16" s="172" t="s">
        <v>47</v>
      </c>
      <c r="D16" s="224" t="s">
        <v>48</v>
      </c>
      <c r="E16" s="163" t="s">
        <v>20</v>
      </c>
      <c r="F16" s="168">
        <v>1</v>
      </c>
      <c r="G16" s="252">
        <v>100</v>
      </c>
      <c r="H16" s="172" t="s">
        <v>46</v>
      </c>
      <c r="I16" s="172" t="s">
        <v>47</v>
      </c>
      <c r="J16" s="224" t="s">
        <v>48</v>
      </c>
      <c r="K16" s="163" t="s">
        <v>20</v>
      </c>
      <c r="L16" s="241">
        <v>1</v>
      </c>
      <c r="M16" s="243"/>
      <c r="N16" s="243">
        <f t="shared" si="0"/>
        <v>0</v>
      </c>
      <c r="O16" s="243">
        <f t="shared" si="1"/>
        <v>0</v>
      </c>
      <c r="P16" s="242"/>
    </row>
    <row r="17" spans="1:16" ht="24.95" customHeight="1">
      <c r="A17" s="167" t="s">
        <v>49</v>
      </c>
      <c r="B17" s="172" t="s">
        <v>50</v>
      </c>
      <c r="C17" s="172" t="s">
        <v>47</v>
      </c>
      <c r="D17" s="175" t="s">
        <v>51</v>
      </c>
      <c r="E17" s="172" t="s">
        <v>20</v>
      </c>
      <c r="F17" s="168">
        <v>1</v>
      </c>
      <c r="G17" s="252">
        <v>100</v>
      </c>
      <c r="H17" s="172" t="s">
        <v>50</v>
      </c>
      <c r="I17" s="172" t="s">
        <v>47</v>
      </c>
      <c r="J17" s="175" t="s">
        <v>51</v>
      </c>
      <c r="K17" s="172" t="s">
        <v>20</v>
      </c>
      <c r="L17" s="241">
        <v>1</v>
      </c>
      <c r="M17" s="243"/>
      <c r="N17" s="243">
        <f t="shared" si="0"/>
        <v>0</v>
      </c>
      <c r="O17" s="243">
        <f t="shared" si="1"/>
        <v>0</v>
      </c>
      <c r="P17" s="242"/>
    </row>
    <row r="18" spans="1:16" ht="24.95" customHeight="1">
      <c r="A18" s="167" t="s">
        <v>52</v>
      </c>
      <c r="B18" s="163" t="s">
        <v>53</v>
      </c>
      <c r="C18" s="163" t="s">
        <v>47</v>
      </c>
      <c r="D18" s="224" t="s">
        <v>54</v>
      </c>
      <c r="E18" s="163" t="s">
        <v>20</v>
      </c>
      <c r="F18" s="168">
        <v>5</v>
      </c>
      <c r="G18" s="252">
        <v>100</v>
      </c>
      <c r="H18" s="163" t="s">
        <v>53</v>
      </c>
      <c r="I18" s="163" t="s">
        <v>47</v>
      </c>
      <c r="J18" s="224" t="s">
        <v>54</v>
      </c>
      <c r="K18" s="163" t="s">
        <v>20</v>
      </c>
      <c r="L18" s="168">
        <v>0</v>
      </c>
      <c r="M18" s="244"/>
      <c r="N18" s="244">
        <f t="shared" si="0"/>
        <v>0</v>
      </c>
      <c r="O18" s="244">
        <f t="shared" si="1"/>
        <v>0</v>
      </c>
      <c r="P18" s="242"/>
    </row>
    <row r="19" spans="1:16" ht="24.95" customHeight="1">
      <c r="A19" s="167" t="s">
        <v>55</v>
      </c>
      <c r="B19" s="163" t="s">
        <v>56</v>
      </c>
      <c r="C19" s="163" t="s">
        <v>33</v>
      </c>
      <c r="D19" s="224" t="s">
        <v>57</v>
      </c>
      <c r="E19" s="163" t="s">
        <v>35</v>
      </c>
      <c r="F19" s="177">
        <v>4000</v>
      </c>
      <c r="G19" s="252">
        <v>100</v>
      </c>
      <c r="H19" s="163" t="s">
        <v>56</v>
      </c>
      <c r="I19" s="163" t="s">
        <v>33</v>
      </c>
      <c r="J19" s="224" t="s">
        <v>57</v>
      </c>
      <c r="K19" s="163" t="s">
        <v>35</v>
      </c>
      <c r="L19" s="177">
        <v>0</v>
      </c>
      <c r="M19" s="244"/>
      <c r="N19" s="244">
        <f t="shared" si="0"/>
        <v>0</v>
      </c>
      <c r="O19" s="244">
        <f t="shared" si="1"/>
        <v>0</v>
      </c>
      <c r="P19" s="242"/>
    </row>
    <row r="20" spans="1:16" ht="24.95" customHeight="1">
      <c r="A20" s="267" t="s">
        <v>768</v>
      </c>
      <c r="B20" s="163" t="s">
        <v>769</v>
      </c>
      <c r="C20" s="163" t="s">
        <v>769</v>
      </c>
      <c r="D20" s="224" t="s">
        <v>770</v>
      </c>
      <c r="E20" s="163" t="s">
        <v>769</v>
      </c>
      <c r="F20" s="177" t="s">
        <v>769</v>
      </c>
      <c r="G20" s="252" t="s">
        <v>769</v>
      </c>
      <c r="H20" s="263">
        <v>97627</v>
      </c>
      <c r="I20" s="263" t="s">
        <v>33</v>
      </c>
      <c r="J20" s="264" t="s">
        <v>771</v>
      </c>
      <c r="K20" s="263" t="s">
        <v>63</v>
      </c>
      <c r="L20" s="266">
        <v>10</v>
      </c>
      <c r="M20" s="265">
        <v>558.32000000000005</v>
      </c>
      <c r="N20" s="265">
        <f>M20+(M20*$F$5)</f>
        <v>709.06640000000004</v>
      </c>
      <c r="O20" s="265">
        <f>L20*N20</f>
        <v>7090.6640000000007</v>
      </c>
      <c r="P20" s="242"/>
    </row>
    <row r="21" spans="1:16" ht="24.95" customHeight="1">
      <c r="A21" s="178"/>
      <c r="B21" s="178"/>
      <c r="C21" s="178"/>
      <c r="D21" s="226"/>
      <c r="E21" s="162"/>
      <c r="F21" s="179"/>
      <c r="G21" s="253"/>
      <c r="H21" s="178"/>
      <c r="I21" s="178"/>
      <c r="J21" s="226"/>
      <c r="K21" s="162"/>
      <c r="L21" s="179"/>
      <c r="M21" s="160"/>
      <c r="N21" s="160"/>
      <c r="O21" s="160"/>
      <c r="P21" s="160"/>
    </row>
    <row r="22" spans="1:16" ht="24.95" customHeight="1">
      <c r="A22" s="164" t="s">
        <v>59</v>
      </c>
      <c r="B22" s="213"/>
      <c r="C22" s="213"/>
      <c r="D22" s="221" t="s">
        <v>60</v>
      </c>
      <c r="E22" s="213"/>
      <c r="F22" s="214"/>
      <c r="G22" s="214"/>
      <c r="H22" s="215"/>
      <c r="I22" s="215"/>
      <c r="J22" s="221" t="s">
        <v>60</v>
      </c>
      <c r="K22" s="165"/>
      <c r="L22" s="166"/>
      <c r="M22" s="165"/>
      <c r="N22" s="165"/>
      <c r="O22" s="166">
        <f>SUM(O23:O26)</f>
        <v>0</v>
      </c>
      <c r="P22" s="166"/>
    </row>
    <row r="23" spans="1:16" ht="24.95" customHeight="1">
      <c r="A23" s="181" t="s">
        <v>61</v>
      </c>
      <c r="B23" s="182">
        <v>55835</v>
      </c>
      <c r="C23" s="182" t="s">
        <v>33</v>
      </c>
      <c r="D23" s="224" t="s">
        <v>62</v>
      </c>
      <c r="E23" s="182" t="s">
        <v>63</v>
      </c>
      <c r="F23" s="177">
        <v>142.84</v>
      </c>
      <c r="G23" s="254">
        <v>80</v>
      </c>
      <c r="H23" s="182">
        <v>55835</v>
      </c>
      <c r="I23" s="182" t="s">
        <v>33</v>
      </c>
      <c r="J23" s="224" t="s">
        <v>62</v>
      </c>
      <c r="K23" s="182" t="s">
        <v>63</v>
      </c>
      <c r="L23" s="246">
        <f>F23*20%</f>
        <v>28.568000000000001</v>
      </c>
      <c r="M23" s="243"/>
      <c r="N23" s="243">
        <f t="shared" ref="N23:N26" si="2">M23+(M23*$F$5)</f>
        <v>0</v>
      </c>
      <c r="O23" s="243">
        <f t="shared" ref="O23:O26" si="3">L23*N23</f>
        <v>0</v>
      </c>
      <c r="P23" s="242"/>
    </row>
    <row r="24" spans="1:16" ht="24.95" customHeight="1">
      <c r="A24" s="181" t="s">
        <v>64</v>
      </c>
      <c r="B24" s="182" t="s">
        <v>65</v>
      </c>
      <c r="C24" s="182" t="s">
        <v>33</v>
      </c>
      <c r="D24" s="224" t="s">
        <v>66</v>
      </c>
      <c r="E24" s="182" t="s">
        <v>63</v>
      </c>
      <c r="F24" s="177">
        <v>83.22</v>
      </c>
      <c r="G24" s="254">
        <v>80</v>
      </c>
      <c r="H24" s="182" t="s">
        <v>65</v>
      </c>
      <c r="I24" s="182" t="s">
        <v>33</v>
      </c>
      <c r="J24" s="224" t="s">
        <v>66</v>
      </c>
      <c r="K24" s="182" t="s">
        <v>63</v>
      </c>
      <c r="L24" s="246">
        <f t="shared" ref="L24:L26" si="4">F24*20%</f>
        <v>16.644000000000002</v>
      </c>
      <c r="M24" s="243"/>
      <c r="N24" s="243">
        <f t="shared" si="2"/>
        <v>0</v>
      </c>
      <c r="O24" s="243">
        <f t="shared" si="3"/>
        <v>0</v>
      </c>
      <c r="P24" s="242"/>
    </row>
    <row r="25" spans="1:16" ht="24.95" customHeight="1">
      <c r="A25" s="181" t="s">
        <v>67</v>
      </c>
      <c r="B25" s="182">
        <v>79483</v>
      </c>
      <c r="C25" s="182" t="s">
        <v>33</v>
      </c>
      <c r="D25" s="224" t="s">
        <v>68</v>
      </c>
      <c r="E25" s="182" t="s">
        <v>35</v>
      </c>
      <c r="F25" s="177">
        <v>160.83000000000001</v>
      </c>
      <c r="G25" s="254">
        <v>80</v>
      </c>
      <c r="H25" s="182">
        <v>79483</v>
      </c>
      <c r="I25" s="182" t="s">
        <v>33</v>
      </c>
      <c r="J25" s="224" t="s">
        <v>68</v>
      </c>
      <c r="K25" s="182" t="s">
        <v>35</v>
      </c>
      <c r="L25" s="246">
        <f t="shared" si="4"/>
        <v>32.166000000000004</v>
      </c>
      <c r="M25" s="243"/>
      <c r="N25" s="243">
        <f t="shared" si="2"/>
        <v>0</v>
      </c>
      <c r="O25" s="243">
        <f t="shared" si="3"/>
        <v>0</v>
      </c>
      <c r="P25" s="242"/>
    </row>
    <row r="26" spans="1:16" ht="24.95" customHeight="1">
      <c r="A26" s="181" t="s">
        <v>69</v>
      </c>
      <c r="B26" s="182">
        <v>53527</v>
      </c>
      <c r="C26" s="182" t="s">
        <v>33</v>
      </c>
      <c r="D26" s="224" t="s">
        <v>70</v>
      </c>
      <c r="E26" s="182" t="s">
        <v>63</v>
      </c>
      <c r="F26" s="177">
        <v>49.21</v>
      </c>
      <c r="G26" s="254">
        <v>80</v>
      </c>
      <c r="H26" s="182">
        <v>53527</v>
      </c>
      <c r="I26" s="182" t="s">
        <v>33</v>
      </c>
      <c r="J26" s="224" t="s">
        <v>70</v>
      </c>
      <c r="K26" s="182" t="s">
        <v>63</v>
      </c>
      <c r="L26" s="246">
        <f t="shared" si="4"/>
        <v>9.8420000000000005</v>
      </c>
      <c r="M26" s="243"/>
      <c r="N26" s="243">
        <f t="shared" si="2"/>
        <v>0</v>
      </c>
      <c r="O26" s="243">
        <f t="shared" si="3"/>
        <v>0</v>
      </c>
      <c r="P26" s="242"/>
    </row>
    <row r="27" spans="1:16" ht="24.95" customHeight="1">
      <c r="A27" s="178"/>
      <c r="B27" s="178"/>
      <c r="C27" s="178"/>
      <c r="D27" s="226"/>
      <c r="E27" s="162"/>
      <c r="F27" s="179"/>
      <c r="G27" s="253"/>
      <c r="H27" s="178"/>
      <c r="I27" s="178"/>
      <c r="J27" s="226"/>
      <c r="K27" s="162"/>
      <c r="L27" s="179"/>
      <c r="M27" s="160"/>
      <c r="N27" s="160"/>
      <c r="O27" s="160"/>
      <c r="P27" s="160"/>
    </row>
    <row r="28" spans="1:16" ht="24.95" customHeight="1">
      <c r="A28" s="164" t="s">
        <v>72</v>
      </c>
      <c r="B28" s="164"/>
      <c r="C28" s="164"/>
      <c r="D28" s="221" t="s">
        <v>73</v>
      </c>
      <c r="E28" s="165"/>
      <c r="F28" s="166"/>
      <c r="G28" s="251"/>
      <c r="H28" s="164"/>
      <c r="I28" s="164"/>
      <c r="J28" s="221" t="s">
        <v>73</v>
      </c>
      <c r="K28" s="165"/>
      <c r="L28" s="166"/>
      <c r="M28" s="165"/>
      <c r="N28" s="165"/>
      <c r="O28" s="166">
        <f>SUM(O29:O46)</f>
        <v>0</v>
      </c>
      <c r="P28" s="166"/>
    </row>
    <row r="29" spans="1:16" ht="24.95" customHeight="1">
      <c r="A29" s="161"/>
      <c r="B29" s="161"/>
      <c r="C29" s="161"/>
      <c r="D29" s="227" t="s">
        <v>74</v>
      </c>
      <c r="E29" s="173"/>
      <c r="F29" s="174"/>
      <c r="G29" s="197"/>
      <c r="H29" s="161"/>
      <c r="I29" s="161"/>
      <c r="J29" s="227" t="s">
        <v>74</v>
      </c>
      <c r="K29" s="173"/>
      <c r="L29" s="174"/>
      <c r="M29" s="160"/>
      <c r="N29" s="160"/>
      <c r="O29" s="160"/>
      <c r="P29" s="160"/>
    </row>
    <row r="30" spans="1:16" ht="24.95" customHeight="1">
      <c r="A30" s="163" t="s">
        <v>75</v>
      </c>
      <c r="B30" s="182" t="s">
        <v>76</v>
      </c>
      <c r="C30" s="182" t="s">
        <v>33</v>
      </c>
      <c r="D30" s="224" t="s">
        <v>77</v>
      </c>
      <c r="E30" s="182" t="s">
        <v>78</v>
      </c>
      <c r="F30" s="185">
        <v>392</v>
      </c>
      <c r="G30" s="255">
        <v>96</v>
      </c>
      <c r="H30" s="182" t="s">
        <v>76</v>
      </c>
      <c r="I30" s="182" t="s">
        <v>33</v>
      </c>
      <c r="J30" s="224" t="s">
        <v>77</v>
      </c>
      <c r="K30" s="182" t="s">
        <v>78</v>
      </c>
      <c r="L30" s="247">
        <f>F30*4%</f>
        <v>15.68</v>
      </c>
      <c r="M30" s="243"/>
      <c r="N30" s="243">
        <f t="shared" ref="N30:N35" si="5">M30+(M30*$F$5)</f>
        <v>0</v>
      </c>
      <c r="O30" s="243">
        <f t="shared" ref="O30:O35" si="6">L30*N30</f>
        <v>0</v>
      </c>
      <c r="P30" s="245"/>
    </row>
    <row r="31" spans="1:16" ht="24.95" customHeight="1">
      <c r="A31" s="163" t="s">
        <v>79</v>
      </c>
      <c r="B31" s="163" t="s">
        <v>80</v>
      </c>
      <c r="C31" s="182" t="s">
        <v>33</v>
      </c>
      <c r="D31" s="224" t="s">
        <v>81</v>
      </c>
      <c r="E31" s="163" t="s">
        <v>35</v>
      </c>
      <c r="F31" s="174">
        <v>55.019999999999996</v>
      </c>
      <c r="G31" s="252">
        <v>96</v>
      </c>
      <c r="H31" s="163" t="s">
        <v>80</v>
      </c>
      <c r="I31" s="182" t="s">
        <v>33</v>
      </c>
      <c r="J31" s="224" t="s">
        <v>81</v>
      </c>
      <c r="K31" s="163" t="s">
        <v>35</v>
      </c>
      <c r="L31" s="247">
        <f t="shared" ref="L31:L46" si="7">F31*4%</f>
        <v>2.2008000000000001</v>
      </c>
      <c r="M31" s="243"/>
      <c r="N31" s="243">
        <f t="shared" si="5"/>
        <v>0</v>
      </c>
      <c r="O31" s="243">
        <f t="shared" si="6"/>
        <v>0</v>
      </c>
      <c r="P31" s="245"/>
    </row>
    <row r="32" spans="1:16" ht="24.95" customHeight="1">
      <c r="A32" s="163" t="s">
        <v>82</v>
      </c>
      <c r="B32" s="163">
        <v>5651</v>
      </c>
      <c r="C32" s="182" t="s">
        <v>33</v>
      </c>
      <c r="D32" s="224" t="s">
        <v>83</v>
      </c>
      <c r="E32" s="163" t="s">
        <v>35</v>
      </c>
      <c r="F32" s="174">
        <v>146.94999999999999</v>
      </c>
      <c r="G32" s="252">
        <v>96</v>
      </c>
      <c r="H32" s="163">
        <v>5651</v>
      </c>
      <c r="I32" s="182" t="s">
        <v>33</v>
      </c>
      <c r="J32" s="224" t="s">
        <v>83</v>
      </c>
      <c r="K32" s="163" t="s">
        <v>35</v>
      </c>
      <c r="L32" s="247">
        <f t="shared" si="7"/>
        <v>5.8779999999999992</v>
      </c>
      <c r="M32" s="243"/>
      <c r="N32" s="243">
        <f t="shared" si="5"/>
        <v>0</v>
      </c>
      <c r="O32" s="243">
        <f t="shared" si="6"/>
        <v>0</v>
      </c>
      <c r="P32" s="245"/>
    </row>
    <row r="33" spans="1:16" ht="24.95" customHeight="1">
      <c r="A33" s="163" t="s">
        <v>84</v>
      </c>
      <c r="B33" s="163" t="s">
        <v>85</v>
      </c>
      <c r="C33" s="182" t="s">
        <v>33</v>
      </c>
      <c r="D33" s="224" t="s">
        <v>86</v>
      </c>
      <c r="E33" s="163" t="s">
        <v>87</v>
      </c>
      <c r="F33" s="174">
        <v>341.90909090909088</v>
      </c>
      <c r="G33" s="252">
        <v>96</v>
      </c>
      <c r="H33" s="163" t="s">
        <v>85</v>
      </c>
      <c r="I33" s="182" t="s">
        <v>33</v>
      </c>
      <c r="J33" s="224" t="s">
        <v>86</v>
      </c>
      <c r="K33" s="163" t="s">
        <v>87</v>
      </c>
      <c r="L33" s="247">
        <f t="shared" si="7"/>
        <v>13.676363636363636</v>
      </c>
      <c r="M33" s="243"/>
      <c r="N33" s="243">
        <f t="shared" si="5"/>
        <v>0</v>
      </c>
      <c r="O33" s="243">
        <f t="shared" si="6"/>
        <v>0</v>
      </c>
      <c r="P33" s="245"/>
    </row>
    <row r="34" spans="1:16" ht="24.95" customHeight="1">
      <c r="A34" s="163" t="s">
        <v>88</v>
      </c>
      <c r="B34" s="163" t="s">
        <v>89</v>
      </c>
      <c r="C34" s="182" t="s">
        <v>33</v>
      </c>
      <c r="D34" s="224" t="s">
        <v>90</v>
      </c>
      <c r="E34" s="163" t="s">
        <v>87</v>
      </c>
      <c r="F34" s="174">
        <v>272.63636363636357</v>
      </c>
      <c r="G34" s="252">
        <v>96</v>
      </c>
      <c r="H34" s="163" t="s">
        <v>89</v>
      </c>
      <c r="I34" s="182" t="s">
        <v>33</v>
      </c>
      <c r="J34" s="224" t="s">
        <v>90</v>
      </c>
      <c r="K34" s="163" t="s">
        <v>87</v>
      </c>
      <c r="L34" s="247">
        <f t="shared" si="7"/>
        <v>10.905454545454543</v>
      </c>
      <c r="M34" s="243"/>
      <c r="N34" s="243">
        <f t="shared" si="5"/>
        <v>0</v>
      </c>
      <c r="O34" s="243">
        <f t="shared" si="6"/>
        <v>0</v>
      </c>
      <c r="P34" s="245"/>
    </row>
    <row r="35" spans="1:16" ht="24.95" customHeight="1">
      <c r="A35" s="163" t="s">
        <v>91</v>
      </c>
      <c r="B35" s="163" t="s">
        <v>92</v>
      </c>
      <c r="C35" s="182" t="s">
        <v>33</v>
      </c>
      <c r="D35" s="224" t="s">
        <v>93</v>
      </c>
      <c r="E35" s="163" t="s">
        <v>63</v>
      </c>
      <c r="F35" s="174">
        <v>14.27</v>
      </c>
      <c r="G35" s="252">
        <v>96</v>
      </c>
      <c r="H35" s="163" t="s">
        <v>92</v>
      </c>
      <c r="I35" s="182" t="s">
        <v>33</v>
      </c>
      <c r="J35" s="224" t="s">
        <v>93</v>
      </c>
      <c r="K35" s="163" t="s">
        <v>63</v>
      </c>
      <c r="L35" s="247">
        <f t="shared" si="7"/>
        <v>0.57079999999999997</v>
      </c>
      <c r="M35" s="243"/>
      <c r="N35" s="243">
        <f t="shared" si="5"/>
        <v>0</v>
      </c>
      <c r="O35" s="243">
        <f t="shared" si="6"/>
        <v>0</v>
      </c>
      <c r="P35" s="245"/>
    </row>
    <row r="36" spans="1:16" ht="24.95" customHeight="1">
      <c r="A36" s="161"/>
      <c r="B36" s="161"/>
      <c r="C36" s="161"/>
      <c r="D36" s="227" t="s">
        <v>94</v>
      </c>
      <c r="E36" s="173"/>
      <c r="F36" s="174"/>
      <c r="G36" s="197"/>
      <c r="H36" s="161"/>
      <c r="I36" s="161"/>
      <c r="J36" s="227" t="s">
        <v>94</v>
      </c>
      <c r="K36" s="173"/>
      <c r="L36" s="174"/>
      <c r="M36" s="244"/>
      <c r="N36" s="244"/>
      <c r="O36" s="244"/>
      <c r="P36" s="245"/>
    </row>
    <row r="37" spans="1:16" ht="24.95" customHeight="1">
      <c r="A37" s="163" t="s">
        <v>95</v>
      </c>
      <c r="B37" s="163">
        <v>5651</v>
      </c>
      <c r="C37" s="182" t="s">
        <v>33</v>
      </c>
      <c r="D37" s="224" t="s">
        <v>96</v>
      </c>
      <c r="E37" s="163" t="s">
        <v>35</v>
      </c>
      <c r="F37" s="174">
        <v>401.89</v>
      </c>
      <c r="G37" s="252">
        <v>96</v>
      </c>
      <c r="H37" s="163">
        <v>5651</v>
      </c>
      <c r="I37" s="182" t="s">
        <v>33</v>
      </c>
      <c r="J37" s="224" t="s">
        <v>96</v>
      </c>
      <c r="K37" s="163" t="s">
        <v>35</v>
      </c>
      <c r="L37" s="247">
        <f t="shared" si="7"/>
        <v>16.075600000000001</v>
      </c>
      <c r="M37" s="243"/>
      <c r="N37" s="243">
        <f t="shared" ref="N37:N40" si="8">M37+(M37*$F$5)</f>
        <v>0</v>
      </c>
      <c r="O37" s="243">
        <f t="shared" ref="O37:O40" si="9">L37*N37</f>
        <v>0</v>
      </c>
      <c r="P37" s="245"/>
    </row>
    <row r="38" spans="1:16" ht="24.95" customHeight="1">
      <c r="A38" s="163" t="s">
        <v>97</v>
      </c>
      <c r="B38" s="163" t="s">
        <v>85</v>
      </c>
      <c r="C38" s="182" t="s">
        <v>33</v>
      </c>
      <c r="D38" s="224" t="s">
        <v>86</v>
      </c>
      <c r="E38" s="163" t="s">
        <v>87</v>
      </c>
      <c r="F38" s="174">
        <v>805.36363636363626</v>
      </c>
      <c r="G38" s="252">
        <v>96</v>
      </c>
      <c r="H38" s="163" t="s">
        <v>85</v>
      </c>
      <c r="I38" s="182" t="s">
        <v>33</v>
      </c>
      <c r="J38" s="224" t="s">
        <v>86</v>
      </c>
      <c r="K38" s="163" t="s">
        <v>87</v>
      </c>
      <c r="L38" s="247">
        <f t="shared" si="7"/>
        <v>32.214545454545451</v>
      </c>
      <c r="M38" s="243"/>
      <c r="N38" s="243">
        <f t="shared" si="8"/>
        <v>0</v>
      </c>
      <c r="O38" s="243">
        <f t="shared" si="9"/>
        <v>0</v>
      </c>
      <c r="P38" s="245"/>
    </row>
    <row r="39" spans="1:16" ht="24.95" customHeight="1">
      <c r="A39" s="163" t="s">
        <v>98</v>
      </c>
      <c r="B39" s="163" t="s">
        <v>89</v>
      </c>
      <c r="C39" s="182" t="s">
        <v>33</v>
      </c>
      <c r="D39" s="224" t="s">
        <v>90</v>
      </c>
      <c r="E39" s="163" t="s">
        <v>87</v>
      </c>
      <c r="F39" s="174">
        <v>349.72727272727269</v>
      </c>
      <c r="G39" s="252">
        <v>96</v>
      </c>
      <c r="H39" s="163" t="s">
        <v>89</v>
      </c>
      <c r="I39" s="182" t="s">
        <v>33</v>
      </c>
      <c r="J39" s="224" t="s">
        <v>90</v>
      </c>
      <c r="K39" s="163" t="s">
        <v>87</v>
      </c>
      <c r="L39" s="247">
        <f t="shared" si="7"/>
        <v>13.989090909090908</v>
      </c>
      <c r="M39" s="243"/>
      <c r="N39" s="243">
        <f t="shared" si="8"/>
        <v>0</v>
      </c>
      <c r="O39" s="243">
        <f t="shared" si="9"/>
        <v>0</v>
      </c>
      <c r="P39" s="245"/>
    </row>
    <row r="40" spans="1:16" ht="24.95" customHeight="1">
      <c r="A40" s="163" t="s">
        <v>99</v>
      </c>
      <c r="B40" s="163" t="s">
        <v>92</v>
      </c>
      <c r="C40" s="182" t="s">
        <v>33</v>
      </c>
      <c r="D40" s="224" t="s">
        <v>93</v>
      </c>
      <c r="E40" s="163" t="s">
        <v>63</v>
      </c>
      <c r="F40" s="174">
        <v>23.67</v>
      </c>
      <c r="G40" s="252">
        <v>96</v>
      </c>
      <c r="H40" s="163" t="s">
        <v>92</v>
      </c>
      <c r="I40" s="182" t="s">
        <v>33</v>
      </c>
      <c r="J40" s="224" t="s">
        <v>93</v>
      </c>
      <c r="K40" s="163" t="s">
        <v>63</v>
      </c>
      <c r="L40" s="247">
        <f t="shared" si="7"/>
        <v>0.94680000000000009</v>
      </c>
      <c r="M40" s="243"/>
      <c r="N40" s="243">
        <f t="shared" si="8"/>
        <v>0</v>
      </c>
      <c r="O40" s="243">
        <f t="shared" si="9"/>
        <v>0</v>
      </c>
      <c r="P40" s="245"/>
    </row>
    <row r="41" spans="1:16" ht="24.95" customHeight="1">
      <c r="A41" s="161"/>
      <c r="B41" s="161"/>
      <c r="C41" s="161"/>
      <c r="D41" s="227" t="s">
        <v>100</v>
      </c>
      <c r="E41" s="173"/>
      <c r="F41" s="174"/>
      <c r="G41" s="197"/>
      <c r="H41" s="161"/>
      <c r="I41" s="161"/>
      <c r="J41" s="227" t="s">
        <v>100</v>
      </c>
      <c r="K41" s="173"/>
      <c r="L41" s="174"/>
      <c r="M41" s="244"/>
      <c r="N41" s="244"/>
      <c r="O41" s="244"/>
      <c r="P41" s="245"/>
    </row>
    <row r="42" spans="1:16" ht="24.95" customHeight="1">
      <c r="A42" s="163" t="s">
        <v>101</v>
      </c>
      <c r="B42" s="163">
        <v>5651</v>
      </c>
      <c r="C42" s="182" t="s">
        <v>33</v>
      </c>
      <c r="D42" s="224" t="s">
        <v>96</v>
      </c>
      <c r="E42" s="163" t="s">
        <v>35</v>
      </c>
      <c r="F42" s="174">
        <v>5.6</v>
      </c>
      <c r="G42" s="252">
        <v>96</v>
      </c>
      <c r="H42" s="163">
        <v>5651</v>
      </c>
      <c r="I42" s="182" t="s">
        <v>33</v>
      </c>
      <c r="J42" s="224" t="s">
        <v>96</v>
      </c>
      <c r="K42" s="163" t="s">
        <v>35</v>
      </c>
      <c r="L42" s="247">
        <f t="shared" si="7"/>
        <v>0.22399999999999998</v>
      </c>
      <c r="M42" s="243"/>
      <c r="N42" s="243">
        <f t="shared" ref="N42:N46" si="10">M42+(M42*$F$5)</f>
        <v>0</v>
      </c>
      <c r="O42" s="243">
        <f t="shared" ref="O42:O46" si="11">L42*N42</f>
        <v>0</v>
      </c>
      <c r="P42" s="245"/>
    </row>
    <row r="43" spans="1:16" ht="24.95" customHeight="1">
      <c r="A43" s="163" t="s">
        <v>102</v>
      </c>
      <c r="B43" s="163" t="s">
        <v>85</v>
      </c>
      <c r="C43" s="182" t="s">
        <v>33</v>
      </c>
      <c r="D43" s="224" t="s">
        <v>86</v>
      </c>
      <c r="E43" s="163" t="s">
        <v>87</v>
      </c>
      <c r="F43" s="174">
        <v>325</v>
      </c>
      <c r="G43" s="252">
        <v>96</v>
      </c>
      <c r="H43" s="163" t="s">
        <v>85</v>
      </c>
      <c r="I43" s="182" t="s">
        <v>33</v>
      </c>
      <c r="J43" s="224" t="s">
        <v>86</v>
      </c>
      <c r="K43" s="163" t="s">
        <v>87</v>
      </c>
      <c r="L43" s="247">
        <f t="shared" si="7"/>
        <v>13</v>
      </c>
      <c r="M43" s="243"/>
      <c r="N43" s="243">
        <f t="shared" si="10"/>
        <v>0</v>
      </c>
      <c r="O43" s="243">
        <f t="shared" si="11"/>
        <v>0</v>
      </c>
      <c r="P43" s="245"/>
    </row>
    <row r="44" spans="1:16" ht="24.95" customHeight="1">
      <c r="A44" s="163" t="s">
        <v>103</v>
      </c>
      <c r="B44" s="163" t="s">
        <v>89</v>
      </c>
      <c r="C44" s="182" t="s">
        <v>33</v>
      </c>
      <c r="D44" s="224" t="s">
        <v>90</v>
      </c>
      <c r="E44" s="163" t="s">
        <v>87</v>
      </c>
      <c r="F44" s="174">
        <v>82</v>
      </c>
      <c r="G44" s="252">
        <v>96</v>
      </c>
      <c r="H44" s="163" t="s">
        <v>89</v>
      </c>
      <c r="I44" s="182" t="s">
        <v>33</v>
      </c>
      <c r="J44" s="224" t="s">
        <v>90</v>
      </c>
      <c r="K44" s="163" t="s">
        <v>87</v>
      </c>
      <c r="L44" s="247">
        <f t="shared" si="7"/>
        <v>3.2800000000000002</v>
      </c>
      <c r="M44" s="243"/>
      <c r="N44" s="243">
        <f t="shared" si="10"/>
        <v>0</v>
      </c>
      <c r="O44" s="243">
        <f t="shared" si="11"/>
        <v>0</v>
      </c>
      <c r="P44" s="245"/>
    </row>
    <row r="45" spans="1:16" ht="24.95" customHeight="1">
      <c r="A45" s="163" t="s">
        <v>104</v>
      </c>
      <c r="B45" s="163" t="s">
        <v>105</v>
      </c>
      <c r="C45" s="182" t="s">
        <v>33</v>
      </c>
      <c r="D45" s="224" t="s">
        <v>106</v>
      </c>
      <c r="E45" s="163" t="s">
        <v>63</v>
      </c>
      <c r="F45" s="174">
        <v>3.92</v>
      </c>
      <c r="G45" s="252">
        <v>96</v>
      </c>
      <c r="H45" s="163" t="s">
        <v>105</v>
      </c>
      <c r="I45" s="182" t="s">
        <v>33</v>
      </c>
      <c r="J45" s="224" t="s">
        <v>106</v>
      </c>
      <c r="K45" s="163" t="s">
        <v>63</v>
      </c>
      <c r="L45" s="247">
        <f t="shared" si="7"/>
        <v>0.15679999999999999</v>
      </c>
      <c r="M45" s="243"/>
      <c r="N45" s="243">
        <f t="shared" si="10"/>
        <v>0</v>
      </c>
      <c r="O45" s="243">
        <f t="shared" si="11"/>
        <v>0</v>
      </c>
      <c r="P45" s="245"/>
    </row>
    <row r="46" spans="1:16" ht="24.95" customHeight="1">
      <c r="A46" s="163" t="s">
        <v>107</v>
      </c>
      <c r="B46" s="163">
        <v>72819</v>
      </c>
      <c r="C46" s="182" t="s">
        <v>33</v>
      </c>
      <c r="D46" s="224" t="s">
        <v>108</v>
      </c>
      <c r="E46" s="163" t="s">
        <v>78</v>
      </c>
      <c r="F46" s="174">
        <v>63</v>
      </c>
      <c r="G46" s="252">
        <v>96</v>
      </c>
      <c r="H46" s="163">
        <v>72819</v>
      </c>
      <c r="I46" s="182" t="s">
        <v>33</v>
      </c>
      <c r="J46" s="224" t="s">
        <v>108</v>
      </c>
      <c r="K46" s="163" t="s">
        <v>78</v>
      </c>
      <c r="L46" s="247">
        <f t="shared" si="7"/>
        <v>2.52</v>
      </c>
      <c r="M46" s="243"/>
      <c r="N46" s="243">
        <f t="shared" si="10"/>
        <v>0</v>
      </c>
      <c r="O46" s="243">
        <f t="shared" si="11"/>
        <v>0</v>
      </c>
      <c r="P46" s="245"/>
    </row>
    <row r="47" spans="1:16" ht="24.95" customHeight="1">
      <c r="A47" s="178"/>
      <c r="B47" s="178"/>
      <c r="C47" s="178"/>
      <c r="D47" s="226"/>
      <c r="E47" s="162"/>
      <c r="F47" s="179"/>
      <c r="G47" s="253"/>
      <c r="H47" s="178"/>
      <c r="I47" s="178"/>
      <c r="J47" s="226"/>
      <c r="K47" s="162"/>
      <c r="L47" s="179"/>
      <c r="M47" s="160"/>
      <c r="N47" s="160"/>
      <c r="O47" s="160"/>
      <c r="P47" s="160"/>
    </row>
    <row r="48" spans="1:16" ht="24.95" customHeight="1">
      <c r="A48" s="164" t="s">
        <v>110</v>
      </c>
      <c r="B48" s="164"/>
      <c r="C48" s="164"/>
      <c r="D48" s="221" t="s">
        <v>111</v>
      </c>
      <c r="E48" s="165"/>
      <c r="F48" s="166"/>
      <c r="G48" s="251"/>
      <c r="H48" s="164"/>
      <c r="I48" s="164"/>
      <c r="J48" s="221" t="s">
        <v>111</v>
      </c>
      <c r="K48" s="165"/>
      <c r="L48" s="166"/>
      <c r="M48" s="165"/>
      <c r="N48" s="165"/>
      <c r="O48" s="166">
        <f>SUM(O49:O59)</f>
        <v>0</v>
      </c>
      <c r="P48" s="166"/>
    </row>
    <row r="49" spans="1:16" ht="24.95" customHeight="1">
      <c r="A49" s="186"/>
      <c r="B49" s="161"/>
      <c r="C49" s="161"/>
      <c r="D49" s="227" t="s">
        <v>112</v>
      </c>
      <c r="E49" s="173"/>
      <c r="F49" s="174"/>
      <c r="G49" s="197"/>
      <c r="H49" s="161"/>
      <c r="I49" s="161"/>
      <c r="J49" s="227" t="s">
        <v>112</v>
      </c>
      <c r="K49" s="173"/>
      <c r="L49" s="174"/>
      <c r="M49" s="186"/>
      <c r="N49" s="186"/>
      <c r="O49" s="186"/>
      <c r="P49" s="186"/>
    </row>
    <row r="50" spans="1:16" ht="24.95" customHeight="1">
      <c r="A50" s="181" t="s">
        <v>113</v>
      </c>
      <c r="B50" s="163">
        <v>84219</v>
      </c>
      <c r="C50" s="182" t="s">
        <v>33</v>
      </c>
      <c r="D50" s="224" t="s">
        <v>114</v>
      </c>
      <c r="E50" s="163" t="s">
        <v>35</v>
      </c>
      <c r="F50" s="176">
        <v>390.71000000000004</v>
      </c>
      <c r="G50" s="252">
        <v>60</v>
      </c>
      <c r="H50" s="163">
        <v>84219</v>
      </c>
      <c r="I50" s="182" t="s">
        <v>33</v>
      </c>
      <c r="J50" s="224" t="s">
        <v>114</v>
      </c>
      <c r="K50" s="163" t="s">
        <v>35</v>
      </c>
      <c r="L50" s="249">
        <f>F50*40%</f>
        <v>156.28400000000002</v>
      </c>
      <c r="M50" s="243"/>
      <c r="N50" s="243">
        <f t="shared" ref="N50:N53" si="12">M50+(M50*$F$5)</f>
        <v>0</v>
      </c>
      <c r="O50" s="243">
        <f t="shared" ref="O50:O53" si="13">L50*N50</f>
        <v>0</v>
      </c>
      <c r="P50" s="245"/>
    </row>
    <row r="51" spans="1:16" ht="24.95" customHeight="1">
      <c r="A51" s="181" t="s">
        <v>115</v>
      </c>
      <c r="B51" s="163" t="s">
        <v>85</v>
      </c>
      <c r="C51" s="182" t="s">
        <v>33</v>
      </c>
      <c r="D51" s="224" t="s">
        <v>86</v>
      </c>
      <c r="E51" s="163" t="s">
        <v>87</v>
      </c>
      <c r="F51" s="176">
        <v>805.36363636363626</v>
      </c>
      <c r="G51" s="252">
        <v>60</v>
      </c>
      <c r="H51" s="163" t="s">
        <v>85</v>
      </c>
      <c r="I51" s="182" t="s">
        <v>33</v>
      </c>
      <c r="J51" s="224" t="s">
        <v>86</v>
      </c>
      <c r="K51" s="163" t="s">
        <v>87</v>
      </c>
      <c r="L51" s="249">
        <f t="shared" ref="L51:L59" si="14">F51*40%</f>
        <v>322.14545454545453</v>
      </c>
      <c r="M51" s="243"/>
      <c r="N51" s="243">
        <f t="shared" si="12"/>
        <v>0</v>
      </c>
      <c r="O51" s="243">
        <f t="shared" si="13"/>
        <v>0</v>
      </c>
      <c r="P51" s="245"/>
    </row>
    <row r="52" spans="1:16" ht="24.95" customHeight="1">
      <c r="A52" s="181" t="s">
        <v>116</v>
      </c>
      <c r="B52" s="163" t="s">
        <v>89</v>
      </c>
      <c r="C52" s="182" t="s">
        <v>33</v>
      </c>
      <c r="D52" s="224" t="s">
        <v>90</v>
      </c>
      <c r="E52" s="163" t="s">
        <v>87</v>
      </c>
      <c r="F52" s="168">
        <v>330.72727272727269</v>
      </c>
      <c r="G52" s="252">
        <v>60</v>
      </c>
      <c r="H52" s="163" t="s">
        <v>89</v>
      </c>
      <c r="I52" s="182" t="s">
        <v>33</v>
      </c>
      <c r="J52" s="224" t="s">
        <v>90</v>
      </c>
      <c r="K52" s="163" t="s">
        <v>87</v>
      </c>
      <c r="L52" s="249">
        <f t="shared" si="14"/>
        <v>132.29090909090908</v>
      </c>
      <c r="M52" s="243"/>
      <c r="N52" s="243">
        <f t="shared" si="12"/>
        <v>0</v>
      </c>
      <c r="O52" s="243">
        <f t="shared" si="13"/>
        <v>0</v>
      </c>
      <c r="P52" s="245"/>
    </row>
    <row r="53" spans="1:16" ht="24.95" customHeight="1">
      <c r="A53" s="181" t="s">
        <v>117</v>
      </c>
      <c r="B53" s="163" t="s">
        <v>92</v>
      </c>
      <c r="C53" s="182" t="s">
        <v>33</v>
      </c>
      <c r="D53" s="224" t="s">
        <v>118</v>
      </c>
      <c r="E53" s="163" t="s">
        <v>63</v>
      </c>
      <c r="F53" s="168">
        <v>24.079999999999995</v>
      </c>
      <c r="G53" s="252">
        <v>60</v>
      </c>
      <c r="H53" s="163" t="s">
        <v>92</v>
      </c>
      <c r="I53" s="182" t="s">
        <v>33</v>
      </c>
      <c r="J53" s="224" t="s">
        <v>118</v>
      </c>
      <c r="K53" s="163" t="s">
        <v>63</v>
      </c>
      <c r="L53" s="249">
        <f t="shared" si="14"/>
        <v>9.6319999999999979</v>
      </c>
      <c r="M53" s="243"/>
      <c r="N53" s="243">
        <f t="shared" si="12"/>
        <v>0</v>
      </c>
      <c r="O53" s="243">
        <f t="shared" si="13"/>
        <v>0</v>
      </c>
      <c r="P53" s="245"/>
    </row>
    <row r="54" spans="1:16" ht="24.95" customHeight="1">
      <c r="A54" s="184"/>
      <c r="B54" s="161"/>
      <c r="C54" s="161"/>
      <c r="D54" s="227" t="s">
        <v>119</v>
      </c>
      <c r="E54" s="173"/>
      <c r="F54" s="168"/>
      <c r="G54" s="252"/>
      <c r="H54" s="161"/>
      <c r="I54" s="161"/>
      <c r="J54" s="227" t="s">
        <v>119</v>
      </c>
      <c r="K54" s="173"/>
      <c r="L54" s="241"/>
      <c r="M54" s="244"/>
      <c r="N54" s="244"/>
      <c r="O54" s="244"/>
      <c r="P54" s="245"/>
    </row>
    <row r="55" spans="1:16" ht="24.95" customHeight="1">
      <c r="A55" s="184" t="s">
        <v>120</v>
      </c>
      <c r="B55" s="163">
        <v>84219</v>
      </c>
      <c r="C55" s="182" t="s">
        <v>33</v>
      </c>
      <c r="D55" s="224" t="s">
        <v>114</v>
      </c>
      <c r="E55" s="163" t="s">
        <v>35</v>
      </c>
      <c r="F55" s="168">
        <v>278.66999999999996</v>
      </c>
      <c r="G55" s="252">
        <v>60</v>
      </c>
      <c r="H55" s="163">
        <v>84219</v>
      </c>
      <c r="I55" s="182" t="s">
        <v>33</v>
      </c>
      <c r="J55" s="224" t="s">
        <v>114</v>
      </c>
      <c r="K55" s="163" t="s">
        <v>35</v>
      </c>
      <c r="L55" s="249">
        <f t="shared" si="14"/>
        <v>111.46799999999999</v>
      </c>
      <c r="M55" s="243"/>
      <c r="N55" s="243">
        <f t="shared" ref="N55:N59" si="15">M55+(M55*$F$5)</f>
        <v>0</v>
      </c>
      <c r="O55" s="243">
        <f t="shared" ref="O55:O59" si="16">L55*N55</f>
        <v>0</v>
      </c>
      <c r="P55" s="245"/>
    </row>
    <row r="56" spans="1:16" ht="24.95" customHeight="1">
      <c r="A56" s="184" t="s">
        <v>121</v>
      </c>
      <c r="B56" s="163" t="s">
        <v>85</v>
      </c>
      <c r="C56" s="182" t="s">
        <v>33</v>
      </c>
      <c r="D56" s="224" t="s">
        <v>86</v>
      </c>
      <c r="E56" s="163" t="s">
        <v>87</v>
      </c>
      <c r="F56" s="168">
        <v>1028.0909090909088</v>
      </c>
      <c r="G56" s="252">
        <v>60</v>
      </c>
      <c r="H56" s="163" t="s">
        <v>85</v>
      </c>
      <c r="I56" s="182" t="s">
        <v>33</v>
      </c>
      <c r="J56" s="224" t="s">
        <v>86</v>
      </c>
      <c r="K56" s="163" t="s">
        <v>87</v>
      </c>
      <c r="L56" s="249">
        <f t="shared" si="14"/>
        <v>411.23636363636354</v>
      </c>
      <c r="M56" s="243"/>
      <c r="N56" s="243">
        <f t="shared" si="15"/>
        <v>0</v>
      </c>
      <c r="O56" s="243">
        <f t="shared" si="16"/>
        <v>0</v>
      </c>
      <c r="P56" s="245"/>
    </row>
    <row r="57" spans="1:16" ht="24.95" customHeight="1">
      <c r="A57" s="184" t="s">
        <v>122</v>
      </c>
      <c r="B57" s="163" t="s">
        <v>89</v>
      </c>
      <c r="C57" s="182" t="s">
        <v>33</v>
      </c>
      <c r="D57" s="224" t="s">
        <v>90</v>
      </c>
      <c r="E57" s="163" t="s">
        <v>87</v>
      </c>
      <c r="F57" s="168">
        <v>350.72727272727263</v>
      </c>
      <c r="G57" s="252">
        <v>60</v>
      </c>
      <c r="H57" s="163" t="s">
        <v>89</v>
      </c>
      <c r="I57" s="182" t="s">
        <v>33</v>
      </c>
      <c r="J57" s="224" t="s">
        <v>90</v>
      </c>
      <c r="K57" s="163" t="s">
        <v>87</v>
      </c>
      <c r="L57" s="249">
        <f t="shared" si="14"/>
        <v>140.29090909090905</v>
      </c>
      <c r="M57" s="243"/>
      <c r="N57" s="243">
        <f t="shared" si="15"/>
        <v>0</v>
      </c>
      <c r="O57" s="243">
        <f t="shared" si="16"/>
        <v>0</v>
      </c>
      <c r="P57" s="245"/>
    </row>
    <row r="58" spans="1:16" ht="24.95" customHeight="1">
      <c r="A58" s="184" t="s">
        <v>123</v>
      </c>
      <c r="B58" s="163" t="s">
        <v>92</v>
      </c>
      <c r="C58" s="182" t="s">
        <v>33</v>
      </c>
      <c r="D58" s="224" t="s">
        <v>118</v>
      </c>
      <c r="E58" s="163" t="s">
        <v>63</v>
      </c>
      <c r="F58" s="168">
        <v>14.24</v>
      </c>
      <c r="G58" s="252">
        <v>60</v>
      </c>
      <c r="H58" s="163" t="s">
        <v>92</v>
      </c>
      <c r="I58" s="182" t="s">
        <v>33</v>
      </c>
      <c r="J58" s="224" t="s">
        <v>118</v>
      </c>
      <c r="K58" s="163" t="s">
        <v>63</v>
      </c>
      <c r="L58" s="249">
        <f t="shared" si="14"/>
        <v>5.6960000000000006</v>
      </c>
      <c r="M58" s="243"/>
      <c r="N58" s="243">
        <f t="shared" si="15"/>
        <v>0</v>
      </c>
      <c r="O58" s="243">
        <f t="shared" si="16"/>
        <v>0</v>
      </c>
      <c r="P58" s="245"/>
    </row>
    <row r="59" spans="1:16" ht="24.95" customHeight="1">
      <c r="A59" s="184" t="s">
        <v>124</v>
      </c>
      <c r="B59" s="163" t="s">
        <v>125</v>
      </c>
      <c r="C59" s="182" t="s">
        <v>33</v>
      </c>
      <c r="D59" s="224" t="s">
        <v>126</v>
      </c>
      <c r="E59" s="163" t="s">
        <v>35</v>
      </c>
      <c r="F59" s="177">
        <v>519.88</v>
      </c>
      <c r="G59" s="252">
        <v>60</v>
      </c>
      <c r="H59" s="163" t="s">
        <v>125</v>
      </c>
      <c r="I59" s="182" t="s">
        <v>33</v>
      </c>
      <c r="J59" s="224" t="s">
        <v>126</v>
      </c>
      <c r="K59" s="163" t="s">
        <v>35</v>
      </c>
      <c r="L59" s="249">
        <f t="shared" si="14"/>
        <v>207.952</v>
      </c>
      <c r="M59" s="243"/>
      <c r="N59" s="243">
        <f t="shared" si="15"/>
        <v>0</v>
      </c>
      <c r="O59" s="243">
        <f t="shared" si="16"/>
        <v>0</v>
      </c>
      <c r="P59" s="245"/>
    </row>
    <row r="60" spans="1:16" ht="24.95" customHeight="1">
      <c r="A60" s="178"/>
      <c r="B60" s="178"/>
      <c r="C60" s="178"/>
      <c r="D60" s="226"/>
      <c r="E60" s="162"/>
      <c r="F60" s="179"/>
      <c r="G60" s="253"/>
      <c r="H60" s="178"/>
      <c r="I60" s="178"/>
      <c r="J60" s="226"/>
      <c r="K60" s="162"/>
      <c r="L60" s="179"/>
      <c r="M60" s="160"/>
      <c r="N60" s="160"/>
      <c r="O60" s="160"/>
      <c r="P60" s="160"/>
    </row>
    <row r="61" spans="1:16" ht="24.95" customHeight="1">
      <c r="A61" s="164" t="s">
        <v>128</v>
      </c>
      <c r="B61" s="164"/>
      <c r="C61" s="164"/>
      <c r="D61" s="221" t="s">
        <v>129</v>
      </c>
      <c r="E61" s="165"/>
      <c r="F61" s="166"/>
      <c r="G61" s="251"/>
      <c r="H61" s="164"/>
      <c r="I61" s="164"/>
      <c r="J61" s="221" t="s">
        <v>129</v>
      </c>
      <c r="K61" s="165"/>
      <c r="L61" s="166"/>
      <c r="M61" s="165"/>
      <c r="N61" s="165"/>
      <c r="O61" s="166">
        <f>SUM(O62:O65)</f>
        <v>0</v>
      </c>
      <c r="P61" s="166"/>
    </row>
    <row r="62" spans="1:16" ht="24.95" customHeight="1">
      <c r="A62" s="184" t="s">
        <v>130</v>
      </c>
      <c r="B62" s="182" t="s">
        <v>131</v>
      </c>
      <c r="C62" s="182" t="s">
        <v>33</v>
      </c>
      <c r="D62" s="224" t="s">
        <v>132</v>
      </c>
      <c r="E62" s="167" t="s">
        <v>35</v>
      </c>
      <c r="F62" s="168">
        <v>782.68</v>
      </c>
      <c r="G62" s="252">
        <v>80</v>
      </c>
      <c r="H62" s="182" t="s">
        <v>131</v>
      </c>
      <c r="I62" s="182" t="s">
        <v>33</v>
      </c>
      <c r="J62" s="224" t="s">
        <v>132</v>
      </c>
      <c r="K62" s="167" t="s">
        <v>35</v>
      </c>
      <c r="L62" s="241">
        <f>F62*20%</f>
        <v>156.536</v>
      </c>
      <c r="M62" s="243"/>
      <c r="N62" s="243">
        <f t="shared" ref="N62:N65" si="17">M62+(M62*$F$5)</f>
        <v>0</v>
      </c>
      <c r="O62" s="243">
        <f t="shared" ref="O62:O65" si="18">L62*N62</f>
        <v>0</v>
      </c>
      <c r="P62" s="245"/>
    </row>
    <row r="63" spans="1:16" ht="24.95" customHeight="1">
      <c r="A63" s="184" t="s">
        <v>133</v>
      </c>
      <c r="B63" s="182">
        <v>6113</v>
      </c>
      <c r="C63" s="182" t="s">
        <v>33</v>
      </c>
      <c r="D63" s="224" t="s">
        <v>134</v>
      </c>
      <c r="E63" s="167" t="s">
        <v>35</v>
      </c>
      <c r="F63" s="168">
        <v>25.07</v>
      </c>
      <c r="G63" s="252">
        <v>80</v>
      </c>
      <c r="H63" s="182">
        <v>6113</v>
      </c>
      <c r="I63" s="182" t="s">
        <v>33</v>
      </c>
      <c r="J63" s="224" t="s">
        <v>134</v>
      </c>
      <c r="K63" s="167" t="s">
        <v>35</v>
      </c>
      <c r="L63" s="241">
        <f t="shared" ref="L63:L65" si="19">F63*20%</f>
        <v>5.0140000000000002</v>
      </c>
      <c r="M63" s="243"/>
      <c r="N63" s="243">
        <f t="shared" si="17"/>
        <v>0</v>
      </c>
      <c r="O63" s="243">
        <f t="shared" si="18"/>
        <v>0</v>
      </c>
      <c r="P63" s="245"/>
    </row>
    <row r="64" spans="1:16" ht="24.95" customHeight="1">
      <c r="A64" s="184" t="s">
        <v>135</v>
      </c>
      <c r="B64" s="182" t="s">
        <v>136</v>
      </c>
      <c r="C64" s="182" t="s">
        <v>33</v>
      </c>
      <c r="D64" s="224" t="s">
        <v>137</v>
      </c>
      <c r="E64" s="187" t="s">
        <v>78</v>
      </c>
      <c r="F64" s="183">
        <v>191.6</v>
      </c>
      <c r="G64" s="252">
        <v>80</v>
      </c>
      <c r="H64" s="182" t="s">
        <v>136</v>
      </c>
      <c r="I64" s="182" t="s">
        <v>33</v>
      </c>
      <c r="J64" s="224" t="s">
        <v>137</v>
      </c>
      <c r="K64" s="187" t="s">
        <v>78</v>
      </c>
      <c r="L64" s="241">
        <f t="shared" si="19"/>
        <v>38.32</v>
      </c>
      <c r="M64" s="243"/>
      <c r="N64" s="243">
        <f t="shared" si="17"/>
        <v>0</v>
      </c>
      <c r="O64" s="243">
        <f t="shared" si="18"/>
        <v>0</v>
      </c>
      <c r="P64" s="245"/>
    </row>
    <row r="65" spans="1:16" ht="24.95" customHeight="1">
      <c r="A65" s="184" t="s">
        <v>138</v>
      </c>
      <c r="B65" s="182" t="s">
        <v>139</v>
      </c>
      <c r="C65" s="182" t="s">
        <v>47</v>
      </c>
      <c r="D65" s="224" t="s">
        <v>140</v>
      </c>
      <c r="E65" s="182" t="s">
        <v>35</v>
      </c>
      <c r="F65" s="188">
        <v>12.92</v>
      </c>
      <c r="G65" s="252">
        <v>80</v>
      </c>
      <c r="H65" s="182" t="s">
        <v>139</v>
      </c>
      <c r="I65" s="182" t="s">
        <v>47</v>
      </c>
      <c r="J65" s="224" t="s">
        <v>140</v>
      </c>
      <c r="K65" s="182" t="s">
        <v>35</v>
      </c>
      <c r="L65" s="241">
        <f t="shared" si="19"/>
        <v>2.5840000000000001</v>
      </c>
      <c r="M65" s="243"/>
      <c r="N65" s="243">
        <f t="shared" si="17"/>
        <v>0</v>
      </c>
      <c r="O65" s="243">
        <f t="shared" si="18"/>
        <v>0</v>
      </c>
      <c r="P65" s="245"/>
    </row>
    <row r="66" spans="1:16" ht="24.95" customHeight="1">
      <c r="A66" s="178"/>
      <c r="B66" s="178"/>
      <c r="C66" s="178"/>
      <c r="D66" s="226"/>
      <c r="E66" s="162"/>
      <c r="F66" s="179"/>
      <c r="G66" s="253"/>
      <c r="H66" s="178"/>
      <c r="I66" s="178"/>
      <c r="J66" s="226"/>
      <c r="K66" s="162"/>
      <c r="L66" s="179"/>
      <c r="M66" s="160"/>
      <c r="N66" s="160"/>
      <c r="O66" s="160"/>
      <c r="P66" s="160"/>
    </row>
    <row r="67" spans="1:16" ht="24.95" customHeight="1">
      <c r="A67" s="164" t="s">
        <v>142</v>
      </c>
      <c r="B67" s="164"/>
      <c r="C67" s="164"/>
      <c r="D67" s="221" t="s">
        <v>143</v>
      </c>
      <c r="E67" s="165"/>
      <c r="F67" s="166"/>
      <c r="G67" s="251"/>
      <c r="H67" s="164"/>
      <c r="I67" s="164"/>
      <c r="J67" s="221" t="s">
        <v>143</v>
      </c>
      <c r="K67" s="165"/>
      <c r="L67" s="166"/>
      <c r="M67" s="165"/>
      <c r="N67" s="165"/>
      <c r="O67" s="166">
        <f>SUM(O68:O95)</f>
        <v>0</v>
      </c>
      <c r="P67" s="166"/>
    </row>
    <row r="68" spans="1:16" ht="24.95" customHeight="1">
      <c r="A68" s="167"/>
      <c r="B68" s="189"/>
      <c r="C68" s="189"/>
      <c r="D68" s="225" t="s">
        <v>144</v>
      </c>
      <c r="E68" s="167"/>
      <c r="F68" s="169"/>
      <c r="G68" s="256"/>
      <c r="H68" s="189"/>
      <c r="I68" s="189"/>
      <c r="J68" s="225" t="s">
        <v>144</v>
      </c>
      <c r="K68" s="167"/>
      <c r="L68" s="169"/>
      <c r="M68" s="160"/>
      <c r="N68" s="160"/>
      <c r="O68" s="160"/>
      <c r="P68" s="160"/>
    </row>
    <row r="69" spans="1:16" ht="24.95" customHeight="1">
      <c r="A69" s="181" t="s">
        <v>145</v>
      </c>
      <c r="B69" s="182" t="s">
        <v>146</v>
      </c>
      <c r="C69" s="182" t="s">
        <v>33</v>
      </c>
      <c r="D69" s="224" t="s">
        <v>772</v>
      </c>
      <c r="E69" s="167" t="s">
        <v>20</v>
      </c>
      <c r="F69" s="168">
        <v>7</v>
      </c>
      <c r="G69" s="250">
        <v>0</v>
      </c>
      <c r="H69" s="182" t="s">
        <v>146</v>
      </c>
      <c r="I69" s="182" t="s">
        <v>33</v>
      </c>
      <c r="J69" s="224" t="s">
        <v>772</v>
      </c>
      <c r="K69" s="167" t="s">
        <v>20</v>
      </c>
      <c r="L69" s="168">
        <v>7</v>
      </c>
      <c r="M69" s="243"/>
      <c r="N69" s="243">
        <f t="shared" ref="N69:N75" si="20">M69+(M69*$F$5)</f>
        <v>0</v>
      </c>
      <c r="O69" s="243">
        <f t="shared" ref="O69:O75" si="21">L69*N69</f>
        <v>0</v>
      </c>
      <c r="P69" s="245"/>
    </row>
    <row r="70" spans="1:16" ht="24.95" customHeight="1">
      <c r="A70" s="181" t="s">
        <v>148</v>
      </c>
      <c r="B70" s="182" t="s">
        <v>149</v>
      </c>
      <c r="C70" s="181"/>
      <c r="D70" s="224" t="s">
        <v>773</v>
      </c>
      <c r="E70" s="167" t="s">
        <v>20</v>
      </c>
      <c r="F70" s="168">
        <v>5</v>
      </c>
      <c r="G70" s="250">
        <v>0</v>
      </c>
      <c r="H70" s="182" t="s">
        <v>149</v>
      </c>
      <c r="I70" s="181"/>
      <c r="J70" s="224" t="s">
        <v>773</v>
      </c>
      <c r="K70" s="167" t="s">
        <v>20</v>
      </c>
      <c r="L70" s="168">
        <v>5</v>
      </c>
      <c r="M70" s="243"/>
      <c r="N70" s="243">
        <f t="shared" si="20"/>
        <v>0</v>
      </c>
      <c r="O70" s="243">
        <f t="shared" si="21"/>
        <v>0</v>
      </c>
      <c r="P70" s="245"/>
    </row>
    <row r="71" spans="1:16" ht="24.95" customHeight="1">
      <c r="A71" s="181" t="s">
        <v>151</v>
      </c>
      <c r="B71" s="182" t="s">
        <v>149</v>
      </c>
      <c r="C71" s="189"/>
      <c r="D71" s="224" t="s">
        <v>774</v>
      </c>
      <c r="E71" s="167" t="s">
        <v>20</v>
      </c>
      <c r="F71" s="168">
        <v>2</v>
      </c>
      <c r="G71" s="250">
        <v>0</v>
      </c>
      <c r="H71" s="182" t="s">
        <v>149</v>
      </c>
      <c r="I71" s="189"/>
      <c r="J71" s="224" t="s">
        <v>774</v>
      </c>
      <c r="K71" s="167" t="s">
        <v>20</v>
      </c>
      <c r="L71" s="168">
        <v>2</v>
      </c>
      <c r="M71" s="243"/>
      <c r="N71" s="243">
        <f t="shared" si="20"/>
        <v>0</v>
      </c>
      <c r="O71" s="243">
        <f t="shared" si="21"/>
        <v>0</v>
      </c>
      <c r="P71" s="245"/>
    </row>
    <row r="72" spans="1:16" ht="24.95" customHeight="1">
      <c r="A72" s="181" t="s">
        <v>153</v>
      </c>
      <c r="B72" s="182" t="s">
        <v>154</v>
      </c>
      <c r="C72" s="182" t="s">
        <v>33</v>
      </c>
      <c r="D72" s="224" t="s">
        <v>775</v>
      </c>
      <c r="E72" s="167" t="s">
        <v>20</v>
      </c>
      <c r="F72" s="168">
        <v>1</v>
      </c>
      <c r="G72" s="250">
        <v>0</v>
      </c>
      <c r="H72" s="182" t="s">
        <v>154</v>
      </c>
      <c r="I72" s="182" t="s">
        <v>33</v>
      </c>
      <c r="J72" s="224" t="s">
        <v>775</v>
      </c>
      <c r="K72" s="167" t="s">
        <v>20</v>
      </c>
      <c r="L72" s="168">
        <v>1</v>
      </c>
      <c r="M72" s="243"/>
      <c r="N72" s="243">
        <f t="shared" si="20"/>
        <v>0</v>
      </c>
      <c r="O72" s="243">
        <f t="shared" si="21"/>
        <v>0</v>
      </c>
      <c r="P72" s="245"/>
    </row>
    <row r="73" spans="1:16" ht="24.95" customHeight="1">
      <c r="A73" s="181" t="s">
        <v>156</v>
      </c>
      <c r="B73" s="190" t="s">
        <v>157</v>
      </c>
      <c r="C73" s="182" t="s">
        <v>33</v>
      </c>
      <c r="D73" s="224" t="s">
        <v>776</v>
      </c>
      <c r="E73" s="167" t="s">
        <v>20</v>
      </c>
      <c r="F73" s="168">
        <v>3</v>
      </c>
      <c r="G73" s="250">
        <v>0</v>
      </c>
      <c r="H73" s="190" t="s">
        <v>157</v>
      </c>
      <c r="I73" s="182" t="s">
        <v>33</v>
      </c>
      <c r="J73" s="224" t="s">
        <v>776</v>
      </c>
      <c r="K73" s="167" t="s">
        <v>20</v>
      </c>
      <c r="L73" s="168">
        <v>3</v>
      </c>
      <c r="M73" s="243"/>
      <c r="N73" s="243">
        <f t="shared" si="20"/>
        <v>0</v>
      </c>
      <c r="O73" s="243">
        <f t="shared" si="21"/>
        <v>0</v>
      </c>
      <c r="P73" s="245"/>
    </row>
    <row r="74" spans="1:16" ht="24.95" customHeight="1">
      <c r="A74" s="181" t="s">
        <v>159</v>
      </c>
      <c r="B74" s="182" t="s">
        <v>160</v>
      </c>
      <c r="C74" s="182" t="s">
        <v>33</v>
      </c>
      <c r="D74" s="224" t="s">
        <v>777</v>
      </c>
      <c r="E74" s="167" t="s">
        <v>20</v>
      </c>
      <c r="F74" s="168">
        <v>3</v>
      </c>
      <c r="G74" s="250">
        <v>0</v>
      </c>
      <c r="H74" s="182" t="s">
        <v>160</v>
      </c>
      <c r="I74" s="182" t="s">
        <v>33</v>
      </c>
      <c r="J74" s="224" t="s">
        <v>777</v>
      </c>
      <c r="K74" s="167" t="s">
        <v>20</v>
      </c>
      <c r="L74" s="168">
        <v>3</v>
      </c>
      <c r="M74" s="243"/>
      <c r="N74" s="243">
        <f t="shared" si="20"/>
        <v>0</v>
      </c>
      <c r="O74" s="243">
        <f t="shared" si="21"/>
        <v>0</v>
      </c>
      <c r="P74" s="245"/>
    </row>
    <row r="75" spans="1:16" ht="24.95" customHeight="1">
      <c r="A75" s="181" t="s">
        <v>162</v>
      </c>
      <c r="B75" s="182" t="s">
        <v>163</v>
      </c>
      <c r="C75" s="182" t="s">
        <v>33</v>
      </c>
      <c r="D75" s="224" t="s">
        <v>778</v>
      </c>
      <c r="E75" s="167" t="s">
        <v>20</v>
      </c>
      <c r="F75" s="168">
        <v>2</v>
      </c>
      <c r="G75" s="250">
        <v>0</v>
      </c>
      <c r="H75" s="182" t="s">
        <v>163</v>
      </c>
      <c r="I75" s="182" t="s">
        <v>33</v>
      </c>
      <c r="J75" s="224" t="s">
        <v>778</v>
      </c>
      <c r="K75" s="167" t="s">
        <v>20</v>
      </c>
      <c r="L75" s="168">
        <v>2</v>
      </c>
      <c r="M75" s="243"/>
      <c r="N75" s="243">
        <f t="shared" si="20"/>
        <v>0</v>
      </c>
      <c r="O75" s="243">
        <f t="shared" si="21"/>
        <v>0</v>
      </c>
      <c r="P75" s="245"/>
    </row>
    <row r="76" spans="1:16" ht="24.95" customHeight="1">
      <c r="A76" s="167"/>
      <c r="B76" s="182"/>
      <c r="C76" s="181"/>
      <c r="D76" s="227" t="s">
        <v>165</v>
      </c>
      <c r="E76" s="167"/>
      <c r="F76" s="168"/>
      <c r="G76" s="257"/>
      <c r="H76" s="182"/>
      <c r="I76" s="181"/>
      <c r="J76" s="227" t="s">
        <v>165</v>
      </c>
      <c r="K76" s="167"/>
      <c r="L76" s="168"/>
      <c r="M76" s="160"/>
      <c r="N76" s="160"/>
      <c r="O76" s="160"/>
      <c r="P76" s="160"/>
    </row>
    <row r="77" spans="1:16" ht="24.95" customHeight="1">
      <c r="A77" s="181" t="s">
        <v>166</v>
      </c>
      <c r="B77" s="182" t="s">
        <v>167</v>
      </c>
      <c r="C77" s="181" t="s">
        <v>33</v>
      </c>
      <c r="D77" s="224" t="s">
        <v>168</v>
      </c>
      <c r="E77" s="167" t="s">
        <v>20</v>
      </c>
      <c r="F77" s="168">
        <v>18</v>
      </c>
      <c r="G77" s="250">
        <v>0</v>
      </c>
      <c r="H77" s="182" t="s">
        <v>167</v>
      </c>
      <c r="I77" s="181" t="s">
        <v>33</v>
      </c>
      <c r="J77" s="224" t="s">
        <v>168</v>
      </c>
      <c r="K77" s="167" t="s">
        <v>20</v>
      </c>
      <c r="L77" s="168">
        <v>18</v>
      </c>
      <c r="M77" s="243"/>
      <c r="N77" s="243">
        <f t="shared" ref="N77:N78" si="22">M77+(M77*$F$5)</f>
        <v>0</v>
      </c>
      <c r="O77" s="243">
        <f t="shared" ref="O77:O78" si="23">L77*N77</f>
        <v>0</v>
      </c>
      <c r="P77" s="245"/>
    </row>
    <row r="78" spans="1:16" ht="24.95" customHeight="1">
      <c r="A78" s="181" t="s">
        <v>169</v>
      </c>
      <c r="B78" s="182" t="s">
        <v>170</v>
      </c>
      <c r="C78" s="182" t="s">
        <v>33</v>
      </c>
      <c r="D78" s="224" t="s">
        <v>171</v>
      </c>
      <c r="E78" s="182" t="s">
        <v>20</v>
      </c>
      <c r="F78" s="168">
        <v>5</v>
      </c>
      <c r="G78" s="250">
        <v>0</v>
      </c>
      <c r="H78" s="182" t="s">
        <v>170</v>
      </c>
      <c r="I78" s="182" t="s">
        <v>33</v>
      </c>
      <c r="J78" s="224" t="s">
        <v>171</v>
      </c>
      <c r="K78" s="182" t="s">
        <v>20</v>
      </c>
      <c r="L78" s="168">
        <v>5</v>
      </c>
      <c r="M78" s="243"/>
      <c r="N78" s="243">
        <f t="shared" si="22"/>
        <v>0</v>
      </c>
      <c r="O78" s="243">
        <f t="shared" si="23"/>
        <v>0</v>
      </c>
      <c r="P78" s="245"/>
    </row>
    <row r="79" spans="1:16" ht="24.95" customHeight="1">
      <c r="A79" s="189"/>
      <c r="B79" s="182"/>
      <c r="C79" s="189"/>
      <c r="D79" s="225" t="s">
        <v>172</v>
      </c>
      <c r="E79" s="167"/>
      <c r="F79" s="168"/>
      <c r="G79" s="257"/>
      <c r="H79" s="182"/>
      <c r="I79" s="189"/>
      <c r="J79" s="225" t="s">
        <v>172</v>
      </c>
      <c r="K79" s="167"/>
      <c r="L79" s="168"/>
      <c r="M79" s="160"/>
      <c r="N79" s="160"/>
      <c r="O79" s="160"/>
      <c r="P79" s="160"/>
    </row>
    <row r="80" spans="1:16" ht="24.95" customHeight="1">
      <c r="A80" s="181" t="s">
        <v>173</v>
      </c>
      <c r="B80" s="182" t="s">
        <v>174</v>
      </c>
      <c r="C80" s="182" t="s">
        <v>33</v>
      </c>
      <c r="D80" s="224" t="s">
        <v>779</v>
      </c>
      <c r="E80" s="167" t="s">
        <v>35</v>
      </c>
      <c r="F80" s="168">
        <v>1.68</v>
      </c>
      <c r="G80" s="250">
        <v>0</v>
      </c>
      <c r="H80" s="182" t="s">
        <v>174</v>
      </c>
      <c r="I80" s="182" t="s">
        <v>33</v>
      </c>
      <c r="J80" s="224" t="s">
        <v>779</v>
      </c>
      <c r="K80" s="167" t="s">
        <v>35</v>
      </c>
      <c r="L80" s="168">
        <v>1.68</v>
      </c>
      <c r="M80" s="243"/>
      <c r="N80" s="243">
        <f>M80+(M80*$F$5)</f>
        <v>0</v>
      </c>
      <c r="O80" s="243">
        <f>L80*N80</f>
        <v>0</v>
      </c>
      <c r="P80" s="245"/>
    </row>
    <row r="81" spans="1:16" ht="24.95" customHeight="1">
      <c r="A81" s="189"/>
      <c r="B81" s="182"/>
      <c r="C81" s="182"/>
      <c r="D81" s="227" t="s">
        <v>176</v>
      </c>
      <c r="E81" s="191"/>
      <c r="F81" s="191"/>
      <c r="G81" s="258"/>
      <c r="H81" s="182"/>
      <c r="I81" s="182"/>
      <c r="J81" s="227" t="s">
        <v>176</v>
      </c>
      <c r="K81" s="191"/>
      <c r="L81" s="191"/>
      <c r="M81" s="160"/>
      <c r="N81" s="160"/>
      <c r="O81" s="160"/>
      <c r="P81" s="160"/>
    </row>
    <row r="82" spans="1:16" ht="24.95" customHeight="1">
      <c r="A82" s="181" t="s">
        <v>177</v>
      </c>
      <c r="B82" s="182">
        <v>68052</v>
      </c>
      <c r="C82" s="182" t="s">
        <v>33</v>
      </c>
      <c r="D82" s="224" t="s">
        <v>780</v>
      </c>
      <c r="E82" s="167" t="s">
        <v>35</v>
      </c>
      <c r="F82" s="168">
        <v>0.24</v>
      </c>
      <c r="G82" s="250">
        <v>0</v>
      </c>
      <c r="H82" s="182">
        <v>68052</v>
      </c>
      <c r="I82" s="182" t="s">
        <v>33</v>
      </c>
      <c r="J82" s="224" t="s">
        <v>780</v>
      </c>
      <c r="K82" s="167" t="s">
        <v>35</v>
      </c>
      <c r="L82" s="168">
        <v>0.24</v>
      </c>
      <c r="M82" s="243"/>
      <c r="N82" s="243">
        <f t="shared" ref="N82:N91" si="24">M82+(M82*$F$5)</f>
        <v>0</v>
      </c>
      <c r="O82" s="243">
        <f t="shared" ref="O82:O91" si="25">L82*N82</f>
        <v>0</v>
      </c>
      <c r="P82" s="245"/>
    </row>
    <row r="83" spans="1:16" ht="24.95" customHeight="1">
      <c r="A83" s="181" t="s">
        <v>179</v>
      </c>
      <c r="B83" s="182" t="s">
        <v>180</v>
      </c>
      <c r="C83" s="182" t="s">
        <v>47</v>
      </c>
      <c r="D83" s="224" t="s">
        <v>781</v>
      </c>
      <c r="E83" s="167" t="s">
        <v>35</v>
      </c>
      <c r="F83" s="168">
        <v>1.08</v>
      </c>
      <c r="G83" s="250">
        <v>0</v>
      </c>
      <c r="H83" s="182" t="s">
        <v>180</v>
      </c>
      <c r="I83" s="182" t="s">
        <v>47</v>
      </c>
      <c r="J83" s="224" t="s">
        <v>781</v>
      </c>
      <c r="K83" s="167" t="s">
        <v>35</v>
      </c>
      <c r="L83" s="168">
        <v>1.08</v>
      </c>
      <c r="M83" s="243"/>
      <c r="N83" s="243">
        <f t="shared" si="24"/>
        <v>0</v>
      </c>
      <c r="O83" s="243">
        <f t="shared" si="25"/>
        <v>0</v>
      </c>
      <c r="P83" s="245"/>
    </row>
    <row r="84" spans="1:16" ht="24.95" customHeight="1">
      <c r="A84" s="181" t="s">
        <v>182</v>
      </c>
      <c r="B84" s="182">
        <v>68052</v>
      </c>
      <c r="C84" s="182" t="s">
        <v>33</v>
      </c>
      <c r="D84" s="224" t="s">
        <v>782</v>
      </c>
      <c r="E84" s="167" t="s">
        <v>35</v>
      </c>
      <c r="F84" s="168">
        <v>2.8</v>
      </c>
      <c r="G84" s="250">
        <v>0</v>
      </c>
      <c r="H84" s="182">
        <v>68052</v>
      </c>
      <c r="I84" s="182" t="s">
        <v>33</v>
      </c>
      <c r="J84" s="224" t="s">
        <v>782</v>
      </c>
      <c r="K84" s="167" t="s">
        <v>35</v>
      </c>
      <c r="L84" s="168">
        <v>2.8</v>
      </c>
      <c r="M84" s="243"/>
      <c r="N84" s="243">
        <f t="shared" si="24"/>
        <v>0</v>
      </c>
      <c r="O84" s="243">
        <f t="shared" si="25"/>
        <v>0</v>
      </c>
      <c r="P84" s="245"/>
    </row>
    <row r="85" spans="1:16" ht="24.95" customHeight="1">
      <c r="A85" s="181" t="s">
        <v>184</v>
      </c>
      <c r="B85" s="182">
        <v>68052</v>
      </c>
      <c r="C85" s="182" t="s">
        <v>33</v>
      </c>
      <c r="D85" s="224" t="s">
        <v>783</v>
      </c>
      <c r="E85" s="167" t="s">
        <v>35</v>
      </c>
      <c r="F85" s="168">
        <v>0.6</v>
      </c>
      <c r="G85" s="250">
        <v>0</v>
      </c>
      <c r="H85" s="182">
        <v>68052</v>
      </c>
      <c r="I85" s="182" t="s">
        <v>33</v>
      </c>
      <c r="J85" s="224" t="s">
        <v>783</v>
      </c>
      <c r="K85" s="167" t="s">
        <v>35</v>
      </c>
      <c r="L85" s="168">
        <v>0.6</v>
      </c>
      <c r="M85" s="243"/>
      <c r="N85" s="243">
        <f t="shared" si="24"/>
        <v>0</v>
      </c>
      <c r="O85" s="243">
        <f t="shared" si="25"/>
        <v>0</v>
      </c>
      <c r="P85" s="245"/>
    </row>
    <row r="86" spans="1:16" ht="24.95" customHeight="1">
      <c r="A86" s="181" t="s">
        <v>186</v>
      </c>
      <c r="B86" s="182" t="s">
        <v>180</v>
      </c>
      <c r="C86" s="182" t="s">
        <v>47</v>
      </c>
      <c r="D86" s="224" t="s">
        <v>784</v>
      </c>
      <c r="E86" s="167" t="s">
        <v>35</v>
      </c>
      <c r="F86" s="168">
        <v>7.2</v>
      </c>
      <c r="G86" s="250">
        <v>0</v>
      </c>
      <c r="H86" s="182" t="s">
        <v>180</v>
      </c>
      <c r="I86" s="182" t="s">
        <v>47</v>
      </c>
      <c r="J86" s="224" t="s">
        <v>784</v>
      </c>
      <c r="K86" s="167" t="s">
        <v>35</v>
      </c>
      <c r="L86" s="168">
        <v>7.2</v>
      </c>
      <c r="M86" s="243"/>
      <c r="N86" s="243">
        <f t="shared" si="24"/>
        <v>0</v>
      </c>
      <c r="O86" s="243">
        <f t="shared" si="25"/>
        <v>0</v>
      </c>
      <c r="P86" s="245"/>
    </row>
    <row r="87" spans="1:16" ht="24.95" customHeight="1">
      <c r="A87" s="181" t="s">
        <v>188</v>
      </c>
      <c r="B87" s="182">
        <v>68052</v>
      </c>
      <c r="C87" s="182" t="s">
        <v>33</v>
      </c>
      <c r="D87" s="224" t="s">
        <v>785</v>
      </c>
      <c r="E87" s="167" t="s">
        <v>35</v>
      </c>
      <c r="F87" s="168">
        <v>3.3</v>
      </c>
      <c r="G87" s="250">
        <v>0</v>
      </c>
      <c r="H87" s="182">
        <v>68052</v>
      </c>
      <c r="I87" s="182" t="s">
        <v>33</v>
      </c>
      <c r="J87" s="224" t="s">
        <v>785</v>
      </c>
      <c r="K87" s="167" t="s">
        <v>35</v>
      </c>
      <c r="L87" s="168">
        <v>3.3</v>
      </c>
      <c r="M87" s="243"/>
      <c r="N87" s="243">
        <f t="shared" si="24"/>
        <v>0</v>
      </c>
      <c r="O87" s="243">
        <f t="shared" si="25"/>
        <v>0</v>
      </c>
      <c r="P87" s="245"/>
    </row>
    <row r="88" spans="1:16" ht="24.95" customHeight="1">
      <c r="A88" s="181" t="s">
        <v>190</v>
      </c>
      <c r="B88" s="182">
        <v>68052</v>
      </c>
      <c r="C88" s="182" t="s">
        <v>33</v>
      </c>
      <c r="D88" s="224" t="s">
        <v>786</v>
      </c>
      <c r="E88" s="167" t="s">
        <v>35</v>
      </c>
      <c r="F88" s="168">
        <v>8.8000000000000007</v>
      </c>
      <c r="G88" s="250">
        <v>0</v>
      </c>
      <c r="H88" s="182">
        <v>68052</v>
      </c>
      <c r="I88" s="182" t="s">
        <v>33</v>
      </c>
      <c r="J88" s="224" t="s">
        <v>786</v>
      </c>
      <c r="K88" s="167" t="s">
        <v>35</v>
      </c>
      <c r="L88" s="168">
        <v>8.8000000000000007</v>
      </c>
      <c r="M88" s="243"/>
      <c r="N88" s="243">
        <f t="shared" si="24"/>
        <v>0</v>
      </c>
      <c r="O88" s="243">
        <f t="shared" si="25"/>
        <v>0</v>
      </c>
      <c r="P88" s="245"/>
    </row>
    <row r="89" spans="1:16" ht="24.95" customHeight="1">
      <c r="A89" s="181" t="s">
        <v>192</v>
      </c>
      <c r="B89" s="182">
        <v>68052</v>
      </c>
      <c r="C89" s="182" t="s">
        <v>33</v>
      </c>
      <c r="D89" s="224" t="s">
        <v>787</v>
      </c>
      <c r="E89" s="167" t="s">
        <v>35</v>
      </c>
      <c r="F89" s="168">
        <v>48.4</v>
      </c>
      <c r="G89" s="250">
        <v>0</v>
      </c>
      <c r="H89" s="182">
        <v>68052</v>
      </c>
      <c r="I89" s="182" t="s">
        <v>33</v>
      </c>
      <c r="J89" s="224" t="s">
        <v>787</v>
      </c>
      <c r="K89" s="167" t="s">
        <v>35</v>
      </c>
      <c r="L89" s="168">
        <v>48.4</v>
      </c>
      <c r="M89" s="243"/>
      <c r="N89" s="243">
        <f t="shared" si="24"/>
        <v>0</v>
      </c>
      <c r="O89" s="243">
        <f t="shared" si="25"/>
        <v>0</v>
      </c>
      <c r="P89" s="245"/>
    </row>
    <row r="90" spans="1:16" ht="24.95" customHeight="1">
      <c r="A90" s="181" t="s">
        <v>194</v>
      </c>
      <c r="B90" s="182" t="s">
        <v>195</v>
      </c>
      <c r="C90" s="182" t="s">
        <v>33</v>
      </c>
      <c r="D90" s="224" t="s">
        <v>788</v>
      </c>
      <c r="E90" s="167" t="s">
        <v>35</v>
      </c>
      <c r="F90" s="168">
        <v>7.2</v>
      </c>
      <c r="G90" s="250">
        <v>0</v>
      </c>
      <c r="H90" s="182" t="s">
        <v>195</v>
      </c>
      <c r="I90" s="182" t="s">
        <v>33</v>
      </c>
      <c r="J90" s="224" t="s">
        <v>788</v>
      </c>
      <c r="K90" s="167" t="s">
        <v>35</v>
      </c>
      <c r="L90" s="168">
        <v>7.2</v>
      </c>
      <c r="M90" s="243"/>
      <c r="N90" s="243">
        <f t="shared" si="24"/>
        <v>0</v>
      </c>
      <c r="O90" s="243">
        <f t="shared" si="25"/>
        <v>0</v>
      </c>
      <c r="P90" s="245"/>
    </row>
    <row r="91" spans="1:16" ht="24.95" customHeight="1">
      <c r="A91" s="181" t="s">
        <v>197</v>
      </c>
      <c r="B91" s="182" t="s">
        <v>149</v>
      </c>
      <c r="C91" s="182" t="s">
        <v>198</v>
      </c>
      <c r="D91" s="224" t="s">
        <v>199</v>
      </c>
      <c r="E91" s="182" t="s">
        <v>35</v>
      </c>
      <c r="F91" s="168">
        <v>4.2</v>
      </c>
      <c r="G91" s="250">
        <v>0</v>
      </c>
      <c r="H91" s="182" t="s">
        <v>149</v>
      </c>
      <c r="I91" s="182" t="s">
        <v>198</v>
      </c>
      <c r="J91" s="224" t="s">
        <v>199</v>
      </c>
      <c r="K91" s="182" t="s">
        <v>35</v>
      </c>
      <c r="L91" s="168">
        <v>4.2</v>
      </c>
      <c r="M91" s="243"/>
      <c r="N91" s="243">
        <f t="shared" si="24"/>
        <v>0</v>
      </c>
      <c r="O91" s="243">
        <f t="shared" si="25"/>
        <v>0</v>
      </c>
      <c r="P91" s="245"/>
    </row>
    <row r="92" spans="1:16" ht="24.95" customHeight="1">
      <c r="A92" s="181"/>
      <c r="B92" s="182"/>
      <c r="C92" s="182"/>
      <c r="D92" s="227" t="s">
        <v>200</v>
      </c>
      <c r="E92" s="182"/>
      <c r="F92" s="168"/>
      <c r="G92" s="257"/>
      <c r="H92" s="182"/>
      <c r="I92" s="182"/>
      <c r="J92" s="227" t="s">
        <v>200</v>
      </c>
      <c r="K92" s="182"/>
      <c r="L92" s="168"/>
      <c r="M92" s="160"/>
      <c r="N92" s="160"/>
      <c r="O92" s="160"/>
      <c r="P92" s="160"/>
    </row>
    <row r="93" spans="1:16" ht="24.95" customHeight="1">
      <c r="A93" s="181" t="s">
        <v>201</v>
      </c>
      <c r="B93" s="182">
        <v>72118</v>
      </c>
      <c r="C93" s="182" t="s">
        <v>33</v>
      </c>
      <c r="D93" s="224" t="s">
        <v>202</v>
      </c>
      <c r="E93" s="182" t="s">
        <v>35</v>
      </c>
      <c r="F93" s="168">
        <v>2</v>
      </c>
      <c r="G93" s="250">
        <v>0</v>
      </c>
      <c r="H93" s="182">
        <v>72118</v>
      </c>
      <c r="I93" s="182" t="s">
        <v>33</v>
      </c>
      <c r="J93" s="224" t="s">
        <v>202</v>
      </c>
      <c r="K93" s="182" t="s">
        <v>35</v>
      </c>
      <c r="L93" s="168">
        <v>2</v>
      </c>
      <c r="M93" s="243"/>
      <c r="N93" s="243">
        <f t="shared" ref="N93:N95" si="26">M93+(M93*$F$5)</f>
        <v>0</v>
      </c>
      <c r="O93" s="243">
        <f t="shared" ref="O93:O95" si="27">L93*N93</f>
        <v>0</v>
      </c>
      <c r="P93" s="245"/>
    </row>
    <row r="94" spans="1:16" ht="24.95" customHeight="1">
      <c r="A94" s="181" t="s">
        <v>203</v>
      </c>
      <c r="B94" s="182">
        <v>84959</v>
      </c>
      <c r="C94" s="182" t="s">
        <v>33</v>
      </c>
      <c r="D94" s="224" t="s">
        <v>204</v>
      </c>
      <c r="E94" s="182" t="s">
        <v>35</v>
      </c>
      <c r="F94" s="168">
        <v>70.42</v>
      </c>
      <c r="G94" s="250">
        <v>0</v>
      </c>
      <c r="H94" s="182">
        <v>84959</v>
      </c>
      <c r="I94" s="182" t="s">
        <v>33</v>
      </c>
      <c r="J94" s="224" t="s">
        <v>204</v>
      </c>
      <c r="K94" s="182" t="s">
        <v>35</v>
      </c>
      <c r="L94" s="168">
        <v>70.42</v>
      </c>
      <c r="M94" s="243"/>
      <c r="N94" s="243">
        <f t="shared" si="26"/>
        <v>0</v>
      </c>
      <c r="O94" s="243">
        <f t="shared" si="27"/>
        <v>0</v>
      </c>
      <c r="P94" s="245"/>
    </row>
    <row r="95" spans="1:16" ht="24.95" customHeight="1">
      <c r="A95" s="181" t="s">
        <v>205</v>
      </c>
      <c r="B95" s="182">
        <v>85005</v>
      </c>
      <c r="C95" s="182" t="s">
        <v>33</v>
      </c>
      <c r="D95" s="224" t="s">
        <v>206</v>
      </c>
      <c r="E95" s="182" t="s">
        <v>35</v>
      </c>
      <c r="F95" s="168">
        <v>4.4000000000000004</v>
      </c>
      <c r="G95" s="250">
        <v>0</v>
      </c>
      <c r="H95" s="182">
        <v>85005</v>
      </c>
      <c r="I95" s="182" t="s">
        <v>33</v>
      </c>
      <c r="J95" s="224" t="s">
        <v>206</v>
      </c>
      <c r="K95" s="182" t="s">
        <v>35</v>
      </c>
      <c r="L95" s="168">
        <v>4.4000000000000004</v>
      </c>
      <c r="M95" s="243"/>
      <c r="N95" s="243">
        <f t="shared" si="26"/>
        <v>0</v>
      </c>
      <c r="O95" s="243">
        <f t="shared" si="27"/>
        <v>0</v>
      </c>
      <c r="P95" s="245"/>
    </row>
    <row r="96" spans="1:16" ht="24.95" customHeight="1">
      <c r="A96" s="178"/>
      <c r="B96" s="178"/>
      <c r="C96" s="178"/>
      <c r="D96" s="226"/>
      <c r="E96" s="162"/>
      <c r="F96" s="179"/>
      <c r="G96" s="253"/>
      <c r="H96" s="178"/>
      <c r="I96" s="178"/>
      <c r="J96" s="226"/>
      <c r="K96" s="162"/>
      <c r="L96" s="179"/>
      <c r="M96" s="160"/>
      <c r="N96" s="160"/>
      <c r="O96" s="160"/>
      <c r="P96" s="160"/>
    </row>
    <row r="97" spans="1:16" ht="24.95" customHeight="1">
      <c r="A97" s="164" t="s">
        <v>208</v>
      </c>
      <c r="B97" s="164"/>
      <c r="C97" s="164"/>
      <c r="D97" s="221" t="s">
        <v>209</v>
      </c>
      <c r="E97" s="165"/>
      <c r="F97" s="166"/>
      <c r="G97" s="251"/>
      <c r="H97" s="164"/>
      <c r="I97" s="164"/>
      <c r="J97" s="221" t="s">
        <v>209</v>
      </c>
      <c r="K97" s="165"/>
      <c r="L97" s="166"/>
      <c r="M97" s="165"/>
      <c r="N97" s="165"/>
      <c r="O97" s="166">
        <f>SUM(O98:O100)</f>
        <v>0</v>
      </c>
      <c r="P97" s="166"/>
    </row>
    <row r="98" spans="1:16" ht="24.95" customHeight="1">
      <c r="A98" s="181" t="s">
        <v>210</v>
      </c>
      <c r="B98" s="181" t="s">
        <v>211</v>
      </c>
      <c r="C98" s="181" t="s">
        <v>33</v>
      </c>
      <c r="D98" s="224" t="s">
        <v>212</v>
      </c>
      <c r="E98" s="167" t="s">
        <v>35</v>
      </c>
      <c r="F98" s="168">
        <v>982.25</v>
      </c>
      <c r="G98" s="250">
        <v>0</v>
      </c>
      <c r="H98" s="181" t="s">
        <v>211</v>
      </c>
      <c r="I98" s="181" t="s">
        <v>33</v>
      </c>
      <c r="J98" s="224" t="s">
        <v>212</v>
      </c>
      <c r="K98" s="167" t="s">
        <v>35</v>
      </c>
      <c r="L98" s="168">
        <v>982.25</v>
      </c>
      <c r="M98" s="243"/>
      <c r="N98" s="243">
        <f t="shared" ref="N98:N100" si="28">M98+(M98*$F$5)</f>
        <v>0</v>
      </c>
      <c r="O98" s="243">
        <f t="shared" ref="O98:O100" si="29">L98*N98</f>
        <v>0</v>
      </c>
      <c r="P98" s="186"/>
    </row>
    <row r="99" spans="1:16" ht="24.95" customHeight="1">
      <c r="A99" s="181" t="s">
        <v>213</v>
      </c>
      <c r="B99" s="182" t="s">
        <v>214</v>
      </c>
      <c r="C99" s="182" t="s">
        <v>33</v>
      </c>
      <c r="D99" s="224" t="s">
        <v>215</v>
      </c>
      <c r="E99" s="167" t="s">
        <v>35</v>
      </c>
      <c r="F99" s="168">
        <v>1025.46</v>
      </c>
      <c r="G99" s="250">
        <v>0</v>
      </c>
      <c r="H99" s="182" t="s">
        <v>214</v>
      </c>
      <c r="I99" s="182" t="s">
        <v>33</v>
      </c>
      <c r="J99" s="224" t="s">
        <v>215</v>
      </c>
      <c r="K99" s="167" t="s">
        <v>35</v>
      </c>
      <c r="L99" s="168">
        <v>1025.46</v>
      </c>
      <c r="M99" s="243"/>
      <c r="N99" s="243">
        <f t="shared" si="28"/>
        <v>0</v>
      </c>
      <c r="O99" s="243">
        <f t="shared" si="29"/>
        <v>0</v>
      </c>
      <c r="P99" s="245"/>
    </row>
    <row r="100" spans="1:16" ht="24.95" customHeight="1">
      <c r="A100" s="181" t="s">
        <v>216</v>
      </c>
      <c r="B100" s="182" t="s">
        <v>217</v>
      </c>
      <c r="C100" s="182" t="s">
        <v>33</v>
      </c>
      <c r="D100" s="224" t="s">
        <v>218</v>
      </c>
      <c r="E100" s="167" t="s">
        <v>78</v>
      </c>
      <c r="F100" s="168">
        <v>197.8</v>
      </c>
      <c r="G100" s="250">
        <v>0</v>
      </c>
      <c r="H100" s="182" t="s">
        <v>217</v>
      </c>
      <c r="I100" s="182" t="s">
        <v>33</v>
      </c>
      <c r="J100" s="224" t="s">
        <v>218</v>
      </c>
      <c r="K100" s="167" t="s">
        <v>78</v>
      </c>
      <c r="L100" s="168">
        <v>197.8</v>
      </c>
      <c r="M100" s="243"/>
      <c r="N100" s="243">
        <f t="shared" si="28"/>
        <v>0</v>
      </c>
      <c r="O100" s="243">
        <f t="shared" si="29"/>
        <v>0</v>
      </c>
      <c r="P100" s="245"/>
    </row>
    <row r="101" spans="1:16" ht="24.95" customHeight="1">
      <c r="A101" s="178"/>
      <c r="B101" s="178"/>
      <c r="C101" s="178"/>
      <c r="D101" s="226"/>
      <c r="E101" s="162"/>
      <c r="F101" s="179"/>
      <c r="G101" s="253"/>
      <c r="H101" s="178"/>
      <c r="I101" s="178"/>
      <c r="J101" s="226"/>
      <c r="K101" s="162"/>
      <c r="L101" s="179"/>
      <c r="M101" s="160"/>
      <c r="N101" s="160"/>
      <c r="O101" s="160"/>
      <c r="P101" s="160"/>
    </row>
    <row r="102" spans="1:16" ht="24.95" customHeight="1">
      <c r="A102" s="164" t="s">
        <v>220</v>
      </c>
      <c r="B102" s="164"/>
      <c r="C102" s="164"/>
      <c r="D102" s="221" t="s">
        <v>221</v>
      </c>
      <c r="E102" s="165"/>
      <c r="F102" s="166"/>
      <c r="G102" s="251"/>
      <c r="H102" s="164"/>
      <c r="I102" s="164"/>
      <c r="J102" s="221" t="s">
        <v>221</v>
      </c>
      <c r="K102" s="165"/>
      <c r="L102" s="166"/>
      <c r="M102" s="165"/>
      <c r="N102" s="165"/>
      <c r="O102" s="166">
        <f>SUM(O103)</f>
        <v>0</v>
      </c>
      <c r="P102" s="166"/>
    </row>
    <row r="103" spans="1:16" ht="24.95" customHeight="1">
      <c r="A103" s="181" t="s">
        <v>222</v>
      </c>
      <c r="B103" s="182">
        <v>83737</v>
      </c>
      <c r="C103" s="182" t="s">
        <v>33</v>
      </c>
      <c r="D103" s="224" t="s">
        <v>223</v>
      </c>
      <c r="E103" s="167" t="s">
        <v>35</v>
      </c>
      <c r="F103" s="174">
        <f>F37</f>
        <v>401.89</v>
      </c>
      <c r="G103" s="250">
        <v>0</v>
      </c>
      <c r="H103" s="182">
        <v>83737</v>
      </c>
      <c r="I103" s="182" t="s">
        <v>33</v>
      </c>
      <c r="J103" s="224" t="s">
        <v>223</v>
      </c>
      <c r="K103" s="167" t="s">
        <v>35</v>
      </c>
      <c r="L103" s="174">
        <f>L37</f>
        <v>16.075600000000001</v>
      </c>
      <c r="M103" s="243"/>
      <c r="N103" s="243">
        <f>M103+(M103*$F$5)</f>
        <v>0</v>
      </c>
      <c r="O103" s="243">
        <f>L103*N103</f>
        <v>0</v>
      </c>
      <c r="P103" s="245"/>
    </row>
    <row r="104" spans="1:16" ht="24.95" customHeight="1">
      <c r="A104" s="192"/>
      <c r="B104" s="192"/>
      <c r="C104" s="192"/>
      <c r="D104" s="228"/>
      <c r="E104" s="192"/>
      <c r="F104" s="192"/>
      <c r="G104" s="220"/>
      <c r="H104" s="192"/>
      <c r="I104" s="192"/>
      <c r="J104" s="228"/>
      <c r="K104" s="192"/>
      <c r="L104" s="192"/>
      <c r="M104" s="160"/>
      <c r="N104" s="160"/>
      <c r="O104" s="160"/>
      <c r="P104" s="160"/>
    </row>
    <row r="105" spans="1:16" ht="24.95" customHeight="1">
      <c r="A105" s="164" t="s">
        <v>225</v>
      </c>
      <c r="B105" s="164"/>
      <c r="C105" s="164"/>
      <c r="D105" s="221" t="s">
        <v>226</v>
      </c>
      <c r="E105" s="165"/>
      <c r="F105" s="166"/>
      <c r="G105" s="251"/>
      <c r="H105" s="164"/>
      <c r="I105" s="164"/>
      <c r="J105" s="221" t="s">
        <v>226</v>
      </c>
      <c r="K105" s="165"/>
      <c r="L105" s="166"/>
      <c r="M105" s="165"/>
      <c r="N105" s="165"/>
      <c r="O105" s="166">
        <f>SUM(O106:O113)</f>
        <v>0</v>
      </c>
      <c r="P105" s="166"/>
    </row>
    <row r="106" spans="1:16" ht="24.95" customHeight="1">
      <c r="A106" s="181" t="s">
        <v>227</v>
      </c>
      <c r="B106" s="181">
        <v>5974</v>
      </c>
      <c r="C106" s="194" t="s">
        <v>33</v>
      </c>
      <c r="D106" s="222" t="s">
        <v>228</v>
      </c>
      <c r="E106" s="167" t="s">
        <v>35</v>
      </c>
      <c r="F106" s="168">
        <v>1706.71</v>
      </c>
      <c r="G106" s="252">
        <v>5</v>
      </c>
      <c r="H106" s="181">
        <v>5974</v>
      </c>
      <c r="I106" s="194" t="s">
        <v>33</v>
      </c>
      <c r="J106" s="222" t="s">
        <v>228</v>
      </c>
      <c r="K106" s="167" t="s">
        <v>35</v>
      </c>
      <c r="L106" s="168">
        <v>1706.71</v>
      </c>
      <c r="M106" s="243"/>
      <c r="N106" s="243">
        <f t="shared" ref="N106:N113" si="30">M106+(M106*$F$5)</f>
        <v>0</v>
      </c>
      <c r="O106" s="243">
        <f t="shared" ref="O106:O113" si="31">L106*N106</f>
        <v>0</v>
      </c>
      <c r="P106" s="245"/>
    </row>
    <row r="107" spans="1:16" ht="24.95" customHeight="1">
      <c r="A107" s="181" t="s">
        <v>229</v>
      </c>
      <c r="B107" s="181" t="s">
        <v>230</v>
      </c>
      <c r="C107" s="194" t="s">
        <v>47</v>
      </c>
      <c r="D107" s="222" t="s">
        <v>231</v>
      </c>
      <c r="E107" s="167" t="s">
        <v>35</v>
      </c>
      <c r="F107" s="168">
        <v>483.57</v>
      </c>
      <c r="G107" s="252">
        <v>5</v>
      </c>
      <c r="H107" s="181" t="s">
        <v>230</v>
      </c>
      <c r="I107" s="194" t="s">
        <v>47</v>
      </c>
      <c r="J107" s="222" t="s">
        <v>231</v>
      </c>
      <c r="K107" s="167" t="s">
        <v>35</v>
      </c>
      <c r="L107" s="168">
        <v>483.57</v>
      </c>
      <c r="M107" s="243"/>
      <c r="N107" s="243">
        <f t="shared" si="30"/>
        <v>0</v>
      </c>
      <c r="O107" s="243">
        <f t="shared" si="31"/>
        <v>0</v>
      </c>
      <c r="P107" s="245"/>
    </row>
    <row r="108" spans="1:16" ht="24.95" customHeight="1">
      <c r="A108" s="181" t="s">
        <v>232</v>
      </c>
      <c r="B108" s="181" t="s">
        <v>233</v>
      </c>
      <c r="C108" s="194" t="s">
        <v>33</v>
      </c>
      <c r="D108" s="222" t="s">
        <v>234</v>
      </c>
      <c r="E108" s="167" t="s">
        <v>35</v>
      </c>
      <c r="F108" s="168">
        <v>1706.71</v>
      </c>
      <c r="G108" s="252">
        <v>5</v>
      </c>
      <c r="H108" s="181" t="s">
        <v>233</v>
      </c>
      <c r="I108" s="194" t="s">
        <v>33</v>
      </c>
      <c r="J108" s="222" t="s">
        <v>234</v>
      </c>
      <c r="K108" s="167" t="s">
        <v>35</v>
      </c>
      <c r="L108" s="168">
        <v>1706.71</v>
      </c>
      <c r="M108" s="243"/>
      <c r="N108" s="243">
        <f t="shared" si="30"/>
        <v>0</v>
      </c>
      <c r="O108" s="243">
        <f t="shared" si="31"/>
        <v>0</v>
      </c>
      <c r="P108" s="245"/>
    </row>
    <row r="109" spans="1:16" ht="24.95" customHeight="1">
      <c r="A109" s="181" t="s">
        <v>235</v>
      </c>
      <c r="B109" s="181" t="s">
        <v>236</v>
      </c>
      <c r="C109" s="194" t="s">
        <v>47</v>
      </c>
      <c r="D109" s="222" t="s">
        <v>237</v>
      </c>
      <c r="E109" s="167" t="s">
        <v>35</v>
      </c>
      <c r="F109" s="168">
        <v>1099.45</v>
      </c>
      <c r="G109" s="252">
        <v>5</v>
      </c>
      <c r="H109" s="181" t="s">
        <v>236</v>
      </c>
      <c r="I109" s="194" t="s">
        <v>47</v>
      </c>
      <c r="J109" s="222" t="s">
        <v>237</v>
      </c>
      <c r="K109" s="167" t="s">
        <v>35</v>
      </c>
      <c r="L109" s="168">
        <v>1099.45</v>
      </c>
      <c r="M109" s="243"/>
      <c r="N109" s="243">
        <f t="shared" si="30"/>
        <v>0</v>
      </c>
      <c r="O109" s="243">
        <f t="shared" si="31"/>
        <v>0</v>
      </c>
      <c r="P109" s="245"/>
    </row>
    <row r="110" spans="1:16" ht="24.95" customHeight="1">
      <c r="A110" s="181" t="s">
        <v>238</v>
      </c>
      <c r="B110" s="181" t="s">
        <v>239</v>
      </c>
      <c r="C110" s="194" t="s">
        <v>47</v>
      </c>
      <c r="D110" s="222" t="s">
        <v>240</v>
      </c>
      <c r="E110" s="167" t="s">
        <v>35</v>
      </c>
      <c r="F110" s="168">
        <v>483.57</v>
      </c>
      <c r="G110" s="252">
        <v>5</v>
      </c>
      <c r="H110" s="181" t="s">
        <v>239</v>
      </c>
      <c r="I110" s="194" t="s">
        <v>47</v>
      </c>
      <c r="J110" s="222" t="s">
        <v>240</v>
      </c>
      <c r="K110" s="167" t="s">
        <v>35</v>
      </c>
      <c r="L110" s="168">
        <v>483.57</v>
      </c>
      <c r="M110" s="243"/>
      <c r="N110" s="243">
        <f t="shared" si="30"/>
        <v>0</v>
      </c>
      <c r="O110" s="243">
        <f t="shared" si="31"/>
        <v>0</v>
      </c>
      <c r="P110" s="245"/>
    </row>
    <row r="111" spans="1:16" ht="24.95" customHeight="1">
      <c r="A111" s="181" t="s">
        <v>241</v>
      </c>
      <c r="B111" s="181" t="s">
        <v>242</v>
      </c>
      <c r="C111" s="194" t="s">
        <v>47</v>
      </c>
      <c r="D111" s="222" t="s">
        <v>243</v>
      </c>
      <c r="E111" s="167" t="s">
        <v>35</v>
      </c>
      <c r="F111" s="168">
        <v>390.57</v>
      </c>
      <c r="G111" s="252">
        <v>5</v>
      </c>
      <c r="H111" s="181" t="s">
        <v>242</v>
      </c>
      <c r="I111" s="194" t="s">
        <v>47</v>
      </c>
      <c r="J111" s="222" t="s">
        <v>243</v>
      </c>
      <c r="K111" s="167" t="s">
        <v>35</v>
      </c>
      <c r="L111" s="168">
        <v>390.57</v>
      </c>
      <c r="M111" s="243"/>
      <c r="N111" s="243">
        <f t="shared" si="30"/>
        <v>0</v>
      </c>
      <c r="O111" s="243">
        <f t="shared" si="31"/>
        <v>0</v>
      </c>
      <c r="P111" s="245"/>
    </row>
    <row r="112" spans="1:16" ht="24.95" customHeight="1">
      <c r="A112" s="181" t="s">
        <v>244</v>
      </c>
      <c r="B112" s="181" t="s">
        <v>245</v>
      </c>
      <c r="C112" s="194" t="s">
        <v>47</v>
      </c>
      <c r="D112" s="224" t="s">
        <v>246</v>
      </c>
      <c r="E112" s="167" t="s">
        <v>35</v>
      </c>
      <c r="F112" s="168">
        <v>216.7</v>
      </c>
      <c r="G112" s="252">
        <v>5</v>
      </c>
      <c r="H112" s="181" t="s">
        <v>245</v>
      </c>
      <c r="I112" s="194" t="s">
        <v>47</v>
      </c>
      <c r="J112" s="224" t="s">
        <v>246</v>
      </c>
      <c r="K112" s="167" t="s">
        <v>35</v>
      </c>
      <c r="L112" s="168">
        <v>216.7</v>
      </c>
      <c r="M112" s="243"/>
      <c r="N112" s="243">
        <f t="shared" si="30"/>
        <v>0</v>
      </c>
      <c r="O112" s="243">
        <f t="shared" si="31"/>
        <v>0</v>
      </c>
      <c r="P112" s="245"/>
    </row>
    <row r="113" spans="1:16" ht="24.95" customHeight="1">
      <c r="A113" s="181" t="s">
        <v>247</v>
      </c>
      <c r="B113" s="182" t="s">
        <v>149</v>
      </c>
      <c r="C113" s="182"/>
      <c r="D113" s="224" t="s">
        <v>248</v>
      </c>
      <c r="E113" s="167" t="s">
        <v>78</v>
      </c>
      <c r="F113" s="168">
        <v>202.95</v>
      </c>
      <c r="G113" s="252">
        <v>5</v>
      </c>
      <c r="H113" s="182" t="s">
        <v>149</v>
      </c>
      <c r="I113" s="182"/>
      <c r="J113" s="224" t="s">
        <v>248</v>
      </c>
      <c r="K113" s="167" t="s">
        <v>78</v>
      </c>
      <c r="L113" s="168">
        <v>202.95</v>
      </c>
      <c r="M113" s="243"/>
      <c r="N113" s="243">
        <f t="shared" si="30"/>
        <v>0</v>
      </c>
      <c r="O113" s="243">
        <f t="shared" si="31"/>
        <v>0</v>
      </c>
      <c r="P113" s="245"/>
    </row>
    <row r="114" spans="1:16" ht="24.95" customHeight="1">
      <c r="A114" s="192"/>
      <c r="B114" s="192"/>
      <c r="C114" s="192"/>
      <c r="D114" s="228"/>
      <c r="E114" s="192"/>
      <c r="F114" s="192"/>
      <c r="G114" s="220"/>
      <c r="H114" s="192"/>
      <c r="I114" s="192"/>
      <c r="J114" s="228"/>
      <c r="K114" s="192"/>
      <c r="L114" s="192"/>
      <c r="M114" s="160"/>
      <c r="N114" s="160"/>
      <c r="O114" s="160"/>
      <c r="P114" s="160"/>
    </row>
    <row r="115" spans="1:16" ht="24.95" customHeight="1">
      <c r="A115" s="164" t="s">
        <v>250</v>
      </c>
      <c r="B115" s="164"/>
      <c r="C115" s="164"/>
      <c r="D115" s="221" t="s">
        <v>251</v>
      </c>
      <c r="E115" s="165"/>
      <c r="F115" s="166"/>
      <c r="G115" s="251"/>
      <c r="H115" s="164"/>
      <c r="I115" s="164"/>
      <c r="J115" s="221" t="s">
        <v>251</v>
      </c>
      <c r="K115" s="165"/>
      <c r="L115" s="166"/>
      <c r="M115" s="165"/>
      <c r="N115" s="165"/>
      <c r="O115" s="166">
        <f>SUM(O116:O127)</f>
        <v>47768.502887999995</v>
      </c>
      <c r="P115" s="166"/>
    </row>
    <row r="116" spans="1:16" ht="24.95" customHeight="1">
      <c r="A116" s="181" t="s">
        <v>252</v>
      </c>
      <c r="B116" s="182" t="s">
        <v>253</v>
      </c>
      <c r="C116" s="194" t="s">
        <v>33</v>
      </c>
      <c r="D116" s="224" t="s">
        <v>254</v>
      </c>
      <c r="E116" s="167" t="s">
        <v>35</v>
      </c>
      <c r="F116" s="168">
        <v>694.26</v>
      </c>
      <c r="G116" s="250">
        <v>0</v>
      </c>
      <c r="H116" s="182" t="s">
        <v>253</v>
      </c>
      <c r="I116" s="194" t="s">
        <v>33</v>
      </c>
      <c r="J116" s="224" t="s">
        <v>254</v>
      </c>
      <c r="K116" s="167" t="s">
        <v>35</v>
      </c>
      <c r="L116" s="168">
        <v>694.26</v>
      </c>
      <c r="M116" s="243"/>
      <c r="N116" s="243">
        <f t="shared" ref="N116:N122" si="32">M116+(M116*$F$5)</f>
        <v>0</v>
      </c>
      <c r="O116" s="243">
        <f t="shared" ref="O116:O122" si="33">L116*N116</f>
        <v>0</v>
      </c>
      <c r="P116" s="245"/>
    </row>
    <row r="117" spans="1:16" ht="24.95" customHeight="1">
      <c r="A117" s="181" t="s">
        <v>255</v>
      </c>
      <c r="B117" s="182" t="s">
        <v>256</v>
      </c>
      <c r="C117" s="194" t="s">
        <v>33</v>
      </c>
      <c r="D117" s="224" t="s">
        <v>257</v>
      </c>
      <c r="E117" s="167" t="s">
        <v>35</v>
      </c>
      <c r="F117" s="168">
        <v>694.26</v>
      </c>
      <c r="G117" s="250">
        <v>0</v>
      </c>
      <c r="H117" s="182" t="s">
        <v>256</v>
      </c>
      <c r="I117" s="194" t="s">
        <v>33</v>
      </c>
      <c r="J117" s="224" t="s">
        <v>257</v>
      </c>
      <c r="K117" s="167" t="s">
        <v>35</v>
      </c>
      <c r="L117" s="168">
        <v>694.26</v>
      </c>
      <c r="M117" s="243"/>
      <c r="N117" s="243">
        <f t="shared" si="32"/>
        <v>0</v>
      </c>
      <c r="O117" s="243">
        <f t="shared" si="33"/>
        <v>0</v>
      </c>
      <c r="P117" s="245"/>
    </row>
    <row r="118" spans="1:16" ht="24.95" customHeight="1">
      <c r="A118" s="181" t="s">
        <v>258</v>
      </c>
      <c r="B118" s="181" t="s">
        <v>259</v>
      </c>
      <c r="C118" s="194" t="s">
        <v>33</v>
      </c>
      <c r="D118" s="224" t="s">
        <v>260</v>
      </c>
      <c r="E118" s="167" t="s">
        <v>35</v>
      </c>
      <c r="F118" s="168">
        <v>65.28</v>
      </c>
      <c r="G118" s="250">
        <v>0</v>
      </c>
      <c r="H118" s="181" t="s">
        <v>259</v>
      </c>
      <c r="I118" s="194" t="s">
        <v>33</v>
      </c>
      <c r="J118" s="224" t="s">
        <v>260</v>
      </c>
      <c r="K118" s="167" t="s">
        <v>35</v>
      </c>
      <c r="L118" s="168">
        <v>65.28</v>
      </c>
      <c r="M118" s="243"/>
      <c r="N118" s="243">
        <f t="shared" si="32"/>
        <v>0</v>
      </c>
      <c r="O118" s="243">
        <f t="shared" si="33"/>
        <v>0</v>
      </c>
      <c r="P118" s="245"/>
    </row>
    <row r="119" spans="1:16" ht="24.95" customHeight="1">
      <c r="A119" s="181" t="s">
        <v>261</v>
      </c>
      <c r="B119" s="181" t="s">
        <v>259</v>
      </c>
      <c r="C119" s="194" t="s">
        <v>33</v>
      </c>
      <c r="D119" s="224" t="s">
        <v>262</v>
      </c>
      <c r="E119" s="167" t="s">
        <v>35</v>
      </c>
      <c r="F119" s="168">
        <v>628.98</v>
      </c>
      <c r="G119" s="250">
        <v>0</v>
      </c>
      <c r="H119" s="181" t="s">
        <v>259</v>
      </c>
      <c r="I119" s="194" t="s">
        <v>33</v>
      </c>
      <c r="J119" s="224" t="s">
        <v>262</v>
      </c>
      <c r="K119" s="167" t="s">
        <v>35</v>
      </c>
      <c r="L119" s="168">
        <v>628.98</v>
      </c>
      <c r="M119" s="243"/>
      <c r="N119" s="243">
        <f t="shared" si="32"/>
        <v>0</v>
      </c>
      <c r="O119" s="243">
        <f t="shared" si="33"/>
        <v>0</v>
      </c>
      <c r="P119" s="245"/>
    </row>
    <row r="120" spans="1:16" ht="24.95" customHeight="1">
      <c r="A120" s="181" t="s">
        <v>263</v>
      </c>
      <c r="B120" s="190" t="s">
        <v>264</v>
      </c>
      <c r="C120" s="190" t="s">
        <v>47</v>
      </c>
      <c r="D120" s="230" t="s">
        <v>265</v>
      </c>
      <c r="E120" s="167" t="s">
        <v>35</v>
      </c>
      <c r="F120" s="168">
        <v>35.369999999999997</v>
      </c>
      <c r="G120" s="250">
        <v>0</v>
      </c>
      <c r="H120" s="190" t="s">
        <v>264</v>
      </c>
      <c r="I120" s="190" t="s">
        <v>47</v>
      </c>
      <c r="J120" s="230" t="s">
        <v>265</v>
      </c>
      <c r="K120" s="167" t="s">
        <v>35</v>
      </c>
      <c r="L120" s="168">
        <v>35.369999999999997</v>
      </c>
      <c r="M120" s="243"/>
      <c r="N120" s="243">
        <f t="shared" si="32"/>
        <v>0</v>
      </c>
      <c r="O120" s="243">
        <f t="shared" si="33"/>
        <v>0</v>
      </c>
      <c r="P120" s="245"/>
    </row>
    <row r="121" spans="1:16" ht="24.95" customHeight="1">
      <c r="A121" s="181" t="s">
        <v>266</v>
      </c>
      <c r="B121" s="182" t="s">
        <v>264</v>
      </c>
      <c r="C121" s="194" t="s">
        <v>47</v>
      </c>
      <c r="D121" s="224" t="s">
        <v>267</v>
      </c>
      <c r="E121" s="167" t="s">
        <v>35</v>
      </c>
      <c r="F121" s="168">
        <v>5.4</v>
      </c>
      <c r="G121" s="250">
        <v>0</v>
      </c>
      <c r="H121" s="182" t="s">
        <v>264</v>
      </c>
      <c r="I121" s="194" t="s">
        <v>47</v>
      </c>
      <c r="J121" s="224" t="s">
        <v>267</v>
      </c>
      <c r="K121" s="167" t="s">
        <v>35</v>
      </c>
      <c r="L121" s="168">
        <v>5.4</v>
      </c>
      <c r="M121" s="243"/>
      <c r="N121" s="243">
        <f t="shared" si="32"/>
        <v>0</v>
      </c>
      <c r="O121" s="243">
        <f t="shared" si="33"/>
        <v>0</v>
      </c>
      <c r="P121" s="245"/>
    </row>
    <row r="122" spans="1:16" ht="24.95" customHeight="1">
      <c r="A122" s="181" t="s">
        <v>268</v>
      </c>
      <c r="B122" s="195" t="s">
        <v>269</v>
      </c>
      <c r="C122" s="194" t="s">
        <v>47</v>
      </c>
      <c r="D122" s="224" t="s">
        <v>270</v>
      </c>
      <c r="E122" s="167" t="s">
        <v>78</v>
      </c>
      <c r="F122" s="168">
        <v>16.7</v>
      </c>
      <c r="G122" s="250">
        <v>0</v>
      </c>
      <c r="H122" s="195" t="s">
        <v>269</v>
      </c>
      <c r="I122" s="194" t="s">
        <v>47</v>
      </c>
      <c r="J122" s="224" t="s">
        <v>270</v>
      </c>
      <c r="K122" s="167" t="s">
        <v>78</v>
      </c>
      <c r="L122" s="168">
        <v>16.7</v>
      </c>
      <c r="M122" s="243"/>
      <c r="N122" s="243">
        <f t="shared" si="32"/>
        <v>0</v>
      </c>
      <c r="O122" s="243">
        <f t="shared" si="33"/>
        <v>0</v>
      </c>
      <c r="P122" s="245"/>
    </row>
    <row r="123" spans="1:16" ht="24.95" customHeight="1">
      <c r="A123" s="167"/>
      <c r="B123" s="195"/>
      <c r="C123" s="182"/>
      <c r="D123" s="227" t="s">
        <v>271</v>
      </c>
      <c r="E123" s="167"/>
      <c r="F123" s="168"/>
      <c r="G123" s="197"/>
      <c r="H123" s="195"/>
      <c r="I123" s="182"/>
      <c r="J123" s="227" t="s">
        <v>271</v>
      </c>
      <c r="K123" s="167"/>
      <c r="L123" s="168"/>
      <c r="M123" s="186"/>
      <c r="N123" s="186"/>
      <c r="O123" s="186"/>
      <c r="P123" s="186"/>
    </row>
    <row r="124" spans="1:16" ht="24.95" customHeight="1">
      <c r="A124" s="181" t="s">
        <v>272</v>
      </c>
      <c r="B124" s="190">
        <v>73675</v>
      </c>
      <c r="C124" s="194" t="s">
        <v>33</v>
      </c>
      <c r="D124" s="224" t="s">
        <v>273</v>
      </c>
      <c r="E124" s="167" t="s">
        <v>35</v>
      </c>
      <c r="F124" s="168">
        <v>239.94</v>
      </c>
      <c r="G124" s="250">
        <v>0</v>
      </c>
      <c r="H124" s="270">
        <v>92392</v>
      </c>
      <c r="I124" s="271" t="s">
        <v>33</v>
      </c>
      <c r="J124" s="272" t="s">
        <v>789</v>
      </c>
      <c r="K124" s="273" t="s">
        <v>35</v>
      </c>
      <c r="L124" s="274">
        <v>239.94</v>
      </c>
      <c r="M124" s="275">
        <v>156.76</v>
      </c>
      <c r="N124" s="275">
        <f>M124+(M124*$F$5)</f>
        <v>199.08519999999999</v>
      </c>
      <c r="O124" s="275">
        <f>L124*N124</f>
        <v>47768.502887999995</v>
      </c>
      <c r="P124" s="276"/>
    </row>
    <row r="125" spans="1:16" ht="24.95" customHeight="1">
      <c r="A125" s="181" t="s">
        <v>274</v>
      </c>
      <c r="B125" s="269" t="s">
        <v>275</v>
      </c>
      <c r="C125" s="194" t="s">
        <v>33</v>
      </c>
      <c r="D125" s="222" t="s">
        <v>276</v>
      </c>
      <c r="E125" s="167" t="s">
        <v>35</v>
      </c>
      <c r="F125" s="168">
        <v>11.98</v>
      </c>
      <c r="G125" s="250">
        <v>0</v>
      </c>
      <c r="H125" s="269" t="s">
        <v>275</v>
      </c>
      <c r="I125" s="194" t="s">
        <v>33</v>
      </c>
      <c r="J125" s="222" t="s">
        <v>276</v>
      </c>
      <c r="K125" s="167" t="s">
        <v>35</v>
      </c>
      <c r="L125" s="168">
        <v>11.98</v>
      </c>
      <c r="M125" s="243"/>
      <c r="N125" s="243">
        <f t="shared" ref="N125:N127" si="34">M125+(M125*$F$5)</f>
        <v>0</v>
      </c>
      <c r="O125" s="243">
        <f t="shared" ref="O125:O127" si="35">L125*N125</f>
        <v>0</v>
      </c>
      <c r="P125" s="245"/>
    </row>
    <row r="126" spans="1:16" ht="24.95" customHeight="1">
      <c r="A126" s="181" t="s">
        <v>277</v>
      </c>
      <c r="B126" s="269" t="s">
        <v>278</v>
      </c>
      <c r="C126" s="194" t="s">
        <v>33</v>
      </c>
      <c r="D126" s="224" t="s">
        <v>279</v>
      </c>
      <c r="E126" s="167" t="s">
        <v>78</v>
      </c>
      <c r="F126" s="168">
        <v>27.3</v>
      </c>
      <c r="G126" s="250">
        <v>0</v>
      </c>
      <c r="H126" s="269" t="s">
        <v>278</v>
      </c>
      <c r="I126" s="194" t="s">
        <v>33</v>
      </c>
      <c r="J126" s="224" t="s">
        <v>279</v>
      </c>
      <c r="K126" s="167" t="s">
        <v>78</v>
      </c>
      <c r="L126" s="168">
        <v>27.3</v>
      </c>
      <c r="M126" s="243"/>
      <c r="N126" s="243">
        <f t="shared" si="34"/>
        <v>0</v>
      </c>
      <c r="O126" s="243">
        <f t="shared" si="35"/>
        <v>0</v>
      </c>
      <c r="P126" s="245"/>
    </row>
    <row r="127" spans="1:16" ht="24.95" customHeight="1">
      <c r="A127" s="181" t="s">
        <v>280</v>
      </c>
      <c r="B127" s="269" t="s">
        <v>281</v>
      </c>
      <c r="C127" s="194" t="s">
        <v>33</v>
      </c>
      <c r="D127" s="224" t="s">
        <v>282</v>
      </c>
      <c r="E127" s="167" t="s">
        <v>35</v>
      </c>
      <c r="F127" s="168">
        <f>225.52*0.05</f>
        <v>11.276000000000002</v>
      </c>
      <c r="G127" s="250">
        <v>0</v>
      </c>
      <c r="H127" s="269" t="s">
        <v>281</v>
      </c>
      <c r="I127" s="194" t="s">
        <v>33</v>
      </c>
      <c r="J127" s="224" t="s">
        <v>282</v>
      </c>
      <c r="K127" s="167" t="s">
        <v>35</v>
      </c>
      <c r="L127" s="168">
        <f>225.52*0.05</f>
        <v>11.276000000000002</v>
      </c>
      <c r="M127" s="243"/>
      <c r="N127" s="243">
        <f t="shared" si="34"/>
        <v>0</v>
      </c>
      <c r="O127" s="243">
        <f t="shared" si="35"/>
        <v>0</v>
      </c>
      <c r="P127" s="245"/>
    </row>
    <row r="128" spans="1:16" ht="24.95" customHeight="1">
      <c r="A128" s="192"/>
      <c r="B128" s="192"/>
      <c r="C128" s="192"/>
      <c r="D128" s="228"/>
      <c r="E128" s="192"/>
      <c r="F128" s="192"/>
      <c r="G128" s="220"/>
      <c r="H128" s="192"/>
      <c r="I128" s="192"/>
      <c r="J128" s="228"/>
      <c r="K128" s="192"/>
      <c r="L128" s="192"/>
      <c r="M128" s="160"/>
      <c r="N128" s="160"/>
      <c r="O128" s="160"/>
      <c r="P128" s="160"/>
    </row>
    <row r="129" spans="1:16" ht="24.95" customHeight="1">
      <c r="A129" s="164" t="s">
        <v>284</v>
      </c>
      <c r="B129" s="164"/>
      <c r="C129" s="164"/>
      <c r="D129" s="221" t="s">
        <v>285</v>
      </c>
      <c r="E129" s="165"/>
      <c r="F129" s="166"/>
      <c r="G129" s="251"/>
      <c r="H129" s="164"/>
      <c r="I129" s="164"/>
      <c r="J129" s="221" t="s">
        <v>285</v>
      </c>
      <c r="K129" s="165"/>
      <c r="L129" s="166"/>
      <c r="M129" s="165"/>
      <c r="N129" s="165"/>
      <c r="O129" s="166">
        <f>SUM(O130:O136)</f>
        <v>0</v>
      </c>
      <c r="P129" s="166"/>
    </row>
    <row r="130" spans="1:16" ht="24.95" customHeight="1">
      <c r="A130" s="181" t="s">
        <v>286</v>
      </c>
      <c r="B130" s="182" t="s">
        <v>287</v>
      </c>
      <c r="C130" s="194" t="s">
        <v>33</v>
      </c>
      <c r="D130" s="224" t="s">
        <v>288</v>
      </c>
      <c r="E130" s="167" t="s">
        <v>35</v>
      </c>
      <c r="F130" s="262">
        <v>352.87</v>
      </c>
      <c r="G130" s="250">
        <v>0</v>
      </c>
      <c r="H130" s="182" t="s">
        <v>287</v>
      </c>
      <c r="I130" s="194" t="s">
        <v>33</v>
      </c>
      <c r="J130" s="224" t="s">
        <v>288</v>
      </c>
      <c r="K130" s="167" t="s">
        <v>35</v>
      </c>
      <c r="L130" s="262">
        <v>352.87</v>
      </c>
      <c r="M130" s="243"/>
      <c r="N130" s="243">
        <f t="shared" ref="N130:N136" si="36">M130+(M130*$F$5)</f>
        <v>0</v>
      </c>
      <c r="O130" s="243">
        <f t="shared" ref="O130:O136" si="37">L130*N130</f>
        <v>0</v>
      </c>
      <c r="P130" s="245"/>
    </row>
    <row r="131" spans="1:16" ht="24.95" customHeight="1">
      <c r="A131" s="181" t="s">
        <v>289</v>
      </c>
      <c r="B131" s="182" t="s">
        <v>290</v>
      </c>
      <c r="C131" s="194" t="s">
        <v>33</v>
      </c>
      <c r="D131" s="224" t="s">
        <v>291</v>
      </c>
      <c r="E131" s="167" t="s">
        <v>35</v>
      </c>
      <c r="F131" s="196">
        <v>483.57</v>
      </c>
      <c r="G131" s="250">
        <v>0</v>
      </c>
      <c r="H131" s="182" t="s">
        <v>290</v>
      </c>
      <c r="I131" s="194" t="s">
        <v>33</v>
      </c>
      <c r="J131" s="224" t="s">
        <v>291</v>
      </c>
      <c r="K131" s="167" t="s">
        <v>35</v>
      </c>
      <c r="L131" s="196">
        <v>483.57</v>
      </c>
      <c r="M131" s="243"/>
      <c r="N131" s="243">
        <f t="shared" si="36"/>
        <v>0</v>
      </c>
      <c r="O131" s="243">
        <f t="shared" si="37"/>
        <v>0</v>
      </c>
      <c r="P131" s="245"/>
    </row>
    <row r="132" spans="1:16" ht="24.95" customHeight="1">
      <c r="A132" s="181" t="s">
        <v>292</v>
      </c>
      <c r="B132" s="182" t="s">
        <v>293</v>
      </c>
      <c r="C132" s="194" t="s">
        <v>33</v>
      </c>
      <c r="D132" s="224" t="s">
        <v>294</v>
      </c>
      <c r="E132" s="167" t="s">
        <v>35</v>
      </c>
      <c r="F132" s="168">
        <v>1099.45</v>
      </c>
      <c r="G132" s="250">
        <v>0</v>
      </c>
      <c r="H132" s="182" t="s">
        <v>293</v>
      </c>
      <c r="I132" s="194" t="s">
        <v>33</v>
      </c>
      <c r="J132" s="224" t="s">
        <v>294</v>
      </c>
      <c r="K132" s="167" t="s">
        <v>35</v>
      </c>
      <c r="L132" s="168">
        <v>1099.45</v>
      </c>
      <c r="M132" s="243"/>
      <c r="N132" s="243">
        <f t="shared" si="36"/>
        <v>0</v>
      </c>
      <c r="O132" s="243">
        <f t="shared" si="37"/>
        <v>0</v>
      </c>
      <c r="P132" s="245"/>
    </row>
    <row r="133" spans="1:16" ht="24.95" customHeight="1">
      <c r="A133" s="181" t="s">
        <v>295</v>
      </c>
      <c r="B133" s="182" t="s">
        <v>296</v>
      </c>
      <c r="C133" s="194" t="s">
        <v>33</v>
      </c>
      <c r="D133" s="224" t="s">
        <v>297</v>
      </c>
      <c r="E133" s="167" t="s">
        <v>35</v>
      </c>
      <c r="F133" s="168">
        <v>483.57</v>
      </c>
      <c r="G133" s="250">
        <v>0</v>
      </c>
      <c r="H133" s="182" t="s">
        <v>296</v>
      </c>
      <c r="I133" s="194" t="s">
        <v>33</v>
      </c>
      <c r="J133" s="224" t="s">
        <v>297</v>
      </c>
      <c r="K133" s="167" t="s">
        <v>35</v>
      </c>
      <c r="L133" s="168">
        <v>483.57</v>
      </c>
      <c r="M133" s="243"/>
      <c r="N133" s="243">
        <f t="shared" si="36"/>
        <v>0</v>
      </c>
      <c r="O133" s="243">
        <f t="shared" si="37"/>
        <v>0</v>
      </c>
      <c r="P133" s="245"/>
    </row>
    <row r="134" spans="1:16" ht="24.95" customHeight="1">
      <c r="A134" s="181" t="s">
        <v>298</v>
      </c>
      <c r="B134" s="182" t="s">
        <v>299</v>
      </c>
      <c r="C134" s="194" t="s">
        <v>33</v>
      </c>
      <c r="D134" s="224" t="s">
        <v>300</v>
      </c>
      <c r="E134" s="167" t="s">
        <v>35</v>
      </c>
      <c r="F134" s="168">
        <v>20.3</v>
      </c>
      <c r="G134" s="250">
        <v>0</v>
      </c>
      <c r="H134" s="182" t="s">
        <v>299</v>
      </c>
      <c r="I134" s="194" t="s">
        <v>33</v>
      </c>
      <c r="J134" s="224" t="s">
        <v>300</v>
      </c>
      <c r="K134" s="167" t="s">
        <v>35</v>
      </c>
      <c r="L134" s="168">
        <v>20.3</v>
      </c>
      <c r="M134" s="243"/>
      <c r="N134" s="243">
        <f t="shared" si="36"/>
        <v>0</v>
      </c>
      <c r="O134" s="243">
        <f t="shared" si="37"/>
        <v>0</v>
      </c>
      <c r="P134" s="245"/>
    </row>
    <row r="135" spans="1:16" ht="24.95" customHeight="1">
      <c r="A135" s="181" t="s">
        <v>301</v>
      </c>
      <c r="B135" s="182" t="s">
        <v>302</v>
      </c>
      <c r="C135" s="194" t="s">
        <v>33</v>
      </c>
      <c r="D135" s="224" t="s">
        <v>303</v>
      </c>
      <c r="E135" s="167" t="s">
        <v>35</v>
      </c>
      <c r="F135" s="168">
        <v>21.6</v>
      </c>
      <c r="G135" s="250">
        <v>0</v>
      </c>
      <c r="H135" s="182" t="s">
        <v>302</v>
      </c>
      <c r="I135" s="194" t="s">
        <v>33</v>
      </c>
      <c r="J135" s="224" t="s">
        <v>303</v>
      </c>
      <c r="K135" s="167" t="s">
        <v>35</v>
      </c>
      <c r="L135" s="168">
        <v>21.6</v>
      </c>
      <c r="M135" s="243"/>
      <c r="N135" s="243">
        <f t="shared" si="36"/>
        <v>0</v>
      </c>
      <c r="O135" s="243">
        <f t="shared" si="37"/>
        <v>0</v>
      </c>
      <c r="P135" s="245"/>
    </row>
    <row r="136" spans="1:16" ht="24.95" customHeight="1">
      <c r="A136" s="181" t="s">
        <v>304</v>
      </c>
      <c r="B136" s="182" t="s">
        <v>299</v>
      </c>
      <c r="C136" s="194" t="s">
        <v>33</v>
      </c>
      <c r="D136" s="224" t="s">
        <v>305</v>
      </c>
      <c r="E136" s="167" t="s">
        <v>35</v>
      </c>
      <c r="F136" s="168">
        <v>59.64</v>
      </c>
      <c r="G136" s="250">
        <v>0</v>
      </c>
      <c r="H136" s="182" t="s">
        <v>299</v>
      </c>
      <c r="I136" s="194" t="s">
        <v>33</v>
      </c>
      <c r="J136" s="224" t="s">
        <v>305</v>
      </c>
      <c r="K136" s="167" t="s">
        <v>35</v>
      </c>
      <c r="L136" s="168">
        <v>59.64</v>
      </c>
      <c r="M136" s="243"/>
      <c r="N136" s="243">
        <f t="shared" si="36"/>
        <v>0</v>
      </c>
      <c r="O136" s="243">
        <f t="shared" si="37"/>
        <v>0</v>
      </c>
      <c r="P136" s="245"/>
    </row>
    <row r="137" spans="1:16" ht="24.95" customHeight="1">
      <c r="A137" s="192"/>
      <c r="B137" s="192"/>
      <c r="C137" s="192"/>
      <c r="D137" s="228"/>
      <c r="E137" s="192"/>
      <c r="F137" s="192"/>
      <c r="G137" s="220"/>
      <c r="H137" s="192"/>
      <c r="I137" s="192"/>
      <c r="J137" s="228"/>
      <c r="K137" s="192"/>
      <c r="L137" s="192"/>
      <c r="M137" s="160"/>
      <c r="N137" s="160"/>
      <c r="O137" s="160"/>
      <c r="P137" s="160"/>
    </row>
    <row r="138" spans="1:16" ht="24.95" customHeight="1">
      <c r="A138" s="164" t="s">
        <v>307</v>
      </c>
      <c r="B138" s="164"/>
      <c r="C138" s="164"/>
      <c r="D138" s="221" t="s">
        <v>308</v>
      </c>
      <c r="E138" s="165"/>
      <c r="F138" s="166"/>
      <c r="G138" s="251"/>
      <c r="H138" s="164"/>
      <c r="I138" s="164"/>
      <c r="J138" s="221" t="s">
        <v>308</v>
      </c>
      <c r="K138" s="165"/>
      <c r="L138" s="166"/>
      <c r="M138" s="165"/>
      <c r="N138" s="165"/>
      <c r="O138" s="166">
        <f>SUM(O139:O165)</f>
        <v>0</v>
      </c>
      <c r="P138" s="166"/>
    </row>
    <row r="139" spans="1:16" ht="24.95" customHeight="1">
      <c r="A139" s="181" t="s">
        <v>309</v>
      </c>
      <c r="B139" s="163" t="s">
        <v>310</v>
      </c>
      <c r="C139" s="163" t="s">
        <v>33</v>
      </c>
      <c r="D139" s="230" t="s">
        <v>311</v>
      </c>
      <c r="E139" s="194" t="s">
        <v>20</v>
      </c>
      <c r="F139" s="197">
        <v>4</v>
      </c>
      <c r="G139" s="250">
        <v>0</v>
      </c>
      <c r="H139" s="163" t="s">
        <v>310</v>
      </c>
      <c r="I139" s="163" t="s">
        <v>33</v>
      </c>
      <c r="J139" s="230" t="s">
        <v>311</v>
      </c>
      <c r="K139" s="194" t="s">
        <v>20</v>
      </c>
      <c r="L139" s="197">
        <v>4</v>
      </c>
      <c r="M139" s="243"/>
      <c r="N139" s="243">
        <f t="shared" ref="N139:N165" si="38">M139+(M139*$F$5)</f>
        <v>0</v>
      </c>
      <c r="O139" s="243">
        <f t="shared" ref="O139:O165" si="39">L139*N139</f>
        <v>0</v>
      </c>
      <c r="P139" s="245"/>
    </row>
    <row r="140" spans="1:16" ht="24.95" customHeight="1">
      <c r="A140" s="181" t="s">
        <v>312</v>
      </c>
      <c r="B140" s="163" t="s">
        <v>313</v>
      </c>
      <c r="C140" s="163" t="s">
        <v>33</v>
      </c>
      <c r="D140" s="230" t="s">
        <v>314</v>
      </c>
      <c r="E140" s="194" t="s">
        <v>20</v>
      </c>
      <c r="F140" s="197">
        <v>2</v>
      </c>
      <c r="G140" s="250">
        <v>0</v>
      </c>
      <c r="H140" s="163" t="s">
        <v>313</v>
      </c>
      <c r="I140" s="163" t="s">
        <v>33</v>
      </c>
      <c r="J140" s="230" t="s">
        <v>314</v>
      </c>
      <c r="K140" s="194" t="s">
        <v>20</v>
      </c>
      <c r="L140" s="197">
        <v>2</v>
      </c>
      <c r="M140" s="243"/>
      <c r="N140" s="243">
        <f t="shared" si="38"/>
        <v>0</v>
      </c>
      <c r="O140" s="243">
        <f t="shared" si="39"/>
        <v>0</v>
      </c>
      <c r="P140" s="245"/>
    </row>
    <row r="141" spans="1:16" ht="24.95" customHeight="1">
      <c r="A141" s="181" t="s">
        <v>315</v>
      </c>
      <c r="B141" s="194" t="s">
        <v>313</v>
      </c>
      <c r="C141" s="163" t="s">
        <v>33</v>
      </c>
      <c r="D141" s="230" t="s">
        <v>316</v>
      </c>
      <c r="E141" s="194" t="s">
        <v>20</v>
      </c>
      <c r="F141" s="197">
        <v>1</v>
      </c>
      <c r="G141" s="250">
        <v>0</v>
      </c>
      <c r="H141" s="194" t="s">
        <v>313</v>
      </c>
      <c r="I141" s="163" t="s">
        <v>33</v>
      </c>
      <c r="J141" s="230" t="s">
        <v>316</v>
      </c>
      <c r="K141" s="194" t="s">
        <v>20</v>
      </c>
      <c r="L141" s="197">
        <v>1</v>
      </c>
      <c r="M141" s="243"/>
      <c r="N141" s="243">
        <f t="shared" si="38"/>
        <v>0</v>
      </c>
      <c r="O141" s="243">
        <f t="shared" si="39"/>
        <v>0</v>
      </c>
      <c r="P141" s="245"/>
    </row>
    <row r="142" spans="1:16" ht="24.95" customHeight="1">
      <c r="A142" s="181" t="s">
        <v>317</v>
      </c>
      <c r="B142" s="194" t="s">
        <v>318</v>
      </c>
      <c r="C142" s="163" t="s">
        <v>33</v>
      </c>
      <c r="D142" s="230" t="s">
        <v>319</v>
      </c>
      <c r="E142" s="194" t="s">
        <v>20</v>
      </c>
      <c r="F142" s="197">
        <v>1</v>
      </c>
      <c r="G142" s="250">
        <v>0</v>
      </c>
      <c r="H142" s="194" t="s">
        <v>318</v>
      </c>
      <c r="I142" s="163" t="s">
        <v>33</v>
      </c>
      <c r="J142" s="230" t="s">
        <v>319</v>
      </c>
      <c r="K142" s="194" t="s">
        <v>20</v>
      </c>
      <c r="L142" s="197">
        <v>1</v>
      </c>
      <c r="M142" s="243"/>
      <c r="N142" s="243">
        <f t="shared" si="38"/>
        <v>0</v>
      </c>
      <c r="O142" s="243">
        <f t="shared" si="39"/>
        <v>0</v>
      </c>
      <c r="P142" s="245"/>
    </row>
    <row r="143" spans="1:16" ht="24.95" customHeight="1">
      <c r="A143" s="181" t="s">
        <v>320</v>
      </c>
      <c r="B143" s="194" t="s">
        <v>321</v>
      </c>
      <c r="C143" s="163" t="s">
        <v>33</v>
      </c>
      <c r="D143" s="224" t="s">
        <v>322</v>
      </c>
      <c r="E143" s="194" t="s">
        <v>20</v>
      </c>
      <c r="F143" s="197">
        <v>2</v>
      </c>
      <c r="G143" s="250">
        <v>0</v>
      </c>
      <c r="H143" s="194" t="s">
        <v>321</v>
      </c>
      <c r="I143" s="163" t="s">
        <v>33</v>
      </c>
      <c r="J143" s="224" t="s">
        <v>322</v>
      </c>
      <c r="K143" s="194" t="s">
        <v>20</v>
      </c>
      <c r="L143" s="197">
        <v>2</v>
      </c>
      <c r="M143" s="243"/>
      <c r="N143" s="243">
        <f t="shared" si="38"/>
        <v>0</v>
      </c>
      <c r="O143" s="243">
        <f t="shared" si="39"/>
        <v>0</v>
      </c>
      <c r="P143" s="245"/>
    </row>
    <row r="144" spans="1:16" ht="24.95" customHeight="1">
      <c r="A144" s="181" t="s">
        <v>323</v>
      </c>
      <c r="B144" s="163">
        <v>85118</v>
      </c>
      <c r="C144" s="163" t="s">
        <v>33</v>
      </c>
      <c r="D144" s="230" t="s">
        <v>324</v>
      </c>
      <c r="E144" s="194" t="s">
        <v>20</v>
      </c>
      <c r="F144" s="197">
        <v>1</v>
      </c>
      <c r="G144" s="250">
        <v>0</v>
      </c>
      <c r="H144" s="163">
        <v>85118</v>
      </c>
      <c r="I144" s="163" t="s">
        <v>33</v>
      </c>
      <c r="J144" s="230" t="s">
        <v>324</v>
      </c>
      <c r="K144" s="194" t="s">
        <v>20</v>
      </c>
      <c r="L144" s="197">
        <v>1</v>
      </c>
      <c r="M144" s="243"/>
      <c r="N144" s="243">
        <f t="shared" si="38"/>
        <v>0</v>
      </c>
      <c r="O144" s="243">
        <f t="shared" si="39"/>
        <v>0</v>
      </c>
      <c r="P144" s="245"/>
    </row>
    <row r="145" spans="1:16" ht="24.95" customHeight="1">
      <c r="A145" s="181" t="s">
        <v>325</v>
      </c>
      <c r="B145" s="194" t="s">
        <v>326</v>
      </c>
      <c r="C145" s="194" t="s">
        <v>33</v>
      </c>
      <c r="D145" s="230" t="s">
        <v>327</v>
      </c>
      <c r="E145" s="194" t="s">
        <v>78</v>
      </c>
      <c r="F145" s="197">
        <v>23</v>
      </c>
      <c r="G145" s="250">
        <v>0</v>
      </c>
      <c r="H145" s="194" t="s">
        <v>326</v>
      </c>
      <c r="I145" s="194" t="s">
        <v>33</v>
      </c>
      <c r="J145" s="230" t="s">
        <v>327</v>
      </c>
      <c r="K145" s="194" t="s">
        <v>78</v>
      </c>
      <c r="L145" s="197">
        <v>23</v>
      </c>
      <c r="M145" s="243"/>
      <c r="N145" s="243">
        <f t="shared" si="38"/>
        <v>0</v>
      </c>
      <c r="O145" s="243">
        <f t="shared" si="39"/>
        <v>0</v>
      </c>
      <c r="P145" s="245"/>
    </row>
    <row r="146" spans="1:16" ht="24.95" customHeight="1">
      <c r="A146" s="181" t="s">
        <v>328</v>
      </c>
      <c r="B146" s="194" t="s">
        <v>326</v>
      </c>
      <c r="C146" s="194" t="s">
        <v>33</v>
      </c>
      <c r="D146" s="230" t="s">
        <v>329</v>
      </c>
      <c r="E146" s="194" t="s">
        <v>78</v>
      </c>
      <c r="F146" s="197">
        <v>8</v>
      </c>
      <c r="G146" s="250">
        <v>0</v>
      </c>
      <c r="H146" s="194" t="s">
        <v>326</v>
      </c>
      <c r="I146" s="194" t="s">
        <v>33</v>
      </c>
      <c r="J146" s="230" t="s">
        <v>329</v>
      </c>
      <c r="K146" s="194" t="s">
        <v>78</v>
      </c>
      <c r="L146" s="197">
        <v>8</v>
      </c>
      <c r="M146" s="243"/>
      <c r="N146" s="243">
        <f t="shared" si="38"/>
        <v>0</v>
      </c>
      <c r="O146" s="243">
        <f t="shared" si="39"/>
        <v>0</v>
      </c>
      <c r="P146" s="245"/>
    </row>
    <row r="147" spans="1:16" ht="24.95" customHeight="1">
      <c r="A147" s="181" t="s">
        <v>330</v>
      </c>
      <c r="B147" s="194" t="s">
        <v>331</v>
      </c>
      <c r="C147" s="194" t="s">
        <v>33</v>
      </c>
      <c r="D147" s="230" t="s">
        <v>332</v>
      </c>
      <c r="E147" s="194" t="s">
        <v>78</v>
      </c>
      <c r="F147" s="197">
        <v>3</v>
      </c>
      <c r="G147" s="250">
        <v>0</v>
      </c>
      <c r="H147" s="194" t="s">
        <v>331</v>
      </c>
      <c r="I147" s="194" t="s">
        <v>33</v>
      </c>
      <c r="J147" s="230" t="s">
        <v>332</v>
      </c>
      <c r="K147" s="194" t="s">
        <v>78</v>
      </c>
      <c r="L147" s="197">
        <v>3</v>
      </c>
      <c r="M147" s="243"/>
      <c r="N147" s="243">
        <f t="shared" si="38"/>
        <v>0</v>
      </c>
      <c r="O147" s="243">
        <f t="shared" si="39"/>
        <v>0</v>
      </c>
      <c r="P147" s="245"/>
    </row>
    <row r="148" spans="1:16" ht="24.95" customHeight="1">
      <c r="A148" s="181" t="s">
        <v>333</v>
      </c>
      <c r="B148" s="194" t="s">
        <v>334</v>
      </c>
      <c r="C148" s="194" t="s">
        <v>33</v>
      </c>
      <c r="D148" s="230" t="s">
        <v>335</v>
      </c>
      <c r="E148" s="194" t="s">
        <v>78</v>
      </c>
      <c r="F148" s="197">
        <v>11</v>
      </c>
      <c r="G148" s="250">
        <v>0</v>
      </c>
      <c r="H148" s="194" t="s">
        <v>334</v>
      </c>
      <c r="I148" s="194" t="s">
        <v>33</v>
      </c>
      <c r="J148" s="230" t="s">
        <v>335</v>
      </c>
      <c r="K148" s="194" t="s">
        <v>78</v>
      </c>
      <c r="L148" s="197">
        <v>11</v>
      </c>
      <c r="M148" s="243"/>
      <c r="N148" s="243">
        <f t="shared" si="38"/>
        <v>0</v>
      </c>
      <c r="O148" s="243">
        <f t="shared" si="39"/>
        <v>0</v>
      </c>
      <c r="P148" s="245"/>
    </row>
    <row r="149" spans="1:16" ht="24.95" customHeight="1">
      <c r="A149" s="181" t="s">
        <v>336</v>
      </c>
      <c r="B149" s="194" t="s">
        <v>337</v>
      </c>
      <c r="C149" s="194" t="s">
        <v>33</v>
      </c>
      <c r="D149" s="230" t="s">
        <v>338</v>
      </c>
      <c r="E149" s="194" t="s">
        <v>78</v>
      </c>
      <c r="F149" s="197">
        <v>4</v>
      </c>
      <c r="G149" s="250">
        <v>0</v>
      </c>
      <c r="H149" s="194" t="s">
        <v>337</v>
      </c>
      <c r="I149" s="194" t="s">
        <v>33</v>
      </c>
      <c r="J149" s="230" t="s">
        <v>338</v>
      </c>
      <c r="K149" s="194" t="s">
        <v>78</v>
      </c>
      <c r="L149" s="197">
        <v>4</v>
      </c>
      <c r="M149" s="243"/>
      <c r="N149" s="243">
        <f t="shared" si="38"/>
        <v>0</v>
      </c>
      <c r="O149" s="243">
        <f t="shared" si="39"/>
        <v>0</v>
      </c>
      <c r="P149" s="245"/>
    </row>
    <row r="150" spans="1:16" ht="24.95" customHeight="1">
      <c r="A150" s="181" t="s">
        <v>339</v>
      </c>
      <c r="B150" s="194" t="s">
        <v>340</v>
      </c>
      <c r="C150" s="194" t="s">
        <v>33</v>
      </c>
      <c r="D150" s="230" t="s">
        <v>341</v>
      </c>
      <c r="E150" s="194" t="s">
        <v>78</v>
      </c>
      <c r="F150" s="197">
        <v>69</v>
      </c>
      <c r="G150" s="250">
        <v>0</v>
      </c>
      <c r="H150" s="194" t="s">
        <v>340</v>
      </c>
      <c r="I150" s="194" t="s">
        <v>33</v>
      </c>
      <c r="J150" s="230" t="s">
        <v>341</v>
      </c>
      <c r="K150" s="194" t="s">
        <v>78</v>
      </c>
      <c r="L150" s="197">
        <v>69</v>
      </c>
      <c r="M150" s="243"/>
      <c r="N150" s="243">
        <f t="shared" si="38"/>
        <v>0</v>
      </c>
      <c r="O150" s="243">
        <f t="shared" si="39"/>
        <v>0</v>
      </c>
      <c r="P150" s="245"/>
    </row>
    <row r="151" spans="1:16" ht="24.95" customHeight="1">
      <c r="A151" s="181" t="s">
        <v>342</v>
      </c>
      <c r="B151" s="163" t="s">
        <v>149</v>
      </c>
      <c r="C151" s="163"/>
      <c r="D151" s="224" t="s">
        <v>343</v>
      </c>
      <c r="E151" s="163" t="s">
        <v>20</v>
      </c>
      <c r="F151" s="197">
        <v>1</v>
      </c>
      <c r="G151" s="250">
        <v>0</v>
      </c>
      <c r="H151" s="163" t="s">
        <v>149</v>
      </c>
      <c r="I151" s="163"/>
      <c r="J151" s="224" t="s">
        <v>343</v>
      </c>
      <c r="K151" s="163" t="s">
        <v>20</v>
      </c>
      <c r="L151" s="197">
        <v>1</v>
      </c>
      <c r="M151" s="243"/>
      <c r="N151" s="243">
        <f t="shared" si="38"/>
        <v>0</v>
      </c>
      <c r="O151" s="243">
        <f t="shared" si="39"/>
        <v>0</v>
      </c>
      <c r="P151" s="245"/>
    </row>
    <row r="152" spans="1:16" ht="24.95" customHeight="1">
      <c r="A152" s="181" t="s">
        <v>344</v>
      </c>
      <c r="B152" s="194">
        <v>72571</v>
      </c>
      <c r="C152" s="194" t="s">
        <v>33</v>
      </c>
      <c r="D152" s="224" t="s">
        <v>345</v>
      </c>
      <c r="E152" s="163" t="s">
        <v>20</v>
      </c>
      <c r="F152" s="197">
        <v>14</v>
      </c>
      <c r="G152" s="250">
        <v>0</v>
      </c>
      <c r="H152" s="194">
        <v>72571</v>
      </c>
      <c r="I152" s="194" t="s">
        <v>33</v>
      </c>
      <c r="J152" s="224" t="s">
        <v>345</v>
      </c>
      <c r="K152" s="163" t="s">
        <v>20</v>
      </c>
      <c r="L152" s="197">
        <v>14</v>
      </c>
      <c r="M152" s="243"/>
      <c r="N152" s="243">
        <f t="shared" si="38"/>
        <v>0</v>
      </c>
      <c r="O152" s="243">
        <f t="shared" si="39"/>
        <v>0</v>
      </c>
      <c r="P152" s="245"/>
    </row>
    <row r="153" spans="1:16" ht="24.95" customHeight="1">
      <c r="A153" s="181" t="s">
        <v>346</v>
      </c>
      <c r="B153" s="194">
        <v>72573</v>
      </c>
      <c r="C153" s="194" t="s">
        <v>33</v>
      </c>
      <c r="D153" s="224" t="s">
        <v>347</v>
      </c>
      <c r="E153" s="163" t="s">
        <v>20</v>
      </c>
      <c r="F153" s="197">
        <v>15</v>
      </c>
      <c r="G153" s="250">
        <v>0</v>
      </c>
      <c r="H153" s="194">
        <v>72573</v>
      </c>
      <c r="I153" s="194" t="s">
        <v>33</v>
      </c>
      <c r="J153" s="224" t="s">
        <v>347</v>
      </c>
      <c r="K153" s="163" t="s">
        <v>20</v>
      </c>
      <c r="L153" s="197">
        <v>15</v>
      </c>
      <c r="M153" s="243"/>
      <c r="N153" s="243">
        <f t="shared" si="38"/>
        <v>0</v>
      </c>
      <c r="O153" s="243">
        <f t="shared" si="39"/>
        <v>0</v>
      </c>
      <c r="P153" s="245"/>
    </row>
    <row r="154" spans="1:16" ht="24.95" customHeight="1">
      <c r="A154" s="181" t="s">
        <v>348</v>
      </c>
      <c r="B154" s="194">
        <v>72577</v>
      </c>
      <c r="C154" s="194" t="s">
        <v>33</v>
      </c>
      <c r="D154" s="224" t="s">
        <v>349</v>
      </c>
      <c r="E154" s="163" t="s">
        <v>20</v>
      </c>
      <c r="F154" s="197">
        <v>8</v>
      </c>
      <c r="G154" s="250">
        <v>0</v>
      </c>
      <c r="H154" s="194">
        <v>72577</v>
      </c>
      <c r="I154" s="194" t="s">
        <v>33</v>
      </c>
      <c r="J154" s="224" t="s">
        <v>349</v>
      </c>
      <c r="K154" s="163" t="s">
        <v>20</v>
      </c>
      <c r="L154" s="197">
        <v>8</v>
      </c>
      <c r="M154" s="243"/>
      <c r="N154" s="243">
        <f t="shared" si="38"/>
        <v>0</v>
      </c>
      <c r="O154" s="243">
        <f t="shared" si="39"/>
        <v>0</v>
      </c>
      <c r="P154" s="245"/>
    </row>
    <row r="155" spans="1:16" ht="24.95" customHeight="1">
      <c r="A155" s="181" t="s">
        <v>350</v>
      </c>
      <c r="B155" s="194">
        <v>72575</v>
      </c>
      <c r="C155" s="194" t="s">
        <v>33</v>
      </c>
      <c r="D155" s="224" t="s">
        <v>351</v>
      </c>
      <c r="E155" s="163" t="s">
        <v>20</v>
      </c>
      <c r="F155" s="197">
        <v>42</v>
      </c>
      <c r="G155" s="250">
        <v>0</v>
      </c>
      <c r="H155" s="194">
        <v>72575</v>
      </c>
      <c r="I155" s="194" t="s">
        <v>33</v>
      </c>
      <c r="J155" s="224" t="s">
        <v>351</v>
      </c>
      <c r="K155" s="163" t="s">
        <v>20</v>
      </c>
      <c r="L155" s="197">
        <v>42</v>
      </c>
      <c r="M155" s="243"/>
      <c r="N155" s="243">
        <f t="shared" si="38"/>
        <v>0</v>
      </c>
      <c r="O155" s="243">
        <f t="shared" si="39"/>
        <v>0</v>
      </c>
      <c r="P155" s="245"/>
    </row>
    <row r="156" spans="1:16" ht="24.95" customHeight="1">
      <c r="A156" s="181" t="s">
        <v>352</v>
      </c>
      <c r="B156" s="194">
        <v>72581</v>
      </c>
      <c r="C156" s="194" t="s">
        <v>33</v>
      </c>
      <c r="D156" s="224" t="s">
        <v>353</v>
      </c>
      <c r="E156" s="163" t="s">
        <v>20</v>
      </c>
      <c r="F156" s="197">
        <v>2</v>
      </c>
      <c r="G156" s="250">
        <v>0</v>
      </c>
      <c r="H156" s="194">
        <v>72581</v>
      </c>
      <c r="I156" s="194" t="s">
        <v>33</v>
      </c>
      <c r="J156" s="224" t="s">
        <v>353</v>
      </c>
      <c r="K156" s="163" t="s">
        <v>20</v>
      </c>
      <c r="L156" s="197">
        <v>2</v>
      </c>
      <c r="M156" s="243"/>
      <c r="N156" s="243">
        <f t="shared" si="38"/>
        <v>0</v>
      </c>
      <c r="O156" s="243">
        <f t="shared" si="39"/>
        <v>0</v>
      </c>
      <c r="P156" s="245"/>
    </row>
    <row r="157" spans="1:16" ht="24.95" customHeight="1">
      <c r="A157" s="181" t="s">
        <v>354</v>
      </c>
      <c r="B157" s="163">
        <v>72808</v>
      </c>
      <c r="C157" s="194" t="s">
        <v>33</v>
      </c>
      <c r="D157" s="224" t="s">
        <v>355</v>
      </c>
      <c r="E157" s="163" t="s">
        <v>20</v>
      </c>
      <c r="F157" s="197">
        <v>2</v>
      </c>
      <c r="G157" s="250">
        <v>0</v>
      </c>
      <c r="H157" s="163">
        <v>72808</v>
      </c>
      <c r="I157" s="194" t="s">
        <v>33</v>
      </c>
      <c r="J157" s="224" t="s">
        <v>355</v>
      </c>
      <c r="K157" s="163" t="s">
        <v>20</v>
      </c>
      <c r="L157" s="197">
        <v>2</v>
      </c>
      <c r="M157" s="243"/>
      <c r="N157" s="243">
        <f t="shared" si="38"/>
        <v>0</v>
      </c>
      <c r="O157" s="243">
        <f t="shared" si="39"/>
        <v>0</v>
      </c>
      <c r="P157" s="245"/>
    </row>
    <row r="158" spans="1:16" ht="24.95" customHeight="1">
      <c r="A158" s="181" t="s">
        <v>356</v>
      </c>
      <c r="B158" s="163">
        <v>72808</v>
      </c>
      <c r="C158" s="194" t="s">
        <v>33</v>
      </c>
      <c r="D158" s="224" t="s">
        <v>357</v>
      </c>
      <c r="E158" s="163" t="s">
        <v>20</v>
      </c>
      <c r="F158" s="197">
        <v>1</v>
      </c>
      <c r="G158" s="250">
        <v>0</v>
      </c>
      <c r="H158" s="163">
        <v>72808</v>
      </c>
      <c r="I158" s="194" t="s">
        <v>33</v>
      </c>
      <c r="J158" s="224" t="s">
        <v>357</v>
      </c>
      <c r="K158" s="163" t="s">
        <v>20</v>
      </c>
      <c r="L158" s="197">
        <v>1</v>
      </c>
      <c r="M158" s="243"/>
      <c r="N158" s="243">
        <f t="shared" si="38"/>
        <v>0</v>
      </c>
      <c r="O158" s="243">
        <f t="shared" si="39"/>
        <v>0</v>
      </c>
      <c r="P158" s="245"/>
    </row>
    <row r="159" spans="1:16" ht="24.95" customHeight="1">
      <c r="A159" s="181" t="s">
        <v>358</v>
      </c>
      <c r="B159" s="163" t="s">
        <v>359</v>
      </c>
      <c r="C159" s="163" t="s">
        <v>47</v>
      </c>
      <c r="D159" s="224" t="s">
        <v>360</v>
      </c>
      <c r="E159" s="163" t="s">
        <v>20</v>
      </c>
      <c r="F159" s="197">
        <v>2</v>
      </c>
      <c r="G159" s="250">
        <v>0</v>
      </c>
      <c r="H159" s="163" t="s">
        <v>359</v>
      </c>
      <c r="I159" s="163" t="s">
        <v>47</v>
      </c>
      <c r="J159" s="224" t="s">
        <v>360</v>
      </c>
      <c r="K159" s="163" t="s">
        <v>20</v>
      </c>
      <c r="L159" s="197">
        <v>2</v>
      </c>
      <c r="M159" s="243"/>
      <c r="N159" s="243">
        <f t="shared" si="38"/>
        <v>0</v>
      </c>
      <c r="O159" s="243">
        <f t="shared" si="39"/>
        <v>0</v>
      </c>
      <c r="P159" s="245"/>
    </row>
    <row r="160" spans="1:16" ht="24.95" customHeight="1">
      <c r="A160" s="181" t="s">
        <v>361</v>
      </c>
      <c r="B160" s="163" t="s">
        <v>359</v>
      </c>
      <c r="C160" s="163" t="s">
        <v>47</v>
      </c>
      <c r="D160" s="224" t="s">
        <v>362</v>
      </c>
      <c r="E160" s="163" t="s">
        <v>20</v>
      </c>
      <c r="F160" s="197">
        <v>5</v>
      </c>
      <c r="G160" s="250">
        <v>0</v>
      </c>
      <c r="H160" s="163" t="s">
        <v>359</v>
      </c>
      <c r="I160" s="163" t="s">
        <v>47</v>
      </c>
      <c r="J160" s="224" t="s">
        <v>362</v>
      </c>
      <c r="K160" s="163" t="s">
        <v>20</v>
      </c>
      <c r="L160" s="197">
        <v>5</v>
      </c>
      <c r="M160" s="243"/>
      <c r="N160" s="243">
        <f t="shared" si="38"/>
        <v>0</v>
      </c>
      <c r="O160" s="243">
        <f t="shared" si="39"/>
        <v>0</v>
      </c>
      <c r="P160" s="245"/>
    </row>
    <row r="161" spans="1:16" ht="24.95" customHeight="1">
      <c r="A161" s="181" t="s">
        <v>363</v>
      </c>
      <c r="B161" s="163" t="s">
        <v>359</v>
      </c>
      <c r="C161" s="163" t="s">
        <v>47</v>
      </c>
      <c r="D161" s="224" t="s">
        <v>364</v>
      </c>
      <c r="E161" s="163" t="s">
        <v>20</v>
      </c>
      <c r="F161" s="197">
        <v>2</v>
      </c>
      <c r="G161" s="250">
        <v>0</v>
      </c>
      <c r="H161" s="163" t="s">
        <v>359</v>
      </c>
      <c r="I161" s="163" t="s">
        <v>47</v>
      </c>
      <c r="J161" s="224" t="s">
        <v>364</v>
      </c>
      <c r="K161" s="163" t="s">
        <v>20</v>
      </c>
      <c r="L161" s="197">
        <v>2</v>
      </c>
      <c r="M161" s="243"/>
      <c r="N161" s="243">
        <f t="shared" si="38"/>
        <v>0</v>
      </c>
      <c r="O161" s="243">
        <f t="shared" si="39"/>
        <v>0</v>
      </c>
      <c r="P161" s="245"/>
    </row>
    <row r="162" spans="1:16" ht="24.95" customHeight="1">
      <c r="A162" s="181" t="s">
        <v>365</v>
      </c>
      <c r="B162" s="163">
        <v>72438</v>
      </c>
      <c r="C162" s="194" t="s">
        <v>33</v>
      </c>
      <c r="D162" s="224" t="s">
        <v>366</v>
      </c>
      <c r="E162" s="163" t="s">
        <v>20</v>
      </c>
      <c r="F162" s="197">
        <v>6</v>
      </c>
      <c r="G162" s="250">
        <v>0</v>
      </c>
      <c r="H162" s="163">
        <v>72438</v>
      </c>
      <c r="I162" s="194" t="s">
        <v>33</v>
      </c>
      <c r="J162" s="224" t="s">
        <v>366</v>
      </c>
      <c r="K162" s="163" t="s">
        <v>20</v>
      </c>
      <c r="L162" s="197">
        <v>6</v>
      </c>
      <c r="M162" s="243"/>
      <c r="N162" s="243">
        <f t="shared" si="38"/>
        <v>0</v>
      </c>
      <c r="O162" s="243">
        <f t="shared" si="39"/>
        <v>0</v>
      </c>
      <c r="P162" s="245"/>
    </row>
    <row r="163" spans="1:16" ht="24.95" customHeight="1">
      <c r="A163" s="181" t="s">
        <v>367</v>
      </c>
      <c r="B163" s="163">
        <v>72439</v>
      </c>
      <c r="C163" s="194" t="s">
        <v>33</v>
      </c>
      <c r="D163" s="224" t="s">
        <v>368</v>
      </c>
      <c r="E163" s="163" t="s">
        <v>20</v>
      </c>
      <c r="F163" s="197">
        <v>4</v>
      </c>
      <c r="G163" s="250">
        <v>0</v>
      </c>
      <c r="H163" s="163">
        <v>72439</v>
      </c>
      <c r="I163" s="194" t="s">
        <v>33</v>
      </c>
      <c r="J163" s="224" t="s">
        <v>368</v>
      </c>
      <c r="K163" s="163" t="s">
        <v>20</v>
      </c>
      <c r="L163" s="197">
        <v>4</v>
      </c>
      <c r="M163" s="243"/>
      <c r="N163" s="243">
        <f t="shared" si="38"/>
        <v>0</v>
      </c>
      <c r="O163" s="243">
        <f t="shared" si="39"/>
        <v>0</v>
      </c>
      <c r="P163" s="245"/>
    </row>
    <row r="164" spans="1:16" ht="24.95" customHeight="1">
      <c r="A164" s="181" t="s">
        <v>369</v>
      </c>
      <c r="B164" s="163">
        <v>72443</v>
      </c>
      <c r="C164" s="194" t="s">
        <v>33</v>
      </c>
      <c r="D164" s="224" t="s">
        <v>370</v>
      </c>
      <c r="E164" s="163" t="s">
        <v>20</v>
      </c>
      <c r="F164" s="197">
        <v>8</v>
      </c>
      <c r="G164" s="250">
        <v>0</v>
      </c>
      <c r="H164" s="163">
        <v>72443</v>
      </c>
      <c r="I164" s="194" t="s">
        <v>33</v>
      </c>
      <c r="J164" s="224" t="s">
        <v>370</v>
      </c>
      <c r="K164" s="163" t="s">
        <v>20</v>
      </c>
      <c r="L164" s="197">
        <v>8</v>
      </c>
      <c r="M164" s="243"/>
      <c r="N164" s="243">
        <f t="shared" si="38"/>
        <v>0</v>
      </c>
      <c r="O164" s="243">
        <f t="shared" si="39"/>
        <v>0</v>
      </c>
      <c r="P164" s="245"/>
    </row>
    <row r="165" spans="1:16" ht="24.95" customHeight="1">
      <c r="A165" s="181" t="s">
        <v>371</v>
      </c>
      <c r="B165" s="163">
        <v>72441</v>
      </c>
      <c r="C165" s="163" t="s">
        <v>33</v>
      </c>
      <c r="D165" s="224" t="s">
        <v>372</v>
      </c>
      <c r="E165" s="163" t="s">
        <v>20</v>
      </c>
      <c r="F165" s="197">
        <v>1</v>
      </c>
      <c r="G165" s="250">
        <v>0</v>
      </c>
      <c r="H165" s="163">
        <v>72441</v>
      </c>
      <c r="I165" s="163" t="s">
        <v>33</v>
      </c>
      <c r="J165" s="224" t="s">
        <v>372</v>
      </c>
      <c r="K165" s="163" t="s">
        <v>20</v>
      </c>
      <c r="L165" s="197">
        <v>1</v>
      </c>
      <c r="M165" s="243"/>
      <c r="N165" s="243">
        <f t="shared" si="38"/>
        <v>0</v>
      </c>
      <c r="O165" s="243">
        <f t="shared" si="39"/>
        <v>0</v>
      </c>
      <c r="P165" s="245"/>
    </row>
    <row r="166" spans="1:16" ht="24.95" customHeight="1">
      <c r="A166" s="160"/>
      <c r="B166" s="198"/>
      <c r="C166" s="198"/>
      <c r="D166" s="228"/>
      <c r="E166" s="198"/>
      <c r="F166" s="198"/>
      <c r="G166" s="198"/>
      <c r="H166" s="198"/>
      <c r="I166" s="198"/>
      <c r="J166" s="228"/>
      <c r="K166" s="198"/>
      <c r="L166" s="198"/>
      <c r="M166" s="160"/>
      <c r="N166" s="160"/>
      <c r="O166" s="160"/>
      <c r="P166" s="160"/>
    </row>
    <row r="167" spans="1:16" ht="24.95" customHeight="1">
      <c r="A167" s="164" t="s">
        <v>374</v>
      </c>
      <c r="B167" s="164"/>
      <c r="C167" s="164"/>
      <c r="D167" s="221" t="s">
        <v>375</v>
      </c>
      <c r="E167" s="165"/>
      <c r="F167" s="166"/>
      <c r="G167" s="251"/>
      <c r="H167" s="164"/>
      <c r="I167" s="164"/>
      <c r="J167" s="221" t="s">
        <v>375</v>
      </c>
      <c r="K167" s="165"/>
      <c r="L167" s="166"/>
      <c r="M167" s="165"/>
      <c r="N167" s="165"/>
      <c r="O167" s="166">
        <f>SUM(O168:O185)</f>
        <v>0</v>
      </c>
      <c r="P167" s="166"/>
    </row>
    <row r="168" spans="1:16" ht="24.95" customHeight="1">
      <c r="A168" s="181" t="s">
        <v>376</v>
      </c>
      <c r="B168" s="194">
        <v>72292</v>
      </c>
      <c r="C168" s="194" t="s">
        <v>33</v>
      </c>
      <c r="D168" s="230" t="s">
        <v>377</v>
      </c>
      <c r="E168" s="194" t="s">
        <v>20</v>
      </c>
      <c r="F168" s="197">
        <v>4</v>
      </c>
      <c r="G168" s="250">
        <v>0</v>
      </c>
      <c r="H168" s="194">
        <v>72292</v>
      </c>
      <c r="I168" s="194" t="s">
        <v>33</v>
      </c>
      <c r="J168" s="230" t="s">
        <v>377</v>
      </c>
      <c r="K168" s="194" t="s">
        <v>20</v>
      </c>
      <c r="L168" s="197">
        <v>4</v>
      </c>
      <c r="M168" s="243"/>
      <c r="N168" s="243">
        <f t="shared" ref="N168:N185" si="40">M168+(M168*$F$5)</f>
        <v>0</v>
      </c>
      <c r="O168" s="243">
        <f t="shared" ref="O168:O185" si="41">L168*N168</f>
        <v>0</v>
      </c>
      <c r="P168" s="245"/>
    </row>
    <row r="169" spans="1:16" ht="24.95" customHeight="1">
      <c r="A169" s="181" t="s">
        <v>378</v>
      </c>
      <c r="B169" s="194">
        <v>72685</v>
      </c>
      <c r="C169" s="194" t="s">
        <v>33</v>
      </c>
      <c r="D169" s="230" t="s">
        <v>379</v>
      </c>
      <c r="E169" s="194" t="s">
        <v>20</v>
      </c>
      <c r="F169" s="197">
        <v>4</v>
      </c>
      <c r="G169" s="250">
        <v>0</v>
      </c>
      <c r="H169" s="194">
        <v>72685</v>
      </c>
      <c r="I169" s="194" t="s">
        <v>33</v>
      </c>
      <c r="J169" s="230" t="s">
        <v>379</v>
      </c>
      <c r="K169" s="194" t="s">
        <v>20</v>
      </c>
      <c r="L169" s="197">
        <v>4</v>
      </c>
      <c r="M169" s="243"/>
      <c r="N169" s="243">
        <f t="shared" si="40"/>
        <v>0</v>
      </c>
      <c r="O169" s="243">
        <f t="shared" si="41"/>
        <v>0</v>
      </c>
      <c r="P169" s="245"/>
    </row>
    <row r="170" spans="1:16" ht="24.95" customHeight="1">
      <c r="A170" s="181" t="s">
        <v>380</v>
      </c>
      <c r="B170" s="194" t="s">
        <v>381</v>
      </c>
      <c r="C170" s="194" t="s">
        <v>47</v>
      </c>
      <c r="D170" s="230" t="s">
        <v>382</v>
      </c>
      <c r="E170" s="194" t="s">
        <v>20</v>
      </c>
      <c r="F170" s="197">
        <v>4</v>
      </c>
      <c r="G170" s="250">
        <v>0</v>
      </c>
      <c r="H170" s="194" t="s">
        <v>381</v>
      </c>
      <c r="I170" s="194" t="s">
        <v>47</v>
      </c>
      <c r="J170" s="230" t="s">
        <v>382</v>
      </c>
      <c r="K170" s="194" t="s">
        <v>20</v>
      </c>
      <c r="L170" s="197">
        <v>4</v>
      </c>
      <c r="M170" s="243"/>
      <c r="N170" s="243">
        <f t="shared" si="40"/>
        <v>0</v>
      </c>
      <c r="O170" s="243">
        <f t="shared" si="41"/>
        <v>0</v>
      </c>
      <c r="P170" s="245"/>
    </row>
    <row r="171" spans="1:16" ht="24.95" customHeight="1">
      <c r="A171" s="181" t="s">
        <v>383</v>
      </c>
      <c r="B171" s="194" t="s">
        <v>384</v>
      </c>
      <c r="C171" s="194" t="s">
        <v>33</v>
      </c>
      <c r="D171" s="230" t="s">
        <v>385</v>
      </c>
      <c r="E171" s="194" t="s">
        <v>78</v>
      </c>
      <c r="F171" s="197">
        <v>77</v>
      </c>
      <c r="G171" s="250">
        <v>0</v>
      </c>
      <c r="H171" s="194" t="s">
        <v>384</v>
      </c>
      <c r="I171" s="194" t="s">
        <v>33</v>
      </c>
      <c r="J171" s="230" t="s">
        <v>385</v>
      </c>
      <c r="K171" s="194" t="s">
        <v>78</v>
      </c>
      <c r="L171" s="197">
        <v>77</v>
      </c>
      <c r="M171" s="243"/>
      <c r="N171" s="243">
        <f t="shared" si="40"/>
        <v>0</v>
      </c>
      <c r="O171" s="243">
        <f t="shared" si="41"/>
        <v>0</v>
      </c>
      <c r="P171" s="245"/>
    </row>
    <row r="172" spans="1:16" ht="24.95" customHeight="1">
      <c r="A172" s="181" t="s">
        <v>386</v>
      </c>
      <c r="B172" s="194" t="s">
        <v>387</v>
      </c>
      <c r="C172" s="194" t="s">
        <v>33</v>
      </c>
      <c r="D172" s="230" t="s">
        <v>388</v>
      </c>
      <c r="E172" s="194" t="s">
        <v>78</v>
      </c>
      <c r="F172" s="197">
        <v>28</v>
      </c>
      <c r="G172" s="250">
        <v>0</v>
      </c>
      <c r="H172" s="194" t="s">
        <v>387</v>
      </c>
      <c r="I172" s="194" t="s">
        <v>33</v>
      </c>
      <c r="J172" s="230" t="s">
        <v>388</v>
      </c>
      <c r="K172" s="194" t="s">
        <v>78</v>
      </c>
      <c r="L172" s="197">
        <v>28</v>
      </c>
      <c r="M172" s="243"/>
      <c r="N172" s="243">
        <f t="shared" si="40"/>
        <v>0</v>
      </c>
      <c r="O172" s="243">
        <f t="shared" si="41"/>
        <v>0</v>
      </c>
      <c r="P172" s="245"/>
    </row>
    <row r="173" spans="1:16" ht="24.95" customHeight="1">
      <c r="A173" s="181" t="s">
        <v>389</v>
      </c>
      <c r="B173" s="194" t="s">
        <v>390</v>
      </c>
      <c r="C173" s="194" t="s">
        <v>33</v>
      </c>
      <c r="D173" s="230" t="s">
        <v>391</v>
      </c>
      <c r="E173" s="194" t="s">
        <v>78</v>
      </c>
      <c r="F173" s="197">
        <v>25</v>
      </c>
      <c r="G173" s="250">
        <v>0</v>
      </c>
      <c r="H173" s="194" t="s">
        <v>390</v>
      </c>
      <c r="I173" s="194" t="s">
        <v>33</v>
      </c>
      <c r="J173" s="230" t="s">
        <v>391</v>
      </c>
      <c r="K173" s="194" t="s">
        <v>78</v>
      </c>
      <c r="L173" s="197">
        <v>25</v>
      </c>
      <c r="M173" s="243"/>
      <c r="N173" s="243">
        <f t="shared" si="40"/>
        <v>0</v>
      </c>
      <c r="O173" s="243">
        <f t="shared" si="41"/>
        <v>0</v>
      </c>
      <c r="P173" s="245"/>
    </row>
    <row r="174" spans="1:16" ht="24.95" customHeight="1">
      <c r="A174" s="181" t="s">
        <v>392</v>
      </c>
      <c r="B174" s="194" t="s">
        <v>393</v>
      </c>
      <c r="C174" s="194" t="s">
        <v>33</v>
      </c>
      <c r="D174" s="230" t="s">
        <v>394</v>
      </c>
      <c r="E174" s="194" t="s">
        <v>78</v>
      </c>
      <c r="F174" s="197">
        <v>2</v>
      </c>
      <c r="G174" s="250">
        <v>0</v>
      </c>
      <c r="H174" s="194" t="s">
        <v>393</v>
      </c>
      <c r="I174" s="194" t="s">
        <v>33</v>
      </c>
      <c r="J174" s="230" t="s">
        <v>394</v>
      </c>
      <c r="K174" s="194" t="s">
        <v>78</v>
      </c>
      <c r="L174" s="197">
        <v>2</v>
      </c>
      <c r="M174" s="243"/>
      <c r="N174" s="243">
        <f t="shared" si="40"/>
        <v>0</v>
      </c>
      <c r="O174" s="243">
        <f t="shared" si="41"/>
        <v>0</v>
      </c>
      <c r="P174" s="245"/>
    </row>
    <row r="175" spans="1:16" ht="24.95" customHeight="1">
      <c r="A175" s="181" t="s">
        <v>395</v>
      </c>
      <c r="B175" s="194">
        <v>72559</v>
      </c>
      <c r="C175" s="194" t="s">
        <v>33</v>
      </c>
      <c r="D175" s="230" t="s">
        <v>396</v>
      </c>
      <c r="E175" s="194" t="s">
        <v>20</v>
      </c>
      <c r="F175" s="197">
        <v>4</v>
      </c>
      <c r="G175" s="250">
        <v>0</v>
      </c>
      <c r="H175" s="194">
        <v>72559</v>
      </c>
      <c r="I175" s="194" t="s">
        <v>33</v>
      </c>
      <c r="J175" s="230" t="s">
        <v>396</v>
      </c>
      <c r="K175" s="194" t="s">
        <v>20</v>
      </c>
      <c r="L175" s="197">
        <v>4</v>
      </c>
      <c r="M175" s="243"/>
      <c r="N175" s="243">
        <f t="shared" si="40"/>
        <v>0</v>
      </c>
      <c r="O175" s="243">
        <f t="shared" si="41"/>
        <v>0</v>
      </c>
      <c r="P175" s="245"/>
    </row>
    <row r="176" spans="1:16" ht="24.95" customHeight="1">
      <c r="A176" s="181" t="s">
        <v>397</v>
      </c>
      <c r="B176" s="194">
        <v>72558</v>
      </c>
      <c r="C176" s="194" t="s">
        <v>33</v>
      </c>
      <c r="D176" s="230" t="s">
        <v>398</v>
      </c>
      <c r="E176" s="194" t="s">
        <v>20</v>
      </c>
      <c r="F176" s="197">
        <v>20</v>
      </c>
      <c r="G176" s="250">
        <v>0</v>
      </c>
      <c r="H176" s="194">
        <v>72558</v>
      </c>
      <c r="I176" s="194" t="s">
        <v>33</v>
      </c>
      <c r="J176" s="230" t="s">
        <v>398</v>
      </c>
      <c r="K176" s="194" t="s">
        <v>20</v>
      </c>
      <c r="L176" s="197">
        <v>20</v>
      </c>
      <c r="M176" s="243"/>
      <c r="N176" s="243">
        <f t="shared" si="40"/>
        <v>0</v>
      </c>
      <c r="O176" s="243">
        <f t="shared" si="41"/>
        <v>0</v>
      </c>
      <c r="P176" s="245"/>
    </row>
    <row r="177" spans="1:16" ht="24.95" customHeight="1">
      <c r="A177" s="181" t="s">
        <v>399</v>
      </c>
      <c r="B177" s="194">
        <v>72604</v>
      </c>
      <c r="C177" s="194" t="s">
        <v>33</v>
      </c>
      <c r="D177" s="230" t="s">
        <v>400</v>
      </c>
      <c r="E177" s="194" t="s">
        <v>20</v>
      </c>
      <c r="F177" s="197">
        <v>9</v>
      </c>
      <c r="G177" s="250">
        <v>0</v>
      </c>
      <c r="H177" s="194">
        <v>72604</v>
      </c>
      <c r="I177" s="194" t="s">
        <v>33</v>
      </c>
      <c r="J177" s="230" t="s">
        <v>400</v>
      </c>
      <c r="K177" s="194" t="s">
        <v>20</v>
      </c>
      <c r="L177" s="197">
        <v>9</v>
      </c>
      <c r="M177" s="243"/>
      <c r="N177" s="243">
        <f t="shared" si="40"/>
        <v>0</v>
      </c>
      <c r="O177" s="243">
        <f t="shared" si="41"/>
        <v>0</v>
      </c>
      <c r="P177" s="245"/>
    </row>
    <row r="178" spans="1:16" ht="24.95" customHeight="1">
      <c r="A178" s="181" t="s">
        <v>401</v>
      </c>
      <c r="B178" s="163">
        <v>72774</v>
      </c>
      <c r="C178" s="194" t="s">
        <v>33</v>
      </c>
      <c r="D178" s="230" t="s">
        <v>402</v>
      </c>
      <c r="E178" s="194" t="s">
        <v>20</v>
      </c>
      <c r="F178" s="197">
        <v>5</v>
      </c>
      <c r="G178" s="250">
        <v>0</v>
      </c>
      <c r="H178" s="163">
        <v>72774</v>
      </c>
      <c r="I178" s="194" t="s">
        <v>33</v>
      </c>
      <c r="J178" s="230" t="s">
        <v>402</v>
      </c>
      <c r="K178" s="194" t="s">
        <v>20</v>
      </c>
      <c r="L178" s="197">
        <v>5</v>
      </c>
      <c r="M178" s="243"/>
      <c r="N178" s="243">
        <f t="shared" si="40"/>
        <v>0</v>
      </c>
      <c r="O178" s="243">
        <f t="shared" si="41"/>
        <v>0</v>
      </c>
      <c r="P178" s="245"/>
    </row>
    <row r="179" spans="1:16" ht="24.95" customHeight="1">
      <c r="A179" s="181" t="s">
        <v>403</v>
      </c>
      <c r="B179" s="194">
        <v>72556</v>
      </c>
      <c r="C179" s="194" t="s">
        <v>33</v>
      </c>
      <c r="D179" s="230" t="s">
        <v>404</v>
      </c>
      <c r="E179" s="194" t="s">
        <v>20</v>
      </c>
      <c r="F179" s="197">
        <v>8</v>
      </c>
      <c r="G179" s="250">
        <v>0</v>
      </c>
      <c r="H179" s="194">
        <v>72556</v>
      </c>
      <c r="I179" s="194" t="s">
        <v>33</v>
      </c>
      <c r="J179" s="230" t="s">
        <v>404</v>
      </c>
      <c r="K179" s="194" t="s">
        <v>20</v>
      </c>
      <c r="L179" s="197">
        <v>8</v>
      </c>
      <c r="M179" s="243"/>
      <c r="N179" s="243">
        <f t="shared" si="40"/>
        <v>0</v>
      </c>
      <c r="O179" s="243">
        <f t="shared" si="41"/>
        <v>0</v>
      </c>
      <c r="P179" s="245"/>
    </row>
    <row r="180" spans="1:16" ht="24.95" customHeight="1">
      <c r="A180" s="181" t="s">
        <v>405</v>
      </c>
      <c r="B180" s="194">
        <v>72603</v>
      </c>
      <c r="C180" s="194" t="s">
        <v>33</v>
      </c>
      <c r="D180" s="230" t="s">
        <v>406</v>
      </c>
      <c r="E180" s="194" t="s">
        <v>20</v>
      </c>
      <c r="F180" s="197">
        <v>3</v>
      </c>
      <c r="G180" s="250">
        <v>0</v>
      </c>
      <c r="H180" s="194">
        <v>72603</v>
      </c>
      <c r="I180" s="194" t="s">
        <v>33</v>
      </c>
      <c r="J180" s="230" t="s">
        <v>406</v>
      </c>
      <c r="K180" s="194" t="s">
        <v>20</v>
      </c>
      <c r="L180" s="197">
        <v>3</v>
      </c>
      <c r="M180" s="243"/>
      <c r="N180" s="243">
        <f t="shared" si="40"/>
        <v>0</v>
      </c>
      <c r="O180" s="243">
        <f t="shared" si="41"/>
        <v>0</v>
      </c>
      <c r="P180" s="245"/>
    </row>
    <row r="181" spans="1:16" ht="24.95" customHeight="1">
      <c r="A181" s="181" t="s">
        <v>407</v>
      </c>
      <c r="B181" s="194">
        <v>72290</v>
      </c>
      <c r="C181" s="194" t="s">
        <v>33</v>
      </c>
      <c r="D181" s="224" t="s">
        <v>408</v>
      </c>
      <c r="E181" s="194" t="s">
        <v>20</v>
      </c>
      <c r="F181" s="197">
        <v>10</v>
      </c>
      <c r="G181" s="250">
        <v>0</v>
      </c>
      <c r="H181" s="194">
        <v>72290</v>
      </c>
      <c r="I181" s="194" t="s">
        <v>33</v>
      </c>
      <c r="J181" s="224" t="s">
        <v>408</v>
      </c>
      <c r="K181" s="194" t="s">
        <v>20</v>
      </c>
      <c r="L181" s="197">
        <v>10</v>
      </c>
      <c r="M181" s="243"/>
      <c r="N181" s="243">
        <f t="shared" si="40"/>
        <v>0</v>
      </c>
      <c r="O181" s="243">
        <f t="shared" si="41"/>
        <v>0</v>
      </c>
      <c r="P181" s="245"/>
    </row>
    <row r="182" spans="1:16" ht="24.95" customHeight="1">
      <c r="A182" s="181" t="s">
        <v>409</v>
      </c>
      <c r="B182" s="194" t="s">
        <v>410</v>
      </c>
      <c r="C182" s="163" t="s">
        <v>47</v>
      </c>
      <c r="D182" s="224" t="s">
        <v>411</v>
      </c>
      <c r="E182" s="194" t="s">
        <v>20</v>
      </c>
      <c r="F182" s="197">
        <v>1</v>
      </c>
      <c r="G182" s="250">
        <v>0</v>
      </c>
      <c r="H182" s="194" t="s">
        <v>410</v>
      </c>
      <c r="I182" s="163" t="s">
        <v>47</v>
      </c>
      <c r="J182" s="224" t="s">
        <v>411</v>
      </c>
      <c r="K182" s="194" t="s">
        <v>20</v>
      </c>
      <c r="L182" s="197">
        <v>1</v>
      </c>
      <c r="M182" s="243"/>
      <c r="N182" s="243">
        <f t="shared" si="40"/>
        <v>0</v>
      </c>
      <c r="O182" s="243">
        <f t="shared" si="41"/>
        <v>0</v>
      </c>
      <c r="P182" s="245"/>
    </row>
    <row r="183" spans="1:16" ht="24.95" customHeight="1">
      <c r="A183" s="181" t="s">
        <v>412</v>
      </c>
      <c r="B183" s="163" t="s">
        <v>413</v>
      </c>
      <c r="C183" s="163" t="s">
        <v>33</v>
      </c>
      <c r="D183" s="224" t="s">
        <v>414</v>
      </c>
      <c r="E183" s="194" t="s">
        <v>20</v>
      </c>
      <c r="F183" s="197">
        <v>4</v>
      </c>
      <c r="G183" s="250">
        <v>0</v>
      </c>
      <c r="H183" s="163" t="s">
        <v>413</v>
      </c>
      <c r="I183" s="163" t="s">
        <v>33</v>
      </c>
      <c r="J183" s="224" t="s">
        <v>414</v>
      </c>
      <c r="K183" s="194" t="s">
        <v>20</v>
      </c>
      <c r="L183" s="197">
        <v>4</v>
      </c>
      <c r="M183" s="243"/>
      <c r="N183" s="243">
        <f t="shared" si="40"/>
        <v>0</v>
      </c>
      <c r="O183" s="243">
        <f t="shared" si="41"/>
        <v>0</v>
      </c>
      <c r="P183" s="245"/>
    </row>
    <row r="184" spans="1:16" ht="24.95" customHeight="1">
      <c r="A184" s="181" t="s">
        <v>415</v>
      </c>
      <c r="B184" s="163" t="s">
        <v>416</v>
      </c>
      <c r="C184" s="194" t="s">
        <v>33</v>
      </c>
      <c r="D184" s="224" t="s">
        <v>417</v>
      </c>
      <c r="E184" s="194" t="s">
        <v>20</v>
      </c>
      <c r="F184" s="197">
        <v>1</v>
      </c>
      <c r="G184" s="250">
        <v>0</v>
      </c>
      <c r="H184" s="163" t="s">
        <v>416</v>
      </c>
      <c r="I184" s="194" t="s">
        <v>33</v>
      </c>
      <c r="J184" s="224" t="s">
        <v>417</v>
      </c>
      <c r="K184" s="194" t="s">
        <v>20</v>
      </c>
      <c r="L184" s="197">
        <v>1</v>
      </c>
      <c r="M184" s="243"/>
      <c r="N184" s="243">
        <f t="shared" si="40"/>
        <v>0</v>
      </c>
      <c r="O184" s="243">
        <f t="shared" si="41"/>
        <v>0</v>
      </c>
      <c r="P184" s="245"/>
    </row>
    <row r="185" spans="1:16" ht="24.95" customHeight="1">
      <c r="A185" s="181" t="s">
        <v>418</v>
      </c>
      <c r="B185" s="163" t="s">
        <v>419</v>
      </c>
      <c r="C185" s="163" t="s">
        <v>47</v>
      </c>
      <c r="D185" s="224" t="s">
        <v>420</v>
      </c>
      <c r="E185" s="194" t="s">
        <v>78</v>
      </c>
      <c r="F185" s="197">
        <v>8.42</v>
      </c>
      <c r="G185" s="250">
        <v>0</v>
      </c>
      <c r="H185" s="163" t="s">
        <v>419</v>
      </c>
      <c r="I185" s="163" t="s">
        <v>47</v>
      </c>
      <c r="J185" s="224" t="s">
        <v>420</v>
      </c>
      <c r="K185" s="194" t="s">
        <v>78</v>
      </c>
      <c r="L185" s="197">
        <v>8.42</v>
      </c>
      <c r="M185" s="243"/>
      <c r="N185" s="243">
        <f t="shared" si="40"/>
        <v>0</v>
      </c>
      <c r="O185" s="243">
        <f t="shared" si="41"/>
        <v>0</v>
      </c>
      <c r="P185" s="245"/>
    </row>
    <row r="186" spans="1:16" ht="24.95" customHeight="1">
      <c r="A186" s="200"/>
      <c r="B186" s="200"/>
      <c r="C186" s="200"/>
      <c r="D186" s="226"/>
      <c r="E186" s="162"/>
      <c r="F186" s="180"/>
      <c r="G186" s="259"/>
      <c r="H186" s="200"/>
      <c r="I186" s="200"/>
      <c r="J186" s="226"/>
      <c r="K186" s="162"/>
      <c r="L186" s="180"/>
      <c r="M186" s="160"/>
      <c r="N186" s="160"/>
      <c r="O186" s="160"/>
      <c r="P186" s="160"/>
    </row>
    <row r="187" spans="1:16" ht="24.95" customHeight="1">
      <c r="A187" s="201" t="s">
        <v>422</v>
      </c>
      <c r="B187" s="164"/>
      <c r="C187" s="164"/>
      <c r="D187" s="221" t="s">
        <v>423</v>
      </c>
      <c r="E187" s="165"/>
      <c r="F187" s="166"/>
      <c r="G187" s="251"/>
      <c r="H187" s="164"/>
      <c r="I187" s="164"/>
      <c r="J187" s="221" t="s">
        <v>423</v>
      </c>
      <c r="K187" s="165"/>
      <c r="L187" s="166"/>
      <c r="M187" s="165"/>
      <c r="N187" s="165"/>
      <c r="O187" s="166">
        <f>SUM(O188:O211)</f>
        <v>0</v>
      </c>
      <c r="P187" s="166"/>
    </row>
    <row r="188" spans="1:16" ht="24.95" customHeight="1">
      <c r="A188" s="181" t="s">
        <v>424</v>
      </c>
      <c r="B188" s="163" t="s">
        <v>425</v>
      </c>
      <c r="C188" s="163" t="s">
        <v>47</v>
      </c>
      <c r="D188" s="231" t="s">
        <v>426</v>
      </c>
      <c r="E188" s="187" t="s">
        <v>20</v>
      </c>
      <c r="F188" s="183">
        <v>2</v>
      </c>
      <c r="G188" s="250">
        <v>0</v>
      </c>
      <c r="H188" s="163" t="s">
        <v>425</v>
      </c>
      <c r="I188" s="163" t="s">
        <v>47</v>
      </c>
      <c r="J188" s="231" t="s">
        <v>426</v>
      </c>
      <c r="K188" s="187" t="s">
        <v>20</v>
      </c>
      <c r="L188" s="183">
        <v>2</v>
      </c>
      <c r="M188" s="243"/>
      <c r="N188" s="243">
        <f t="shared" ref="N188:N211" si="42">M188+(M188*$F$5)</f>
        <v>0</v>
      </c>
      <c r="O188" s="243">
        <f t="shared" ref="O188:O211" si="43">L188*N188</f>
        <v>0</v>
      </c>
      <c r="P188" s="245"/>
    </row>
    <row r="189" spans="1:16" ht="24.95" customHeight="1">
      <c r="A189" s="181" t="s">
        <v>427</v>
      </c>
      <c r="B189" s="202" t="s">
        <v>428</v>
      </c>
      <c r="C189" s="202" t="s">
        <v>47</v>
      </c>
      <c r="D189" s="224" t="s">
        <v>429</v>
      </c>
      <c r="E189" s="187" t="s">
        <v>20</v>
      </c>
      <c r="F189" s="183">
        <v>2</v>
      </c>
      <c r="G189" s="250">
        <v>0</v>
      </c>
      <c r="H189" s="202" t="s">
        <v>428</v>
      </c>
      <c r="I189" s="202" t="s">
        <v>47</v>
      </c>
      <c r="J189" s="224" t="s">
        <v>429</v>
      </c>
      <c r="K189" s="187" t="s">
        <v>20</v>
      </c>
      <c r="L189" s="183">
        <v>2</v>
      </c>
      <c r="M189" s="243"/>
      <c r="N189" s="243">
        <f t="shared" si="42"/>
        <v>0</v>
      </c>
      <c r="O189" s="243">
        <f t="shared" si="43"/>
        <v>0</v>
      </c>
      <c r="P189" s="245"/>
    </row>
    <row r="190" spans="1:16" ht="24.95" customHeight="1">
      <c r="A190" s="181" t="s">
        <v>430</v>
      </c>
      <c r="B190" s="181">
        <v>85095</v>
      </c>
      <c r="C190" s="202" t="s">
        <v>33</v>
      </c>
      <c r="D190" s="224" t="s">
        <v>431</v>
      </c>
      <c r="E190" s="187" t="s">
        <v>20</v>
      </c>
      <c r="F190" s="183">
        <v>2</v>
      </c>
      <c r="G190" s="250">
        <v>0</v>
      </c>
      <c r="H190" s="181">
        <v>85095</v>
      </c>
      <c r="I190" s="202" t="s">
        <v>33</v>
      </c>
      <c r="J190" s="224" t="s">
        <v>431</v>
      </c>
      <c r="K190" s="187" t="s">
        <v>20</v>
      </c>
      <c r="L190" s="183">
        <v>2</v>
      </c>
      <c r="M190" s="243"/>
      <c r="N190" s="243">
        <f t="shared" si="42"/>
        <v>0</v>
      </c>
      <c r="O190" s="243">
        <f t="shared" si="43"/>
        <v>0</v>
      </c>
      <c r="P190" s="245"/>
    </row>
    <row r="191" spans="1:16" ht="24.95" customHeight="1">
      <c r="A191" s="181" t="s">
        <v>432</v>
      </c>
      <c r="B191" s="181">
        <v>6021</v>
      </c>
      <c r="C191" s="202" t="s">
        <v>33</v>
      </c>
      <c r="D191" s="224" t="s">
        <v>433</v>
      </c>
      <c r="E191" s="187" t="s">
        <v>20</v>
      </c>
      <c r="F191" s="183">
        <v>3</v>
      </c>
      <c r="G191" s="250">
        <v>0</v>
      </c>
      <c r="H191" s="181">
        <v>6021</v>
      </c>
      <c r="I191" s="202" t="s">
        <v>33</v>
      </c>
      <c r="J191" s="224" t="s">
        <v>433</v>
      </c>
      <c r="K191" s="187" t="s">
        <v>20</v>
      </c>
      <c r="L191" s="183">
        <v>3</v>
      </c>
      <c r="M191" s="243"/>
      <c r="N191" s="243">
        <f t="shared" si="42"/>
        <v>0</v>
      </c>
      <c r="O191" s="243">
        <f t="shared" si="43"/>
        <v>0</v>
      </c>
      <c r="P191" s="245"/>
    </row>
    <row r="192" spans="1:16" ht="24.95" customHeight="1">
      <c r="A192" s="181" t="s">
        <v>434</v>
      </c>
      <c r="B192" s="163">
        <v>40729</v>
      </c>
      <c r="C192" s="163" t="s">
        <v>33</v>
      </c>
      <c r="D192" s="224" t="s">
        <v>435</v>
      </c>
      <c r="E192" s="187" t="s">
        <v>20</v>
      </c>
      <c r="F192" s="183">
        <v>5</v>
      </c>
      <c r="G192" s="250">
        <v>0</v>
      </c>
      <c r="H192" s="163">
        <v>40729</v>
      </c>
      <c r="I192" s="163" t="s">
        <v>33</v>
      </c>
      <c r="J192" s="224" t="s">
        <v>435</v>
      </c>
      <c r="K192" s="187" t="s">
        <v>20</v>
      </c>
      <c r="L192" s="183">
        <v>5</v>
      </c>
      <c r="M192" s="243"/>
      <c r="N192" s="243">
        <f t="shared" si="42"/>
        <v>0</v>
      </c>
      <c r="O192" s="243">
        <f t="shared" si="43"/>
        <v>0</v>
      </c>
      <c r="P192" s="245"/>
    </row>
    <row r="193" spans="1:16" ht="24.95" customHeight="1">
      <c r="A193" s="181" t="s">
        <v>436</v>
      </c>
      <c r="B193" s="163" t="s">
        <v>437</v>
      </c>
      <c r="C193" s="163" t="s">
        <v>33</v>
      </c>
      <c r="D193" s="224" t="s">
        <v>438</v>
      </c>
      <c r="E193" s="187" t="s">
        <v>20</v>
      </c>
      <c r="F193" s="183">
        <v>3</v>
      </c>
      <c r="G193" s="250">
        <v>0</v>
      </c>
      <c r="H193" s="163" t="s">
        <v>437</v>
      </c>
      <c r="I193" s="163" t="s">
        <v>33</v>
      </c>
      <c r="J193" s="224" t="s">
        <v>438</v>
      </c>
      <c r="K193" s="187" t="s">
        <v>20</v>
      </c>
      <c r="L193" s="183">
        <v>3</v>
      </c>
      <c r="M193" s="243"/>
      <c r="N193" s="243">
        <f t="shared" si="42"/>
        <v>0</v>
      </c>
      <c r="O193" s="243">
        <f t="shared" si="43"/>
        <v>0</v>
      </c>
      <c r="P193" s="245"/>
    </row>
    <row r="194" spans="1:16" ht="24.95" customHeight="1">
      <c r="A194" s="181" t="s">
        <v>439</v>
      </c>
      <c r="B194" s="163" t="s">
        <v>440</v>
      </c>
      <c r="C194" s="163" t="s">
        <v>33</v>
      </c>
      <c r="D194" s="224" t="s">
        <v>441</v>
      </c>
      <c r="E194" s="187" t="s">
        <v>20</v>
      </c>
      <c r="F194" s="183">
        <v>6</v>
      </c>
      <c r="G194" s="250">
        <v>0</v>
      </c>
      <c r="H194" s="163" t="s">
        <v>440</v>
      </c>
      <c r="I194" s="163" t="s">
        <v>33</v>
      </c>
      <c r="J194" s="224" t="s">
        <v>441</v>
      </c>
      <c r="K194" s="187" t="s">
        <v>20</v>
      </c>
      <c r="L194" s="183">
        <v>6</v>
      </c>
      <c r="M194" s="243"/>
      <c r="N194" s="243">
        <f t="shared" si="42"/>
        <v>0</v>
      </c>
      <c r="O194" s="243">
        <f t="shared" si="43"/>
        <v>0</v>
      </c>
      <c r="P194" s="245"/>
    </row>
    <row r="195" spans="1:16" ht="24.95" customHeight="1">
      <c r="A195" s="181" t="s">
        <v>442</v>
      </c>
      <c r="B195" s="163" t="s">
        <v>443</v>
      </c>
      <c r="C195" s="163" t="s">
        <v>33</v>
      </c>
      <c r="D195" s="224" t="s">
        <v>444</v>
      </c>
      <c r="E195" s="187" t="s">
        <v>20</v>
      </c>
      <c r="F195" s="183">
        <v>1</v>
      </c>
      <c r="G195" s="250">
        <v>0</v>
      </c>
      <c r="H195" s="163" t="s">
        <v>443</v>
      </c>
      <c r="I195" s="163" t="s">
        <v>33</v>
      </c>
      <c r="J195" s="224" t="s">
        <v>444</v>
      </c>
      <c r="K195" s="187" t="s">
        <v>20</v>
      </c>
      <c r="L195" s="183">
        <v>1</v>
      </c>
      <c r="M195" s="243"/>
      <c r="N195" s="243">
        <f t="shared" si="42"/>
        <v>0</v>
      </c>
      <c r="O195" s="243">
        <f t="shared" si="43"/>
        <v>0</v>
      </c>
      <c r="P195" s="245"/>
    </row>
    <row r="196" spans="1:16" ht="24.95" customHeight="1">
      <c r="A196" s="181" t="s">
        <v>445</v>
      </c>
      <c r="B196" s="163">
        <v>6009</v>
      </c>
      <c r="C196" s="163" t="s">
        <v>33</v>
      </c>
      <c r="D196" s="224" t="s">
        <v>446</v>
      </c>
      <c r="E196" s="187" t="s">
        <v>20</v>
      </c>
      <c r="F196" s="168">
        <v>5</v>
      </c>
      <c r="G196" s="250">
        <v>0</v>
      </c>
      <c r="H196" s="163">
        <v>6009</v>
      </c>
      <c r="I196" s="163" t="s">
        <v>33</v>
      </c>
      <c r="J196" s="224" t="s">
        <v>446</v>
      </c>
      <c r="K196" s="187" t="s">
        <v>20</v>
      </c>
      <c r="L196" s="168">
        <v>5</v>
      </c>
      <c r="M196" s="243"/>
      <c r="N196" s="243">
        <f t="shared" si="42"/>
        <v>0</v>
      </c>
      <c r="O196" s="243">
        <f t="shared" si="43"/>
        <v>0</v>
      </c>
      <c r="P196" s="245"/>
    </row>
    <row r="197" spans="1:16" ht="24.95" customHeight="1">
      <c r="A197" s="181" t="s">
        <v>447</v>
      </c>
      <c r="B197" s="163" t="s">
        <v>149</v>
      </c>
      <c r="C197" s="163"/>
      <c r="D197" s="224" t="s">
        <v>448</v>
      </c>
      <c r="E197" s="187" t="s">
        <v>20</v>
      </c>
      <c r="F197" s="168">
        <v>6</v>
      </c>
      <c r="G197" s="250">
        <v>0</v>
      </c>
      <c r="H197" s="163" t="s">
        <v>149</v>
      </c>
      <c r="I197" s="163"/>
      <c r="J197" s="224" t="s">
        <v>448</v>
      </c>
      <c r="K197" s="187" t="s">
        <v>20</v>
      </c>
      <c r="L197" s="168">
        <v>6</v>
      </c>
      <c r="M197" s="243"/>
      <c r="N197" s="243">
        <f t="shared" si="42"/>
        <v>0</v>
      </c>
      <c r="O197" s="243">
        <f t="shared" si="43"/>
        <v>0</v>
      </c>
      <c r="P197" s="245"/>
    </row>
    <row r="198" spans="1:16" ht="24.95" customHeight="1">
      <c r="A198" s="181" t="s">
        <v>449</v>
      </c>
      <c r="B198" s="163" t="s">
        <v>450</v>
      </c>
      <c r="C198" s="163" t="s">
        <v>33</v>
      </c>
      <c r="D198" s="224" t="s">
        <v>451</v>
      </c>
      <c r="E198" s="187" t="s">
        <v>20</v>
      </c>
      <c r="F198" s="168">
        <v>11</v>
      </c>
      <c r="G198" s="250">
        <v>0</v>
      </c>
      <c r="H198" s="163" t="s">
        <v>450</v>
      </c>
      <c r="I198" s="163" t="s">
        <v>33</v>
      </c>
      <c r="J198" s="224" t="s">
        <v>451</v>
      </c>
      <c r="K198" s="187" t="s">
        <v>20</v>
      </c>
      <c r="L198" s="168">
        <v>11</v>
      </c>
      <c r="M198" s="243"/>
      <c r="N198" s="243">
        <f t="shared" si="42"/>
        <v>0</v>
      </c>
      <c r="O198" s="243">
        <f t="shared" si="43"/>
        <v>0</v>
      </c>
      <c r="P198" s="245"/>
    </row>
    <row r="199" spans="1:16" ht="24.95" customHeight="1">
      <c r="A199" s="181" t="s">
        <v>452</v>
      </c>
      <c r="B199" s="163">
        <v>6004</v>
      </c>
      <c r="C199" s="163" t="s">
        <v>33</v>
      </c>
      <c r="D199" s="224" t="s">
        <v>453</v>
      </c>
      <c r="E199" s="187" t="s">
        <v>20</v>
      </c>
      <c r="F199" s="168">
        <v>8</v>
      </c>
      <c r="G199" s="250">
        <v>0</v>
      </c>
      <c r="H199" s="163">
        <v>6004</v>
      </c>
      <c r="I199" s="163" t="s">
        <v>33</v>
      </c>
      <c r="J199" s="224" t="s">
        <v>453</v>
      </c>
      <c r="K199" s="187" t="s">
        <v>20</v>
      </c>
      <c r="L199" s="168">
        <v>8</v>
      </c>
      <c r="M199" s="243"/>
      <c r="N199" s="243">
        <f t="shared" si="42"/>
        <v>0</v>
      </c>
      <c r="O199" s="243">
        <f t="shared" si="43"/>
        <v>0</v>
      </c>
      <c r="P199" s="245"/>
    </row>
    <row r="200" spans="1:16" ht="24.95" customHeight="1">
      <c r="A200" s="181" t="s">
        <v>454</v>
      </c>
      <c r="B200" s="163" t="s">
        <v>149</v>
      </c>
      <c r="C200" s="163"/>
      <c r="D200" s="224" t="s">
        <v>455</v>
      </c>
      <c r="E200" s="187" t="s">
        <v>20</v>
      </c>
      <c r="F200" s="168">
        <v>4</v>
      </c>
      <c r="G200" s="250">
        <v>0</v>
      </c>
      <c r="H200" s="163" t="s">
        <v>149</v>
      </c>
      <c r="I200" s="163"/>
      <c r="J200" s="224" t="s">
        <v>455</v>
      </c>
      <c r="K200" s="187" t="s">
        <v>20</v>
      </c>
      <c r="L200" s="168">
        <v>4</v>
      </c>
      <c r="M200" s="243"/>
      <c r="N200" s="243">
        <f t="shared" si="42"/>
        <v>0</v>
      </c>
      <c r="O200" s="243">
        <f t="shared" si="43"/>
        <v>0</v>
      </c>
      <c r="P200" s="245"/>
    </row>
    <row r="201" spans="1:16" ht="24.95" customHeight="1">
      <c r="A201" s="181" t="s">
        <v>456</v>
      </c>
      <c r="B201" s="163" t="s">
        <v>149</v>
      </c>
      <c r="C201" s="163"/>
      <c r="D201" s="224" t="s">
        <v>457</v>
      </c>
      <c r="E201" s="187" t="s">
        <v>20</v>
      </c>
      <c r="F201" s="168">
        <v>2</v>
      </c>
      <c r="G201" s="250">
        <v>0</v>
      </c>
      <c r="H201" s="163" t="s">
        <v>149</v>
      </c>
      <c r="I201" s="163"/>
      <c r="J201" s="224" t="s">
        <v>457</v>
      </c>
      <c r="K201" s="187" t="s">
        <v>20</v>
      </c>
      <c r="L201" s="168">
        <v>2</v>
      </c>
      <c r="M201" s="243"/>
      <c r="N201" s="243">
        <f t="shared" si="42"/>
        <v>0</v>
      </c>
      <c r="O201" s="243">
        <f t="shared" si="43"/>
        <v>0</v>
      </c>
      <c r="P201" s="245"/>
    </row>
    <row r="202" spans="1:16" ht="24.95" customHeight="1">
      <c r="A202" s="181" t="s">
        <v>458</v>
      </c>
      <c r="B202" s="163" t="s">
        <v>149</v>
      </c>
      <c r="C202" s="163"/>
      <c r="D202" s="224" t="s">
        <v>459</v>
      </c>
      <c r="E202" s="167" t="s">
        <v>20</v>
      </c>
      <c r="F202" s="168">
        <v>9</v>
      </c>
      <c r="G202" s="250">
        <v>0</v>
      </c>
      <c r="H202" s="163" t="s">
        <v>149</v>
      </c>
      <c r="I202" s="163"/>
      <c r="J202" s="224" t="s">
        <v>459</v>
      </c>
      <c r="K202" s="167" t="s">
        <v>20</v>
      </c>
      <c r="L202" s="168">
        <v>9</v>
      </c>
      <c r="M202" s="243"/>
      <c r="N202" s="243">
        <f t="shared" si="42"/>
        <v>0</v>
      </c>
      <c r="O202" s="243">
        <f t="shared" si="43"/>
        <v>0</v>
      </c>
      <c r="P202" s="245"/>
    </row>
    <row r="203" spans="1:16" ht="24.95" customHeight="1">
      <c r="A203" s="181" t="s">
        <v>460</v>
      </c>
      <c r="B203" s="163" t="s">
        <v>461</v>
      </c>
      <c r="C203" s="163" t="s">
        <v>33</v>
      </c>
      <c r="D203" s="224" t="s">
        <v>462</v>
      </c>
      <c r="E203" s="167" t="s">
        <v>20</v>
      </c>
      <c r="F203" s="168">
        <v>9</v>
      </c>
      <c r="G203" s="250">
        <v>0</v>
      </c>
      <c r="H203" s="163" t="s">
        <v>461</v>
      </c>
      <c r="I203" s="163" t="s">
        <v>33</v>
      </c>
      <c r="J203" s="224" t="s">
        <v>462</v>
      </c>
      <c r="K203" s="167" t="s">
        <v>20</v>
      </c>
      <c r="L203" s="168">
        <v>9</v>
      </c>
      <c r="M203" s="243"/>
      <c r="N203" s="243">
        <f t="shared" si="42"/>
        <v>0</v>
      </c>
      <c r="O203" s="243">
        <f t="shared" si="43"/>
        <v>0</v>
      </c>
      <c r="P203" s="245"/>
    </row>
    <row r="204" spans="1:16" ht="24.95" customHeight="1">
      <c r="A204" s="181" t="s">
        <v>463</v>
      </c>
      <c r="B204" s="163" t="s">
        <v>464</v>
      </c>
      <c r="C204" s="163" t="s">
        <v>33</v>
      </c>
      <c r="D204" s="224" t="s">
        <v>465</v>
      </c>
      <c r="E204" s="167" t="s">
        <v>20</v>
      </c>
      <c r="F204" s="168">
        <v>1</v>
      </c>
      <c r="G204" s="250">
        <v>0</v>
      </c>
      <c r="H204" s="163" t="s">
        <v>464</v>
      </c>
      <c r="I204" s="163" t="s">
        <v>33</v>
      </c>
      <c r="J204" s="224" t="s">
        <v>465</v>
      </c>
      <c r="K204" s="167" t="s">
        <v>20</v>
      </c>
      <c r="L204" s="168">
        <v>1</v>
      </c>
      <c r="M204" s="243"/>
      <c r="N204" s="243">
        <f t="shared" si="42"/>
        <v>0</v>
      </c>
      <c r="O204" s="243">
        <f t="shared" si="43"/>
        <v>0</v>
      </c>
      <c r="P204" s="245"/>
    </row>
    <row r="205" spans="1:16" ht="24.95" customHeight="1">
      <c r="A205" s="181" t="s">
        <v>466</v>
      </c>
      <c r="B205" s="163" t="s">
        <v>467</v>
      </c>
      <c r="C205" s="163" t="s">
        <v>33</v>
      </c>
      <c r="D205" s="224" t="s">
        <v>468</v>
      </c>
      <c r="E205" s="167" t="s">
        <v>20</v>
      </c>
      <c r="F205" s="168">
        <v>1</v>
      </c>
      <c r="G205" s="250">
        <v>0</v>
      </c>
      <c r="H205" s="163" t="s">
        <v>467</v>
      </c>
      <c r="I205" s="163" t="s">
        <v>33</v>
      </c>
      <c r="J205" s="224" t="s">
        <v>468</v>
      </c>
      <c r="K205" s="167" t="s">
        <v>20</v>
      </c>
      <c r="L205" s="168">
        <v>1</v>
      </c>
      <c r="M205" s="243"/>
      <c r="N205" s="243">
        <f t="shared" si="42"/>
        <v>0</v>
      </c>
      <c r="O205" s="243">
        <f t="shared" si="43"/>
        <v>0</v>
      </c>
      <c r="P205" s="245"/>
    </row>
    <row r="206" spans="1:16" ht="24.95" customHeight="1">
      <c r="A206" s="181" t="s">
        <v>469</v>
      </c>
      <c r="B206" s="163" t="s">
        <v>470</v>
      </c>
      <c r="C206" s="163" t="s">
        <v>33</v>
      </c>
      <c r="D206" s="224" t="s">
        <v>471</v>
      </c>
      <c r="E206" s="167" t="s">
        <v>20</v>
      </c>
      <c r="F206" s="168">
        <v>4</v>
      </c>
      <c r="G206" s="250">
        <v>0</v>
      </c>
      <c r="H206" s="163" t="s">
        <v>470</v>
      </c>
      <c r="I206" s="163" t="s">
        <v>33</v>
      </c>
      <c r="J206" s="224" t="s">
        <v>471</v>
      </c>
      <c r="K206" s="167" t="s">
        <v>20</v>
      </c>
      <c r="L206" s="168">
        <v>4</v>
      </c>
      <c r="M206" s="243"/>
      <c r="N206" s="243">
        <f t="shared" si="42"/>
        <v>0</v>
      </c>
      <c r="O206" s="243">
        <f t="shared" si="43"/>
        <v>0</v>
      </c>
      <c r="P206" s="245"/>
    </row>
    <row r="207" spans="1:16" ht="24.95" customHeight="1">
      <c r="A207" s="181" t="s">
        <v>472</v>
      </c>
      <c r="B207" s="163" t="s">
        <v>473</v>
      </c>
      <c r="C207" s="163" t="s">
        <v>33</v>
      </c>
      <c r="D207" s="224" t="s">
        <v>474</v>
      </c>
      <c r="E207" s="167" t="s">
        <v>20</v>
      </c>
      <c r="F207" s="168">
        <v>5</v>
      </c>
      <c r="G207" s="250">
        <v>0</v>
      </c>
      <c r="H207" s="163" t="s">
        <v>473</v>
      </c>
      <c r="I207" s="163" t="s">
        <v>33</v>
      </c>
      <c r="J207" s="224" t="s">
        <v>474</v>
      </c>
      <c r="K207" s="167" t="s">
        <v>20</v>
      </c>
      <c r="L207" s="168">
        <v>5</v>
      </c>
      <c r="M207" s="243"/>
      <c r="N207" s="243">
        <f t="shared" si="42"/>
        <v>0</v>
      </c>
      <c r="O207" s="243">
        <f t="shared" si="43"/>
        <v>0</v>
      </c>
      <c r="P207" s="245"/>
    </row>
    <row r="208" spans="1:16" ht="24.95" customHeight="1">
      <c r="A208" s="181" t="s">
        <v>475</v>
      </c>
      <c r="B208" s="163" t="s">
        <v>149</v>
      </c>
      <c r="C208" s="163"/>
      <c r="D208" s="224" t="s">
        <v>476</v>
      </c>
      <c r="E208" s="167" t="s">
        <v>20</v>
      </c>
      <c r="F208" s="168">
        <v>2</v>
      </c>
      <c r="G208" s="250">
        <v>0</v>
      </c>
      <c r="H208" s="163" t="s">
        <v>149</v>
      </c>
      <c r="I208" s="163"/>
      <c r="J208" s="224" t="s">
        <v>476</v>
      </c>
      <c r="K208" s="167" t="s">
        <v>20</v>
      </c>
      <c r="L208" s="168">
        <v>2</v>
      </c>
      <c r="M208" s="243"/>
      <c r="N208" s="243">
        <f t="shared" si="42"/>
        <v>0</v>
      </c>
      <c r="O208" s="243">
        <f t="shared" si="43"/>
        <v>0</v>
      </c>
      <c r="P208" s="245"/>
    </row>
    <row r="209" spans="1:16" ht="24.95" customHeight="1">
      <c r="A209" s="181" t="s">
        <v>477</v>
      </c>
      <c r="B209" s="163" t="s">
        <v>149</v>
      </c>
      <c r="C209" s="163"/>
      <c r="D209" s="224" t="s">
        <v>478</v>
      </c>
      <c r="E209" s="167" t="s">
        <v>20</v>
      </c>
      <c r="F209" s="168">
        <v>1</v>
      </c>
      <c r="G209" s="250">
        <v>0</v>
      </c>
      <c r="H209" s="163" t="s">
        <v>149</v>
      </c>
      <c r="I209" s="163"/>
      <c r="J209" s="224" t="s">
        <v>478</v>
      </c>
      <c r="K209" s="167" t="s">
        <v>20</v>
      </c>
      <c r="L209" s="168">
        <v>1</v>
      </c>
      <c r="M209" s="243"/>
      <c r="N209" s="243">
        <f t="shared" si="42"/>
        <v>0</v>
      </c>
      <c r="O209" s="243">
        <f t="shared" si="43"/>
        <v>0</v>
      </c>
      <c r="P209" s="245"/>
    </row>
    <row r="210" spans="1:16" ht="24.95" customHeight="1">
      <c r="A210" s="181" t="s">
        <v>479</v>
      </c>
      <c r="B210" s="163">
        <v>9535</v>
      </c>
      <c r="C210" s="163" t="s">
        <v>33</v>
      </c>
      <c r="D210" s="224" t="s">
        <v>480</v>
      </c>
      <c r="E210" s="167" t="s">
        <v>20</v>
      </c>
      <c r="F210" s="168">
        <v>1</v>
      </c>
      <c r="G210" s="250">
        <v>0</v>
      </c>
      <c r="H210" s="163">
        <v>9535</v>
      </c>
      <c r="I210" s="163" t="s">
        <v>33</v>
      </c>
      <c r="J210" s="224" t="s">
        <v>480</v>
      </c>
      <c r="K210" s="167" t="s">
        <v>20</v>
      </c>
      <c r="L210" s="168">
        <v>1</v>
      </c>
      <c r="M210" s="243"/>
      <c r="N210" s="243">
        <f t="shared" si="42"/>
        <v>0</v>
      </c>
      <c r="O210" s="243">
        <f t="shared" si="43"/>
        <v>0</v>
      </c>
      <c r="P210" s="245"/>
    </row>
    <row r="211" spans="1:16" ht="24.95" customHeight="1">
      <c r="A211" s="181" t="s">
        <v>481</v>
      </c>
      <c r="B211" s="163" t="s">
        <v>467</v>
      </c>
      <c r="C211" s="163" t="s">
        <v>33</v>
      </c>
      <c r="D211" s="224" t="s">
        <v>482</v>
      </c>
      <c r="E211" s="167" t="s">
        <v>20</v>
      </c>
      <c r="F211" s="168">
        <v>5</v>
      </c>
      <c r="G211" s="250">
        <v>0</v>
      </c>
      <c r="H211" s="163" t="s">
        <v>467</v>
      </c>
      <c r="I211" s="163" t="s">
        <v>33</v>
      </c>
      <c r="J211" s="224" t="s">
        <v>482</v>
      </c>
      <c r="K211" s="167" t="s">
        <v>20</v>
      </c>
      <c r="L211" s="168">
        <v>5</v>
      </c>
      <c r="M211" s="243"/>
      <c r="N211" s="243">
        <f t="shared" si="42"/>
        <v>0</v>
      </c>
      <c r="O211" s="243">
        <f t="shared" si="43"/>
        <v>0</v>
      </c>
      <c r="P211" s="245"/>
    </row>
    <row r="212" spans="1:16" ht="24.95" customHeight="1">
      <c r="A212" s="192"/>
      <c r="B212" s="192"/>
      <c r="C212" s="192"/>
      <c r="D212" s="228"/>
      <c r="E212" s="192"/>
      <c r="F212" s="192"/>
      <c r="G212" s="220"/>
      <c r="H212" s="192"/>
      <c r="I212" s="192"/>
      <c r="J212" s="228"/>
      <c r="K212" s="192"/>
      <c r="L212" s="192"/>
      <c r="M212" s="160"/>
      <c r="N212" s="160"/>
      <c r="O212" s="160"/>
      <c r="P212" s="160"/>
    </row>
    <row r="213" spans="1:16" ht="24.95" customHeight="1">
      <c r="A213" s="164" t="s">
        <v>484</v>
      </c>
      <c r="B213" s="164"/>
      <c r="C213" s="164"/>
      <c r="D213" s="221" t="s">
        <v>485</v>
      </c>
      <c r="E213" s="165"/>
      <c r="F213" s="166"/>
      <c r="G213" s="251"/>
      <c r="H213" s="164"/>
      <c r="I213" s="164"/>
      <c r="J213" s="221" t="s">
        <v>485</v>
      </c>
      <c r="K213" s="165"/>
      <c r="L213" s="166"/>
      <c r="M213" s="165"/>
      <c r="N213" s="165"/>
      <c r="O213" s="166">
        <f>SUM(O214:O225)</f>
        <v>0</v>
      </c>
      <c r="P213" s="166"/>
    </row>
    <row r="214" spans="1:16" ht="24.95" customHeight="1">
      <c r="A214" s="194" t="s">
        <v>486</v>
      </c>
      <c r="B214" s="163" t="s">
        <v>105</v>
      </c>
      <c r="C214" s="163" t="s">
        <v>33</v>
      </c>
      <c r="D214" s="224" t="s">
        <v>487</v>
      </c>
      <c r="E214" s="163" t="s">
        <v>63</v>
      </c>
      <c r="F214" s="174">
        <v>0.8</v>
      </c>
      <c r="G214" s="250">
        <v>0</v>
      </c>
      <c r="H214" s="163" t="s">
        <v>105</v>
      </c>
      <c r="I214" s="163" t="s">
        <v>33</v>
      </c>
      <c r="J214" s="224" t="s">
        <v>487</v>
      </c>
      <c r="K214" s="163" t="s">
        <v>63</v>
      </c>
      <c r="L214" s="174">
        <v>0.8</v>
      </c>
      <c r="M214" s="243"/>
      <c r="N214" s="243">
        <f t="shared" ref="N214:N225" si="44">M214+(M214*$F$5)</f>
        <v>0</v>
      </c>
      <c r="O214" s="243">
        <f t="shared" ref="O214:O225" si="45">L214*N214</f>
        <v>0</v>
      </c>
      <c r="P214" s="245"/>
    </row>
    <row r="215" spans="1:16" ht="24.95" customHeight="1">
      <c r="A215" s="194" t="s">
        <v>488</v>
      </c>
      <c r="B215" s="163" t="s">
        <v>489</v>
      </c>
      <c r="C215" s="163" t="s">
        <v>33</v>
      </c>
      <c r="D215" s="224" t="s">
        <v>490</v>
      </c>
      <c r="E215" s="163" t="s">
        <v>87</v>
      </c>
      <c r="F215" s="174">
        <v>0.46</v>
      </c>
      <c r="G215" s="250">
        <v>0</v>
      </c>
      <c r="H215" s="163" t="s">
        <v>489</v>
      </c>
      <c r="I215" s="163" t="s">
        <v>33</v>
      </c>
      <c r="J215" s="224" t="s">
        <v>490</v>
      </c>
      <c r="K215" s="163" t="s">
        <v>87</v>
      </c>
      <c r="L215" s="174">
        <v>0.46</v>
      </c>
      <c r="M215" s="243"/>
      <c r="N215" s="243">
        <f t="shared" si="44"/>
        <v>0</v>
      </c>
      <c r="O215" s="243">
        <f t="shared" si="45"/>
        <v>0</v>
      </c>
      <c r="P215" s="245"/>
    </row>
    <row r="216" spans="1:16" ht="24.95" customHeight="1">
      <c r="A216" s="194" t="s">
        <v>491</v>
      </c>
      <c r="B216" s="163" t="s">
        <v>492</v>
      </c>
      <c r="C216" s="163" t="s">
        <v>33</v>
      </c>
      <c r="D216" s="230" t="s">
        <v>493</v>
      </c>
      <c r="E216" s="194" t="s">
        <v>78</v>
      </c>
      <c r="F216" s="174">
        <v>7.2</v>
      </c>
      <c r="G216" s="250">
        <v>0</v>
      </c>
      <c r="H216" s="163" t="s">
        <v>492</v>
      </c>
      <c r="I216" s="163" t="s">
        <v>33</v>
      </c>
      <c r="J216" s="230" t="s">
        <v>493</v>
      </c>
      <c r="K216" s="194" t="s">
        <v>78</v>
      </c>
      <c r="L216" s="174">
        <v>7.2</v>
      </c>
      <c r="M216" s="243"/>
      <c r="N216" s="243">
        <f t="shared" si="44"/>
        <v>0</v>
      </c>
      <c r="O216" s="243">
        <f t="shared" si="45"/>
        <v>0</v>
      </c>
      <c r="P216" s="245"/>
    </row>
    <row r="217" spans="1:16" ht="24.95" customHeight="1">
      <c r="A217" s="194" t="s">
        <v>494</v>
      </c>
      <c r="B217" s="163">
        <v>72305</v>
      </c>
      <c r="C217" s="163" t="s">
        <v>33</v>
      </c>
      <c r="D217" s="224" t="s">
        <v>495</v>
      </c>
      <c r="E217" s="194" t="s">
        <v>20</v>
      </c>
      <c r="F217" s="174">
        <v>2</v>
      </c>
      <c r="G217" s="250">
        <v>0</v>
      </c>
      <c r="H217" s="163">
        <v>72305</v>
      </c>
      <c r="I217" s="163" t="s">
        <v>33</v>
      </c>
      <c r="J217" s="224" t="s">
        <v>495</v>
      </c>
      <c r="K217" s="194" t="s">
        <v>20</v>
      </c>
      <c r="L217" s="174">
        <v>2</v>
      </c>
      <c r="M217" s="243"/>
      <c r="N217" s="243">
        <f t="shared" si="44"/>
        <v>0</v>
      </c>
      <c r="O217" s="243">
        <f t="shared" si="45"/>
        <v>0</v>
      </c>
      <c r="P217" s="245"/>
    </row>
    <row r="218" spans="1:16" ht="24.95" customHeight="1">
      <c r="A218" s="194" t="s">
        <v>496</v>
      </c>
      <c r="B218" s="163" t="s">
        <v>149</v>
      </c>
      <c r="C218" s="163" t="s">
        <v>497</v>
      </c>
      <c r="D218" s="230" t="s">
        <v>498</v>
      </c>
      <c r="E218" s="194" t="s">
        <v>78</v>
      </c>
      <c r="F218" s="174">
        <v>7.2</v>
      </c>
      <c r="G218" s="250">
        <v>0</v>
      </c>
      <c r="H218" s="163" t="s">
        <v>149</v>
      </c>
      <c r="I218" s="163" t="s">
        <v>497</v>
      </c>
      <c r="J218" s="230" t="s">
        <v>498</v>
      </c>
      <c r="K218" s="194" t="s">
        <v>78</v>
      </c>
      <c r="L218" s="174">
        <v>7.2</v>
      </c>
      <c r="M218" s="243"/>
      <c r="N218" s="243">
        <f t="shared" si="44"/>
        <v>0</v>
      </c>
      <c r="O218" s="243">
        <f t="shared" si="45"/>
        <v>0</v>
      </c>
      <c r="P218" s="245"/>
    </row>
    <row r="219" spans="1:16" ht="24.95" customHeight="1">
      <c r="A219" s="194" t="s">
        <v>499</v>
      </c>
      <c r="B219" s="163" t="s">
        <v>149</v>
      </c>
      <c r="C219" s="163" t="s">
        <v>497</v>
      </c>
      <c r="D219" s="230" t="s">
        <v>500</v>
      </c>
      <c r="E219" s="194" t="s">
        <v>20</v>
      </c>
      <c r="F219" s="174">
        <v>4</v>
      </c>
      <c r="G219" s="250">
        <v>0</v>
      </c>
      <c r="H219" s="163" t="s">
        <v>149</v>
      </c>
      <c r="I219" s="163" t="s">
        <v>497</v>
      </c>
      <c r="J219" s="230" t="s">
        <v>500</v>
      </c>
      <c r="K219" s="194" t="s">
        <v>20</v>
      </c>
      <c r="L219" s="174">
        <v>4</v>
      </c>
      <c r="M219" s="243"/>
      <c r="N219" s="243">
        <f t="shared" si="44"/>
        <v>0</v>
      </c>
      <c r="O219" s="243">
        <f t="shared" si="45"/>
        <v>0</v>
      </c>
      <c r="P219" s="245"/>
    </row>
    <row r="220" spans="1:16" ht="24.95" customHeight="1">
      <c r="A220" s="194" t="s">
        <v>501</v>
      </c>
      <c r="B220" s="163" t="s">
        <v>149</v>
      </c>
      <c r="C220" s="163" t="s">
        <v>497</v>
      </c>
      <c r="D220" s="230" t="s">
        <v>502</v>
      </c>
      <c r="E220" s="194" t="s">
        <v>20</v>
      </c>
      <c r="F220" s="174">
        <v>1</v>
      </c>
      <c r="G220" s="250">
        <v>0</v>
      </c>
      <c r="H220" s="163" t="s">
        <v>149</v>
      </c>
      <c r="I220" s="163" t="s">
        <v>497</v>
      </c>
      <c r="J220" s="230" t="s">
        <v>502</v>
      </c>
      <c r="K220" s="194" t="s">
        <v>20</v>
      </c>
      <c r="L220" s="174">
        <v>1</v>
      </c>
      <c r="M220" s="243"/>
      <c r="N220" s="243">
        <f t="shared" si="44"/>
        <v>0</v>
      </c>
      <c r="O220" s="243">
        <f t="shared" si="45"/>
        <v>0</v>
      </c>
      <c r="P220" s="245"/>
    </row>
    <row r="221" spans="1:16" ht="24.95" customHeight="1">
      <c r="A221" s="194" t="s">
        <v>503</v>
      </c>
      <c r="B221" s="163" t="s">
        <v>149</v>
      </c>
      <c r="C221" s="163" t="s">
        <v>497</v>
      </c>
      <c r="D221" s="230" t="s">
        <v>504</v>
      </c>
      <c r="E221" s="194" t="s">
        <v>20</v>
      </c>
      <c r="F221" s="174">
        <v>2</v>
      </c>
      <c r="G221" s="250">
        <v>0</v>
      </c>
      <c r="H221" s="163" t="s">
        <v>149</v>
      </c>
      <c r="I221" s="163" t="s">
        <v>497</v>
      </c>
      <c r="J221" s="230" t="s">
        <v>504</v>
      </c>
      <c r="K221" s="194" t="s">
        <v>20</v>
      </c>
      <c r="L221" s="174">
        <v>2</v>
      </c>
      <c r="M221" s="243"/>
      <c r="N221" s="243">
        <f t="shared" si="44"/>
        <v>0</v>
      </c>
      <c r="O221" s="243">
        <f t="shared" si="45"/>
        <v>0</v>
      </c>
      <c r="P221" s="245"/>
    </row>
    <row r="222" spans="1:16" ht="24.95" customHeight="1">
      <c r="A222" s="194" t="s">
        <v>505</v>
      </c>
      <c r="B222" s="163" t="s">
        <v>149</v>
      </c>
      <c r="C222" s="163" t="s">
        <v>497</v>
      </c>
      <c r="D222" s="230" t="s">
        <v>506</v>
      </c>
      <c r="E222" s="194" t="s">
        <v>20</v>
      </c>
      <c r="F222" s="174">
        <v>2</v>
      </c>
      <c r="G222" s="250">
        <v>0</v>
      </c>
      <c r="H222" s="163" t="s">
        <v>149</v>
      </c>
      <c r="I222" s="163" t="s">
        <v>497</v>
      </c>
      <c r="J222" s="230" t="s">
        <v>506</v>
      </c>
      <c r="K222" s="194" t="s">
        <v>20</v>
      </c>
      <c r="L222" s="174">
        <v>2</v>
      </c>
      <c r="M222" s="243"/>
      <c r="N222" s="243">
        <f t="shared" si="44"/>
        <v>0</v>
      </c>
      <c r="O222" s="243">
        <f t="shared" si="45"/>
        <v>0</v>
      </c>
      <c r="P222" s="245"/>
    </row>
    <row r="223" spans="1:16" ht="24.95" customHeight="1">
      <c r="A223" s="194" t="s">
        <v>507</v>
      </c>
      <c r="B223" s="163" t="s">
        <v>149</v>
      </c>
      <c r="C223" s="163" t="s">
        <v>497</v>
      </c>
      <c r="D223" s="230" t="s">
        <v>508</v>
      </c>
      <c r="E223" s="194" t="s">
        <v>20</v>
      </c>
      <c r="F223" s="174">
        <v>1</v>
      </c>
      <c r="G223" s="250">
        <v>0</v>
      </c>
      <c r="H223" s="163" t="s">
        <v>149</v>
      </c>
      <c r="I223" s="163" t="s">
        <v>497</v>
      </c>
      <c r="J223" s="230" t="s">
        <v>508</v>
      </c>
      <c r="K223" s="194" t="s">
        <v>20</v>
      </c>
      <c r="L223" s="174">
        <v>1</v>
      </c>
      <c r="M223" s="243"/>
      <c r="N223" s="243">
        <f t="shared" si="44"/>
        <v>0</v>
      </c>
      <c r="O223" s="243">
        <f t="shared" si="45"/>
        <v>0</v>
      </c>
      <c r="P223" s="245"/>
    </row>
    <row r="224" spans="1:16" ht="24.95" customHeight="1">
      <c r="A224" s="194" t="s">
        <v>509</v>
      </c>
      <c r="B224" s="163" t="s">
        <v>149</v>
      </c>
      <c r="C224" s="163" t="s">
        <v>497</v>
      </c>
      <c r="D224" s="224" t="s">
        <v>510</v>
      </c>
      <c r="E224" s="194" t="s">
        <v>20</v>
      </c>
      <c r="F224" s="174">
        <v>1</v>
      </c>
      <c r="G224" s="250">
        <v>0</v>
      </c>
      <c r="H224" s="163" t="s">
        <v>149</v>
      </c>
      <c r="I224" s="163" t="s">
        <v>497</v>
      </c>
      <c r="J224" s="224" t="s">
        <v>510</v>
      </c>
      <c r="K224" s="194" t="s">
        <v>20</v>
      </c>
      <c r="L224" s="174">
        <v>1</v>
      </c>
      <c r="M224" s="243"/>
      <c r="N224" s="243">
        <f t="shared" si="44"/>
        <v>0</v>
      </c>
      <c r="O224" s="243">
        <f t="shared" si="45"/>
        <v>0</v>
      </c>
      <c r="P224" s="245"/>
    </row>
    <row r="225" spans="1:16" ht="24.95" customHeight="1">
      <c r="A225" s="194" t="s">
        <v>511</v>
      </c>
      <c r="B225" s="163" t="s">
        <v>149</v>
      </c>
      <c r="C225" s="163" t="s">
        <v>497</v>
      </c>
      <c r="D225" s="224" t="s">
        <v>512</v>
      </c>
      <c r="E225" s="194" t="s">
        <v>20</v>
      </c>
      <c r="F225" s="174">
        <v>1</v>
      </c>
      <c r="G225" s="250">
        <v>0</v>
      </c>
      <c r="H225" s="163" t="s">
        <v>149</v>
      </c>
      <c r="I225" s="163" t="s">
        <v>497</v>
      </c>
      <c r="J225" s="224" t="s">
        <v>512</v>
      </c>
      <c r="K225" s="194" t="s">
        <v>20</v>
      </c>
      <c r="L225" s="174">
        <v>1</v>
      </c>
      <c r="M225" s="243"/>
      <c r="N225" s="243">
        <f t="shared" si="44"/>
        <v>0</v>
      </c>
      <c r="O225" s="243">
        <f t="shared" si="45"/>
        <v>0</v>
      </c>
      <c r="P225" s="245"/>
    </row>
    <row r="226" spans="1:16" ht="24.95" customHeight="1">
      <c r="A226" s="198"/>
      <c r="B226" s="198"/>
      <c r="C226" s="198"/>
      <c r="D226" s="232"/>
      <c r="E226" s="203"/>
      <c r="F226" s="203"/>
      <c r="G226" s="203"/>
      <c r="H226" s="198"/>
      <c r="I226" s="198"/>
      <c r="J226" s="232"/>
      <c r="K226" s="203"/>
      <c r="L226" s="203"/>
      <c r="M226" s="160"/>
      <c r="N226" s="160"/>
      <c r="O226" s="160"/>
      <c r="P226" s="160"/>
    </row>
    <row r="227" spans="1:16" ht="24.95" customHeight="1">
      <c r="A227" s="164" t="s">
        <v>514</v>
      </c>
      <c r="B227" s="164"/>
      <c r="C227" s="164"/>
      <c r="D227" s="221" t="s">
        <v>515</v>
      </c>
      <c r="E227" s="165"/>
      <c r="F227" s="166"/>
      <c r="G227" s="251"/>
      <c r="H227" s="164"/>
      <c r="I227" s="164"/>
      <c r="J227" s="221" t="s">
        <v>515</v>
      </c>
      <c r="K227" s="165"/>
      <c r="L227" s="166"/>
      <c r="M227" s="165"/>
      <c r="N227" s="165"/>
      <c r="O227" s="166">
        <f>SUM(O228:O233)</f>
        <v>0</v>
      </c>
      <c r="P227" s="166"/>
    </row>
    <row r="228" spans="1:16" ht="24.95" customHeight="1">
      <c r="A228" s="194" t="s">
        <v>516</v>
      </c>
      <c r="B228" s="194">
        <v>72553</v>
      </c>
      <c r="C228" s="194" t="s">
        <v>33</v>
      </c>
      <c r="D228" s="230" t="s">
        <v>517</v>
      </c>
      <c r="E228" s="194" t="s">
        <v>20</v>
      </c>
      <c r="F228" s="174">
        <v>5</v>
      </c>
      <c r="G228" s="250">
        <v>0</v>
      </c>
      <c r="H228" s="194">
        <v>72553</v>
      </c>
      <c r="I228" s="194" t="s">
        <v>33</v>
      </c>
      <c r="J228" s="230" t="s">
        <v>517</v>
      </c>
      <c r="K228" s="194" t="s">
        <v>20</v>
      </c>
      <c r="L228" s="174">
        <v>5</v>
      </c>
      <c r="M228" s="243"/>
      <c r="N228" s="243">
        <f t="shared" ref="N228:N233" si="46">M228+(M228*$F$5)</f>
        <v>0</v>
      </c>
      <c r="O228" s="243">
        <f t="shared" ref="O228:O233" si="47">L228*N228</f>
        <v>0</v>
      </c>
      <c r="P228" s="245"/>
    </row>
    <row r="229" spans="1:16" ht="24.95" customHeight="1">
      <c r="A229" s="194" t="s">
        <v>518</v>
      </c>
      <c r="B229" s="204" t="s">
        <v>519</v>
      </c>
      <c r="C229" s="204" t="s">
        <v>47</v>
      </c>
      <c r="D229" s="230" t="s">
        <v>520</v>
      </c>
      <c r="E229" s="194" t="s">
        <v>20</v>
      </c>
      <c r="F229" s="174">
        <v>14</v>
      </c>
      <c r="G229" s="250">
        <v>0</v>
      </c>
      <c r="H229" s="204" t="s">
        <v>519</v>
      </c>
      <c r="I229" s="204" t="s">
        <v>47</v>
      </c>
      <c r="J229" s="230" t="s">
        <v>520</v>
      </c>
      <c r="K229" s="194" t="s">
        <v>20</v>
      </c>
      <c r="L229" s="174">
        <v>14</v>
      </c>
      <c r="M229" s="243"/>
      <c r="N229" s="243">
        <f t="shared" si="46"/>
        <v>0</v>
      </c>
      <c r="O229" s="243">
        <f t="shared" si="47"/>
        <v>0</v>
      </c>
      <c r="P229" s="245"/>
    </row>
    <row r="230" spans="1:16" ht="24.95" customHeight="1">
      <c r="A230" s="194" t="s">
        <v>521</v>
      </c>
      <c r="B230" s="181">
        <v>72947</v>
      </c>
      <c r="C230" s="202" t="s">
        <v>33</v>
      </c>
      <c r="D230" s="224" t="s">
        <v>522</v>
      </c>
      <c r="E230" s="194" t="s">
        <v>35</v>
      </c>
      <c r="F230" s="174">
        <v>5</v>
      </c>
      <c r="G230" s="250">
        <v>0</v>
      </c>
      <c r="H230" s="181">
        <v>72947</v>
      </c>
      <c r="I230" s="202" t="s">
        <v>33</v>
      </c>
      <c r="J230" s="224" t="s">
        <v>522</v>
      </c>
      <c r="K230" s="194" t="s">
        <v>35</v>
      </c>
      <c r="L230" s="174">
        <v>5</v>
      </c>
      <c r="M230" s="243"/>
      <c r="N230" s="243">
        <f t="shared" si="46"/>
        <v>0</v>
      </c>
      <c r="O230" s="243">
        <f t="shared" si="47"/>
        <v>0</v>
      </c>
      <c r="P230" s="245"/>
    </row>
    <row r="231" spans="1:16" ht="24.95" customHeight="1">
      <c r="A231" s="194" t="s">
        <v>523</v>
      </c>
      <c r="B231" s="202" t="s">
        <v>149</v>
      </c>
      <c r="C231" s="202" t="s">
        <v>497</v>
      </c>
      <c r="D231" s="224" t="s">
        <v>524</v>
      </c>
      <c r="E231" s="194" t="s">
        <v>20</v>
      </c>
      <c r="F231" s="174">
        <v>2</v>
      </c>
      <c r="G231" s="250">
        <v>0</v>
      </c>
      <c r="H231" s="202" t="s">
        <v>149</v>
      </c>
      <c r="I231" s="202" t="s">
        <v>497</v>
      </c>
      <c r="J231" s="224" t="s">
        <v>524</v>
      </c>
      <c r="K231" s="194" t="s">
        <v>20</v>
      </c>
      <c r="L231" s="174">
        <v>2</v>
      </c>
      <c r="M231" s="243"/>
      <c r="N231" s="243">
        <f t="shared" si="46"/>
        <v>0</v>
      </c>
      <c r="O231" s="243">
        <f t="shared" si="47"/>
        <v>0</v>
      </c>
      <c r="P231" s="245"/>
    </row>
    <row r="232" spans="1:16" ht="24.95" customHeight="1">
      <c r="A232" s="194" t="s">
        <v>525</v>
      </c>
      <c r="B232" s="202" t="s">
        <v>149</v>
      </c>
      <c r="C232" s="202" t="s">
        <v>497</v>
      </c>
      <c r="D232" s="224" t="s">
        <v>526</v>
      </c>
      <c r="E232" s="194" t="s">
        <v>20</v>
      </c>
      <c r="F232" s="174">
        <v>12</v>
      </c>
      <c r="G232" s="250">
        <v>0</v>
      </c>
      <c r="H232" s="202" t="s">
        <v>149</v>
      </c>
      <c r="I232" s="202" t="s">
        <v>497</v>
      </c>
      <c r="J232" s="224" t="s">
        <v>526</v>
      </c>
      <c r="K232" s="194" t="s">
        <v>20</v>
      </c>
      <c r="L232" s="174">
        <v>12</v>
      </c>
      <c r="M232" s="243"/>
      <c r="N232" s="243">
        <f t="shared" si="46"/>
        <v>0</v>
      </c>
      <c r="O232" s="243">
        <f t="shared" si="47"/>
        <v>0</v>
      </c>
      <c r="P232" s="245"/>
    </row>
    <row r="233" spans="1:16" ht="24.95" customHeight="1">
      <c r="A233" s="194" t="s">
        <v>527</v>
      </c>
      <c r="B233" s="202" t="s">
        <v>149</v>
      </c>
      <c r="C233" s="202" t="s">
        <v>497</v>
      </c>
      <c r="D233" s="224" t="s">
        <v>528</v>
      </c>
      <c r="E233" s="194" t="s">
        <v>20</v>
      </c>
      <c r="F233" s="174">
        <v>5</v>
      </c>
      <c r="G233" s="250">
        <v>0</v>
      </c>
      <c r="H233" s="202" t="s">
        <v>149</v>
      </c>
      <c r="I233" s="202" t="s">
        <v>497</v>
      </c>
      <c r="J233" s="224" t="s">
        <v>528</v>
      </c>
      <c r="K233" s="194" t="s">
        <v>20</v>
      </c>
      <c r="L233" s="174">
        <v>5</v>
      </c>
      <c r="M233" s="243"/>
      <c r="N233" s="243">
        <f t="shared" si="46"/>
        <v>0</v>
      </c>
      <c r="O233" s="243">
        <f t="shared" si="47"/>
        <v>0</v>
      </c>
      <c r="P233" s="245"/>
    </row>
    <row r="234" spans="1:16" ht="24.95" customHeight="1">
      <c r="A234" s="178"/>
      <c r="B234" s="178"/>
      <c r="C234" s="178"/>
      <c r="D234" s="226"/>
      <c r="E234" s="162"/>
      <c r="F234" s="179"/>
      <c r="G234" s="253"/>
      <c r="H234" s="178"/>
      <c r="I234" s="178"/>
      <c r="J234" s="226"/>
      <c r="K234" s="162"/>
      <c r="L234" s="179"/>
      <c r="M234" s="160"/>
      <c r="N234" s="160"/>
      <c r="O234" s="160"/>
      <c r="P234" s="160"/>
    </row>
    <row r="235" spans="1:16" ht="24.95" customHeight="1">
      <c r="A235" s="164" t="s">
        <v>530</v>
      </c>
      <c r="B235" s="164"/>
      <c r="C235" s="164"/>
      <c r="D235" s="221" t="s">
        <v>531</v>
      </c>
      <c r="E235" s="165"/>
      <c r="F235" s="166"/>
      <c r="G235" s="251"/>
      <c r="H235" s="164"/>
      <c r="I235" s="164"/>
      <c r="J235" s="221" t="s">
        <v>531</v>
      </c>
      <c r="K235" s="165"/>
      <c r="L235" s="166"/>
      <c r="M235" s="165"/>
      <c r="N235" s="165"/>
      <c r="O235" s="166">
        <f>SUM(O237:O298)</f>
        <v>0</v>
      </c>
      <c r="P235" s="166"/>
    </row>
    <row r="236" spans="1:16" ht="24.95" customHeight="1">
      <c r="A236" s="161"/>
      <c r="B236" s="236"/>
      <c r="C236" s="236"/>
      <c r="D236" s="233" t="s">
        <v>532</v>
      </c>
      <c r="E236" s="205"/>
      <c r="F236" s="206"/>
      <c r="G236" s="260"/>
      <c r="H236" s="236"/>
      <c r="I236" s="236"/>
      <c r="J236" s="233" t="s">
        <v>532</v>
      </c>
      <c r="K236" s="205"/>
      <c r="L236" s="206"/>
    </row>
    <row r="237" spans="1:16" ht="24.95" customHeight="1">
      <c r="A237" s="181" t="s">
        <v>533</v>
      </c>
      <c r="B237" s="181" t="s">
        <v>534</v>
      </c>
      <c r="C237" s="181" t="s">
        <v>33</v>
      </c>
      <c r="D237" s="222" t="s">
        <v>535</v>
      </c>
      <c r="E237" s="167" t="s">
        <v>20</v>
      </c>
      <c r="F237" s="168">
        <v>2</v>
      </c>
      <c r="G237" s="250">
        <v>0</v>
      </c>
      <c r="H237" s="181" t="s">
        <v>534</v>
      </c>
      <c r="I237" s="181" t="s">
        <v>33</v>
      </c>
      <c r="J237" s="222" t="s">
        <v>535</v>
      </c>
      <c r="K237" s="167" t="s">
        <v>20</v>
      </c>
      <c r="L237" s="168">
        <v>2</v>
      </c>
      <c r="M237" s="243"/>
      <c r="N237" s="243">
        <f t="shared" ref="N237:N253" si="48">M237+(M237*$F$5)</f>
        <v>0</v>
      </c>
      <c r="O237" s="243">
        <f t="shared" ref="O237:O253" si="49">L237*N237</f>
        <v>0</v>
      </c>
      <c r="P237" s="245"/>
    </row>
    <row r="238" spans="1:16" ht="24.95" customHeight="1">
      <c r="A238" s="181" t="s">
        <v>536</v>
      </c>
      <c r="B238" s="181" t="s">
        <v>534</v>
      </c>
      <c r="C238" s="181" t="s">
        <v>33</v>
      </c>
      <c r="D238" s="222" t="s">
        <v>537</v>
      </c>
      <c r="E238" s="167" t="s">
        <v>20</v>
      </c>
      <c r="F238" s="168">
        <v>1</v>
      </c>
      <c r="G238" s="250">
        <v>0</v>
      </c>
      <c r="H238" s="181" t="s">
        <v>534</v>
      </c>
      <c r="I238" s="181" t="s">
        <v>33</v>
      </c>
      <c r="J238" s="222" t="s">
        <v>537</v>
      </c>
      <c r="K238" s="167" t="s">
        <v>20</v>
      </c>
      <c r="L238" s="168">
        <v>1</v>
      </c>
      <c r="M238" s="243"/>
      <c r="N238" s="243">
        <f t="shared" si="48"/>
        <v>0</v>
      </c>
      <c r="O238" s="243">
        <f t="shared" si="49"/>
        <v>0</v>
      </c>
      <c r="P238" s="245"/>
    </row>
    <row r="239" spans="1:16" ht="24.95" customHeight="1">
      <c r="A239" s="181" t="s">
        <v>538</v>
      </c>
      <c r="B239" s="181">
        <v>83371</v>
      </c>
      <c r="C239" s="181" t="s">
        <v>33</v>
      </c>
      <c r="D239" s="222" t="s">
        <v>539</v>
      </c>
      <c r="E239" s="167" t="s">
        <v>20</v>
      </c>
      <c r="F239" s="168">
        <v>1</v>
      </c>
      <c r="G239" s="250">
        <v>0</v>
      </c>
      <c r="H239" s="181">
        <v>83371</v>
      </c>
      <c r="I239" s="181" t="s">
        <v>33</v>
      </c>
      <c r="J239" s="222" t="s">
        <v>539</v>
      </c>
      <c r="K239" s="167" t="s">
        <v>20</v>
      </c>
      <c r="L239" s="168">
        <v>1</v>
      </c>
      <c r="M239" s="243"/>
      <c r="N239" s="243">
        <f t="shared" si="48"/>
        <v>0</v>
      </c>
      <c r="O239" s="243">
        <f t="shared" si="49"/>
        <v>0</v>
      </c>
      <c r="P239" s="245"/>
    </row>
    <row r="240" spans="1:16" ht="24.95" customHeight="1">
      <c r="A240" s="181" t="s">
        <v>540</v>
      </c>
      <c r="B240" s="181">
        <v>83372</v>
      </c>
      <c r="C240" s="181" t="s">
        <v>33</v>
      </c>
      <c r="D240" s="222" t="s">
        <v>541</v>
      </c>
      <c r="E240" s="167" t="s">
        <v>20</v>
      </c>
      <c r="F240" s="168">
        <v>1</v>
      </c>
      <c r="G240" s="250">
        <v>0</v>
      </c>
      <c r="H240" s="181">
        <v>83372</v>
      </c>
      <c r="I240" s="181" t="s">
        <v>33</v>
      </c>
      <c r="J240" s="222" t="s">
        <v>541</v>
      </c>
      <c r="K240" s="167" t="s">
        <v>20</v>
      </c>
      <c r="L240" s="168">
        <v>1</v>
      </c>
      <c r="M240" s="243"/>
      <c r="N240" s="243">
        <f t="shared" si="48"/>
        <v>0</v>
      </c>
      <c r="O240" s="243">
        <f t="shared" si="49"/>
        <v>0</v>
      </c>
      <c r="P240" s="245"/>
    </row>
    <row r="241" spans="1:16" ht="24.95" customHeight="1">
      <c r="A241" s="181" t="s">
        <v>542</v>
      </c>
      <c r="B241" s="181" t="s">
        <v>543</v>
      </c>
      <c r="C241" s="181" t="s">
        <v>33</v>
      </c>
      <c r="D241" s="222" t="s">
        <v>544</v>
      </c>
      <c r="E241" s="167" t="s">
        <v>20</v>
      </c>
      <c r="F241" s="168">
        <v>6</v>
      </c>
      <c r="G241" s="250">
        <v>0</v>
      </c>
      <c r="H241" s="181" t="s">
        <v>543</v>
      </c>
      <c r="I241" s="181" t="s">
        <v>33</v>
      </c>
      <c r="J241" s="222" t="s">
        <v>544</v>
      </c>
      <c r="K241" s="167" t="s">
        <v>20</v>
      </c>
      <c r="L241" s="168">
        <v>6</v>
      </c>
      <c r="M241" s="243"/>
      <c r="N241" s="243">
        <f t="shared" si="48"/>
        <v>0</v>
      </c>
      <c r="O241" s="243">
        <f t="shared" si="49"/>
        <v>0</v>
      </c>
      <c r="P241" s="245"/>
    </row>
    <row r="242" spans="1:16" ht="24.95" customHeight="1">
      <c r="A242" s="181" t="s">
        <v>545</v>
      </c>
      <c r="B242" s="181" t="s">
        <v>543</v>
      </c>
      <c r="C242" s="181" t="s">
        <v>33</v>
      </c>
      <c r="D242" s="212" t="s">
        <v>546</v>
      </c>
      <c r="E242" s="167" t="s">
        <v>20</v>
      </c>
      <c r="F242" s="168">
        <v>1</v>
      </c>
      <c r="G242" s="250">
        <v>0</v>
      </c>
      <c r="H242" s="181" t="s">
        <v>543</v>
      </c>
      <c r="I242" s="181" t="s">
        <v>33</v>
      </c>
      <c r="J242" s="212" t="s">
        <v>546</v>
      </c>
      <c r="K242" s="167" t="s">
        <v>20</v>
      </c>
      <c r="L242" s="168">
        <v>1</v>
      </c>
      <c r="M242" s="243"/>
      <c r="N242" s="243">
        <f t="shared" si="48"/>
        <v>0</v>
      </c>
      <c r="O242" s="243">
        <f t="shared" si="49"/>
        <v>0</v>
      </c>
      <c r="P242" s="245"/>
    </row>
    <row r="243" spans="1:16" ht="24.95" customHeight="1">
      <c r="A243" s="181" t="s">
        <v>547</v>
      </c>
      <c r="B243" s="181" t="s">
        <v>548</v>
      </c>
      <c r="C243" s="181" t="s">
        <v>33</v>
      </c>
      <c r="D243" s="212" t="s">
        <v>549</v>
      </c>
      <c r="E243" s="167" t="s">
        <v>20</v>
      </c>
      <c r="F243" s="168">
        <v>1</v>
      </c>
      <c r="G243" s="250">
        <v>0</v>
      </c>
      <c r="H243" s="181" t="s">
        <v>548</v>
      </c>
      <c r="I243" s="181" t="s">
        <v>33</v>
      </c>
      <c r="J243" s="212" t="s">
        <v>549</v>
      </c>
      <c r="K243" s="167" t="s">
        <v>20</v>
      </c>
      <c r="L243" s="168">
        <v>1</v>
      </c>
      <c r="M243" s="243"/>
      <c r="N243" s="243">
        <f t="shared" si="48"/>
        <v>0</v>
      </c>
      <c r="O243" s="243">
        <f t="shared" si="49"/>
        <v>0</v>
      </c>
      <c r="P243" s="245"/>
    </row>
    <row r="244" spans="1:16" ht="24.95" customHeight="1">
      <c r="A244" s="181" t="s">
        <v>550</v>
      </c>
      <c r="B244" s="181" t="s">
        <v>548</v>
      </c>
      <c r="C244" s="181" t="s">
        <v>33</v>
      </c>
      <c r="D244" s="212" t="s">
        <v>551</v>
      </c>
      <c r="E244" s="167" t="s">
        <v>20</v>
      </c>
      <c r="F244" s="168">
        <v>1</v>
      </c>
      <c r="G244" s="250">
        <v>0</v>
      </c>
      <c r="H244" s="181" t="s">
        <v>548</v>
      </c>
      <c r="I244" s="181" t="s">
        <v>33</v>
      </c>
      <c r="J244" s="212" t="s">
        <v>551</v>
      </c>
      <c r="K244" s="167" t="s">
        <v>20</v>
      </c>
      <c r="L244" s="168">
        <v>1</v>
      </c>
      <c r="M244" s="243"/>
      <c r="N244" s="243">
        <f t="shared" si="48"/>
        <v>0</v>
      </c>
      <c r="O244" s="243">
        <f t="shared" si="49"/>
        <v>0</v>
      </c>
      <c r="P244" s="245"/>
    </row>
    <row r="245" spans="1:16" ht="24.95" customHeight="1">
      <c r="A245" s="181" t="s">
        <v>552</v>
      </c>
      <c r="B245" s="181" t="s">
        <v>553</v>
      </c>
      <c r="C245" s="181" t="s">
        <v>47</v>
      </c>
      <c r="D245" s="212" t="s">
        <v>554</v>
      </c>
      <c r="E245" s="167" t="s">
        <v>20</v>
      </c>
      <c r="F245" s="168">
        <v>4</v>
      </c>
      <c r="G245" s="250">
        <v>0</v>
      </c>
      <c r="H245" s="181" t="s">
        <v>553</v>
      </c>
      <c r="I245" s="181" t="s">
        <v>47</v>
      </c>
      <c r="J245" s="212" t="s">
        <v>554</v>
      </c>
      <c r="K245" s="167" t="s">
        <v>20</v>
      </c>
      <c r="L245" s="168">
        <v>4</v>
      </c>
      <c r="M245" s="243"/>
      <c r="N245" s="243">
        <f t="shared" si="48"/>
        <v>0</v>
      </c>
      <c r="O245" s="243">
        <f t="shared" si="49"/>
        <v>0</v>
      </c>
      <c r="P245" s="245"/>
    </row>
    <row r="246" spans="1:16" ht="24.95" customHeight="1">
      <c r="A246" s="181" t="s">
        <v>555</v>
      </c>
      <c r="B246" s="181" t="s">
        <v>556</v>
      </c>
      <c r="C246" s="181" t="s">
        <v>33</v>
      </c>
      <c r="D246" s="212" t="s">
        <v>557</v>
      </c>
      <c r="E246" s="167" t="s">
        <v>20</v>
      </c>
      <c r="F246" s="168">
        <v>5</v>
      </c>
      <c r="G246" s="250">
        <v>0</v>
      </c>
      <c r="H246" s="181" t="s">
        <v>556</v>
      </c>
      <c r="I246" s="181" t="s">
        <v>33</v>
      </c>
      <c r="J246" s="212" t="s">
        <v>557</v>
      </c>
      <c r="K246" s="167" t="s">
        <v>20</v>
      </c>
      <c r="L246" s="168">
        <v>5</v>
      </c>
      <c r="M246" s="243"/>
      <c r="N246" s="243">
        <f t="shared" si="48"/>
        <v>0</v>
      </c>
      <c r="O246" s="243">
        <f t="shared" si="49"/>
        <v>0</v>
      </c>
      <c r="P246" s="245"/>
    </row>
    <row r="247" spans="1:16" ht="24.95" customHeight="1">
      <c r="A247" s="181" t="s">
        <v>558</v>
      </c>
      <c r="B247" s="181" t="s">
        <v>556</v>
      </c>
      <c r="C247" s="181" t="s">
        <v>33</v>
      </c>
      <c r="D247" s="212" t="s">
        <v>559</v>
      </c>
      <c r="E247" s="167" t="s">
        <v>20</v>
      </c>
      <c r="F247" s="168">
        <v>6</v>
      </c>
      <c r="G247" s="250">
        <v>0</v>
      </c>
      <c r="H247" s="181" t="s">
        <v>556</v>
      </c>
      <c r="I247" s="181" t="s">
        <v>33</v>
      </c>
      <c r="J247" s="212" t="s">
        <v>559</v>
      </c>
      <c r="K247" s="167" t="s">
        <v>20</v>
      </c>
      <c r="L247" s="168">
        <v>6</v>
      </c>
      <c r="M247" s="243"/>
      <c r="N247" s="243">
        <f t="shared" si="48"/>
        <v>0</v>
      </c>
      <c r="O247" s="243">
        <f t="shared" si="49"/>
        <v>0</v>
      </c>
      <c r="P247" s="245"/>
    </row>
    <row r="248" spans="1:16" ht="24.95" customHeight="1">
      <c r="A248" s="181" t="s">
        <v>560</v>
      </c>
      <c r="B248" s="181" t="s">
        <v>556</v>
      </c>
      <c r="C248" s="181" t="s">
        <v>33</v>
      </c>
      <c r="D248" s="212" t="s">
        <v>561</v>
      </c>
      <c r="E248" s="167" t="s">
        <v>20</v>
      </c>
      <c r="F248" s="168">
        <v>5</v>
      </c>
      <c r="G248" s="250">
        <v>0</v>
      </c>
      <c r="H248" s="181" t="s">
        <v>556</v>
      </c>
      <c r="I248" s="181" t="s">
        <v>33</v>
      </c>
      <c r="J248" s="212" t="s">
        <v>561</v>
      </c>
      <c r="K248" s="167" t="s">
        <v>20</v>
      </c>
      <c r="L248" s="168">
        <v>5</v>
      </c>
      <c r="M248" s="243"/>
      <c r="N248" s="243">
        <f t="shared" si="48"/>
        <v>0</v>
      </c>
      <c r="O248" s="243">
        <f t="shared" si="49"/>
        <v>0</v>
      </c>
      <c r="P248" s="245"/>
    </row>
    <row r="249" spans="1:16" ht="24.95" customHeight="1">
      <c r="A249" s="181" t="s">
        <v>562</v>
      </c>
      <c r="B249" s="181" t="s">
        <v>556</v>
      </c>
      <c r="C249" s="181" t="s">
        <v>33</v>
      </c>
      <c r="D249" s="212" t="s">
        <v>563</v>
      </c>
      <c r="E249" s="167" t="s">
        <v>20</v>
      </c>
      <c r="F249" s="168">
        <v>9</v>
      </c>
      <c r="G249" s="250">
        <v>0</v>
      </c>
      <c r="H249" s="181" t="s">
        <v>556</v>
      </c>
      <c r="I249" s="181" t="s">
        <v>33</v>
      </c>
      <c r="J249" s="212" t="s">
        <v>563</v>
      </c>
      <c r="K249" s="167" t="s">
        <v>20</v>
      </c>
      <c r="L249" s="168">
        <v>9</v>
      </c>
      <c r="M249" s="243"/>
      <c r="N249" s="243">
        <f t="shared" si="48"/>
        <v>0</v>
      </c>
      <c r="O249" s="243">
        <f t="shared" si="49"/>
        <v>0</v>
      </c>
      <c r="P249" s="245"/>
    </row>
    <row r="250" spans="1:16" ht="24.95" customHeight="1">
      <c r="A250" s="181" t="s">
        <v>564</v>
      </c>
      <c r="B250" s="181" t="s">
        <v>556</v>
      </c>
      <c r="C250" s="181" t="s">
        <v>33</v>
      </c>
      <c r="D250" s="212" t="s">
        <v>565</v>
      </c>
      <c r="E250" s="167" t="s">
        <v>20</v>
      </c>
      <c r="F250" s="168">
        <v>1</v>
      </c>
      <c r="G250" s="250">
        <v>0</v>
      </c>
      <c r="H250" s="181" t="s">
        <v>556</v>
      </c>
      <c r="I250" s="181" t="s">
        <v>33</v>
      </c>
      <c r="J250" s="212" t="s">
        <v>565</v>
      </c>
      <c r="K250" s="167" t="s">
        <v>20</v>
      </c>
      <c r="L250" s="168">
        <v>1</v>
      </c>
      <c r="M250" s="243"/>
      <c r="N250" s="243">
        <f t="shared" si="48"/>
        <v>0</v>
      </c>
      <c r="O250" s="243">
        <f t="shared" si="49"/>
        <v>0</v>
      </c>
      <c r="P250" s="245"/>
    </row>
    <row r="251" spans="1:16" ht="24.95" customHeight="1">
      <c r="A251" s="181" t="s">
        <v>566</v>
      </c>
      <c r="B251" s="181" t="s">
        <v>567</v>
      </c>
      <c r="C251" s="181" t="s">
        <v>33</v>
      </c>
      <c r="D251" s="212" t="s">
        <v>568</v>
      </c>
      <c r="E251" s="167" t="s">
        <v>20</v>
      </c>
      <c r="F251" s="168">
        <v>1</v>
      </c>
      <c r="G251" s="250">
        <v>0</v>
      </c>
      <c r="H251" s="181" t="s">
        <v>567</v>
      </c>
      <c r="I251" s="181" t="s">
        <v>33</v>
      </c>
      <c r="J251" s="212" t="s">
        <v>568</v>
      </c>
      <c r="K251" s="167" t="s">
        <v>20</v>
      </c>
      <c r="L251" s="168">
        <v>1</v>
      </c>
      <c r="M251" s="243"/>
      <c r="N251" s="243">
        <f t="shared" si="48"/>
        <v>0</v>
      </c>
      <c r="O251" s="243">
        <f t="shared" si="49"/>
        <v>0</v>
      </c>
      <c r="P251" s="245"/>
    </row>
    <row r="252" spans="1:16" ht="24.95" customHeight="1">
      <c r="A252" s="181" t="s">
        <v>569</v>
      </c>
      <c r="B252" s="181" t="s">
        <v>567</v>
      </c>
      <c r="C252" s="181" t="s">
        <v>33</v>
      </c>
      <c r="D252" s="212" t="s">
        <v>570</v>
      </c>
      <c r="E252" s="167" t="s">
        <v>20</v>
      </c>
      <c r="F252" s="168">
        <v>1</v>
      </c>
      <c r="G252" s="250">
        <v>0</v>
      </c>
      <c r="H252" s="181" t="s">
        <v>567</v>
      </c>
      <c r="I252" s="181" t="s">
        <v>33</v>
      </c>
      <c r="J252" s="212" t="s">
        <v>570</v>
      </c>
      <c r="K252" s="167" t="s">
        <v>20</v>
      </c>
      <c r="L252" s="168">
        <v>1</v>
      </c>
      <c r="M252" s="243"/>
      <c r="N252" s="243">
        <f t="shared" si="48"/>
        <v>0</v>
      </c>
      <c r="O252" s="243">
        <f t="shared" si="49"/>
        <v>0</v>
      </c>
      <c r="P252" s="245"/>
    </row>
    <row r="253" spans="1:16" ht="24.95" customHeight="1">
      <c r="A253" s="181" t="s">
        <v>571</v>
      </c>
      <c r="B253" s="181" t="s">
        <v>572</v>
      </c>
      <c r="C253" s="181" t="s">
        <v>47</v>
      </c>
      <c r="D253" s="212" t="s">
        <v>573</v>
      </c>
      <c r="E253" s="167" t="s">
        <v>20</v>
      </c>
      <c r="F253" s="168">
        <v>1</v>
      </c>
      <c r="G253" s="250">
        <v>0</v>
      </c>
      <c r="H253" s="181" t="s">
        <v>572</v>
      </c>
      <c r="I253" s="181" t="s">
        <v>47</v>
      </c>
      <c r="J253" s="212" t="s">
        <v>573</v>
      </c>
      <c r="K253" s="167" t="s">
        <v>20</v>
      </c>
      <c r="L253" s="168">
        <v>1</v>
      </c>
      <c r="M253" s="243"/>
      <c r="N253" s="243">
        <f t="shared" si="48"/>
        <v>0</v>
      </c>
      <c r="O253" s="243">
        <f t="shared" si="49"/>
        <v>0</v>
      </c>
      <c r="P253" s="245"/>
    </row>
    <row r="254" spans="1:16" ht="24.95" customHeight="1">
      <c r="A254" s="207"/>
      <c r="B254" s="207"/>
      <c r="C254" s="207"/>
      <c r="D254" s="227" t="s">
        <v>574</v>
      </c>
      <c r="E254" s="173"/>
      <c r="F254" s="199"/>
      <c r="G254" s="261"/>
      <c r="H254" s="207"/>
      <c r="I254" s="207"/>
      <c r="J254" s="227" t="s">
        <v>574</v>
      </c>
      <c r="K254" s="173"/>
      <c r="L254" s="199"/>
      <c r="M254" s="160"/>
      <c r="N254" s="160"/>
      <c r="O254" s="160"/>
      <c r="P254" s="160"/>
    </row>
    <row r="255" spans="1:16" ht="24.95" customHeight="1">
      <c r="A255" s="182" t="s">
        <v>571</v>
      </c>
      <c r="B255" s="190">
        <v>72935</v>
      </c>
      <c r="C255" s="190" t="s">
        <v>33</v>
      </c>
      <c r="D255" s="224" t="s">
        <v>575</v>
      </c>
      <c r="E255" s="190" t="s">
        <v>78</v>
      </c>
      <c r="F255" s="208">
        <f>558.3+80-22.6</f>
        <v>615.69999999999993</v>
      </c>
      <c r="G255" s="250">
        <v>0</v>
      </c>
      <c r="H255" s="190">
        <v>72935</v>
      </c>
      <c r="I255" s="190" t="s">
        <v>33</v>
      </c>
      <c r="J255" s="224" t="s">
        <v>575</v>
      </c>
      <c r="K255" s="190" t="s">
        <v>78</v>
      </c>
      <c r="L255" s="208">
        <f>558.3+80-22.6</f>
        <v>615.69999999999993</v>
      </c>
      <c r="M255" s="243"/>
      <c r="N255" s="243">
        <f t="shared" ref="N255:N272" si="50">M255+(M255*$F$5)</f>
        <v>0</v>
      </c>
      <c r="O255" s="243">
        <f t="shared" ref="O255:O272" si="51">L255*N255</f>
        <v>0</v>
      </c>
      <c r="P255" s="245"/>
    </row>
    <row r="256" spans="1:16" ht="24.95" customHeight="1">
      <c r="A256" s="182" t="s">
        <v>576</v>
      </c>
      <c r="B256" s="190">
        <v>72936</v>
      </c>
      <c r="C256" s="190" t="s">
        <v>33</v>
      </c>
      <c r="D256" s="224" t="s">
        <v>577</v>
      </c>
      <c r="E256" s="190" t="s">
        <v>78</v>
      </c>
      <c r="F256" s="208">
        <f>157.3-46</f>
        <v>111.30000000000001</v>
      </c>
      <c r="G256" s="250">
        <v>0</v>
      </c>
      <c r="H256" s="190">
        <v>72936</v>
      </c>
      <c r="I256" s="190" t="s">
        <v>33</v>
      </c>
      <c r="J256" s="224" t="s">
        <v>577</v>
      </c>
      <c r="K256" s="190" t="s">
        <v>78</v>
      </c>
      <c r="L256" s="208">
        <f>157.3-46</f>
        <v>111.30000000000001</v>
      </c>
      <c r="M256" s="243"/>
      <c r="N256" s="243">
        <f t="shared" si="50"/>
        <v>0</v>
      </c>
      <c r="O256" s="243">
        <f t="shared" si="51"/>
        <v>0</v>
      </c>
      <c r="P256" s="245"/>
    </row>
    <row r="257" spans="1:16" ht="24.95" customHeight="1">
      <c r="A257" s="182" t="s">
        <v>578</v>
      </c>
      <c r="B257" s="190">
        <v>55865</v>
      </c>
      <c r="C257" s="190" t="s">
        <v>33</v>
      </c>
      <c r="D257" s="224" t="s">
        <v>579</v>
      </c>
      <c r="E257" s="190" t="s">
        <v>78</v>
      </c>
      <c r="F257" s="208">
        <v>182.5</v>
      </c>
      <c r="G257" s="250">
        <v>0</v>
      </c>
      <c r="H257" s="190">
        <v>55865</v>
      </c>
      <c r="I257" s="190" t="s">
        <v>33</v>
      </c>
      <c r="J257" s="224" t="s">
        <v>579</v>
      </c>
      <c r="K257" s="190" t="s">
        <v>78</v>
      </c>
      <c r="L257" s="208">
        <v>182.5</v>
      </c>
      <c r="M257" s="243"/>
      <c r="N257" s="243">
        <f t="shared" si="50"/>
        <v>0</v>
      </c>
      <c r="O257" s="243">
        <f t="shared" si="51"/>
        <v>0</v>
      </c>
      <c r="P257" s="245"/>
    </row>
    <row r="258" spans="1:16" ht="24.95" customHeight="1">
      <c r="A258" s="182" t="s">
        <v>580</v>
      </c>
      <c r="B258" s="190">
        <v>55866</v>
      </c>
      <c r="C258" s="190" t="s">
        <v>33</v>
      </c>
      <c r="D258" s="224" t="s">
        <v>581</v>
      </c>
      <c r="E258" s="190" t="s">
        <v>78</v>
      </c>
      <c r="F258" s="208">
        <v>26.8</v>
      </c>
      <c r="G258" s="250">
        <v>0</v>
      </c>
      <c r="H258" s="190">
        <v>55866</v>
      </c>
      <c r="I258" s="190" t="s">
        <v>33</v>
      </c>
      <c r="J258" s="224" t="s">
        <v>581</v>
      </c>
      <c r="K258" s="190" t="s">
        <v>78</v>
      </c>
      <c r="L258" s="208">
        <v>26.8</v>
      </c>
      <c r="M258" s="243"/>
      <c r="N258" s="243">
        <f t="shared" si="50"/>
        <v>0</v>
      </c>
      <c r="O258" s="243">
        <f t="shared" si="51"/>
        <v>0</v>
      </c>
      <c r="P258" s="245"/>
    </row>
    <row r="259" spans="1:16" ht="24.95" customHeight="1">
      <c r="A259" s="182" t="s">
        <v>582</v>
      </c>
      <c r="B259" s="190">
        <v>55867</v>
      </c>
      <c r="C259" s="190" t="s">
        <v>33</v>
      </c>
      <c r="D259" s="224" t="s">
        <v>583</v>
      </c>
      <c r="E259" s="190" t="s">
        <v>78</v>
      </c>
      <c r="F259" s="208">
        <f>49.2-17</f>
        <v>32.200000000000003</v>
      </c>
      <c r="G259" s="250">
        <v>0</v>
      </c>
      <c r="H259" s="190">
        <v>55867</v>
      </c>
      <c r="I259" s="190" t="s">
        <v>33</v>
      </c>
      <c r="J259" s="224" t="s">
        <v>583</v>
      </c>
      <c r="K259" s="190" t="s">
        <v>78</v>
      </c>
      <c r="L259" s="208">
        <f>49.2-17</f>
        <v>32.200000000000003</v>
      </c>
      <c r="M259" s="243"/>
      <c r="N259" s="243">
        <f t="shared" si="50"/>
        <v>0</v>
      </c>
      <c r="O259" s="243">
        <f t="shared" si="51"/>
        <v>0</v>
      </c>
      <c r="P259" s="245"/>
    </row>
    <row r="260" spans="1:16" ht="24.95" customHeight="1">
      <c r="A260" s="182" t="s">
        <v>584</v>
      </c>
      <c r="B260" s="182">
        <v>72316</v>
      </c>
      <c r="C260" s="190" t="s">
        <v>33</v>
      </c>
      <c r="D260" s="224" t="s">
        <v>585</v>
      </c>
      <c r="E260" s="190" t="s">
        <v>78</v>
      </c>
      <c r="F260" s="208">
        <v>10.1</v>
      </c>
      <c r="G260" s="250">
        <v>0</v>
      </c>
      <c r="H260" s="182">
        <v>72316</v>
      </c>
      <c r="I260" s="190" t="s">
        <v>33</v>
      </c>
      <c r="J260" s="224" t="s">
        <v>585</v>
      </c>
      <c r="K260" s="190" t="s">
        <v>78</v>
      </c>
      <c r="L260" s="208">
        <v>10.1</v>
      </c>
      <c r="M260" s="243"/>
      <c r="N260" s="243">
        <f t="shared" si="50"/>
        <v>0</v>
      </c>
      <c r="O260" s="243">
        <f t="shared" si="51"/>
        <v>0</v>
      </c>
      <c r="P260" s="245"/>
    </row>
    <row r="261" spans="1:16" ht="24.95" customHeight="1">
      <c r="A261" s="182" t="s">
        <v>586</v>
      </c>
      <c r="B261" s="182">
        <v>72316</v>
      </c>
      <c r="C261" s="190" t="s">
        <v>33</v>
      </c>
      <c r="D261" s="224" t="s">
        <v>587</v>
      </c>
      <c r="E261" s="190" t="s">
        <v>78</v>
      </c>
      <c r="F261" s="208">
        <v>2.9</v>
      </c>
      <c r="G261" s="250">
        <v>0</v>
      </c>
      <c r="H261" s="182">
        <v>72316</v>
      </c>
      <c r="I261" s="190" t="s">
        <v>33</v>
      </c>
      <c r="J261" s="224" t="s">
        <v>587</v>
      </c>
      <c r="K261" s="190" t="s">
        <v>78</v>
      </c>
      <c r="L261" s="208">
        <v>2.9</v>
      </c>
      <c r="M261" s="243"/>
      <c r="N261" s="243">
        <f t="shared" si="50"/>
        <v>0</v>
      </c>
      <c r="O261" s="243">
        <f t="shared" si="51"/>
        <v>0</v>
      </c>
      <c r="P261" s="245"/>
    </row>
    <row r="262" spans="1:16" ht="24.95" customHeight="1">
      <c r="A262" s="182" t="s">
        <v>588</v>
      </c>
      <c r="B262" s="182">
        <v>72588</v>
      </c>
      <c r="C262" s="190" t="s">
        <v>33</v>
      </c>
      <c r="D262" s="224" t="s">
        <v>589</v>
      </c>
      <c r="E262" s="190" t="s">
        <v>20</v>
      </c>
      <c r="F262" s="208">
        <v>2</v>
      </c>
      <c r="G262" s="250">
        <v>0</v>
      </c>
      <c r="H262" s="182">
        <v>72588</v>
      </c>
      <c r="I262" s="190" t="s">
        <v>33</v>
      </c>
      <c r="J262" s="224" t="s">
        <v>589</v>
      </c>
      <c r="K262" s="190" t="s">
        <v>20</v>
      </c>
      <c r="L262" s="208">
        <v>2</v>
      </c>
      <c r="M262" s="243"/>
      <c r="N262" s="243">
        <f t="shared" si="50"/>
        <v>0</v>
      </c>
      <c r="O262" s="243">
        <f t="shared" si="51"/>
        <v>0</v>
      </c>
      <c r="P262" s="245"/>
    </row>
    <row r="263" spans="1:16" ht="24.95" customHeight="1">
      <c r="A263" s="182" t="s">
        <v>590</v>
      </c>
      <c r="B263" s="182">
        <v>72593</v>
      </c>
      <c r="C263" s="190" t="s">
        <v>33</v>
      </c>
      <c r="D263" s="224" t="s">
        <v>591</v>
      </c>
      <c r="E263" s="190" t="s">
        <v>20</v>
      </c>
      <c r="F263" s="208">
        <v>1</v>
      </c>
      <c r="G263" s="250">
        <v>0</v>
      </c>
      <c r="H263" s="182">
        <v>72593</v>
      </c>
      <c r="I263" s="190" t="s">
        <v>33</v>
      </c>
      <c r="J263" s="224" t="s">
        <v>591</v>
      </c>
      <c r="K263" s="190" t="s">
        <v>20</v>
      </c>
      <c r="L263" s="208">
        <v>1</v>
      </c>
      <c r="M263" s="243"/>
      <c r="N263" s="243">
        <f t="shared" si="50"/>
        <v>0</v>
      </c>
      <c r="O263" s="243">
        <f t="shared" si="51"/>
        <v>0</v>
      </c>
      <c r="P263" s="245"/>
    </row>
    <row r="264" spans="1:16" ht="24.95" customHeight="1">
      <c r="A264" s="182" t="s">
        <v>592</v>
      </c>
      <c r="B264" s="182">
        <v>72611</v>
      </c>
      <c r="C264" s="190" t="s">
        <v>33</v>
      </c>
      <c r="D264" s="224" t="s">
        <v>593</v>
      </c>
      <c r="E264" s="190" t="s">
        <v>20</v>
      </c>
      <c r="F264" s="208">
        <v>9</v>
      </c>
      <c r="G264" s="250">
        <v>0</v>
      </c>
      <c r="H264" s="182">
        <v>72611</v>
      </c>
      <c r="I264" s="190" t="s">
        <v>33</v>
      </c>
      <c r="J264" s="224" t="s">
        <v>593</v>
      </c>
      <c r="K264" s="190" t="s">
        <v>20</v>
      </c>
      <c r="L264" s="208">
        <v>9</v>
      </c>
      <c r="M264" s="243"/>
      <c r="N264" s="243">
        <f t="shared" si="50"/>
        <v>0</v>
      </c>
      <c r="O264" s="243">
        <f t="shared" si="51"/>
        <v>0</v>
      </c>
      <c r="P264" s="245"/>
    </row>
    <row r="265" spans="1:16" ht="24.95" customHeight="1">
      <c r="A265" s="182" t="s">
        <v>594</v>
      </c>
      <c r="B265" s="182">
        <v>72614</v>
      </c>
      <c r="C265" s="190" t="s">
        <v>33</v>
      </c>
      <c r="D265" s="224" t="s">
        <v>595</v>
      </c>
      <c r="E265" s="190" t="s">
        <v>20</v>
      </c>
      <c r="F265" s="208">
        <v>2</v>
      </c>
      <c r="G265" s="250">
        <v>0</v>
      </c>
      <c r="H265" s="182">
        <v>72614</v>
      </c>
      <c r="I265" s="190" t="s">
        <v>33</v>
      </c>
      <c r="J265" s="224" t="s">
        <v>595</v>
      </c>
      <c r="K265" s="190" t="s">
        <v>20</v>
      </c>
      <c r="L265" s="208">
        <v>2</v>
      </c>
      <c r="M265" s="243"/>
      <c r="N265" s="243">
        <f t="shared" si="50"/>
        <v>0</v>
      </c>
      <c r="O265" s="243">
        <f t="shared" si="51"/>
        <v>0</v>
      </c>
      <c r="P265" s="245"/>
    </row>
    <row r="266" spans="1:16" ht="24.95" customHeight="1">
      <c r="A266" s="182" t="s">
        <v>596</v>
      </c>
      <c r="B266" s="182">
        <v>72298</v>
      </c>
      <c r="C266" s="190" t="s">
        <v>33</v>
      </c>
      <c r="D266" s="224" t="s">
        <v>597</v>
      </c>
      <c r="E266" s="190" t="s">
        <v>20</v>
      </c>
      <c r="F266" s="208">
        <v>1</v>
      </c>
      <c r="G266" s="250">
        <v>0</v>
      </c>
      <c r="H266" s="182">
        <v>72298</v>
      </c>
      <c r="I266" s="190" t="s">
        <v>33</v>
      </c>
      <c r="J266" s="224" t="s">
        <v>597</v>
      </c>
      <c r="K266" s="190" t="s">
        <v>20</v>
      </c>
      <c r="L266" s="208">
        <v>1</v>
      </c>
      <c r="M266" s="243"/>
      <c r="N266" s="243">
        <f t="shared" si="50"/>
        <v>0</v>
      </c>
      <c r="O266" s="243">
        <f t="shared" si="51"/>
        <v>0</v>
      </c>
      <c r="P266" s="245"/>
    </row>
    <row r="267" spans="1:16" ht="24.95" customHeight="1">
      <c r="A267" s="182" t="s">
        <v>598</v>
      </c>
      <c r="B267" s="182">
        <v>83447</v>
      </c>
      <c r="C267" s="182" t="s">
        <v>33</v>
      </c>
      <c r="D267" s="224" t="s">
        <v>599</v>
      </c>
      <c r="E267" s="190" t="s">
        <v>20</v>
      </c>
      <c r="F267" s="208">
        <v>9</v>
      </c>
      <c r="G267" s="250">
        <v>0</v>
      </c>
      <c r="H267" s="182">
        <v>83447</v>
      </c>
      <c r="I267" s="182" t="s">
        <v>33</v>
      </c>
      <c r="J267" s="224" t="s">
        <v>599</v>
      </c>
      <c r="K267" s="190" t="s">
        <v>20</v>
      </c>
      <c r="L267" s="208">
        <v>9</v>
      </c>
      <c r="M267" s="243"/>
      <c r="N267" s="243">
        <f t="shared" si="50"/>
        <v>0</v>
      </c>
      <c r="O267" s="243">
        <f t="shared" si="51"/>
        <v>0</v>
      </c>
      <c r="P267" s="245"/>
    </row>
    <row r="268" spans="1:16" ht="24.95" customHeight="1">
      <c r="A268" s="182" t="s">
        <v>600</v>
      </c>
      <c r="B268" s="182">
        <v>83446</v>
      </c>
      <c r="C268" s="182" t="s">
        <v>33</v>
      </c>
      <c r="D268" s="224" t="s">
        <v>601</v>
      </c>
      <c r="E268" s="190" t="s">
        <v>20</v>
      </c>
      <c r="F268" s="208">
        <v>5</v>
      </c>
      <c r="G268" s="250">
        <v>0</v>
      </c>
      <c r="H268" s="182">
        <v>83446</v>
      </c>
      <c r="I268" s="182" t="s">
        <v>33</v>
      </c>
      <c r="J268" s="224" t="s">
        <v>601</v>
      </c>
      <c r="K268" s="190" t="s">
        <v>20</v>
      </c>
      <c r="L268" s="208">
        <v>5</v>
      </c>
      <c r="M268" s="243"/>
      <c r="N268" s="243">
        <f t="shared" si="50"/>
        <v>0</v>
      </c>
      <c r="O268" s="243">
        <f t="shared" si="51"/>
        <v>0</v>
      </c>
      <c r="P268" s="245"/>
    </row>
    <row r="269" spans="1:16" ht="24.95" customHeight="1">
      <c r="A269" s="182" t="s">
        <v>602</v>
      </c>
      <c r="B269" s="182">
        <v>83386</v>
      </c>
      <c r="C269" s="182" t="s">
        <v>33</v>
      </c>
      <c r="D269" s="224" t="s">
        <v>603</v>
      </c>
      <c r="E269" s="190" t="s">
        <v>20</v>
      </c>
      <c r="F269" s="208">
        <v>5</v>
      </c>
      <c r="G269" s="250">
        <v>0</v>
      </c>
      <c r="H269" s="182">
        <v>83386</v>
      </c>
      <c r="I269" s="182" t="s">
        <v>33</v>
      </c>
      <c r="J269" s="224" t="s">
        <v>603</v>
      </c>
      <c r="K269" s="190" t="s">
        <v>20</v>
      </c>
      <c r="L269" s="208">
        <v>5</v>
      </c>
      <c r="M269" s="243"/>
      <c r="N269" s="243">
        <f t="shared" si="50"/>
        <v>0</v>
      </c>
      <c r="O269" s="243">
        <f t="shared" si="51"/>
        <v>0</v>
      </c>
      <c r="P269" s="245"/>
    </row>
    <row r="270" spans="1:16" ht="24.95" customHeight="1">
      <c r="A270" s="182" t="s">
        <v>604</v>
      </c>
      <c r="B270" s="182">
        <v>83387</v>
      </c>
      <c r="C270" s="182" t="s">
        <v>33</v>
      </c>
      <c r="D270" s="224" t="s">
        <v>605</v>
      </c>
      <c r="E270" s="190" t="s">
        <v>20</v>
      </c>
      <c r="F270" s="208">
        <f>75+13</f>
        <v>88</v>
      </c>
      <c r="G270" s="250">
        <v>0</v>
      </c>
      <c r="H270" s="182">
        <v>83387</v>
      </c>
      <c r="I270" s="182" t="s">
        <v>33</v>
      </c>
      <c r="J270" s="224" t="s">
        <v>605</v>
      </c>
      <c r="K270" s="190" t="s">
        <v>20</v>
      </c>
      <c r="L270" s="208">
        <f>75+13</f>
        <v>88</v>
      </c>
      <c r="M270" s="243"/>
      <c r="N270" s="243">
        <f t="shared" si="50"/>
        <v>0</v>
      </c>
      <c r="O270" s="243">
        <f t="shared" si="51"/>
        <v>0</v>
      </c>
      <c r="P270" s="245"/>
    </row>
    <row r="271" spans="1:16" ht="24.95" customHeight="1">
      <c r="A271" s="182" t="s">
        <v>606</v>
      </c>
      <c r="B271" s="182">
        <v>83388</v>
      </c>
      <c r="C271" s="182" t="s">
        <v>33</v>
      </c>
      <c r="D271" s="224" t="s">
        <v>607</v>
      </c>
      <c r="E271" s="190" t="s">
        <v>20</v>
      </c>
      <c r="F271" s="208">
        <v>131</v>
      </c>
      <c r="G271" s="250">
        <v>0</v>
      </c>
      <c r="H271" s="182">
        <v>83388</v>
      </c>
      <c r="I271" s="182" t="s">
        <v>33</v>
      </c>
      <c r="J271" s="224" t="s">
        <v>607</v>
      </c>
      <c r="K271" s="190" t="s">
        <v>20</v>
      </c>
      <c r="L271" s="208">
        <v>131</v>
      </c>
      <c r="M271" s="243"/>
      <c r="N271" s="243">
        <f t="shared" si="50"/>
        <v>0</v>
      </c>
      <c r="O271" s="243">
        <f t="shared" si="51"/>
        <v>0</v>
      </c>
      <c r="P271" s="245"/>
    </row>
    <row r="272" spans="1:16" ht="24.95" customHeight="1">
      <c r="A272" s="182" t="s">
        <v>608</v>
      </c>
      <c r="B272" s="182" t="s">
        <v>609</v>
      </c>
      <c r="C272" s="182" t="s">
        <v>47</v>
      </c>
      <c r="D272" s="224" t="s">
        <v>610</v>
      </c>
      <c r="E272" s="190" t="s">
        <v>78</v>
      </c>
      <c r="F272" s="208">
        <v>2</v>
      </c>
      <c r="G272" s="250">
        <v>0</v>
      </c>
      <c r="H272" s="182" t="s">
        <v>609</v>
      </c>
      <c r="I272" s="182" t="s">
        <v>47</v>
      </c>
      <c r="J272" s="224" t="s">
        <v>610</v>
      </c>
      <c r="K272" s="190" t="s">
        <v>78</v>
      </c>
      <c r="L272" s="208">
        <v>2</v>
      </c>
      <c r="M272" s="243"/>
      <c r="N272" s="243">
        <f t="shared" si="50"/>
        <v>0</v>
      </c>
      <c r="O272" s="243">
        <f t="shared" si="51"/>
        <v>0</v>
      </c>
      <c r="P272" s="245"/>
    </row>
    <row r="273" spans="1:16" ht="24.95" customHeight="1">
      <c r="A273" s="207"/>
      <c r="B273" s="207"/>
      <c r="C273" s="207"/>
      <c r="D273" s="227" t="s">
        <v>611</v>
      </c>
      <c r="E273" s="190"/>
      <c r="F273" s="185"/>
      <c r="G273" s="208"/>
      <c r="H273" s="207"/>
      <c r="I273" s="207"/>
      <c r="J273" s="227" t="s">
        <v>611</v>
      </c>
      <c r="K273" s="190"/>
      <c r="L273" s="185"/>
      <c r="M273" s="160"/>
      <c r="N273" s="160"/>
      <c r="O273" s="160"/>
      <c r="P273" s="160"/>
    </row>
    <row r="274" spans="1:16" ht="24.95" customHeight="1">
      <c r="A274" s="207"/>
      <c r="B274" s="207"/>
      <c r="C274" s="207"/>
      <c r="D274" s="224" t="s">
        <v>612</v>
      </c>
      <c r="E274" s="190"/>
      <c r="F274" s="208"/>
      <c r="G274" s="208"/>
      <c r="H274" s="207"/>
      <c r="I274" s="207"/>
      <c r="J274" s="224" t="s">
        <v>612</v>
      </c>
      <c r="K274" s="190"/>
      <c r="L274" s="208"/>
      <c r="M274" s="186"/>
      <c r="N274" s="186"/>
      <c r="O274" s="186"/>
      <c r="P274" s="186"/>
    </row>
    <row r="275" spans="1:16" ht="24.95" customHeight="1">
      <c r="A275" s="182" t="s">
        <v>613</v>
      </c>
      <c r="B275" s="190" t="s">
        <v>614</v>
      </c>
      <c r="C275" s="182" t="s">
        <v>33</v>
      </c>
      <c r="D275" s="224" t="s">
        <v>615</v>
      </c>
      <c r="E275" s="190" t="s">
        <v>78</v>
      </c>
      <c r="F275" s="208">
        <f>1261.5-30</f>
        <v>1231.5</v>
      </c>
      <c r="G275" s="250">
        <v>0</v>
      </c>
      <c r="H275" s="190" t="s">
        <v>614</v>
      </c>
      <c r="I275" s="182" t="s">
        <v>33</v>
      </c>
      <c r="J275" s="224" t="s">
        <v>615</v>
      </c>
      <c r="K275" s="190" t="s">
        <v>78</v>
      </c>
      <c r="L275" s="208">
        <f>1261.5-30</f>
        <v>1231.5</v>
      </c>
      <c r="M275" s="243"/>
      <c r="N275" s="243">
        <f t="shared" ref="N275:N286" si="52">M275+(M275*$F$5)</f>
        <v>0</v>
      </c>
      <c r="O275" s="243">
        <f t="shared" ref="O275:O286" si="53">L275*N275</f>
        <v>0</v>
      </c>
      <c r="P275" s="245"/>
    </row>
    <row r="276" spans="1:16" ht="24.95" customHeight="1">
      <c r="A276" s="182" t="s">
        <v>616</v>
      </c>
      <c r="B276" s="190" t="s">
        <v>617</v>
      </c>
      <c r="C276" s="190" t="s">
        <v>33</v>
      </c>
      <c r="D276" s="224" t="s">
        <v>618</v>
      </c>
      <c r="E276" s="190" t="s">
        <v>78</v>
      </c>
      <c r="F276" s="208">
        <f>1657.6-91.6</f>
        <v>1566</v>
      </c>
      <c r="G276" s="250">
        <v>0</v>
      </c>
      <c r="H276" s="190" t="s">
        <v>617</v>
      </c>
      <c r="I276" s="190" t="s">
        <v>33</v>
      </c>
      <c r="J276" s="224" t="s">
        <v>618</v>
      </c>
      <c r="K276" s="190" t="s">
        <v>78</v>
      </c>
      <c r="L276" s="208">
        <f>1657.6-91.6</f>
        <v>1566</v>
      </c>
      <c r="M276" s="243"/>
      <c r="N276" s="243">
        <f t="shared" si="52"/>
        <v>0</v>
      </c>
      <c r="O276" s="243">
        <f t="shared" si="53"/>
        <v>0</v>
      </c>
      <c r="P276" s="245"/>
    </row>
    <row r="277" spans="1:16" ht="24.95" customHeight="1">
      <c r="A277" s="182" t="s">
        <v>619</v>
      </c>
      <c r="B277" s="182" t="s">
        <v>620</v>
      </c>
      <c r="C277" s="190" t="s">
        <v>33</v>
      </c>
      <c r="D277" s="224" t="s">
        <v>621</v>
      </c>
      <c r="E277" s="190" t="s">
        <v>78</v>
      </c>
      <c r="F277" s="208">
        <v>261.5</v>
      </c>
      <c r="G277" s="250">
        <v>0</v>
      </c>
      <c r="H277" s="182" t="s">
        <v>620</v>
      </c>
      <c r="I277" s="190" t="s">
        <v>33</v>
      </c>
      <c r="J277" s="224" t="s">
        <v>621</v>
      </c>
      <c r="K277" s="190" t="s">
        <v>78</v>
      </c>
      <c r="L277" s="208">
        <v>261.5</v>
      </c>
      <c r="M277" s="243"/>
      <c r="N277" s="243">
        <f t="shared" si="52"/>
        <v>0</v>
      </c>
      <c r="O277" s="243">
        <f t="shared" si="53"/>
        <v>0</v>
      </c>
      <c r="P277" s="245"/>
    </row>
    <row r="278" spans="1:16" ht="24.95" customHeight="1">
      <c r="A278" s="182" t="s">
        <v>622</v>
      </c>
      <c r="B278" s="182" t="s">
        <v>623</v>
      </c>
      <c r="C278" s="190" t="s">
        <v>33</v>
      </c>
      <c r="D278" s="224" t="s">
        <v>624</v>
      </c>
      <c r="E278" s="190" t="s">
        <v>78</v>
      </c>
      <c r="F278" s="208">
        <v>38.299999999999997</v>
      </c>
      <c r="G278" s="250">
        <v>0</v>
      </c>
      <c r="H278" s="182" t="s">
        <v>623</v>
      </c>
      <c r="I278" s="190" t="s">
        <v>33</v>
      </c>
      <c r="J278" s="224" t="s">
        <v>624</v>
      </c>
      <c r="K278" s="190" t="s">
        <v>78</v>
      </c>
      <c r="L278" s="208">
        <v>38.299999999999997</v>
      </c>
      <c r="M278" s="243"/>
      <c r="N278" s="243">
        <f t="shared" si="52"/>
        <v>0</v>
      </c>
      <c r="O278" s="243">
        <f t="shared" si="53"/>
        <v>0</v>
      </c>
      <c r="P278" s="245"/>
    </row>
    <row r="279" spans="1:16" ht="24.95" customHeight="1">
      <c r="A279" s="182" t="s">
        <v>625</v>
      </c>
      <c r="B279" s="182" t="s">
        <v>626</v>
      </c>
      <c r="C279" s="190" t="s">
        <v>33</v>
      </c>
      <c r="D279" s="224" t="s">
        <v>627</v>
      </c>
      <c r="E279" s="190" t="s">
        <v>78</v>
      </c>
      <c r="F279" s="208">
        <v>157.69999999999999</v>
      </c>
      <c r="G279" s="250">
        <v>0</v>
      </c>
      <c r="H279" s="182" t="s">
        <v>626</v>
      </c>
      <c r="I279" s="190" t="s">
        <v>33</v>
      </c>
      <c r="J279" s="224" t="s">
        <v>627</v>
      </c>
      <c r="K279" s="190" t="s">
        <v>78</v>
      </c>
      <c r="L279" s="208">
        <v>157.69999999999999</v>
      </c>
      <c r="M279" s="243"/>
      <c r="N279" s="243">
        <f t="shared" si="52"/>
        <v>0</v>
      </c>
      <c r="O279" s="243">
        <f t="shared" si="53"/>
        <v>0</v>
      </c>
      <c r="P279" s="245"/>
    </row>
    <row r="280" spans="1:16" ht="24.95" customHeight="1">
      <c r="A280" s="182" t="s">
        <v>628</v>
      </c>
      <c r="B280" s="182" t="s">
        <v>629</v>
      </c>
      <c r="C280" s="190" t="s">
        <v>33</v>
      </c>
      <c r="D280" s="224" t="s">
        <v>630</v>
      </c>
      <c r="E280" s="190" t="s">
        <v>78</v>
      </c>
      <c r="F280" s="208">
        <v>63.4</v>
      </c>
      <c r="G280" s="250">
        <v>0</v>
      </c>
      <c r="H280" s="182" t="s">
        <v>629</v>
      </c>
      <c r="I280" s="190" t="s">
        <v>33</v>
      </c>
      <c r="J280" s="224" t="s">
        <v>630</v>
      </c>
      <c r="K280" s="190" t="s">
        <v>78</v>
      </c>
      <c r="L280" s="208">
        <v>63.4</v>
      </c>
      <c r="M280" s="243"/>
      <c r="N280" s="243">
        <f t="shared" si="52"/>
        <v>0</v>
      </c>
      <c r="O280" s="243">
        <f t="shared" si="53"/>
        <v>0</v>
      </c>
      <c r="P280" s="245"/>
    </row>
    <row r="281" spans="1:16" ht="24.95" customHeight="1">
      <c r="A281" s="182" t="s">
        <v>631</v>
      </c>
      <c r="B281" s="182" t="s">
        <v>632</v>
      </c>
      <c r="C281" s="190" t="s">
        <v>33</v>
      </c>
      <c r="D281" s="224" t="s">
        <v>633</v>
      </c>
      <c r="E281" s="190" t="s">
        <v>78</v>
      </c>
      <c r="F281" s="208">
        <f>166.5+56.8</f>
        <v>223.3</v>
      </c>
      <c r="G281" s="250">
        <v>0</v>
      </c>
      <c r="H281" s="182" t="s">
        <v>632</v>
      </c>
      <c r="I281" s="190" t="s">
        <v>33</v>
      </c>
      <c r="J281" s="224" t="s">
        <v>633</v>
      </c>
      <c r="K281" s="190" t="s">
        <v>78</v>
      </c>
      <c r="L281" s="208">
        <f>166.5+56.8</f>
        <v>223.3</v>
      </c>
      <c r="M281" s="243"/>
      <c r="N281" s="243">
        <f t="shared" si="52"/>
        <v>0</v>
      </c>
      <c r="O281" s="243">
        <f t="shared" si="53"/>
        <v>0</v>
      </c>
      <c r="P281" s="245"/>
    </row>
    <row r="282" spans="1:16" ht="24.95" customHeight="1">
      <c r="A282" s="182" t="s">
        <v>634</v>
      </c>
      <c r="B282" s="182" t="s">
        <v>635</v>
      </c>
      <c r="C282" s="190" t="s">
        <v>33</v>
      </c>
      <c r="D282" s="224" t="s">
        <v>636</v>
      </c>
      <c r="E282" s="190" t="s">
        <v>78</v>
      </c>
      <c r="F282" s="208">
        <v>113.6</v>
      </c>
      <c r="G282" s="250">
        <v>0</v>
      </c>
      <c r="H282" s="182" t="s">
        <v>635</v>
      </c>
      <c r="I282" s="190" t="s">
        <v>33</v>
      </c>
      <c r="J282" s="224" t="s">
        <v>636</v>
      </c>
      <c r="K282" s="190" t="s">
        <v>78</v>
      </c>
      <c r="L282" s="208">
        <v>113.6</v>
      </c>
      <c r="M282" s="243"/>
      <c r="N282" s="243">
        <f t="shared" si="52"/>
        <v>0</v>
      </c>
      <c r="O282" s="243">
        <f t="shared" si="53"/>
        <v>0</v>
      </c>
      <c r="P282" s="245"/>
    </row>
    <row r="283" spans="1:16" ht="24.95" customHeight="1">
      <c r="A283" s="182" t="s">
        <v>637</v>
      </c>
      <c r="B283" s="182" t="s">
        <v>638</v>
      </c>
      <c r="C283" s="190" t="s">
        <v>33</v>
      </c>
      <c r="D283" s="224" t="s">
        <v>639</v>
      </c>
      <c r="E283" s="190" t="s">
        <v>78</v>
      </c>
      <c r="F283" s="208">
        <v>12.9</v>
      </c>
      <c r="G283" s="250">
        <v>0</v>
      </c>
      <c r="H283" s="182" t="s">
        <v>638</v>
      </c>
      <c r="I283" s="190" t="s">
        <v>33</v>
      </c>
      <c r="J283" s="224" t="s">
        <v>639</v>
      </c>
      <c r="K283" s="190" t="s">
        <v>78</v>
      </c>
      <c r="L283" s="208">
        <v>12.9</v>
      </c>
      <c r="M283" s="243"/>
      <c r="N283" s="243">
        <f t="shared" si="52"/>
        <v>0</v>
      </c>
      <c r="O283" s="243">
        <f t="shared" si="53"/>
        <v>0</v>
      </c>
      <c r="P283" s="245"/>
    </row>
    <row r="284" spans="1:16" ht="24.95" customHeight="1">
      <c r="A284" s="182" t="s">
        <v>640</v>
      </c>
      <c r="B284" s="182" t="s">
        <v>641</v>
      </c>
      <c r="C284" s="190" t="s">
        <v>33</v>
      </c>
      <c r="D284" s="224" t="s">
        <v>642</v>
      </c>
      <c r="E284" s="190" t="s">
        <v>78</v>
      </c>
      <c r="F284" s="208">
        <v>51.6</v>
      </c>
      <c r="G284" s="250">
        <v>0</v>
      </c>
      <c r="H284" s="182" t="s">
        <v>641</v>
      </c>
      <c r="I284" s="190" t="s">
        <v>33</v>
      </c>
      <c r="J284" s="224" t="s">
        <v>642</v>
      </c>
      <c r="K284" s="190" t="s">
        <v>78</v>
      </c>
      <c r="L284" s="208">
        <v>51.6</v>
      </c>
      <c r="M284" s="243"/>
      <c r="N284" s="243">
        <f t="shared" si="52"/>
        <v>0</v>
      </c>
      <c r="O284" s="243">
        <f t="shared" si="53"/>
        <v>0</v>
      </c>
      <c r="P284" s="245"/>
    </row>
    <row r="285" spans="1:16" ht="24.95" customHeight="1">
      <c r="A285" s="182" t="s">
        <v>643</v>
      </c>
      <c r="B285" s="182" t="s">
        <v>644</v>
      </c>
      <c r="C285" s="190" t="s">
        <v>33</v>
      </c>
      <c r="D285" s="224" t="s">
        <v>645</v>
      </c>
      <c r="E285" s="190" t="s">
        <v>78</v>
      </c>
      <c r="F285" s="208">
        <v>52.6</v>
      </c>
      <c r="G285" s="250">
        <v>0</v>
      </c>
      <c r="H285" s="182" t="s">
        <v>644</v>
      </c>
      <c r="I285" s="190" t="s">
        <v>33</v>
      </c>
      <c r="J285" s="224" t="s">
        <v>645</v>
      </c>
      <c r="K285" s="190" t="s">
        <v>78</v>
      </c>
      <c r="L285" s="208">
        <v>52.6</v>
      </c>
      <c r="M285" s="243"/>
      <c r="N285" s="243">
        <f t="shared" si="52"/>
        <v>0</v>
      </c>
      <c r="O285" s="243">
        <f t="shared" si="53"/>
        <v>0</v>
      </c>
      <c r="P285" s="245"/>
    </row>
    <row r="286" spans="1:16" ht="24.95" customHeight="1">
      <c r="A286" s="182" t="s">
        <v>646</v>
      </c>
      <c r="B286" s="182" t="s">
        <v>647</v>
      </c>
      <c r="C286" s="182" t="s">
        <v>47</v>
      </c>
      <c r="D286" s="224" t="s">
        <v>648</v>
      </c>
      <c r="E286" s="190" t="s">
        <v>78</v>
      </c>
      <c r="F286" s="208">
        <v>53.6</v>
      </c>
      <c r="G286" s="250">
        <v>0</v>
      </c>
      <c r="H286" s="182" t="s">
        <v>647</v>
      </c>
      <c r="I286" s="182" t="s">
        <v>47</v>
      </c>
      <c r="J286" s="224" t="s">
        <v>648</v>
      </c>
      <c r="K286" s="190" t="s">
        <v>78</v>
      </c>
      <c r="L286" s="208">
        <v>53.6</v>
      </c>
      <c r="M286" s="243"/>
      <c r="N286" s="243">
        <f t="shared" si="52"/>
        <v>0</v>
      </c>
      <c r="O286" s="243">
        <f t="shared" si="53"/>
        <v>0</v>
      </c>
      <c r="P286" s="245"/>
    </row>
    <row r="287" spans="1:16" ht="24.95" customHeight="1">
      <c r="A287" s="182"/>
      <c r="B287" s="207"/>
      <c r="C287" s="207"/>
      <c r="D287" s="227" t="s">
        <v>649</v>
      </c>
      <c r="E287" s="190"/>
      <c r="F287" s="185"/>
      <c r="G287" s="208"/>
      <c r="H287" s="207"/>
      <c r="I287" s="207"/>
      <c r="J287" s="227" t="s">
        <v>649</v>
      </c>
      <c r="K287" s="190"/>
      <c r="L287" s="185"/>
      <c r="M287" s="160"/>
      <c r="N287" s="160"/>
      <c r="O287" s="160"/>
      <c r="P287" s="160"/>
    </row>
    <row r="288" spans="1:16" ht="24.95" customHeight="1">
      <c r="A288" s="182" t="s">
        <v>650</v>
      </c>
      <c r="B288" s="182">
        <v>83540</v>
      </c>
      <c r="C288" s="182" t="s">
        <v>33</v>
      </c>
      <c r="D288" s="224" t="s">
        <v>651</v>
      </c>
      <c r="E288" s="190" t="s">
        <v>20</v>
      </c>
      <c r="F288" s="185">
        <f>13+10+4+9+20</f>
        <v>56</v>
      </c>
      <c r="G288" s="250">
        <v>0</v>
      </c>
      <c r="H288" s="182">
        <v>83540</v>
      </c>
      <c r="I288" s="182" t="s">
        <v>33</v>
      </c>
      <c r="J288" s="224" t="s">
        <v>651</v>
      </c>
      <c r="K288" s="190" t="s">
        <v>20</v>
      </c>
      <c r="L288" s="185">
        <f>13+10+4+9+20</f>
        <v>56</v>
      </c>
      <c r="M288" s="243"/>
      <c r="N288" s="243">
        <f t="shared" ref="N288:N298" si="54">M288+(M288*$F$5)</f>
        <v>0</v>
      </c>
      <c r="O288" s="243">
        <f t="shared" ref="O288:O298" si="55">L288*N288</f>
        <v>0</v>
      </c>
      <c r="P288" s="245"/>
    </row>
    <row r="289" spans="1:16" ht="24.95" customHeight="1">
      <c r="A289" s="182" t="s">
        <v>652</v>
      </c>
      <c r="B289" s="190">
        <v>83566</v>
      </c>
      <c r="C289" s="190" t="s">
        <v>33</v>
      </c>
      <c r="D289" s="224" t="s">
        <v>653</v>
      </c>
      <c r="E289" s="190" t="s">
        <v>20</v>
      </c>
      <c r="F289" s="185">
        <v>2</v>
      </c>
      <c r="G289" s="250">
        <v>0</v>
      </c>
      <c r="H289" s="190">
        <v>83566</v>
      </c>
      <c r="I289" s="190" t="s">
        <v>33</v>
      </c>
      <c r="J289" s="224" t="s">
        <v>653</v>
      </c>
      <c r="K289" s="190" t="s">
        <v>20</v>
      </c>
      <c r="L289" s="185">
        <v>2</v>
      </c>
      <c r="M289" s="243"/>
      <c r="N289" s="243">
        <f t="shared" si="54"/>
        <v>0</v>
      </c>
      <c r="O289" s="243">
        <f t="shared" si="55"/>
        <v>0</v>
      </c>
      <c r="P289" s="245"/>
    </row>
    <row r="290" spans="1:16" ht="24.95" customHeight="1">
      <c r="A290" s="182" t="s">
        <v>654</v>
      </c>
      <c r="B290" s="182">
        <v>72331</v>
      </c>
      <c r="C290" s="190" t="s">
        <v>33</v>
      </c>
      <c r="D290" s="224" t="s">
        <v>655</v>
      </c>
      <c r="E290" s="190" t="s">
        <v>20</v>
      </c>
      <c r="F290" s="185">
        <v>7</v>
      </c>
      <c r="G290" s="250">
        <v>0</v>
      </c>
      <c r="H290" s="182">
        <v>72331</v>
      </c>
      <c r="I290" s="190" t="s">
        <v>33</v>
      </c>
      <c r="J290" s="224" t="s">
        <v>655</v>
      </c>
      <c r="K290" s="190" t="s">
        <v>20</v>
      </c>
      <c r="L290" s="185">
        <v>7</v>
      </c>
      <c r="M290" s="243"/>
      <c r="N290" s="243">
        <f t="shared" si="54"/>
        <v>0</v>
      </c>
      <c r="O290" s="243">
        <f t="shared" si="55"/>
        <v>0</v>
      </c>
      <c r="P290" s="245"/>
    </row>
    <row r="291" spans="1:16" ht="24.95" customHeight="1">
      <c r="A291" s="182" t="s">
        <v>656</v>
      </c>
      <c r="B291" s="182">
        <v>72332</v>
      </c>
      <c r="C291" s="190" t="s">
        <v>33</v>
      </c>
      <c r="D291" s="224" t="s">
        <v>657</v>
      </c>
      <c r="E291" s="190" t="s">
        <v>20</v>
      </c>
      <c r="F291" s="185">
        <v>1</v>
      </c>
      <c r="G291" s="250">
        <v>0</v>
      </c>
      <c r="H291" s="182">
        <v>72332</v>
      </c>
      <c r="I291" s="190" t="s">
        <v>33</v>
      </c>
      <c r="J291" s="224" t="s">
        <v>657</v>
      </c>
      <c r="K291" s="190" t="s">
        <v>20</v>
      </c>
      <c r="L291" s="185">
        <v>1</v>
      </c>
      <c r="M291" s="243"/>
      <c r="N291" s="243">
        <f t="shared" si="54"/>
        <v>0</v>
      </c>
      <c r="O291" s="243">
        <f t="shared" si="55"/>
        <v>0</v>
      </c>
      <c r="P291" s="245"/>
    </row>
    <row r="292" spans="1:16" ht="24.95" customHeight="1">
      <c r="A292" s="182" t="s">
        <v>658</v>
      </c>
      <c r="B292" s="182">
        <v>83467</v>
      </c>
      <c r="C292" s="190" t="s">
        <v>33</v>
      </c>
      <c r="D292" s="224" t="s">
        <v>659</v>
      </c>
      <c r="E292" s="190" t="s">
        <v>20</v>
      </c>
      <c r="F292" s="185">
        <v>9</v>
      </c>
      <c r="G292" s="250">
        <v>0</v>
      </c>
      <c r="H292" s="182">
        <v>83467</v>
      </c>
      <c r="I292" s="190" t="s">
        <v>33</v>
      </c>
      <c r="J292" s="224" t="s">
        <v>659</v>
      </c>
      <c r="K292" s="190" t="s">
        <v>20</v>
      </c>
      <c r="L292" s="185">
        <v>9</v>
      </c>
      <c r="M292" s="243"/>
      <c r="N292" s="243">
        <f t="shared" si="54"/>
        <v>0</v>
      </c>
      <c r="O292" s="243">
        <f t="shared" si="55"/>
        <v>0</v>
      </c>
      <c r="P292" s="245"/>
    </row>
    <row r="293" spans="1:16" ht="24.95" customHeight="1">
      <c r="A293" s="182" t="s">
        <v>660</v>
      </c>
      <c r="B293" s="182">
        <v>83466</v>
      </c>
      <c r="C293" s="190" t="s">
        <v>33</v>
      </c>
      <c r="D293" s="224" t="s">
        <v>661</v>
      </c>
      <c r="E293" s="190" t="s">
        <v>20</v>
      </c>
      <c r="F293" s="185">
        <v>3</v>
      </c>
      <c r="G293" s="250">
        <v>0</v>
      </c>
      <c r="H293" s="182">
        <v>83466</v>
      </c>
      <c r="I293" s="190" t="s">
        <v>33</v>
      </c>
      <c r="J293" s="224" t="s">
        <v>661</v>
      </c>
      <c r="K293" s="190" t="s">
        <v>20</v>
      </c>
      <c r="L293" s="185">
        <v>3</v>
      </c>
      <c r="M293" s="243"/>
      <c r="N293" s="243">
        <f t="shared" si="54"/>
        <v>0</v>
      </c>
      <c r="O293" s="243">
        <f t="shared" si="55"/>
        <v>0</v>
      </c>
      <c r="P293" s="245"/>
    </row>
    <row r="294" spans="1:16" ht="24.95" customHeight="1">
      <c r="A294" s="182" t="s">
        <v>662</v>
      </c>
      <c r="B294" s="182" t="s">
        <v>663</v>
      </c>
      <c r="C294" s="190" t="s">
        <v>33</v>
      </c>
      <c r="D294" s="224" t="s">
        <v>664</v>
      </c>
      <c r="E294" s="190" t="s">
        <v>20</v>
      </c>
      <c r="F294" s="185">
        <v>7</v>
      </c>
      <c r="G294" s="250">
        <v>0</v>
      </c>
      <c r="H294" s="182" t="s">
        <v>663</v>
      </c>
      <c r="I294" s="190" t="s">
        <v>33</v>
      </c>
      <c r="J294" s="224" t="s">
        <v>664</v>
      </c>
      <c r="K294" s="190" t="s">
        <v>20</v>
      </c>
      <c r="L294" s="185">
        <v>7</v>
      </c>
      <c r="M294" s="243"/>
      <c r="N294" s="243">
        <f t="shared" si="54"/>
        <v>0</v>
      </c>
      <c r="O294" s="243">
        <f t="shared" si="55"/>
        <v>0</v>
      </c>
      <c r="P294" s="245"/>
    </row>
    <row r="295" spans="1:16" ht="24.95" customHeight="1">
      <c r="A295" s="182" t="s">
        <v>665</v>
      </c>
      <c r="B295" s="182" t="s">
        <v>666</v>
      </c>
      <c r="C295" s="190" t="s">
        <v>33</v>
      </c>
      <c r="D295" s="224" t="s">
        <v>667</v>
      </c>
      <c r="E295" s="182" t="s">
        <v>20</v>
      </c>
      <c r="F295" s="208">
        <v>60</v>
      </c>
      <c r="G295" s="250">
        <v>0</v>
      </c>
      <c r="H295" s="182" t="s">
        <v>666</v>
      </c>
      <c r="I295" s="190" t="s">
        <v>33</v>
      </c>
      <c r="J295" s="224" t="s">
        <v>667</v>
      </c>
      <c r="K295" s="182" t="s">
        <v>20</v>
      </c>
      <c r="L295" s="208">
        <v>60</v>
      </c>
      <c r="M295" s="243"/>
      <c r="N295" s="243">
        <f t="shared" si="54"/>
        <v>0</v>
      </c>
      <c r="O295" s="243">
        <f t="shared" si="55"/>
        <v>0</v>
      </c>
      <c r="P295" s="245"/>
    </row>
    <row r="296" spans="1:16" ht="24.95" customHeight="1">
      <c r="A296" s="182" t="s">
        <v>668</v>
      </c>
      <c r="B296" s="182" t="s">
        <v>669</v>
      </c>
      <c r="C296" s="190" t="s">
        <v>33</v>
      </c>
      <c r="D296" s="224" t="s">
        <v>670</v>
      </c>
      <c r="E296" s="182" t="s">
        <v>20</v>
      </c>
      <c r="F296" s="208">
        <v>3</v>
      </c>
      <c r="G296" s="250">
        <v>0</v>
      </c>
      <c r="H296" s="182" t="s">
        <v>669</v>
      </c>
      <c r="I296" s="190" t="s">
        <v>33</v>
      </c>
      <c r="J296" s="224" t="s">
        <v>670</v>
      </c>
      <c r="K296" s="182" t="s">
        <v>20</v>
      </c>
      <c r="L296" s="208">
        <v>3</v>
      </c>
      <c r="M296" s="243"/>
      <c r="N296" s="243">
        <f t="shared" si="54"/>
        <v>0</v>
      </c>
      <c r="O296" s="243">
        <f t="shared" si="55"/>
        <v>0</v>
      </c>
      <c r="P296" s="245"/>
    </row>
    <row r="297" spans="1:16" ht="24.95" customHeight="1">
      <c r="A297" s="182" t="s">
        <v>671</v>
      </c>
      <c r="B297" s="209" t="s">
        <v>672</v>
      </c>
      <c r="C297" s="209" t="s">
        <v>47</v>
      </c>
      <c r="D297" s="231" t="s">
        <v>673</v>
      </c>
      <c r="E297" s="182" t="s">
        <v>20</v>
      </c>
      <c r="F297" s="210">
        <v>13</v>
      </c>
      <c r="G297" s="250">
        <v>0</v>
      </c>
      <c r="H297" s="209" t="s">
        <v>672</v>
      </c>
      <c r="I297" s="209" t="s">
        <v>47</v>
      </c>
      <c r="J297" s="231" t="s">
        <v>673</v>
      </c>
      <c r="K297" s="182" t="s">
        <v>20</v>
      </c>
      <c r="L297" s="210">
        <v>13</v>
      </c>
      <c r="M297" s="243"/>
      <c r="N297" s="243">
        <f t="shared" si="54"/>
        <v>0</v>
      </c>
      <c r="O297" s="243">
        <f t="shared" si="55"/>
        <v>0</v>
      </c>
      <c r="P297" s="245"/>
    </row>
    <row r="298" spans="1:16" ht="24.95" customHeight="1">
      <c r="A298" s="182" t="s">
        <v>674</v>
      </c>
      <c r="B298" s="193">
        <v>72337</v>
      </c>
      <c r="C298" s="193" t="s">
        <v>33</v>
      </c>
      <c r="D298" s="229" t="s">
        <v>675</v>
      </c>
      <c r="E298" s="187" t="s">
        <v>20</v>
      </c>
      <c r="F298" s="183">
        <v>10</v>
      </c>
      <c r="G298" s="250">
        <v>0</v>
      </c>
      <c r="H298" s="193">
        <v>72337</v>
      </c>
      <c r="I298" s="193" t="s">
        <v>33</v>
      </c>
      <c r="J298" s="229" t="s">
        <v>675</v>
      </c>
      <c r="K298" s="187" t="s">
        <v>20</v>
      </c>
      <c r="L298" s="183">
        <v>10</v>
      </c>
      <c r="M298" s="243"/>
      <c r="N298" s="243">
        <f t="shared" si="54"/>
        <v>0</v>
      </c>
      <c r="O298" s="243">
        <f t="shared" si="55"/>
        <v>0</v>
      </c>
      <c r="P298" s="245"/>
    </row>
    <row r="299" spans="1:16" ht="24.95" customHeight="1">
      <c r="A299" s="192"/>
      <c r="B299" s="192"/>
      <c r="C299" s="192"/>
      <c r="D299" s="228"/>
      <c r="E299" s="192"/>
      <c r="F299" s="192"/>
      <c r="G299" s="220"/>
      <c r="H299" s="192"/>
      <c r="I299" s="192"/>
      <c r="J299" s="228"/>
      <c r="K299" s="192"/>
      <c r="L299" s="192"/>
      <c r="M299" s="160"/>
      <c r="N299" s="160"/>
      <c r="O299" s="160"/>
      <c r="P299" s="160"/>
    </row>
    <row r="300" spans="1:16" ht="24.95" customHeight="1">
      <c r="A300" s="164" t="s">
        <v>677</v>
      </c>
      <c r="B300" s="164"/>
      <c r="C300" s="164"/>
      <c r="D300" s="221" t="s">
        <v>678</v>
      </c>
      <c r="E300" s="165"/>
      <c r="F300" s="166"/>
      <c r="G300" s="251"/>
      <c r="H300" s="164"/>
      <c r="I300" s="164"/>
      <c r="J300" s="221" t="s">
        <v>678</v>
      </c>
      <c r="K300" s="165"/>
      <c r="L300" s="166"/>
      <c r="M300" s="165"/>
      <c r="N300" s="165"/>
      <c r="O300" s="166">
        <f>SUM(O301:O309)</f>
        <v>0</v>
      </c>
      <c r="P300" s="166"/>
    </row>
    <row r="301" spans="1:16" ht="24.95" customHeight="1">
      <c r="A301" s="182" t="s">
        <v>677</v>
      </c>
      <c r="B301" s="163">
        <v>68070</v>
      </c>
      <c r="C301" s="202" t="s">
        <v>33</v>
      </c>
      <c r="D301" s="224" t="s">
        <v>679</v>
      </c>
      <c r="E301" s="211" t="s">
        <v>78</v>
      </c>
      <c r="F301" s="174">
        <v>3</v>
      </c>
      <c r="G301" s="250">
        <v>0</v>
      </c>
      <c r="H301" s="163">
        <v>68070</v>
      </c>
      <c r="I301" s="202" t="s">
        <v>33</v>
      </c>
      <c r="J301" s="224" t="s">
        <v>679</v>
      </c>
      <c r="K301" s="211" t="s">
        <v>78</v>
      </c>
      <c r="L301" s="174">
        <v>3</v>
      </c>
      <c r="M301" s="243"/>
      <c r="N301" s="243">
        <f t="shared" ref="N301:N309" si="56">M301+(M301*$F$5)</f>
        <v>0</v>
      </c>
      <c r="O301" s="243">
        <f t="shared" ref="O301:O309" si="57">L301*N301</f>
        <v>0</v>
      </c>
      <c r="P301" s="245"/>
    </row>
    <row r="302" spans="1:16" ht="24.95" customHeight="1">
      <c r="A302" s="182" t="s">
        <v>680</v>
      </c>
      <c r="B302" s="163" t="s">
        <v>149</v>
      </c>
      <c r="C302" s="202" t="s">
        <v>198</v>
      </c>
      <c r="D302" s="224" t="s">
        <v>681</v>
      </c>
      <c r="E302" s="211" t="s">
        <v>78</v>
      </c>
      <c r="F302" s="174">
        <v>26</v>
      </c>
      <c r="G302" s="250">
        <v>0</v>
      </c>
      <c r="H302" s="163" t="s">
        <v>149</v>
      </c>
      <c r="I302" s="202" t="s">
        <v>198</v>
      </c>
      <c r="J302" s="224" t="s">
        <v>681</v>
      </c>
      <c r="K302" s="211" t="s">
        <v>78</v>
      </c>
      <c r="L302" s="174">
        <v>26</v>
      </c>
      <c r="M302" s="243"/>
      <c r="N302" s="243">
        <f t="shared" si="56"/>
        <v>0</v>
      </c>
      <c r="O302" s="243">
        <f t="shared" si="57"/>
        <v>0</v>
      </c>
      <c r="P302" s="245"/>
    </row>
    <row r="303" spans="1:16" ht="24.95" customHeight="1">
      <c r="A303" s="182" t="s">
        <v>682</v>
      </c>
      <c r="B303" s="163" t="s">
        <v>149</v>
      </c>
      <c r="C303" s="202" t="s">
        <v>198</v>
      </c>
      <c r="D303" s="224" t="s">
        <v>683</v>
      </c>
      <c r="E303" s="194" t="s">
        <v>20</v>
      </c>
      <c r="F303" s="174">
        <v>26</v>
      </c>
      <c r="G303" s="250">
        <v>0</v>
      </c>
      <c r="H303" s="163" t="s">
        <v>149</v>
      </c>
      <c r="I303" s="202" t="s">
        <v>198</v>
      </c>
      <c r="J303" s="224" t="s">
        <v>683</v>
      </c>
      <c r="K303" s="194" t="s">
        <v>20</v>
      </c>
      <c r="L303" s="174">
        <v>26</v>
      </c>
      <c r="M303" s="243"/>
      <c r="N303" s="243">
        <f t="shared" si="56"/>
        <v>0</v>
      </c>
      <c r="O303" s="243">
        <f t="shared" si="57"/>
        <v>0</v>
      </c>
      <c r="P303" s="245"/>
    </row>
    <row r="304" spans="1:16" ht="24.95" customHeight="1">
      <c r="A304" s="182" t="s">
        <v>684</v>
      </c>
      <c r="B304" s="163" t="s">
        <v>149</v>
      </c>
      <c r="C304" s="202" t="s">
        <v>198</v>
      </c>
      <c r="D304" s="224" t="s">
        <v>685</v>
      </c>
      <c r="E304" s="194" t="s">
        <v>20</v>
      </c>
      <c r="F304" s="174">
        <v>1</v>
      </c>
      <c r="G304" s="250">
        <v>0</v>
      </c>
      <c r="H304" s="163" t="s">
        <v>149</v>
      </c>
      <c r="I304" s="202" t="s">
        <v>198</v>
      </c>
      <c r="J304" s="224" t="s">
        <v>685</v>
      </c>
      <c r="K304" s="194" t="s">
        <v>20</v>
      </c>
      <c r="L304" s="174">
        <v>1</v>
      </c>
      <c r="M304" s="243"/>
      <c r="N304" s="243">
        <f t="shared" si="56"/>
        <v>0</v>
      </c>
      <c r="O304" s="243">
        <f t="shared" si="57"/>
        <v>0</v>
      </c>
      <c r="P304" s="245"/>
    </row>
    <row r="305" spans="1:16" ht="24.95" customHeight="1">
      <c r="A305" s="182" t="s">
        <v>686</v>
      </c>
      <c r="B305" s="194">
        <v>68069</v>
      </c>
      <c r="C305" s="194" t="s">
        <v>33</v>
      </c>
      <c r="D305" s="230" t="s">
        <v>687</v>
      </c>
      <c r="E305" s="194" t="s">
        <v>20</v>
      </c>
      <c r="F305" s="174">
        <v>26</v>
      </c>
      <c r="G305" s="250">
        <v>0</v>
      </c>
      <c r="H305" s="194">
        <v>68069</v>
      </c>
      <c r="I305" s="194" t="s">
        <v>33</v>
      </c>
      <c r="J305" s="230" t="s">
        <v>687</v>
      </c>
      <c r="K305" s="194" t="s">
        <v>20</v>
      </c>
      <c r="L305" s="174">
        <v>26</v>
      </c>
      <c r="M305" s="243"/>
      <c r="N305" s="243">
        <f t="shared" si="56"/>
        <v>0</v>
      </c>
      <c r="O305" s="243">
        <f t="shared" si="57"/>
        <v>0</v>
      </c>
      <c r="P305" s="245"/>
    </row>
    <row r="306" spans="1:16" ht="24.95" customHeight="1">
      <c r="A306" s="182" t="s">
        <v>688</v>
      </c>
      <c r="B306" s="194">
        <v>72929</v>
      </c>
      <c r="C306" s="194" t="s">
        <v>33</v>
      </c>
      <c r="D306" s="230" t="s">
        <v>689</v>
      </c>
      <c r="E306" s="211" t="s">
        <v>78</v>
      </c>
      <c r="F306" s="174">
        <v>430.8</v>
      </c>
      <c r="G306" s="250">
        <v>0</v>
      </c>
      <c r="H306" s="194">
        <v>72929</v>
      </c>
      <c r="I306" s="194" t="s">
        <v>33</v>
      </c>
      <c r="J306" s="230" t="s">
        <v>689</v>
      </c>
      <c r="K306" s="211" t="s">
        <v>78</v>
      </c>
      <c r="L306" s="174">
        <v>430.8</v>
      </c>
      <c r="M306" s="243"/>
      <c r="N306" s="243">
        <f t="shared" si="56"/>
        <v>0</v>
      </c>
      <c r="O306" s="243">
        <f t="shared" si="57"/>
        <v>0</v>
      </c>
      <c r="P306" s="245"/>
    </row>
    <row r="307" spans="1:16" ht="24.95" customHeight="1">
      <c r="A307" s="182" t="s">
        <v>690</v>
      </c>
      <c r="B307" s="194">
        <v>72930</v>
      </c>
      <c r="C307" s="194" t="s">
        <v>33</v>
      </c>
      <c r="D307" s="230" t="s">
        <v>691</v>
      </c>
      <c r="E307" s="211" t="s">
        <v>78</v>
      </c>
      <c r="F307" s="174">
        <v>288</v>
      </c>
      <c r="G307" s="250">
        <v>0</v>
      </c>
      <c r="H307" s="194">
        <v>72930</v>
      </c>
      <c r="I307" s="194" t="s">
        <v>33</v>
      </c>
      <c r="J307" s="230" t="s">
        <v>691</v>
      </c>
      <c r="K307" s="211" t="s">
        <v>78</v>
      </c>
      <c r="L307" s="174">
        <v>288</v>
      </c>
      <c r="M307" s="243"/>
      <c r="N307" s="243">
        <f t="shared" si="56"/>
        <v>0</v>
      </c>
      <c r="O307" s="243">
        <f t="shared" si="57"/>
        <v>0</v>
      </c>
      <c r="P307" s="245"/>
    </row>
    <row r="308" spans="1:16" ht="24.95" customHeight="1">
      <c r="A308" s="182" t="s">
        <v>692</v>
      </c>
      <c r="B308" s="194">
        <v>83370</v>
      </c>
      <c r="C308" s="194" t="s">
        <v>33</v>
      </c>
      <c r="D308" s="230" t="s">
        <v>693</v>
      </c>
      <c r="E308" s="194" t="s">
        <v>20</v>
      </c>
      <c r="F308" s="174">
        <v>5</v>
      </c>
      <c r="G308" s="250">
        <v>0</v>
      </c>
      <c r="H308" s="194">
        <v>83370</v>
      </c>
      <c r="I308" s="194" t="s">
        <v>33</v>
      </c>
      <c r="J308" s="230" t="s">
        <v>693</v>
      </c>
      <c r="K308" s="194" t="s">
        <v>20</v>
      </c>
      <c r="L308" s="174">
        <v>5</v>
      </c>
      <c r="M308" s="243"/>
      <c r="N308" s="243">
        <f t="shared" si="56"/>
        <v>0</v>
      </c>
      <c r="O308" s="243">
        <f t="shared" si="57"/>
        <v>0</v>
      </c>
      <c r="P308" s="245"/>
    </row>
    <row r="309" spans="1:16" ht="24.95" customHeight="1">
      <c r="A309" s="182" t="s">
        <v>694</v>
      </c>
      <c r="B309" s="194">
        <v>72263</v>
      </c>
      <c r="C309" s="194" t="s">
        <v>33</v>
      </c>
      <c r="D309" s="230" t="s">
        <v>695</v>
      </c>
      <c r="E309" s="194" t="s">
        <v>20</v>
      </c>
      <c r="F309" s="174">
        <v>26</v>
      </c>
      <c r="G309" s="250">
        <v>0</v>
      </c>
      <c r="H309" s="194">
        <v>72263</v>
      </c>
      <c r="I309" s="194" t="s">
        <v>33</v>
      </c>
      <c r="J309" s="230" t="s">
        <v>695</v>
      </c>
      <c r="K309" s="194" t="s">
        <v>20</v>
      </c>
      <c r="L309" s="174">
        <v>26</v>
      </c>
      <c r="M309" s="243"/>
      <c r="N309" s="243">
        <f t="shared" si="56"/>
        <v>0</v>
      </c>
      <c r="O309" s="243">
        <f t="shared" si="57"/>
        <v>0</v>
      </c>
      <c r="P309" s="245"/>
    </row>
    <row r="310" spans="1:16" ht="24.95" customHeight="1">
      <c r="A310" s="178"/>
      <c r="B310" s="178"/>
      <c r="C310" s="178"/>
      <c r="D310" s="226"/>
      <c r="E310" s="162"/>
      <c r="F310" s="179"/>
      <c r="G310" s="253"/>
      <c r="H310" s="178"/>
      <c r="I310" s="178"/>
      <c r="J310" s="226"/>
      <c r="K310" s="162"/>
      <c r="L310" s="179"/>
      <c r="M310" s="160"/>
      <c r="N310" s="160"/>
      <c r="O310" s="160"/>
      <c r="P310" s="160"/>
    </row>
    <row r="311" spans="1:16" ht="24.95" customHeight="1">
      <c r="A311" s="164" t="s">
        <v>697</v>
      </c>
      <c r="B311" s="164"/>
      <c r="C311" s="164"/>
      <c r="D311" s="221" t="s">
        <v>698</v>
      </c>
      <c r="E311" s="165"/>
      <c r="F311" s="166"/>
      <c r="G311" s="251"/>
      <c r="H311" s="164"/>
      <c r="I311" s="164"/>
      <c r="J311" s="221" t="s">
        <v>698</v>
      </c>
      <c r="K311" s="165"/>
      <c r="L311" s="166"/>
      <c r="M311" s="165"/>
      <c r="N311" s="165"/>
      <c r="O311" s="166">
        <f>SUM(O312:O321)</f>
        <v>0</v>
      </c>
      <c r="P311" s="166"/>
    </row>
    <row r="312" spans="1:16" ht="24.95" customHeight="1">
      <c r="A312" s="181" t="s">
        <v>699</v>
      </c>
      <c r="B312" s="202" t="s">
        <v>700</v>
      </c>
      <c r="C312" s="202" t="s">
        <v>47</v>
      </c>
      <c r="D312" s="224" t="s">
        <v>701</v>
      </c>
      <c r="E312" s="167" t="s">
        <v>20</v>
      </c>
      <c r="F312" s="168">
        <v>1</v>
      </c>
      <c r="G312" s="252">
        <v>20</v>
      </c>
      <c r="H312" s="202" t="s">
        <v>700</v>
      </c>
      <c r="I312" s="202" t="s">
        <v>47</v>
      </c>
      <c r="J312" s="224" t="s">
        <v>701</v>
      </c>
      <c r="K312" s="167" t="s">
        <v>20</v>
      </c>
      <c r="L312" s="168">
        <v>1</v>
      </c>
      <c r="M312" s="243"/>
      <c r="N312" s="243">
        <f t="shared" ref="N312:N321" si="58">M312+(M312*$F$5)</f>
        <v>0</v>
      </c>
      <c r="O312" s="243">
        <f t="shared" ref="O312:O321" si="59">L312*N312</f>
        <v>0</v>
      </c>
      <c r="P312" s="245"/>
    </row>
    <row r="313" spans="1:16" ht="24.95" customHeight="1">
      <c r="A313" s="181" t="s">
        <v>702</v>
      </c>
      <c r="B313" s="163" t="s">
        <v>703</v>
      </c>
      <c r="C313" s="202" t="s">
        <v>47</v>
      </c>
      <c r="D313" s="224" t="s">
        <v>704</v>
      </c>
      <c r="E313" s="167" t="s">
        <v>35</v>
      </c>
      <c r="F313" s="168">
        <v>12.22</v>
      </c>
      <c r="G313" s="252">
        <v>20</v>
      </c>
      <c r="H313" s="163" t="s">
        <v>703</v>
      </c>
      <c r="I313" s="202" t="s">
        <v>47</v>
      </c>
      <c r="J313" s="224" t="s">
        <v>704</v>
      </c>
      <c r="K313" s="167" t="s">
        <v>35</v>
      </c>
      <c r="L313" s="168">
        <v>12.22</v>
      </c>
      <c r="M313" s="243"/>
      <c r="N313" s="243">
        <f t="shared" si="58"/>
        <v>0</v>
      </c>
      <c r="O313" s="243">
        <f t="shared" si="59"/>
        <v>0</v>
      </c>
      <c r="P313" s="245"/>
    </row>
    <row r="314" spans="1:16" ht="24.95" customHeight="1">
      <c r="A314" s="181" t="s">
        <v>705</v>
      </c>
      <c r="B314" s="163" t="s">
        <v>703</v>
      </c>
      <c r="C314" s="202" t="s">
        <v>47</v>
      </c>
      <c r="D314" s="224" t="s">
        <v>706</v>
      </c>
      <c r="E314" s="167" t="s">
        <v>35</v>
      </c>
      <c r="F314" s="171">
        <v>3.5</v>
      </c>
      <c r="G314" s="252">
        <v>20</v>
      </c>
      <c r="H314" s="163" t="s">
        <v>703</v>
      </c>
      <c r="I314" s="202" t="s">
        <v>47</v>
      </c>
      <c r="J314" s="224" t="s">
        <v>706</v>
      </c>
      <c r="K314" s="167" t="s">
        <v>35</v>
      </c>
      <c r="L314" s="171">
        <v>3.5</v>
      </c>
      <c r="M314" s="243"/>
      <c r="N314" s="243">
        <f t="shared" si="58"/>
        <v>0</v>
      </c>
      <c r="O314" s="243">
        <f t="shared" si="59"/>
        <v>0</v>
      </c>
      <c r="P314" s="245"/>
    </row>
    <row r="315" spans="1:16" ht="24.95" customHeight="1">
      <c r="A315" s="181" t="s">
        <v>707</v>
      </c>
      <c r="B315" s="195" t="s">
        <v>708</v>
      </c>
      <c r="C315" s="194" t="s">
        <v>47</v>
      </c>
      <c r="D315" s="224" t="s">
        <v>709</v>
      </c>
      <c r="E315" s="170" t="s">
        <v>78</v>
      </c>
      <c r="F315" s="171">
        <v>71.3</v>
      </c>
      <c r="G315" s="252">
        <v>20</v>
      </c>
      <c r="H315" s="195" t="s">
        <v>708</v>
      </c>
      <c r="I315" s="194" t="s">
        <v>47</v>
      </c>
      <c r="J315" s="224" t="s">
        <v>709</v>
      </c>
      <c r="K315" s="170" t="s">
        <v>78</v>
      </c>
      <c r="L315" s="171">
        <v>71.3</v>
      </c>
      <c r="M315" s="243"/>
      <c r="N315" s="243">
        <f t="shared" si="58"/>
        <v>0</v>
      </c>
      <c r="O315" s="243">
        <f t="shared" si="59"/>
        <v>0</v>
      </c>
      <c r="P315" s="245"/>
    </row>
    <row r="316" spans="1:16" ht="24.95" customHeight="1">
      <c r="A316" s="181" t="s">
        <v>710</v>
      </c>
      <c r="B316" s="184" t="s">
        <v>711</v>
      </c>
      <c r="C316" s="184" t="s">
        <v>47</v>
      </c>
      <c r="D316" s="223" t="s">
        <v>712</v>
      </c>
      <c r="E316" s="170" t="s">
        <v>35</v>
      </c>
      <c r="F316" s="171">
        <v>6.55</v>
      </c>
      <c r="G316" s="252">
        <v>20</v>
      </c>
      <c r="H316" s="184" t="s">
        <v>711</v>
      </c>
      <c r="I316" s="184" t="s">
        <v>47</v>
      </c>
      <c r="J316" s="223" t="s">
        <v>712</v>
      </c>
      <c r="K316" s="170" t="s">
        <v>35</v>
      </c>
      <c r="L316" s="171">
        <v>6.55</v>
      </c>
      <c r="M316" s="243"/>
      <c r="N316" s="243">
        <f t="shared" si="58"/>
        <v>0</v>
      </c>
      <c r="O316" s="243">
        <f t="shared" si="59"/>
        <v>0</v>
      </c>
      <c r="P316" s="245"/>
    </row>
    <row r="317" spans="1:16" ht="24.95" customHeight="1">
      <c r="A317" s="181" t="s">
        <v>713</v>
      </c>
      <c r="B317" s="184" t="s">
        <v>714</v>
      </c>
      <c r="C317" s="184" t="s">
        <v>47</v>
      </c>
      <c r="D317" s="223" t="s">
        <v>715</v>
      </c>
      <c r="E317" s="170" t="s">
        <v>35</v>
      </c>
      <c r="F317" s="171">
        <v>1.9</v>
      </c>
      <c r="G317" s="252">
        <v>20</v>
      </c>
      <c r="H317" s="184" t="s">
        <v>714</v>
      </c>
      <c r="I317" s="184" t="s">
        <v>47</v>
      </c>
      <c r="J317" s="223" t="s">
        <v>715</v>
      </c>
      <c r="K317" s="170" t="s">
        <v>35</v>
      </c>
      <c r="L317" s="171">
        <v>1.9</v>
      </c>
      <c r="M317" s="243"/>
      <c r="N317" s="243">
        <f t="shared" si="58"/>
        <v>0</v>
      </c>
      <c r="O317" s="243">
        <f t="shared" si="59"/>
        <v>0</v>
      </c>
      <c r="P317" s="245"/>
    </row>
    <row r="318" spans="1:16" ht="24.95" customHeight="1">
      <c r="A318" s="181" t="s">
        <v>716</v>
      </c>
      <c r="B318" s="181" t="s">
        <v>717</v>
      </c>
      <c r="C318" s="181" t="s">
        <v>47</v>
      </c>
      <c r="D318" s="222" t="s">
        <v>718</v>
      </c>
      <c r="E318" s="167" t="s">
        <v>35</v>
      </c>
      <c r="F318" s="168">
        <v>75.900000000000006</v>
      </c>
      <c r="G318" s="252">
        <v>20</v>
      </c>
      <c r="H318" s="181" t="s">
        <v>717</v>
      </c>
      <c r="I318" s="181" t="s">
        <v>47</v>
      </c>
      <c r="J318" s="222" t="s">
        <v>718</v>
      </c>
      <c r="K318" s="167" t="s">
        <v>35</v>
      </c>
      <c r="L318" s="168">
        <v>75.900000000000006</v>
      </c>
      <c r="M318" s="243"/>
      <c r="N318" s="243">
        <f t="shared" si="58"/>
        <v>0</v>
      </c>
      <c r="O318" s="243">
        <f t="shared" si="59"/>
        <v>0</v>
      </c>
      <c r="P318" s="245"/>
    </row>
    <row r="319" spans="1:16" ht="24.95" customHeight="1">
      <c r="A319" s="181" t="s">
        <v>719</v>
      </c>
      <c r="B319" s="181" t="s">
        <v>720</v>
      </c>
      <c r="C319" s="181" t="s">
        <v>33</v>
      </c>
      <c r="D319" s="222" t="s">
        <v>721</v>
      </c>
      <c r="E319" s="167" t="s">
        <v>35</v>
      </c>
      <c r="F319" s="168">
        <v>90.96</v>
      </c>
      <c r="G319" s="252">
        <v>20</v>
      </c>
      <c r="H319" s="181" t="s">
        <v>720</v>
      </c>
      <c r="I319" s="181" t="s">
        <v>33</v>
      </c>
      <c r="J319" s="222" t="s">
        <v>721</v>
      </c>
      <c r="K319" s="167" t="s">
        <v>35</v>
      </c>
      <c r="L319" s="168">
        <v>90.96</v>
      </c>
      <c r="M319" s="243"/>
      <c r="N319" s="243">
        <f t="shared" si="58"/>
        <v>0</v>
      </c>
      <c r="O319" s="243">
        <f t="shared" si="59"/>
        <v>0</v>
      </c>
      <c r="P319" s="245"/>
    </row>
    <row r="320" spans="1:16" ht="24.95" customHeight="1">
      <c r="A320" s="181" t="s">
        <v>722</v>
      </c>
      <c r="B320" s="181" t="s">
        <v>723</v>
      </c>
      <c r="C320" s="181" t="s">
        <v>33</v>
      </c>
      <c r="D320" s="222" t="s">
        <v>724</v>
      </c>
      <c r="E320" s="167" t="s">
        <v>35</v>
      </c>
      <c r="F320" s="168">
        <v>5.4</v>
      </c>
      <c r="G320" s="252">
        <v>20</v>
      </c>
      <c r="H320" s="181" t="s">
        <v>723</v>
      </c>
      <c r="I320" s="181" t="s">
        <v>33</v>
      </c>
      <c r="J320" s="222" t="s">
        <v>724</v>
      </c>
      <c r="K320" s="167" t="s">
        <v>35</v>
      </c>
      <c r="L320" s="168">
        <v>5.4</v>
      </c>
      <c r="M320" s="243"/>
      <c r="N320" s="243">
        <f t="shared" si="58"/>
        <v>0</v>
      </c>
      <c r="O320" s="243">
        <f t="shared" si="59"/>
        <v>0</v>
      </c>
      <c r="P320" s="245"/>
    </row>
    <row r="321" spans="1:16" ht="24.95" customHeight="1">
      <c r="A321" s="181" t="s">
        <v>725</v>
      </c>
      <c r="B321" s="181" t="s">
        <v>723</v>
      </c>
      <c r="C321" s="181" t="s">
        <v>33</v>
      </c>
      <c r="D321" s="222" t="s">
        <v>726</v>
      </c>
      <c r="E321" s="167" t="s">
        <v>35</v>
      </c>
      <c r="F321" s="168">
        <v>5.4</v>
      </c>
      <c r="G321" s="252">
        <v>20</v>
      </c>
      <c r="H321" s="181" t="s">
        <v>723</v>
      </c>
      <c r="I321" s="181" t="s">
        <v>33</v>
      </c>
      <c r="J321" s="222" t="s">
        <v>726</v>
      </c>
      <c r="K321" s="167" t="s">
        <v>35</v>
      </c>
      <c r="L321" s="168">
        <v>5.4</v>
      </c>
      <c r="M321" s="243"/>
      <c r="N321" s="243">
        <f t="shared" si="58"/>
        <v>0</v>
      </c>
      <c r="O321" s="243">
        <f t="shared" si="59"/>
        <v>0</v>
      </c>
      <c r="P321" s="245"/>
    </row>
    <row r="322" spans="1:16" ht="24.95" customHeight="1">
      <c r="A322" s="178"/>
      <c r="B322" s="178"/>
      <c r="C322" s="178"/>
      <c r="E322" s="162"/>
      <c r="F322" s="179"/>
      <c r="G322" s="253"/>
      <c r="H322" s="178"/>
      <c r="I322" s="178"/>
      <c r="J322" s="234"/>
      <c r="K322" s="162"/>
      <c r="L322" s="179"/>
      <c r="M322" s="160"/>
      <c r="N322" s="160"/>
      <c r="O322" s="160"/>
      <c r="P322" s="160"/>
    </row>
    <row r="323" spans="1:16" ht="24.95" customHeight="1">
      <c r="A323" s="164" t="s">
        <v>728</v>
      </c>
      <c r="B323" s="164"/>
      <c r="C323" s="164"/>
      <c r="D323" s="221" t="s">
        <v>729</v>
      </c>
      <c r="E323" s="165"/>
      <c r="F323" s="166"/>
      <c r="G323" s="251"/>
      <c r="H323" s="164"/>
      <c r="I323" s="164"/>
      <c r="J323" s="221" t="s">
        <v>729</v>
      </c>
      <c r="K323" s="165"/>
      <c r="L323" s="166"/>
      <c r="M323" s="165"/>
      <c r="N323" s="165"/>
      <c r="O323" s="166">
        <f>SUM(O324)</f>
        <v>0</v>
      </c>
      <c r="P323" s="166"/>
    </row>
    <row r="324" spans="1:16" ht="24.95" customHeight="1">
      <c r="A324" s="181" t="s">
        <v>730</v>
      </c>
      <c r="B324" s="181">
        <v>9537</v>
      </c>
      <c r="C324" s="181" t="s">
        <v>731</v>
      </c>
      <c r="D324" s="222" t="s">
        <v>732</v>
      </c>
      <c r="E324" s="167" t="s">
        <v>35</v>
      </c>
      <c r="F324" s="168">
        <v>972.34</v>
      </c>
      <c r="G324" s="250">
        <v>0</v>
      </c>
      <c r="H324" s="181">
        <v>9537</v>
      </c>
      <c r="I324" s="181" t="s">
        <v>33</v>
      </c>
      <c r="J324" s="222" t="s">
        <v>732</v>
      </c>
      <c r="K324" s="167" t="s">
        <v>35</v>
      </c>
      <c r="L324" s="168">
        <v>972.34</v>
      </c>
      <c r="M324" s="243"/>
      <c r="N324" s="243">
        <f>M324+(M324*$F$5)</f>
        <v>0</v>
      </c>
      <c r="O324" s="243">
        <f>L324*N324</f>
        <v>0</v>
      </c>
      <c r="P324" s="245"/>
    </row>
    <row r="325" spans="1:16" ht="24.95" customHeight="1">
      <c r="A325" s="200"/>
      <c r="B325" s="200"/>
      <c r="C325" s="200"/>
      <c r="D325" s="228"/>
      <c r="E325" s="1"/>
      <c r="F325" s="1"/>
      <c r="G325" s="2"/>
      <c r="H325" s="200"/>
      <c r="I325" s="200"/>
      <c r="J325" s="228"/>
      <c r="K325" s="1"/>
      <c r="L325" s="1"/>
      <c r="M325" s="160"/>
      <c r="N325" s="160"/>
      <c r="O325" s="160"/>
      <c r="P325" s="160"/>
    </row>
    <row r="326" spans="1:16" ht="24.95" customHeight="1">
      <c r="A326" s="279" t="s">
        <v>790</v>
      </c>
      <c r="B326" s="279"/>
      <c r="C326" s="279"/>
      <c r="D326" s="279"/>
      <c r="E326" s="316">
        <v>913862.24</v>
      </c>
      <c r="F326" s="317"/>
      <c r="G326" s="318"/>
      <c r="H326" s="309" t="s">
        <v>791</v>
      </c>
      <c r="I326" s="310"/>
      <c r="J326" s="310"/>
      <c r="K326" s="310"/>
      <c r="L326" s="310"/>
      <c r="M326" s="311"/>
      <c r="N326" s="319">
        <f>SUM(O323,O311,O300,O235,O227,O213,O187,O167,O138,O129,O115,O105,O102,O97,O67,O61,O48,O28,O22,O11)</f>
        <v>54859.166887999992</v>
      </c>
      <c r="O326" s="320"/>
      <c r="P326" s="321"/>
    </row>
  </sheetData>
  <mergeCells count="24">
    <mergeCell ref="A1:P1"/>
    <mergeCell ref="A2:P2"/>
    <mergeCell ref="H3:P3"/>
    <mergeCell ref="I4:P4"/>
    <mergeCell ref="I5:P5"/>
    <mergeCell ref="A3:G3"/>
    <mergeCell ref="B4:G4"/>
    <mergeCell ref="F5:G5"/>
    <mergeCell ref="B5:D5"/>
    <mergeCell ref="B6:D6"/>
    <mergeCell ref="H9:J9"/>
    <mergeCell ref="K9:L9"/>
    <mergeCell ref="M9:P9"/>
    <mergeCell ref="I6:P6"/>
    <mergeCell ref="A8:P8"/>
    <mergeCell ref="I7:P7"/>
    <mergeCell ref="F6:G6"/>
    <mergeCell ref="F7:G7"/>
    <mergeCell ref="B7:D7"/>
    <mergeCell ref="H326:M326"/>
    <mergeCell ref="E9:G9"/>
    <mergeCell ref="A9:D9"/>
    <mergeCell ref="E326:G326"/>
    <mergeCell ref="N326:P326"/>
  </mergeCells>
  <conditionalFormatting sqref="F151:F165 F212:G212 L212 F255:F272 F274:G274 F275:F286 F287:G287 F288:F297 F301:F309">
    <cfRule type="cellIs" dxfId="7" priority="32" stopIfTrue="1" operator="equal">
      <formula>0</formula>
    </cfRule>
  </conditionalFormatting>
  <conditionalFormatting sqref="F214:F225">
    <cfRule type="cellIs" dxfId="6" priority="20" stopIfTrue="1" operator="equal">
      <formula>0</formula>
    </cfRule>
  </conditionalFormatting>
  <conditionalFormatting sqref="F228:F233">
    <cfRule type="cellIs" dxfId="5" priority="17" stopIfTrue="1" operator="equal">
      <formula>0</formula>
    </cfRule>
  </conditionalFormatting>
  <conditionalFormatting sqref="F10:H10">
    <cfRule type="cellIs" dxfId="4" priority="29" stopIfTrue="1" operator="equal">
      <formula>0</formula>
    </cfRule>
  </conditionalFormatting>
  <conditionalFormatting sqref="F22:H22">
    <cfRule type="cellIs" dxfId="3" priority="1" stopIfTrue="1" operator="equal">
      <formula>0</formula>
    </cfRule>
  </conditionalFormatting>
  <conditionalFormatting sqref="L151:L165 L255:L272 L274:L297 L301:L309">
    <cfRule type="cellIs" dxfId="2" priority="16" stopIfTrue="1" operator="equal">
      <formula>0</formula>
    </cfRule>
  </conditionalFormatting>
  <conditionalFormatting sqref="L214:L225">
    <cfRule type="cellIs" dxfId="1" priority="5" stopIfTrue="1" operator="equal">
      <formula>0</formula>
    </cfRule>
  </conditionalFormatting>
  <conditionalFormatting sqref="L228:L233">
    <cfRule type="cellIs" dxfId="0" priority="2" stopIfTrue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5CFB7B7DD789445933196755E0F1C76" ma:contentTypeVersion="13" ma:contentTypeDescription="Criar um novo documento." ma:contentTypeScope="" ma:versionID="e06c1b548fd3ec6f2e88bf289aa0c6dc">
  <xsd:schema xmlns:xsd="http://www.w3.org/2001/XMLSchema" xmlns:xs="http://www.w3.org/2001/XMLSchema" xmlns:p="http://schemas.microsoft.com/office/2006/metadata/properties" xmlns:ns2="d70f4573-c3cf-4f3d-a64b-be830069108e" xmlns:ns3="5876c9c8-9818-4c63-90c4-0d6bd14f8324" targetNamespace="http://schemas.microsoft.com/office/2006/metadata/properties" ma:root="true" ma:fieldsID="cd29efdd312a57df5d46616a5f2620c6" ns2:_="" ns3:_="">
    <xsd:import namespace="d70f4573-c3cf-4f3d-a64b-be830069108e"/>
    <xsd:import namespace="5876c9c8-9818-4c63-90c4-0d6bd14f83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f4573-c3cf-4f3d-a64b-be830069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m" ma:readOnly="false" ma:fieldId="{5cf76f15-5ced-4ddc-b409-7134ff3c332f}" ma:taxonomyMulti="true" ma:sspId="9a3a2a4c-ea7f-4eb4-8a63-1504674d7c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6c9c8-9818-4c63-90c4-0d6bd14f832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c8fb35f-78e8-49df-af3e-ea3b86dee873}" ma:internalName="TaxCatchAll" ma:showField="CatchAllData" ma:web="5876c9c8-9818-4c63-90c4-0d6bd14f83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76c9c8-9818-4c63-90c4-0d6bd14f8324" xsi:nil="true"/>
    <lcf76f155ced4ddcb4097134ff3c332f xmlns="d70f4573-c3cf-4f3d-a64b-be830069108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82C198-0151-49E7-BCA0-D53EA57289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0f4573-c3cf-4f3d-a64b-be830069108e"/>
    <ds:schemaRef ds:uri="5876c9c8-9818-4c63-90c4-0d6bd14f83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DED951-AEFB-45A0-ACB4-FDC7A7A4AF77}">
  <ds:schemaRefs>
    <ds:schemaRef ds:uri="d70f4573-c3cf-4f3d-a64b-be830069108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5876c9c8-9818-4c63-90c4-0d6bd14f8324"/>
  </ds:schemaRefs>
</ds:datastoreItem>
</file>

<file path=customXml/itemProps3.xml><?xml version="1.0" encoding="utf-8"?>
<ds:datastoreItem xmlns:ds="http://schemas.openxmlformats.org/officeDocument/2006/customXml" ds:itemID="{863C3168-0843-4076-9A1B-A366467C88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Pacto original</vt:lpstr>
      <vt:lpstr>Planilha Repactuação 4S 2015</vt:lpstr>
    </vt:vector>
  </TitlesOfParts>
  <Manager/>
  <Company>Symanetc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LIVIA PALESTINA DE FREITAS CARDOSO CHACON</dc:creator>
  <cp:keywords/>
  <dc:description/>
  <cp:lastModifiedBy>ESTEVAO PERPETUO MARTINS</cp:lastModifiedBy>
  <cp:revision/>
  <dcterms:created xsi:type="dcterms:W3CDTF">2017-12-11T14:06:44Z</dcterms:created>
  <dcterms:modified xsi:type="dcterms:W3CDTF">2023-08-10T19:35:57Z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0x01010015CFB7B7DD789445933196755E0F1C76</vt:lpwstr>
  </property>
  <property fmtid="{D5CDD505-2E9C-101B-9397-08002B2CF9AE}" pid="3" name="MediaServiceImageTags">
    <vt:lpwstr/>
  </property>
</Properties>
</file>