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_de_trabalho" defaultThemeVersion="124226"/>
  <mc:AlternateContent xmlns:mc="http://schemas.openxmlformats.org/markup-compatibility/2006">
    <mc:Choice Requires="x15">
      <x15ac:absPath xmlns:x15ac="http://schemas.microsoft.com/office/spreadsheetml/2010/11/ac" url="\\fnde.gov.br\sa\DIPEQ\CONTRATOS\Novas contratações\Apoio administrativo\"/>
    </mc:Choice>
  </mc:AlternateContent>
  <xr:revisionPtr revIDLastSave="0" documentId="8_{AA4EA895-C03A-457A-B437-C4E6E230A3A9}" xr6:coauthVersionLast="47" xr6:coauthVersionMax="47" xr10:uidLastSave="{00000000-0000-0000-0000-000000000000}"/>
  <bookViews>
    <workbookView xWindow="-120" yWindow="-120" windowWidth="29040" windowHeight="15720" tabRatio="818" firstSheet="1" activeTab="2" xr2:uid="{00000000-000D-0000-FFFF-FFFF00000000}"/>
  </bookViews>
  <sheets>
    <sheet name="PROPOSTA" sheetId="63" state="hidden" r:id="rId1"/>
    <sheet name="RESUMO" sheetId="5" r:id="rId2"/>
    <sheet name="1 Analista-Direito" sheetId="66" r:id="rId3"/>
    <sheet name="Analista - Contabilidade" sheetId="19" r:id="rId4"/>
    <sheet name="M.C." sheetId="62" r:id="rId5"/>
  </sheets>
  <definedNames>
    <definedName name="__xlfn_IFERROR">NA()</definedName>
    <definedName name="_SEÇÃO5">#REF!</definedName>
    <definedName name="ADM" localSheetId="4">#REF!</definedName>
    <definedName name="ADM">#REF!</definedName>
    <definedName name="_xlnm.Print_Area" localSheetId="3">'Analista - Contabilidade'!#REF!</definedName>
    <definedName name="_xlnm.Print_Area" localSheetId="4">'M.C.'!$B$2:$G$57</definedName>
    <definedName name="_xlnm.Print_Area" localSheetId="0">PROPOSTA!$B$2:$H$38</definedName>
    <definedName name="_xlnm.Print_Area" localSheetId="1">RESUMO!$B$1:$K$6</definedName>
    <definedName name="AS" localSheetId="4">#REF!</definedName>
    <definedName name="AS">#REF!</definedName>
    <definedName name="BBB">#REF!</definedName>
    <definedName name="BDIFornec">#REF!</definedName>
    <definedName name="BDIServiços">#REF!</definedName>
    <definedName name="BEPI" localSheetId="4">#REF!</definedName>
    <definedName name="BEPI">#REF!</definedName>
    <definedName name="codigo2" localSheetId="4">#REF!</definedName>
    <definedName name="codigo2">#REF!</definedName>
    <definedName name="ds" localSheetId="4">#REF!</definedName>
    <definedName name="ds">#REF!</definedName>
    <definedName name="EPI" localSheetId="4">#REF!</definedName>
    <definedName name="EPI">#REF!</definedName>
    <definedName name="ESP">OFFSET(#REF!,0,0,COUNTA(#REF!),1)</definedName>
    <definedName name="Excel_BuiltIn_Print_Area_1_1_1_1_1">#N/A</definedName>
    <definedName name="Excel_BuiltIn_Print_Area_1_1_1_1_2">#N/A</definedName>
    <definedName name="Excel_BuiltIn_Print_Area_1_1_1_2">NA()</definedName>
    <definedName name="Excel_BuiltIn_Print_Area_1_1_4">#N/A</definedName>
    <definedName name="Excel_BuiltIn_Print_Area_1_1_5">#N/A</definedName>
    <definedName name="Excel_BuiltIn_Print_Area_10">#N/A</definedName>
    <definedName name="Excel_BuiltIn_Print_Area_12">#N/A</definedName>
    <definedName name="Excel_BuiltIn_Print_Area_2_1_2">NA()</definedName>
    <definedName name="Excel_BuiltIn_Print_Area_3" localSheetId="0">#REF!</definedName>
    <definedName name="Excel_BuiltIn_Print_Area_3">"""NA()"""</definedName>
    <definedName name="Excel_BuiltIn_Print_Area_3_1">#N/A</definedName>
    <definedName name="Excel_BuiltIn_Print_Area_3_1_1">NA()</definedName>
    <definedName name="Excel_BuiltIn_Print_Area_4" localSheetId="4">#REF!</definedName>
    <definedName name="Excel_BuiltIn_Print_Area_4">#REF!</definedName>
    <definedName name="Excel_BuiltIn_Print_Area_4_1_1">NA()</definedName>
    <definedName name="Excel_BuiltIn_Print_Area_5_1_1">#N/A</definedName>
    <definedName name="Excel_BuiltIn_Print_Area_5_1_1_1">NA()</definedName>
    <definedName name="Excel_BuiltIn_Print_Area_5_1_1_2">NA()</definedName>
    <definedName name="Excel_BuiltIn_Print_Area_5_1_4">#N/A</definedName>
    <definedName name="Excel_BuiltIn_Print_Area_5_1_5">#N/A</definedName>
    <definedName name="Excel_BuiltIn_Print_Area_7">NA()</definedName>
    <definedName name="Excel_BuiltIn_Print_Area_7_1">#N/A</definedName>
    <definedName name="Excel_BuiltIn_Print_Area_9">#N/A</definedName>
    <definedName name="fator">#REF!</definedName>
    <definedName name="fator121" localSheetId="4">#REF!</definedName>
    <definedName name="fator121">#REF!</definedName>
    <definedName name="fator1221" localSheetId="4">#REF!</definedName>
    <definedName name="fator1221">#REF!</definedName>
    <definedName name="FATOREQUIP">#REF!</definedName>
    <definedName name="FATORUNIF">#REF!</definedName>
    <definedName name="ftuni" localSheetId="4">#REF!</definedName>
    <definedName name="ftuni">#REF!</definedName>
    <definedName name="funcao" localSheetId="4">#REF!</definedName>
    <definedName name="funcao">#REF!</definedName>
    <definedName name="HOME" localSheetId="4">#REF!</definedName>
    <definedName name="HOME">#REF!</definedName>
    <definedName name="INFORMAÇÕES" localSheetId="4">#REF!</definedName>
    <definedName name="INFORMAÇÕES">#REF!</definedName>
    <definedName name="INSUMO" localSheetId="4">#REF!</definedName>
    <definedName name="INSUMO">#REF!</definedName>
    <definedName name="Item">#REF!</definedName>
    <definedName name="Itens">#REF!</definedName>
    <definedName name="LISTA_PRODUTOS">INDIRECT("PRODUTO[Item]")</definedName>
    <definedName name="LUCRO" localSheetId="4">#REF!</definedName>
    <definedName name="LUCRO">#REF!</definedName>
    <definedName name="lucro1" localSheetId="4">#REF!</definedName>
    <definedName name="lucro1">#REF!</definedName>
    <definedName name="matfixo">#REF!</definedName>
    <definedName name="Matriz" localSheetId="4">#REF!</definedName>
    <definedName name="Matriz">#REF!</definedName>
    <definedName name="Meses">#REF!</definedName>
    <definedName name="PREÇO" localSheetId="4">#REF!</definedName>
    <definedName name="PREÇO">#REF!</definedName>
    <definedName name="profissão">#REF!</definedName>
    <definedName name="s" localSheetId="4">#REF!</definedName>
    <definedName name="s">#REF!</definedName>
    <definedName name="segescal" localSheetId="4">#REF!</definedName>
    <definedName name="segescal">#REF!</definedName>
    <definedName name="SINAPI" localSheetId="4">#REF!</definedName>
    <definedName name="SINAPI">#REF!</definedName>
    <definedName name="TABELA">#REF!</definedName>
    <definedName name="TESTE" localSheetId="4">#REF!</definedName>
    <definedName name="TESTE">#REF!</definedName>
    <definedName name="Tipo_de_Joranda_de_Trabalho">OFFSET(#REF!,1,0,COUNTA(#REF!)-1,1)</definedName>
    <definedName name="TotalChaveiro">#REF!</definedName>
    <definedName name="TotalComunicação">#REF!</definedName>
    <definedName name="TotalDetEquipDiv">#REF!</definedName>
    <definedName name="TotalDetFerramentas">#REF!</definedName>
    <definedName name="TotalDetFerrEletr">#REF!</definedName>
    <definedName name="TotalDetMob">#REF!</definedName>
    <definedName name="TotalHorasExtras">#REF!</definedName>
    <definedName name="TotalMatCons">#REF!</definedName>
    <definedName name="TotalMatDemanda">#REF!</definedName>
    <definedName name="TotalMensalInsumosDiv">#REF!</definedName>
    <definedName name="trs" localSheetId="4">#REF!</definedName>
    <definedName name="trs">#REF!</definedName>
    <definedName name="UN" localSheetId="4">#REF!</definedName>
    <definedName name="UN">#REF!</definedName>
    <definedName name="UNI.EPI" localSheetId="4">#REF!</definedName>
    <definedName name="UNI.EP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19" l="1"/>
  <c r="E58" i="66"/>
  <c r="H3" i="5"/>
  <c r="D120" i="66"/>
  <c r="D125" i="66" s="1"/>
  <c r="E114" i="66"/>
  <c r="E136" i="66" s="1"/>
  <c r="D93" i="66"/>
  <c r="D81" i="66"/>
  <c r="D35" i="66"/>
  <c r="E21" i="66"/>
  <c r="E28" i="66" s="1"/>
  <c r="E57" i="66" s="1"/>
  <c r="H4" i="5"/>
  <c r="D81" i="19"/>
  <c r="C49" i="62"/>
  <c r="C34" i="62"/>
  <c r="C31" i="62"/>
  <c r="E65" i="66" l="1"/>
  <c r="E73" i="66" s="1"/>
  <c r="E92" i="66"/>
  <c r="E91" i="66"/>
  <c r="E50" i="66"/>
  <c r="E90" i="66"/>
  <c r="E49" i="66"/>
  <c r="E89" i="66"/>
  <c r="E48" i="66"/>
  <c r="E132" i="66"/>
  <c r="E88" i="66"/>
  <c r="E47" i="66"/>
  <c r="E46" i="66"/>
  <c r="E82" i="66"/>
  <c r="E45" i="66"/>
  <c r="E44" i="66"/>
  <c r="E43" i="66"/>
  <c r="E80" i="66"/>
  <c r="E79" i="66"/>
  <c r="E36" i="66"/>
  <c r="E78" i="66"/>
  <c r="E77" i="66"/>
  <c r="E34" i="66"/>
  <c r="E33" i="66"/>
  <c r="E35" i="66" s="1"/>
  <c r="E81" i="66"/>
  <c r="E93" i="66"/>
  <c r="D124" i="19"/>
  <c r="D120" i="19"/>
  <c r="E21" i="19"/>
  <c r="E114" i="19"/>
  <c r="E135" i="19" s="1"/>
  <c r="D93" i="19"/>
  <c r="E37" i="66" l="1"/>
  <c r="E71" i="66" s="1"/>
  <c r="E94" i="66"/>
  <c r="E135" i="66" s="1"/>
  <c r="E83" i="66"/>
  <c r="E134" i="66" s="1"/>
  <c r="E51" i="66"/>
  <c r="E72" i="66" s="1"/>
  <c r="E74" i="66" s="1"/>
  <c r="E133" i="66" s="1"/>
  <c r="D35" i="19"/>
  <c r="E28" i="19"/>
  <c r="E79" i="19" l="1"/>
  <c r="E57" i="19"/>
  <c r="E137" i="66"/>
  <c r="E118" i="66" s="1"/>
  <c r="E119" i="66" s="1"/>
  <c r="E124" i="66" s="1"/>
  <c r="E103" i="66"/>
  <c r="E105" i="66" s="1"/>
  <c r="E80" i="19"/>
  <c r="E81" i="19"/>
  <c r="E46" i="19"/>
  <c r="E93" i="19"/>
  <c r="E34" i="19"/>
  <c r="E33" i="19"/>
  <c r="E82" i="19"/>
  <c r="E43" i="19"/>
  <c r="E89" i="19"/>
  <c r="E47" i="19"/>
  <c r="E48" i="19"/>
  <c r="E44" i="19"/>
  <c r="E45" i="19"/>
  <c r="E50" i="19"/>
  <c r="E49" i="19"/>
  <c r="E131" i="19"/>
  <c r="E120" i="66" l="1"/>
  <c r="E125" i="66" s="1"/>
  <c r="E138" i="66" s="1"/>
  <c r="E139" i="66" s="1"/>
  <c r="I3" i="5" s="1"/>
  <c r="J3" i="5" s="1"/>
  <c r="K3" i="5" s="1"/>
  <c r="E51" i="19"/>
  <c r="E72" i="19" s="1"/>
  <c r="E35" i="19"/>
  <c r="C15" i="63"/>
  <c r="C16" i="63"/>
  <c r="C14" i="63"/>
  <c r="E123" i="66" l="1"/>
  <c r="E121" i="66"/>
  <c r="E77" i="19"/>
  <c r="E88" i="19"/>
  <c r="B37" i="63"/>
  <c r="E91" i="19" l="1"/>
  <c r="E90" i="19"/>
  <c r="E92" i="19"/>
  <c r="E65" i="19"/>
  <c r="E73" i="19" s="1"/>
  <c r="E94" i="19" l="1"/>
  <c r="E134" i="19" s="1"/>
  <c r="E78" i="19"/>
  <c r="E83" i="19" s="1"/>
  <c r="E133" i="19" s="1"/>
  <c r="E103" i="19" l="1"/>
  <c r="E105" i="19" s="1"/>
  <c r="E36" i="19" l="1"/>
  <c r="E37" i="19" s="1"/>
  <c r="E71" i="19" s="1"/>
  <c r="E74" i="19" l="1"/>
  <c r="E132" i="19" s="1"/>
  <c r="E136" i="19" s="1"/>
  <c r="E118" i="19" l="1"/>
  <c r="E119" i="19" s="1"/>
  <c r="E123" i="19" l="1"/>
  <c r="E120" i="19"/>
  <c r="E124" i="19" s="1"/>
  <c r="D16" i="63"/>
  <c r="F15" i="63" l="1"/>
  <c r="F16" i="63" l="1"/>
  <c r="G16" i="63" s="1"/>
  <c r="H16" i="63" s="1"/>
  <c r="F14" i="63" l="1"/>
  <c r="E137" i="19" l="1"/>
  <c r="E138" i="19" s="1"/>
  <c r="I4" i="5" s="1"/>
  <c r="J4" i="5" s="1"/>
  <c r="E28" i="63"/>
  <c r="E29" i="63"/>
  <c r="K4" i="5" l="1"/>
  <c r="K5" i="5" s="1"/>
  <c r="J5" i="5"/>
  <c r="E121" i="19"/>
  <c r="E122" i="19"/>
  <c r="D14" i="63"/>
  <c r="G14" i="63" s="1"/>
  <c r="H14" i="63" l="1"/>
  <c r="D15" i="63" l="1"/>
  <c r="G15" i="63" s="1"/>
  <c r="H15" i="63" s="1"/>
  <c r="H19" i="63" s="1"/>
  <c r="G26" i="63" s="1"/>
  <c r="H18" i="63" l="1"/>
  <c r="E26"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22" authorId="0" shapeId="0" xr:uid="{9492905A-A3C5-468C-957B-1D38920F8626}">
      <text>
        <r>
          <rPr>
            <b/>
            <sz val="9"/>
            <color indexed="81"/>
            <rFont val="Segoe UI"/>
            <family val="2"/>
          </rPr>
          <t>Itamar Rodrigues Silva Filho:</t>
        </r>
        <r>
          <rPr>
            <sz val="9"/>
            <color indexed="81"/>
            <rFont val="Segoe UI"/>
            <family val="2"/>
          </rPr>
          <t xml:space="preserve">
Faltam complementos conforme planilha indicada BASE</t>
        </r>
      </text>
    </comment>
  </commentList>
</comments>
</file>

<file path=xl/sharedStrings.xml><?xml version="1.0" encoding="utf-8"?>
<sst xmlns="http://schemas.openxmlformats.org/spreadsheetml/2006/main" count="634" uniqueCount="238">
  <si>
    <t>PRESIDÊNCIA DA REPÚBLICA
PROCESSO Nº: 00059.000338/2023-91
PREGÃO 20/2023</t>
  </si>
  <si>
    <r>
      <rPr>
        <b/>
        <sz val="14"/>
        <rFont val="Times New Roman"/>
        <family val="1"/>
      </rPr>
      <t xml:space="preserve">R7 FACILITIES - SERVIÇOS DE ENGENHARIA EIRELI
CNPJ: 11.162.311/0001-73
</t>
    </r>
    <r>
      <rPr>
        <b/>
        <sz val="9"/>
        <rFont val="Times New Roman"/>
        <family val="1"/>
      </rPr>
      <t>TR SIA TRECHO 17 RUA 14 LOTE 170 BRASÍLIA - DF
CEP: 71.200-240
FONE: (61) 3142-0377
EMAIL: licitacoes@r7facilities.com.br</t>
    </r>
  </si>
  <si>
    <t>FORMA DE TRIBUTAÇÃO DA EMPRESA</t>
  </si>
  <si>
    <t>LUCRO REAL</t>
  </si>
  <si>
    <t>LICITAÇÃO Nº: 20/2023</t>
  </si>
  <si>
    <t>OBJETO:</t>
  </si>
  <si>
    <t>Contratação de empresa especializada na prestação de serviços comuns de engenharia, com dedicação exclusiva de mão de obra, para as funções de Arquiteto, Engenheiro Eletricista, Engenheiro Civil, Engenheiro Civil (Orçamentista), Engenheiro Mecânico, em apoio à Coordenação-Geral de Engenharia da Presidência da República (COENGE/PR), na melhoria contínua, estudo, planejamento, desenvolvimento, elaboração, acompanhamento e apoio à fiscalização de projetos e serviços de engenharia.</t>
  </si>
  <si>
    <t xml:space="preserve">PLANILHA DE COMPOSIÇÃO DE PREÇOS  </t>
  </si>
  <si>
    <t>TOTALIZAÇÃO</t>
  </si>
  <si>
    <t>GRUPO 1</t>
  </si>
  <si>
    <t>ITEM</t>
  </si>
  <si>
    <t>ESPECIFICAÇÃO</t>
  </si>
  <si>
    <t>QTD</t>
  </si>
  <si>
    <t>UNIDADE</t>
  </si>
  <si>
    <t>VALOR UNITARIO</t>
  </si>
  <si>
    <t>VALOR MENSAL</t>
  </si>
  <si>
    <t>VALOR ANUAL</t>
  </si>
  <si>
    <t>SERVIÇO</t>
  </si>
  <si>
    <t>VALOR TOTAL MENSAL</t>
  </si>
  <si>
    <t>VALOR TOTAL ANUAL</t>
  </si>
  <si>
    <t xml:space="preserve"> </t>
  </si>
  <si>
    <t>DESCRIÇÃO</t>
  </si>
  <si>
    <t>VALOR TOTAL</t>
  </si>
  <si>
    <t>PRESTAÇÃO DE SERVIÇOS TERCEIRIZADOS</t>
  </si>
  <si>
    <t>VALOR MENSAL POR EXTENSO</t>
  </si>
  <si>
    <t>VALOR TOTAL POR EXTENSO</t>
  </si>
  <si>
    <t>DECLARAÇÕES</t>
  </si>
  <si>
    <r>
      <t xml:space="preserve">Declaramos que no preço proposto, estão computados todos os custos necessários para a execução dos serviços, bem como todos os tributos, seguros, encargos trabalhistas, comerciais e quaisquer outras despesas que incidam ou venham a incidir sobre o objeto do Edital em referência, e que influenciem na formação dos preços desta proposta.
Os serviços terão início de forma imediata na data de início da vigência do contrato e serão executados conforme condições e especificações constantes do edital e seus anexos.
Declaramos que nos preços propostos estão inclusos todos os custos necessários para a execução do objeto, bem como todos os tributos, fretes, seguros, encargos trabalhistas, comerciais e quaisquer outras despesas que incidam ou venham a incidir sobre o objeto desta licitação.
Declaro que a empresa se compromete a repactuar os preços das categorias pelos percentuais definidos na convenção coletiva de trabalho à qual esteja vinculada, conforme Anexo VIII do edital.
Declaro a viabilidade dos preços apresentados na proposta, conforme Anexo X do edital.
Declaro não constar no cadastro de empregadores flagrados explorando trabalhadores em condições análogas às de escravo, instituído pelo Ministério do Trabalho e Emprego, por meio da Portaria Interministerial MTPS/MMIRDH nº 4 de 11/05/2016.
Declaro não ter sido condenada, a CONTRATADA ou seus dirigentes, por infringir as leis de combate à discriminação de raça ou de gênero, ao trabalho infantil e ao trabalho escravo, em afronta a previsão aos artigos 1° e 170 da Constituição Federal de 1988; do artigo 149 do Código Penal Brasileiro; do Decreto n° 5.017/2004 (promulga o Protocolo de Palermo) e das Convenções da OIT nos 29 e 105.
Declaro, com base no artigo 63, § 1º da Lei nº 14.133/2021, que propostas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Declaramos o Cumprimento da Política de Empregabilidade.
Declaramos que estamos de pleno acordo com todas as condições estabelecidas no Edital e seus anexos, bem como aceitamos todas as obrigações e responsabilidades especificadas no Termo de Referência. Os serviços terão início conforme previsto no contrato a ser assinado e serão executados conforme condições e especificações constantes do Edital e seus Anexos. </t>
    </r>
    <r>
      <rPr>
        <b/>
        <u/>
        <sz val="10"/>
        <rFont val="Times New Roman"/>
        <family val="1"/>
      </rPr>
      <t>O prazo de validade de nossa proposta é de 90 dias</t>
    </r>
    <r>
      <rPr>
        <sz val="10"/>
        <rFont val="Times New Roman"/>
        <family val="1"/>
      </rPr>
      <t>, contados da data de suaapresentação. Caso nos seja adjudicado o objeto da licitação, comprometemo-nos a assinar o contrato no prazo determinado no Edital, e para esse fim fornecemos os seguintes dados:</t>
    </r>
  </si>
  <si>
    <t>DADOS DO REPRESENTANTE DA EMPRESA PARA ASSINATURA DO CONTRATO.</t>
  </si>
  <si>
    <t>Caso o objeto da licitação nos seja adjudicado, comprometemo-nos a assinar o contrato no prazo determinado no edital e para esse fim fornecemos os seguintes dados:</t>
  </si>
  <si>
    <t>NOME: Gildenilson Braz Torres
END: TR SIA Trecho 17 Rua 14 Lote 170 Brasília - DF
RG: 48437295-5 SSP-MA CPF: 717.967.543-15
E-MAIL: licitacoes@r7facilities.com.br
NACIONALIDADE: Brasileiro</t>
  </si>
  <si>
    <t>DADOS BANCÁRIOS</t>
  </si>
  <si>
    <t xml:space="preserve">BANCO - Banco do Brasil
AGÊNCIA: 1507-5
CONTA CORRENTE: 74475-1      </t>
  </si>
  <si>
    <t>GRUPO</t>
  </si>
  <si>
    <t>DESCRIÇÃO/ESPECIFICAÇÃO</t>
  </si>
  <si>
    <t>CATSER</t>
  </si>
  <si>
    <t>UNIDADE DE MEDIDA</t>
  </si>
  <si>
    <t>VALOR UNITÁRIO</t>
  </si>
  <si>
    <t>VALOR MESAL</t>
  </si>
  <si>
    <t>I</t>
  </si>
  <si>
    <t>Posto</t>
  </si>
  <si>
    <t>SECRETARIA EXECUTIVA</t>
  </si>
  <si>
    <t>SUBSECRETARIA DE GESTÃO ADMINISTRATIVA</t>
  </si>
  <si>
    <t>COORDENAÇÃO-GERAL DE LICITAÇÕES E CONTRATOS</t>
  </si>
  <si>
    <t>PLANILHA DE CUSTOS E FORMAÇÃO DE CUSTOS</t>
  </si>
  <si>
    <t xml:space="preserve">INSTRUÇÃO NORMATIVA Nº 5, DE 26 DE MAIO DE 2017 (Atualizada) e </t>
  </si>
  <si>
    <t>INSTRUÇÃO NORMATIVA Nº 7, DE 20 DE SETEMBRO DE 2018.</t>
  </si>
  <si>
    <t>Discriminação dos Serviços (dados referentes à contratação)</t>
  </si>
  <si>
    <t xml:space="preserve">A </t>
  </si>
  <si>
    <t xml:space="preserve">Data de apresentação da proposta (dia/mês/ano) </t>
  </si>
  <si>
    <t xml:space="preserve">B </t>
  </si>
  <si>
    <t xml:space="preserve">Município/UF </t>
  </si>
  <si>
    <t>Brasília/DF</t>
  </si>
  <si>
    <t xml:space="preserve">C </t>
  </si>
  <si>
    <t xml:space="preserve">Ano Acordo, Convenção ou Sentença Normativa em Dissídio Coletivo, Nº do registro no MTE </t>
  </si>
  <si>
    <t>D</t>
  </si>
  <si>
    <t xml:space="preserve">Nº de meses de execução contratual </t>
  </si>
  <si>
    <t xml:space="preserve">Dados complementares para composição dos custos referente à mão-de-obra </t>
  </si>
  <si>
    <t>Tipo de serviço (mesmo serviço com características distintas)</t>
  </si>
  <si>
    <t>Salário Normativo da Categoria Profissional</t>
  </si>
  <si>
    <t xml:space="preserve">Categoria profissional (vinculada à execução contratual) </t>
  </si>
  <si>
    <t>Classificação Brasileira de Ocupações (CBO):</t>
  </si>
  <si>
    <t xml:space="preserve">Data base da categoria (dia/mês/ano) </t>
  </si>
  <si>
    <t>Módulo 1 - Composição da Remuneração</t>
  </si>
  <si>
    <t xml:space="preserve">Composição da remuneração </t>
  </si>
  <si>
    <t xml:space="preserve">Valor (R$) </t>
  </si>
  <si>
    <t xml:space="preserve">Salário Base </t>
  </si>
  <si>
    <t>Adicional de Periculosidade</t>
  </si>
  <si>
    <t xml:space="preserve">Adicional de insalubridade </t>
  </si>
  <si>
    <t xml:space="preserve">D </t>
  </si>
  <si>
    <t xml:space="preserve">Adicional noturno </t>
  </si>
  <si>
    <t xml:space="preserve">E </t>
  </si>
  <si>
    <t>Adicional de Hora Noturna reduzida</t>
  </si>
  <si>
    <t xml:space="preserve">G </t>
  </si>
  <si>
    <t xml:space="preserve">Intervalo Intrajornada </t>
  </si>
  <si>
    <t xml:space="preserve">H </t>
  </si>
  <si>
    <t>Descanso Semanal Remunerado</t>
  </si>
  <si>
    <t xml:space="preserve">Total da Remuneração </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</si>
  <si>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</si>
  <si>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</si>
  <si>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</si>
  <si>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</si>
  <si>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</si>
  <si>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 xml:space="preserve">% </t>
  </si>
  <si>
    <t xml:space="preserve">13 º Salário </t>
  </si>
  <si>
    <t>Férias e Adicional de Férias</t>
  </si>
  <si>
    <t xml:space="preserve">Subtotal </t>
  </si>
  <si>
    <t>C</t>
  </si>
  <si>
    <t>Incidência dos encargos previstos no Submódulo 2.2 sobre 13º Salário, Férias e Adicional de Férias</t>
  </si>
  <si>
    <t xml:space="preserve">Total </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</si>
  <si>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</si>
  <si>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</si>
  <si>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</si>
  <si>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2.2</t>
  </si>
  <si>
    <t>GPS, FGTS e outras contribuições</t>
  </si>
  <si>
    <t xml:space="preserve">INSS </t>
  </si>
  <si>
    <t xml:space="preserve">Salário Educação </t>
  </si>
  <si>
    <t>SAT</t>
  </si>
  <si>
    <t>SESC ou SESI</t>
  </si>
  <si>
    <t>SENAI - SENAC</t>
  </si>
  <si>
    <t xml:space="preserve">F </t>
  </si>
  <si>
    <t xml:space="preserve">SEBRAE </t>
  </si>
  <si>
    <t>INCRA</t>
  </si>
  <si>
    <t>FGTS</t>
  </si>
  <si>
    <t xml:space="preserve">TOTAL </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</si>
  <si>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</si>
  <si>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</si>
  <si>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Esses percentuais incidem sobre o Módulo 1, o Submódulo 2.1. (Redação dada pela Instrução Normativa nº 7, de 2018)</t>
  </si>
  <si>
    <t>Submódulo 2.3 - Benefícios Mensais e Diários.</t>
  </si>
  <si>
    <t>2.3</t>
  </si>
  <si>
    <t>Benefícios Mensais e Diários</t>
  </si>
  <si>
    <t>Dias</t>
  </si>
  <si>
    <t>Valor/dia</t>
  </si>
  <si>
    <t xml:space="preserve">Transporte </t>
  </si>
  <si>
    <t>Auxílio- Refeição/ Alimentação  (Vales, Cestas básicas, etc)</t>
  </si>
  <si>
    <t xml:space="preserve">Fundo Social Odontológico </t>
  </si>
  <si>
    <t>Plano de Saúde</t>
  </si>
  <si>
    <t>E</t>
  </si>
  <si>
    <t>Seguro de vida, invalidez e funeral</t>
  </si>
  <si>
    <t>Auxílio creche</t>
  </si>
  <si>
    <t>G</t>
  </si>
  <si>
    <t>Contribuição Negocial</t>
  </si>
  <si>
    <t>Processamento em folha</t>
  </si>
  <si>
    <t xml:space="preserve">Total de Benefícios mensais e diários </t>
  </si>
  <si>
    <t>Nota 1: O valor informado deverá ser o custo real do benefício (descontado o valor eventualmente pago pelo posto).</t>
  </si>
  <si>
    <t>Nota 2: Observar a previsão dos benefícios contidos em Acordos, Convenções e Dissídios Coletivos de Trabalho e atentar-se ao disposto no art. 6º desta Instrução Normativa SEGES Nº 05/2017.</t>
  </si>
  <si>
    <t>Quadro-Resumo do Módulo 2 - Encargos e Benefícios anuais, mensais e diários</t>
  </si>
  <si>
    <t>Encargos e Benefícios Anuais, Mensais e Diários</t>
  </si>
  <si>
    <t>Valor (R$)</t>
  </si>
  <si>
    <t>Total</t>
  </si>
  <si>
    <t>Módulo 3 - Provisão para Rescisão</t>
  </si>
  <si>
    <t>Provisão para Rescisão</t>
  </si>
  <si>
    <t>%</t>
  </si>
  <si>
    <t>A</t>
  </si>
  <si>
    <t>Aviso Prévio Indenizado</t>
  </si>
  <si>
    <t>B</t>
  </si>
  <si>
    <t>Incidência do FGTS sobre o Aviso Prévio Indenizado</t>
  </si>
  <si>
    <t>Multa do FGTS sobre o Aviso Prévio Indenizado (Multa FGTS - Rescisão sem Justa Causa:) – valor da multado FGTS.</t>
  </si>
  <si>
    <t>Aviso Prévio Trabalhado</t>
  </si>
  <si>
    <t>Incidência de GPS, FGTS e outras contribuições sobre o Aviso Prévio Trabalhado</t>
  </si>
  <si>
    <t>F</t>
  </si>
  <si>
    <t>Multa do FGTS sobre o Aviso Prévio Trabalhado</t>
  </si>
  <si>
    <t>Nota 1: O somatório dos percentuais referentes a Multa do FGTS e contribuição social sobre o Aviso Prévio Indenizado e a Multa do FGTS e contribuição social sobre o Aviso Prévio Trabalhado não deverão ultrapassar a 5% conforme o Anexo XI da IN 05/2017-SG/MPDG</t>
  </si>
  <si>
    <t>Módulo 4 - Custo de Reposição do Profissional Ausente</t>
  </si>
  <si>
    <t>Submódulo 4.1 - Ausências Legais</t>
  </si>
  <si>
    <t>4.1</t>
  </si>
  <si>
    <t>Substituto nas Ausências Legais</t>
  </si>
  <si>
    <t>Substituto na cobertura de Férias</t>
  </si>
  <si>
    <t>Substituto na cobertura de Ausências Legais por doença</t>
  </si>
  <si>
    <t>Substituto na cobertura de Licença-Paternidade</t>
  </si>
  <si>
    <t>Substituto na cobertura de Ausência por acidente de trabalho</t>
  </si>
  <si>
    <t>Substituto na cobertura de Afastamento Maternidade</t>
  </si>
  <si>
    <t>Substituto na cobertura de Outras ausências</t>
  </si>
  <si>
    <t xml:space="preserve">                                                </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</si>
  <si>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</si>
  <si>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Submódulo 4.2 - Substituto na Intrajornada</t>
  </si>
  <si>
    <t>4.2</t>
  </si>
  <si>
    <t>Substituto na Intrajornada</t>
  </si>
  <si>
    <t>Substituto na cobertura de Intervalo para repouso ou alimentação</t>
  </si>
  <si>
    <t>Quadro-Resumo do Módulo 4 - Custo de Reposição do Profissional Ausente</t>
  </si>
  <si>
    <t>Custo de Reposição do Profissional Ausente</t>
  </si>
  <si>
    <t>Módulo 5 - Insumos Diversos</t>
  </si>
  <si>
    <t>Insumos Diversos</t>
  </si>
  <si>
    <t>Uniformes</t>
  </si>
  <si>
    <t>Materiais</t>
  </si>
  <si>
    <t>Equipamentos</t>
  </si>
  <si>
    <t>Utensílios</t>
  </si>
  <si>
    <t>Insumos</t>
  </si>
  <si>
    <t>Módulo 6 - Custos Indiretos, Tributos e Lucro</t>
  </si>
  <si>
    <t>Custos Indiretos, Tributos e Lucro</t>
  </si>
  <si>
    <t>Custos Indiretos</t>
  </si>
  <si>
    <t>Lucro</t>
  </si>
  <si>
    <t>Tributos</t>
  </si>
  <si>
    <t>C.1. Tributos Federais (PIS, COFINS)</t>
  </si>
  <si>
    <t>C.2. Tributos Estaduais (ISS)</t>
  </si>
  <si>
    <t>C.3. Tributos Municipais (especificar)</t>
  </si>
  <si>
    <t>Nota 1: Custos Indiretos, Tributos e Lucro por empregado.</t>
  </si>
  <si>
    <t>Nota 2: Os percentuais de Custos Indiretos (5%) e de Lucro (5%) por posto indicados acima estão menores que os máximos aceitáveis, de acordo com o Acórdão 2.369/2011- TCU – Plenário.</t>
  </si>
  <si>
    <t>Nota 3: O orçamento dos custos dos serviços foi estimado levando-se em consideração empresas optantes pelo Lucro Real.</t>
  </si>
  <si>
    <t>2. QUADRO-RESUMO DO CUSTO POR EMPREGADO</t>
  </si>
  <si>
    <t>Mão de obra vinculada à execução contratual (valor por empregado)</t>
  </si>
  <si>
    <t>Subtotal (A + B +C+ D+E)</t>
  </si>
  <si>
    <t>Módulo 6 – Custos Indiretos, Tributos e Lucro</t>
  </si>
  <si>
    <t xml:space="preserve">Valor Total por Empregado </t>
  </si>
  <si>
    <t>QUANTIDADE ANO</t>
  </si>
  <si>
    <t>Apoio Administrativo</t>
  </si>
  <si>
    <t>CUSTO TOTAL ESTIMADO DO GRUPO I</t>
  </si>
  <si>
    <t>BASE LEGAL</t>
  </si>
  <si>
    <t>Hora Noturna Reduzida</t>
  </si>
  <si>
    <t>Cálculo: [(1/12)x100] - Art 7 º, inciso VIII, da Constituição Federal, Lei nº 4 090 62 e Lei nº 787/89</t>
  </si>
  <si>
    <t>Item 14 - anexo VII, IN 05/2017 - MP e Art 8º da IN CJF nº 001/2013 - Cáculo: Férias - [(1/11) x 100] = 9,09 e 1/3 constitucional - [(1/3) x (1/11) x 100]=3,03%</t>
  </si>
  <si>
    <t>Item 14 - anexo VII, da IN 05/2017, IN nº 05/2017 - Anexo VII-D; IN nº 07/2018</t>
  </si>
  <si>
    <t>INSS</t>
  </si>
  <si>
    <t>Art. 2°, § 3º, da Lei 11.457, de 16 de março de 2007.</t>
  </si>
  <si>
    <t>SALÁRIO EDUCAÇÃO</t>
  </si>
  <si>
    <t>Art. 3º, Inciso I, Decreto 87.043, de 22 de março de 1982.</t>
  </si>
  <si>
    <t>SEGURO ACIDENTE DE TRABALHO= SAT X FAP</t>
  </si>
  <si>
    <t>RAT - 1% - Serviços combinados de escritório e apoio administrativo – código 8211-3/00, todos do Anexo V do Decreto nº 3.048/1999); - FAP: 2 (padrão) . Observação: A licitante deve preencher o item A.08 das planilhas de composição de custos e formação de preços com o valor de seu FAP, a ser comprovado no envio de sua proposta adequada ao lance vencedor, mediante apresentação da GFIP ou outro documento apto a fazêlo.</t>
  </si>
  <si>
    <t>SESI/SESC</t>
  </si>
  <si>
    <t>Art. 30, Lei 8.036, de 11 de maio de 1990.</t>
  </si>
  <si>
    <t>SENAI/SENAC</t>
  </si>
  <si>
    <t>Art. 1º, caput, Decreto-Lei 6.246, de 1944 (SENAI) e art. 4º, caput do Decreto-Lei 8.621, de 1946 (SENAC).</t>
  </si>
  <si>
    <t>SEBRAE</t>
  </si>
  <si>
    <t>Art. 8º, Lei 8.029, de 12 de abril de 1990.</t>
  </si>
  <si>
    <t>Art. 1°, I, 2 c/c art. 3°, ambos do Decreto-Lei 1.146, de 31 de dezembro de 1970.</t>
  </si>
  <si>
    <t>H</t>
  </si>
  <si>
    <t>Art. 15, Lei nº 8.036/90 e Art. 7º, III, CF.</t>
  </si>
  <si>
    <t>Vale Transporte, Decreto Distrital 40.392 (a partir de 20/01/2020)</t>
  </si>
  <si>
    <t xml:space="preserve">Cálculo: {[0,05x(1/12)]x100} = 0,42% - Art. 7º, XXI, CF/88, 477, 487 e ss. CLT </t>
  </si>
  <si>
    <t xml:space="preserve">INSTRUÇÃO NORMATIVA MTE/SIT Nº 25, DE 20 DE DEZEMBRO DE 2001= (8,00% x 0,42%) x 100 = 0,03% </t>
  </si>
  <si>
    <t>Multa do FGTS sobre o Aviso Prévio Indenizado</t>
  </si>
  <si>
    <t xml:space="preserve">Cálculo:  Item 14 - anexo VII, IN 05/2017 - MP - Art. 18, §1º da Lei 8.036/90 e Art 1º da Complementar nº 110/01 + Art. 12º da Lei 13.932/2019. </t>
  </si>
  <si>
    <t>Cálculo: [(100% / 30) x 7] / 12 = 1,944% - Acórdão 3.006/2010 – Plenário e Art. 7º, XXI, CF/88, 477, 487 e ss. da CLT</t>
  </si>
  <si>
    <t>Acórdão 2.217/2010 – Plenário</t>
  </si>
  <si>
    <t>Cálculo: 0,08 x 0,4] x [% Incidência dos Encargos do Submódulo 2.2] = 0,02 % - Lei nº 13.932, de 11 de dezembro de 2019</t>
  </si>
  <si>
    <r>
      <t xml:space="preserve">Constituição Federal de 1988 </t>
    </r>
    <r>
      <rPr>
        <sz val="32"/>
        <rFont val="Calibri"/>
        <family val="2"/>
        <scheme val="minor"/>
      </rPr>
      <t xml:space="preserve">(Art. 7º inciso XVII) e IN 7/2018 </t>
    </r>
  </si>
  <si>
    <t>Cálculo: [(100% / 30) x 1,4947] / 12 = 0,42 - Art. 473 da CLT</t>
  </si>
  <si>
    <t>Cálculo: {[(5/30)/12]x0,015}x 100, considerando 5 dias de afastamento e que 1% dos homens - Art. 7º inc XIX da CF terão direito a licença</t>
  </si>
  <si>
    <t>Cálculo: {[(100% /30) x 15] / 12} x (nºCAT/População INSS CAT) = 0,051% - Art. 19 a 23 da Lei
nº 8.213/91</t>
  </si>
  <si>
    <t xml:space="preserve"> Substituto na cobertura de Afastamento Maternidade</t>
  </si>
  <si>
    <t xml:space="preserve">Cálculo: {[(4/12]*0,0005}x100, considerando que 0,05% dos empregados utilizarão a licença. - Art. 7º inc XVIII, CF, Lei 8.213/91, art 72 da lei 11.770/2008 </t>
  </si>
  <si>
    <t>Substituto na cobertura de Ausência por Doença</t>
  </si>
  <si>
    <t>Cálculo: [(100% / 30) x 1,4947] / 12 = 0,32 - Art. 473 da CLT</t>
  </si>
  <si>
    <t>Percentual (%)</t>
  </si>
  <si>
    <t>CILT nos valores limites para contratação conforme Planilha do Ministério do Planejamento - IN 05/2017</t>
  </si>
  <si>
    <t>Artigo 2º da Lei nº 10.637/02 e Art.2º da Lei 10.833, de 29 de dezembro de 2003. Os tributos (COFINS e PIS) foram definidos utilizando o regime de tributação de Lucro REAL. A licitante deve elaborar sua proposta e, por conseguinte, sua planilha com base no regime de tributação ao qual estará submetida durante a execução do contrato.</t>
  </si>
  <si>
    <t xml:space="preserve">Lei Complementar nº 116, de 31 de julho de 2003 </t>
  </si>
  <si>
    <t>SALÁRIO BASE</t>
  </si>
  <si>
    <t>DD/MM/2025</t>
  </si>
  <si>
    <t>Cláusula 5ª - CCT 2025 - DF000042/2025 - SINDSERVIÇOS/DF</t>
  </si>
  <si>
    <t>Art 73 - CLT. Cálculo: Salário Base/220 x (40h semanais x 60min/52,5min) x 20% de adicional</t>
  </si>
  <si>
    <t>Cláusula 17ª - CCT 2025 - DF000042/2025 - SINDSERVIÇOS/DF</t>
  </si>
  <si>
    <t>Cláusula 20ª - CCT 2025 - DF000042/2025 - SINDSERVIÇOS/DF (não será pago pela administração)</t>
  </si>
  <si>
    <t>Cláusula 18ª - CCT 2025 - DF000042/2025 - SINDSERVIÇOS/DF - SINDSERVIÇOS/DF (não será pago pela Administração)</t>
  </si>
  <si>
    <t>Cláusula 21ª - CCT 2025 - DF000042/2025 - SINDSERVIÇOS/DF</t>
  </si>
  <si>
    <t>Analista Administrativo - Bacharel em Contabilidade</t>
  </si>
  <si>
    <t>Analista Administrativo - Bacharel em Direito</t>
  </si>
  <si>
    <t xml:space="preserve">Nota 3: O valor do auxílio-refeição foi obtido conforme média dos valores estabelecidos nas convenções coletivas de trabalho, vigentes nos contratos de apoio administrativo do FNDE (SINDISERVIÇOS/DF - número do registro no MTE DF000042/2025; SEAC X SIS/DF - número do registro no MTE DF000045/2025; SINDPD/DF - número do registro no MTE DF000783/2024), acrescida ao cálculo a convenção do sindicato de trabalhadores de escritórios de advocacia e de empresas de serviços contábeis.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</si>
</sst>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_ * #,##0.00_ ;_ * \-#,##0.00_ ;_ * \-??_ ;_ @_ "/>
    <numFmt numFmtId="167" formatCode="#,##0.00\ ;\(#,##0.00\);\-#\ ;@\ "/>
    <numFmt numFmtId="168" formatCode="0\ &quot;MESES&quot;"/>
    <numFmt numFmtId="169" formatCode="_(* #,##0.00_);_(* \(#,##0.00\);_(* &quot;-&quot;??_);_(@_)"/>
    <numFmt numFmtId="170" formatCode="_(&quot;R$&quot;* #,##0.00_);_(&quot;R$&quot;* \(#,##0.00\);_(&quot;R$&quot;* &quot;-&quot;??_);_(@_)"/>
    <numFmt numFmtId="171" formatCode="0.000%"/>
    <numFmt numFmtId="172" formatCode="0.0%"/>
  </numFmts>
  <fonts count="61" x14ac:knownFonts="1">
    <font>
      <sz val="11"/>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sz val="10"/>
      <name val="Arial"/>
      <family val="2"/>
    </font>
    <font>
      <sz val="10"/>
      <name val="Calibri"/>
      <family val="2"/>
      <scheme val="minor"/>
    </font>
    <font>
      <b/>
      <sz val="10"/>
      <color theme="1"/>
      <name val="Calibri"/>
      <family val="2"/>
      <scheme val="minor"/>
    </font>
    <font>
      <b/>
      <sz val="10"/>
      <name val="Calibri"/>
      <family val="2"/>
      <scheme val="minor"/>
    </font>
    <font>
      <b/>
      <sz val="11"/>
      <color indexed="8"/>
      <name val="Calibri"/>
      <family val="2"/>
    </font>
    <font>
      <sz val="11"/>
      <color indexed="8"/>
      <name val="Calibri"/>
      <family val="2"/>
    </font>
    <font>
      <sz val="10"/>
      <name val="Times New Roman"/>
      <family val="1"/>
    </font>
    <font>
      <sz val="11"/>
      <color theme="1"/>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0"/>
      <color rgb="FF000000"/>
      <name val="Arial"/>
      <family val="2"/>
    </font>
    <font>
      <b/>
      <sz val="9"/>
      <color indexed="81"/>
      <name val="Segoe UI"/>
      <family val="2"/>
    </font>
    <font>
      <sz val="11"/>
      <color theme="1"/>
      <name val="Times New Roman"/>
      <family val="1"/>
    </font>
    <font>
      <b/>
      <sz val="12"/>
      <color rgb="FFFF0000"/>
      <name val="Times New Roman"/>
      <family val="1"/>
    </font>
    <font>
      <b/>
      <sz val="11"/>
      <name val="Times New Roman"/>
      <family val="1"/>
    </font>
    <font>
      <b/>
      <sz val="14"/>
      <name val="Times New Roman"/>
      <family val="1"/>
    </font>
    <font>
      <b/>
      <sz val="9"/>
      <name val="Times New Roman"/>
      <family val="1"/>
    </font>
    <font>
      <b/>
      <sz val="11"/>
      <color rgb="FFFF0000"/>
      <name val="Times New Roman"/>
      <family val="1"/>
    </font>
    <font>
      <sz val="11"/>
      <color rgb="FF000000"/>
      <name val="Calibri"/>
      <family val="2"/>
    </font>
    <font>
      <b/>
      <sz val="10"/>
      <color rgb="FFFFFFFF"/>
      <name val="Times New Roman"/>
      <family val="1"/>
    </font>
    <font>
      <sz val="10"/>
      <color rgb="FF000000"/>
      <name val="Times New Roman"/>
      <family val="1"/>
    </font>
    <font>
      <b/>
      <sz val="10"/>
      <color rgb="FF000000"/>
      <name val="Times New Roman"/>
      <family val="1"/>
    </font>
    <font>
      <b/>
      <sz val="10"/>
      <color theme="0"/>
      <name val="Times New Roman"/>
      <family val="1"/>
    </font>
    <font>
      <b/>
      <sz val="10"/>
      <color rgb="FF231F20"/>
      <name val="Times New Roman"/>
      <family val="1"/>
    </font>
    <font>
      <sz val="10"/>
      <color rgb="FF231F20"/>
      <name val="Times New Roman"/>
      <family val="1"/>
    </font>
    <font>
      <b/>
      <sz val="11"/>
      <color rgb="FFFFFFFF"/>
      <name val="Times New Roman"/>
      <family val="1"/>
    </font>
    <font>
      <b/>
      <sz val="10"/>
      <name val="Times New Roman"/>
      <family val="1"/>
    </font>
    <font>
      <b/>
      <sz val="11"/>
      <color theme="1"/>
      <name val="Times New Roman"/>
      <family val="1"/>
    </font>
    <font>
      <b/>
      <u/>
      <sz val="10"/>
      <name val="Times New Roman"/>
      <family val="1"/>
    </font>
    <font>
      <sz val="11"/>
      <name val="Times New Roman"/>
      <family val="1"/>
    </font>
    <font>
      <i/>
      <sz val="8"/>
      <color theme="1"/>
      <name val="Times New Roman"/>
      <family val="1"/>
    </font>
    <font>
      <sz val="11"/>
      <name val="Calibri"/>
      <family val="2"/>
      <scheme val="minor"/>
    </font>
    <font>
      <sz val="10"/>
      <name val="Arial"/>
      <family val="2"/>
    </font>
    <font>
      <u/>
      <sz val="10"/>
      <color theme="10"/>
      <name val="Arial"/>
      <family val="2"/>
    </font>
    <font>
      <sz val="9"/>
      <name val="Calibri"/>
      <family val="2"/>
      <scheme val="minor"/>
    </font>
    <font>
      <sz val="8"/>
      <name val="Calibri"/>
      <family val="2"/>
    </font>
    <font>
      <sz val="8"/>
      <name val="Calibri"/>
      <family val="2"/>
      <scheme val="minor"/>
    </font>
    <font>
      <b/>
      <sz val="8"/>
      <name val="Calibri"/>
      <family val="2"/>
      <scheme val="minor"/>
    </font>
    <font>
      <b/>
      <sz val="11"/>
      <color theme="1"/>
      <name val="Calibri"/>
      <family val="2"/>
      <scheme val="minor"/>
    </font>
    <font>
      <b/>
      <sz val="11"/>
      <name val="Calibri"/>
      <family val="2"/>
      <scheme val="minor"/>
    </font>
    <font>
      <sz val="10"/>
      <color rgb="FFFF0000"/>
      <name val="Arial"/>
      <family val="2"/>
    </font>
    <font>
      <sz val="11.5"/>
      <color theme="1"/>
      <name val="Calibri"/>
      <family val="2"/>
      <scheme val="minor"/>
    </font>
    <font>
      <sz val="32"/>
      <name val="Calibri"/>
      <family val="2"/>
      <scheme val="minor"/>
    </font>
    <font>
      <sz val="9"/>
      <color indexed="81"/>
      <name val="Segoe UI"/>
      <family val="2"/>
    </font>
  </fonts>
  <fills count="3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tint="-0.499984740745262"/>
        <bgColor rgb="FF993366"/>
      </patternFill>
    </fill>
    <fill>
      <patternFill patternType="solid">
        <fgColor rgb="FFFFFFFF"/>
        <bgColor rgb="FFFFFFCC"/>
      </patternFill>
    </fill>
    <fill>
      <patternFill patternType="solid">
        <fgColor theme="0" tint="-0.499984740745262"/>
        <bgColor rgb="FFBFBFBF"/>
      </patternFill>
    </fill>
    <fill>
      <patternFill patternType="solid">
        <fgColor theme="0" tint="-0.499984740745262"/>
        <bgColor rgb="FF1F3864"/>
      </patternFill>
    </fill>
    <fill>
      <patternFill patternType="solid">
        <fgColor theme="0" tint="-0.499984740745262"/>
        <bgColor indexed="64"/>
      </patternFill>
    </fill>
    <fill>
      <patternFill patternType="solid">
        <fgColor theme="0" tint="-0.14999847407452621"/>
        <bgColor indexed="26"/>
      </patternFill>
    </fill>
    <fill>
      <patternFill patternType="solid">
        <fgColor theme="0" tint="-4.9989318521683403E-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style="hair">
        <color auto="1"/>
      </top>
      <bottom/>
      <diagonal/>
    </border>
    <border>
      <left style="hair">
        <color auto="1"/>
      </left>
      <right style="hair">
        <color auto="1"/>
      </right>
      <top style="hair">
        <color auto="1"/>
      </top>
      <bottom/>
      <diagonal/>
    </border>
    <border>
      <left/>
      <right style="medium">
        <color indexed="64"/>
      </right>
      <top style="hair">
        <color auto="1"/>
      </top>
      <bottom/>
      <diagonal/>
    </border>
    <border>
      <left style="medium">
        <color indexed="64"/>
      </left>
      <right style="hair">
        <color auto="1"/>
      </right>
      <top/>
      <bottom/>
      <diagonal/>
    </border>
    <border>
      <left style="hair">
        <color auto="1"/>
      </left>
      <right style="hair">
        <color auto="1"/>
      </right>
      <top/>
      <bottom/>
      <diagonal/>
    </border>
    <border>
      <left style="medium">
        <color indexed="64"/>
      </left>
      <right style="hair">
        <color rgb="FF818386"/>
      </right>
      <top style="hair">
        <color rgb="FF818386"/>
      </top>
      <bottom style="hair">
        <color rgb="FF818386"/>
      </bottom>
      <diagonal/>
    </border>
    <border>
      <left style="hair">
        <color rgb="FF818386"/>
      </left>
      <right style="hair">
        <color rgb="FF818386"/>
      </right>
      <top style="hair">
        <color rgb="FF818386"/>
      </top>
      <bottom style="hair">
        <color rgb="FF818386"/>
      </bottom>
      <diagonal/>
    </border>
    <border>
      <left style="hair">
        <color rgb="FF818386"/>
      </left>
      <right style="medium">
        <color indexed="64"/>
      </right>
      <top style="hair">
        <color rgb="FF818386"/>
      </top>
      <bottom style="hair">
        <color rgb="FF818386"/>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top style="thin">
        <color indexed="8"/>
      </top>
      <bottom style="thin">
        <color indexed="8"/>
      </bottom>
      <diagonal/>
    </border>
    <border>
      <left style="medium">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8"/>
      </bottom>
      <diagonal/>
    </border>
    <border>
      <left/>
      <right style="thin">
        <color indexed="8"/>
      </right>
      <top style="medium">
        <color indexed="64"/>
      </top>
      <bottom style="thin">
        <color indexed="8"/>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8"/>
      </bottom>
      <diagonal/>
    </border>
    <border>
      <left style="thin">
        <color indexed="8"/>
      </left>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64"/>
      </right>
      <top style="medium">
        <color indexed="64"/>
      </top>
      <bottom style="thin">
        <color indexed="8"/>
      </bottom>
      <diagonal/>
    </border>
    <border>
      <left style="thin">
        <color indexed="8"/>
      </left>
      <right style="thin">
        <color indexed="64"/>
      </right>
      <top/>
      <bottom style="thin">
        <color indexed="8"/>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medium">
        <color indexed="64"/>
      </right>
      <top style="medium">
        <color indexed="64"/>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style="thin">
        <color indexed="64"/>
      </right>
      <top style="medium">
        <color indexed="64"/>
      </top>
      <bottom/>
      <diagonal/>
    </border>
  </borders>
  <cellStyleXfs count="109">
    <xf numFmtId="0" fontId="0" fillId="0" borderId="0"/>
    <xf numFmtId="43" fontId="1" fillId="0" borderId="0" applyFont="0" applyFill="0" applyBorder="0" applyAlignment="0" applyProtection="0"/>
    <xf numFmtId="9" fontId="3"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0" fillId="0" borderId="0" applyNumberFormat="0" applyFill="0" applyBorder="0" applyProtection="0">
      <alignment vertical="top" wrapText="1"/>
    </xf>
    <xf numFmtId="165" fontId="4" fillId="0" borderId="0" applyFill="0" applyBorder="0" applyAlignment="0" applyProtection="0"/>
    <xf numFmtId="0" fontId="4" fillId="0" borderId="0"/>
    <xf numFmtId="0" fontId="4" fillId="0" borderId="0"/>
    <xf numFmtId="9" fontId="4" fillId="0" borderId="0" applyFill="0" applyBorder="0" applyAlignment="0" applyProtection="0"/>
    <xf numFmtId="0" fontId="8" fillId="0" borderId="5" applyNumberFormat="0" applyFill="0" applyAlignment="0" applyProtection="0"/>
    <xf numFmtId="166" fontId="4"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22" fillId="5" borderId="0" applyNumberFormat="0" applyBorder="0" applyAlignment="0" applyProtection="0"/>
    <xf numFmtId="0" fontId="18" fillId="6" borderId="0" applyNumberFormat="0" applyBorder="0" applyAlignment="0" applyProtection="0"/>
    <xf numFmtId="0" fontId="19" fillId="10" borderId="6" applyNumberFormat="0" applyAlignment="0" applyProtection="0"/>
    <xf numFmtId="0" fontId="19" fillId="10" borderId="6" applyNumberFormat="0" applyAlignment="0" applyProtection="0"/>
    <xf numFmtId="0" fontId="20" fillId="23" borderId="7" applyNumberFormat="0" applyAlignment="0" applyProtection="0"/>
    <xf numFmtId="0" fontId="12" fillId="0" borderId="8" applyNumberFormat="0" applyFill="0" applyAlignment="0" applyProtection="0"/>
    <xf numFmtId="0" fontId="20" fillId="23" borderId="7" applyNumberFormat="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21" fillId="10" borderId="6" applyNumberFormat="0" applyAlignment="0" applyProtection="0"/>
    <xf numFmtId="0" fontId="26" fillId="0" borderId="0" applyNumberFormat="0" applyFill="0" applyBorder="0" applyAlignment="0" applyProtection="0"/>
    <xf numFmtId="0" fontId="18" fillId="6" borderId="0" applyNumberFormat="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21" fillId="9" borderId="6" applyNumberFormat="0" applyAlignment="0" applyProtection="0"/>
    <xf numFmtId="0" fontId="12" fillId="0" borderId="8" applyNumberFormat="0" applyFill="0" applyAlignment="0" applyProtection="0"/>
    <xf numFmtId="0" fontId="23" fillId="24" borderId="0" applyNumberFormat="0" applyBorder="0" applyAlignment="0" applyProtection="0"/>
    <xf numFmtId="0" fontId="4" fillId="25" borderId="12" applyNumberFormat="0" applyFont="0" applyAlignment="0" applyProtection="0"/>
    <xf numFmtId="0" fontId="9" fillId="25" borderId="12" applyNumberFormat="0" applyFont="0" applyAlignment="0" applyProtection="0"/>
    <xf numFmtId="0" fontId="24" fillId="10" borderId="13" applyNumberFormat="0" applyAlignment="0" applyProtection="0"/>
    <xf numFmtId="0" fontId="24" fillId="10" borderId="13"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25" fillId="0" borderId="0" applyNumberFormat="0" applyFill="0" applyBorder="0" applyAlignment="0" applyProtection="0"/>
    <xf numFmtId="0" fontId="4" fillId="0" borderId="0"/>
    <xf numFmtId="165" fontId="4" fillId="0" borderId="0" applyFill="0" applyBorder="0" applyAlignment="0" applyProtection="0"/>
    <xf numFmtId="0" fontId="1" fillId="0" borderId="0"/>
    <xf numFmtId="9" fontId="9" fillId="0" borderId="0" applyFill="0" applyBorder="0" applyAlignment="0" applyProtection="0"/>
    <xf numFmtId="0" fontId="27" fillId="0" borderId="0"/>
    <xf numFmtId="9" fontId="4" fillId="0" borderId="0" applyFill="0" applyBorder="0" applyAlignment="0" applyProtection="0"/>
    <xf numFmtId="0" fontId="1" fillId="0" borderId="0"/>
    <xf numFmtId="0" fontId="35" fillId="0" borderId="0"/>
    <xf numFmtId="170" fontId="1" fillId="0" borderId="0" applyFont="0" applyFill="0" applyBorder="0" applyAlignment="0" applyProtection="0"/>
    <xf numFmtId="0" fontId="49" fillId="0" borderId="0"/>
    <xf numFmtId="165" fontId="4" fillId="0" borderId="0" applyFont="0" applyFill="0" applyBorder="0" applyAlignment="0" applyProtection="0"/>
    <xf numFmtId="9" fontId="4" fillId="0" borderId="0" applyFont="0" applyFill="0" applyBorder="0" applyAlignment="0" applyProtection="0"/>
    <xf numFmtId="0" fontId="50" fillId="0" borderId="0" applyNumberFormat="0" applyFill="0" applyBorder="0" applyAlignment="0" applyProtection="0"/>
    <xf numFmtId="43" fontId="4" fillId="0" borderId="0" applyFont="0" applyFill="0" applyBorder="0" applyAlignment="0" applyProtection="0"/>
  </cellStyleXfs>
  <cellXfs count="37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43" fontId="2" fillId="0" borderId="0" xfId="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164" fontId="11" fillId="0" borderId="0" xfId="1" applyNumberFormat="1" applyFont="1" applyBorder="1" applyAlignment="1">
      <alignment horizontal="center" vertical="center"/>
    </xf>
    <xf numFmtId="0" fontId="29" fillId="0" borderId="0" xfId="101" applyFont="1"/>
    <xf numFmtId="0" fontId="29" fillId="0" borderId="0" xfId="101" applyFont="1" applyAlignment="1">
      <alignment horizontal="center" vertical="center"/>
    </xf>
    <xf numFmtId="0" fontId="37" fillId="27" borderId="14" xfId="102" applyFont="1" applyFill="1" applyBorder="1" applyAlignment="1">
      <alignment horizontal="center" vertical="center" wrapText="1"/>
    </xf>
    <xf numFmtId="0" fontId="37" fillId="27" borderId="0" xfId="102" applyFont="1" applyFill="1" applyAlignment="1">
      <alignment vertical="center" wrapText="1"/>
    </xf>
    <xf numFmtId="167" fontId="37" fillId="27" borderId="0" xfId="102" applyNumberFormat="1" applyFont="1" applyFill="1" applyAlignment="1">
      <alignment vertical="center" wrapText="1"/>
    </xf>
    <xf numFmtId="10" fontId="37" fillId="27" borderId="0" xfId="102" applyNumberFormat="1" applyFont="1" applyFill="1" applyAlignment="1">
      <alignment vertical="center" wrapText="1"/>
    </xf>
    <xf numFmtId="0" fontId="37" fillId="27" borderId="22" xfId="102" applyFont="1" applyFill="1" applyBorder="1" applyAlignment="1">
      <alignment vertical="center" wrapText="1"/>
    </xf>
    <xf numFmtId="2" fontId="29" fillId="0" borderId="0" xfId="101" applyNumberFormat="1" applyFont="1" applyAlignment="1">
      <alignment horizontal="center" vertical="center"/>
    </xf>
    <xf numFmtId="2" fontId="36" fillId="29" borderId="40" xfId="102" applyNumberFormat="1" applyFont="1" applyFill="1" applyBorder="1" applyAlignment="1">
      <alignment horizontal="center" vertical="center" wrapText="1"/>
    </xf>
    <xf numFmtId="168" fontId="39" fillId="30" borderId="22" xfId="10" applyNumberFormat="1" applyFont="1" applyFill="1" applyBorder="1" applyAlignment="1">
      <alignment horizontal="center" vertical="center"/>
    </xf>
    <xf numFmtId="0" fontId="40" fillId="0" borderId="43" xfId="10" applyFont="1" applyBorder="1" applyAlignment="1">
      <alignment horizontal="center" vertical="center" wrapText="1"/>
    </xf>
    <xf numFmtId="0" fontId="41" fillId="0" borderId="44" xfId="10" applyFont="1" applyBorder="1" applyAlignment="1">
      <alignment horizontal="justify" vertical="center" wrapText="1"/>
    </xf>
    <xf numFmtId="0" fontId="41" fillId="0" borderId="44" xfId="10" applyFont="1" applyBorder="1" applyAlignment="1">
      <alignment horizontal="center" vertical="center" wrapText="1"/>
    </xf>
    <xf numFmtId="4" fontId="41" fillId="0" borderId="44" xfId="10" applyNumberFormat="1" applyFont="1" applyBorder="1" applyAlignment="1">
      <alignment horizontal="center" vertical="center" wrapText="1"/>
    </xf>
    <xf numFmtId="169" fontId="41" fillId="0" borderId="45" xfId="10" applyNumberFormat="1" applyFont="1" applyBorder="1" applyAlignment="1">
      <alignment horizontal="center" vertical="center" wrapText="1"/>
    </xf>
    <xf numFmtId="4" fontId="39" fillId="30" borderId="45" xfId="10" applyNumberFormat="1" applyFont="1" applyFill="1" applyBorder="1" applyAlignment="1">
      <alignment vertical="center" wrapText="1"/>
    </xf>
    <xf numFmtId="0" fontId="42" fillId="27" borderId="14" xfId="102" applyFont="1" applyFill="1" applyBorder="1" applyAlignment="1">
      <alignment horizontal="center" vertical="center" wrapText="1"/>
    </xf>
    <xf numFmtId="0" fontId="42" fillId="27" borderId="0" xfId="102" applyFont="1" applyFill="1" applyAlignment="1">
      <alignment horizontal="center" vertical="center" wrapText="1"/>
    </xf>
    <xf numFmtId="0" fontId="42" fillId="0" borderId="0" xfId="102" applyFont="1" applyAlignment="1">
      <alignment horizontal="center" vertical="center" wrapText="1"/>
    </xf>
    <xf numFmtId="0" fontId="42" fillId="27" borderId="22" xfId="102" applyFont="1" applyFill="1" applyBorder="1" applyAlignment="1">
      <alignment horizontal="center" vertical="center" wrapText="1"/>
    </xf>
    <xf numFmtId="0" fontId="48" fillId="0" borderId="1" xfId="0" applyFont="1" applyBorder="1" applyAlignment="1">
      <alignment horizontal="center" vertical="center"/>
    </xf>
    <xf numFmtId="0" fontId="7" fillId="0" borderId="18" xfId="104" applyFont="1" applyBorder="1" applyAlignment="1">
      <alignment horizontal="center" vertical="center" wrapText="1"/>
    </xf>
    <xf numFmtId="0" fontId="7" fillId="0" borderId="16" xfId="104" applyFont="1" applyBorder="1" applyAlignment="1">
      <alignment horizontal="center" vertical="center" wrapText="1"/>
    </xf>
    <xf numFmtId="0" fontId="7" fillId="0" borderId="17" xfId="104" applyFont="1" applyBorder="1" applyAlignment="1">
      <alignment horizontal="center" vertical="center" shrinkToFit="1"/>
    </xf>
    <xf numFmtId="0" fontId="5" fillId="0" borderId="54" xfId="104" applyFont="1" applyBorder="1" applyAlignment="1">
      <alignment vertical="center" shrinkToFit="1"/>
    </xf>
    <xf numFmtId="0" fontId="5" fillId="0" borderId="52" xfId="104" applyFont="1" applyBorder="1" applyAlignment="1">
      <alignment vertical="center" shrinkToFit="1"/>
    </xf>
    <xf numFmtId="0" fontId="49" fillId="0" borderId="0" xfId="104"/>
    <xf numFmtId="0" fontId="5" fillId="0" borderId="76" xfId="104" applyFont="1" applyBorder="1" applyAlignment="1">
      <alignment horizontal="center" vertical="center" shrinkToFit="1"/>
    </xf>
    <xf numFmtId="0" fontId="5" fillId="0" borderId="56" xfId="104" applyFont="1" applyBorder="1" applyAlignment="1">
      <alignment horizontal="center" vertical="center" shrinkToFit="1"/>
    </xf>
    <xf numFmtId="0" fontId="5" fillId="0" borderId="27" xfId="104" applyFont="1" applyBorder="1" applyAlignment="1">
      <alignment horizontal="center" vertical="center" shrinkToFit="1"/>
    </xf>
    <xf numFmtId="165" fontId="5" fillId="0" borderId="31" xfId="105" applyFont="1" applyFill="1" applyBorder="1" applyAlignment="1">
      <alignment horizontal="center" vertical="center" shrinkToFit="1"/>
    </xf>
    <xf numFmtId="0" fontId="5" fillId="0" borderId="32" xfId="104" applyFont="1" applyBorder="1" applyAlignment="1">
      <alignment horizontal="center" vertical="center" shrinkToFit="1"/>
    </xf>
    <xf numFmtId="165" fontId="5" fillId="0" borderId="28" xfId="105" applyFont="1" applyFill="1" applyBorder="1" applyAlignment="1">
      <alignment horizontal="center" vertical="center" shrinkToFit="1"/>
    </xf>
    <xf numFmtId="0" fontId="5" fillId="0" borderId="33" xfId="104" applyFont="1" applyBorder="1" applyAlignment="1">
      <alignment horizontal="center" vertical="center" shrinkToFit="1"/>
    </xf>
    <xf numFmtId="0" fontId="5" fillId="0" borderId="34" xfId="105" applyNumberFormat="1" applyFont="1" applyFill="1" applyBorder="1" applyAlignment="1">
      <alignment horizontal="center" vertical="center" shrinkToFit="1"/>
    </xf>
    <xf numFmtId="0" fontId="5" fillId="0" borderId="49" xfId="104" applyFont="1" applyBorder="1" applyAlignment="1">
      <alignment horizontal="center" vertical="center" shrinkToFit="1"/>
    </xf>
    <xf numFmtId="0" fontId="5" fillId="0" borderId="50" xfId="104" applyFont="1" applyBorder="1" applyAlignment="1">
      <alignment horizontal="center" vertical="center" shrinkToFit="1"/>
    </xf>
    <xf numFmtId="165" fontId="5" fillId="0" borderId="53" xfId="105" applyFont="1" applyFill="1" applyBorder="1" applyAlignment="1">
      <alignment vertical="center" shrinkToFit="1"/>
    </xf>
    <xf numFmtId="165" fontId="7" fillId="0" borderId="18" xfId="105" applyFont="1" applyFill="1" applyBorder="1" applyAlignment="1">
      <alignment vertical="center" shrinkToFit="1"/>
    </xf>
    <xf numFmtId="0" fontId="5" fillId="0" borderId="62" xfId="104" applyFont="1" applyBorder="1" applyAlignment="1">
      <alignment horizontal="center" vertical="center" shrinkToFit="1"/>
    </xf>
    <xf numFmtId="165" fontId="5" fillId="0" borderId="64" xfId="105" applyFont="1" applyFill="1" applyBorder="1" applyAlignment="1">
      <alignment vertical="center" shrinkToFit="1"/>
    </xf>
    <xf numFmtId="0" fontId="5" fillId="0" borderId="65" xfId="104" applyFont="1" applyBorder="1" applyAlignment="1">
      <alignment horizontal="center" vertical="center" shrinkToFit="1"/>
    </xf>
    <xf numFmtId="9" fontId="5" fillId="0" borderId="66" xfId="104" applyNumberFormat="1" applyFont="1" applyBorder="1" applyAlignment="1">
      <alignment horizontal="center" vertical="center" shrinkToFit="1"/>
    </xf>
    <xf numFmtId="165" fontId="5" fillId="0" borderId="67" xfId="105" applyFont="1" applyFill="1" applyBorder="1" applyAlignment="1">
      <alignment vertical="center" shrinkToFit="1"/>
    </xf>
    <xf numFmtId="10" fontId="5" fillId="0" borderId="66" xfId="104" applyNumberFormat="1" applyFont="1" applyBorder="1" applyAlignment="1">
      <alignment horizontal="center" vertical="center" shrinkToFit="1"/>
    </xf>
    <xf numFmtId="0" fontId="5" fillId="0" borderId="68" xfId="104" applyFont="1" applyBorder="1" applyAlignment="1">
      <alignment horizontal="center" vertical="center" shrinkToFit="1"/>
    </xf>
    <xf numFmtId="165" fontId="5" fillId="0" borderId="70" xfId="105" applyFont="1" applyFill="1" applyBorder="1" applyAlignment="1">
      <alignment vertical="center" shrinkToFit="1"/>
    </xf>
    <xf numFmtId="165" fontId="7" fillId="0" borderId="59" xfId="105" applyFont="1" applyFill="1" applyBorder="1" applyAlignment="1">
      <alignment vertical="center" shrinkToFit="1"/>
    </xf>
    <xf numFmtId="0" fontId="5" fillId="0" borderId="0" xfId="104" applyFont="1" applyAlignment="1">
      <alignment horizontal="center" vertical="center" shrinkToFit="1"/>
    </xf>
    <xf numFmtId="165" fontId="5" fillId="0" borderId="0" xfId="105" applyFont="1" applyFill="1" applyBorder="1" applyAlignment="1">
      <alignment vertical="center" shrinkToFit="1"/>
    </xf>
    <xf numFmtId="0" fontId="7" fillId="0" borderId="0" xfId="104" applyFont="1" applyAlignment="1">
      <alignment horizontal="justify" vertical="center" shrinkToFit="1"/>
    </xf>
    <xf numFmtId="0" fontId="7" fillId="0" borderId="73" xfId="104" applyFont="1" applyBorder="1" applyAlignment="1">
      <alignment horizontal="center" vertical="center" shrinkToFit="1"/>
    </xf>
    <xf numFmtId="0" fontId="7" fillId="0" borderId="74" xfId="104" applyFont="1" applyBorder="1" applyAlignment="1">
      <alignment horizontal="center" vertical="center" shrinkToFit="1"/>
    </xf>
    <xf numFmtId="165" fontId="7" fillId="0" borderId="75" xfId="105" applyFont="1" applyFill="1" applyBorder="1" applyAlignment="1">
      <alignment vertical="center" shrinkToFit="1"/>
    </xf>
    <xf numFmtId="10" fontId="5" fillId="0" borderId="66" xfId="106" applyNumberFormat="1" applyFont="1" applyFill="1" applyBorder="1" applyAlignment="1" applyProtection="1">
      <alignment horizontal="center" vertical="center" shrinkToFit="1"/>
    </xf>
    <xf numFmtId="10" fontId="7" fillId="0" borderId="57" xfId="106" applyNumberFormat="1" applyFont="1" applyFill="1" applyBorder="1" applyAlignment="1" applyProtection="1">
      <alignment horizontal="center" vertical="center" shrinkToFit="1"/>
    </xf>
    <xf numFmtId="165" fontId="7" fillId="0" borderId="34" xfId="105" applyFont="1" applyFill="1" applyBorder="1" applyAlignment="1">
      <alignment vertical="center" shrinkToFit="1"/>
    </xf>
    <xf numFmtId="165" fontId="5" fillId="0" borderId="55" xfId="105" applyFont="1" applyFill="1" applyBorder="1" applyAlignment="1">
      <alignment vertical="center" shrinkToFit="1"/>
    </xf>
    <xf numFmtId="0" fontId="5" fillId="0" borderId="78" xfId="104" applyFont="1" applyBorder="1" applyAlignment="1">
      <alignment horizontal="justify" vertical="center" shrinkToFit="1"/>
    </xf>
    <xf numFmtId="0" fontId="5" fillId="0" borderId="54" xfId="104" applyFont="1" applyBorder="1" applyAlignment="1">
      <alignment horizontal="center" vertical="center" shrinkToFit="1"/>
    </xf>
    <xf numFmtId="0" fontId="5" fillId="0" borderId="78" xfId="104" applyFont="1" applyBorder="1" applyAlignment="1">
      <alignment horizontal="left" vertical="center" shrinkToFit="1"/>
    </xf>
    <xf numFmtId="0" fontId="5" fillId="0" borderId="79" xfId="104" applyFont="1" applyBorder="1" applyAlignment="1">
      <alignment horizontal="center" vertical="center" shrinkToFit="1"/>
    </xf>
    <xf numFmtId="0" fontId="5" fillId="0" borderId="80" xfId="104" applyFont="1" applyBorder="1" applyAlignment="1">
      <alignment horizontal="left" vertical="center" shrinkToFit="1"/>
    </xf>
    <xf numFmtId="0" fontId="5" fillId="0" borderId="48" xfId="104" applyFont="1" applyBorder="1" applyAlignment="1">
      <alignment horizontal="center" vertical="center" shrinkToFit="1"/>
    </xf>
    <xf numFmtId="165" fontId="5" fillId="0" borderId="77" xfId="105" applyFont="1" applyFill="1" applyBorder="1" applyAlignment="1">
      <alignment vertical="center" shrinkToFit="1"/>
    </xf>
    <xf numFmtId="165" fontId="7" fillId="0" borderId="26" xfId="105" applyFont="1" applyFill="1" applyBorder="1" applyAlignment="1">
      <alignment vertical="center" shrinkToFit="1"/>
    </xf>
    <xf numFmtId="0" fontId="5" fillId="0" borderId="14" xfId="104" applyFont="1" applyBorder="1"/>
    <xf numFmtId="0" fontId="5" fillId="0" borderId="0" xfId="104" applyFont="1" applyAlignment="1">
      <alignment horizontal="center"/>
    </xf>
    <xf numFmtId="165" fontId="5" fillId="0" borderId="0" xfId="105" applyFont="1" applyFill="1" applyBorder="1"/>
    <xf numFmtId="0" fontId="7" fillId="0" borderId="26" xfId="104" applyFont="1" applyBorder="1" applyAlignment="1">
      <alignment horizontal="center" vertical="center" wrapText="1"/>
    </xf>
    <xf numFmtId="165" fontId="7" fillId="0" borderId="18" xfId="105" applyFont="1" applyFill="1" applyBorder="1" applyAlignment="1">
      <alignment horizontal="center" vertical="center" wrapText="1"/>
    </xf>
    <xf numFmtId="0" fontId="5" fillId="0" borderId="30" xfId="104" applyFont="1" applyBorder="1" applyAlignment="1">
      <alignment horizontal="center" vertical="center" wrapText="1"/>
    </xf>
    <xf numFmtId="165" fontId="5" fillId="0" borderId="25" xfId="105" applyFont="1" applyFill="1" applyBorder="1" applyAlignment="1">
      <alignment horizontal="center" vertical="center" wrapText="1"/>
    </xf>
    <xf numFmtId="165" fontId="7" fillId="0" borderId="25" xfId="105" applyFont="1" applyFill="1" applyBorder="1" applyAlignment="1">
      <alignment horizontal="center" vertical="center" wrapText="1"/>
    </xf>
    <xf numFmtId="0" fontId="7" fillId="0" borderId="26" xfId="104" applyFont="1" applyBorder="1" applyAlignment="1">
      <alignment horizontal="center" vertical="center" shrinkToFit="1"/>
    </xf>
    <xf numFmtId="10" fontId="5" fillId="0" borderId="26" xfId="106" applyNumberFormat="1" applyFont="1" applyFill="1" applyBorder="1" applyAlignment="1">
      <alignment horizontal="center" vertical="center" shrinkToFit="1"/>
    </xf>
    <xf numFmtId="10" fontId="7" fillId="0" borderId="30" xfId="106" applyNumberFormat="1" applyFont="1" applyFill="1" applyBorder="1" applyAlignment="1">
      <alignment horizontal="center" vertical="center" shrinkToFit="1"/>
    </xf>
    <xf numFmtId="165" fontId="7" fillId="0" borderId="26" xfId="105" applyFont="1" applyFill="1" applyBorder="1" applyAlignment="1">
      <alignment horizontal="center" vertical="center" wrapText="1"/>
    </xf>
    <xf numFmtId="10" fontId="5" fillId="0" borderId="25" xfId="106" applyNumberFormat="1" applyFont="1" applyFill="1" applyBorder="1" applyAlignment="1">
      <alignment horizontal="center" vertical="center" wrapText="1"/>
    </xf>
    <xf numFmtId="43" fontId="5" fillId="0" borderId="25" xfId="104" applyNumberFormat="1" applyFont="1" applyBorder="1" applyAlignment="1">
      <alignment horizontal="justify" vertical="center" wrapText="1"/>
    </xf>
    <xf numFmtId="10" fontId="7" fillId="0" borderId="26" xfId="106" applyNumberFormat="1" applyFont="1" applyFill="1" applyBorder="1" applyAlignment="1">
      <alignment horizontal="center" vertical="center" wrapText="1"/>
    </xf>
    <xf numFmtId="0" fontId="7" fillId="0" borderId="30" xfId="104" applyFont="1" applyBorder="1" applyAlignment="1">
      <alignment horizontal="center" vertical="center" wrapText="1"/>
    </xf>
    <xf numFmtId="165" fontId="5" fillId="0" borderId="26" xfId="105" applyFont="1" applyFill="1" applyBorder="1" applyAlignment="1">
      <alignment horizontal="center" vertical="center" wrapText="1"/>
    </xf>
    <xf numFmtId="165" fontId="7" fillId="0" borderId="30" xfId="105" applyFont="1" applyFill="1" applyBorder="1" applyAlignment="1">
      <alignment horizontal="center" vertical="center" wrapText="1"/>
    </xf>
    <xf numFmtId="0" fontId="51" fillId="0" borderId="0" xfId="104" applyFont="1" applyAlignment="1">
      <alignment horizontal="left" vertical="center" shrinkToFit="1"/>
    </xf>
    <xf numFmtId="165" fontId="7" fillId="0" borderId="0" xfId="105" applyFont="1" applyFill="1" applyBorder="1" applyAlignment="1">
      <alignment vertical="center" shrinkToFit="1"/>
    </xf>
    <xf numFmtId="0" fontId="52" fillId="0" borderId="0" xfId="104" applyFont="1" applyAlignment="1">
      <alignment vertical="center"/>
    </xf>
    <xf numFmtId="0" fontId="54" fillId="0" borderId="0" xfId="104" applyFont="1" applyAlignment="1">
      <alignment horizontal="justify" vertical="center" shrinkToFit="1"/>
    </xf>
    <xf numFmtId="10" fontId="54" fillId="0" borderId="0" xfId="106" applyNumberFormat="1" applyFont="1" applyFill="1" applyBorder="1" applyAlignment="1" applyProtection="1">
      <alignment horizontal="center" vertical="center" shrinkToFit="1"/>
    </xf>
    <xf numFmtId="165" fontId="54" fillId="0" borderId="0" xfId="105" applyFont="1" applyFill="1" applyBorder="1" applyAlignment="1">
      <alignment vertical="center" shrinkToFit="1"/>
    </xf>
    <xf numFmtId="0" fontId="53" fillId="0" borderId="0" xfId="104" applyFont="1"/>
    <xf numFmtId="0" fontId="5" fillId="3" borderId="0" xfId="104" applyFont="1" applyFill="1"/>
    <xf numFmtId="43" fontId="5" fillId="0" borderId="0" xfId="104" applyNumberFormat="1" applyFont="1"/>
    <xf numFmtId="10" fontId="5" fillId="3" borderId="66" xfId="106" applyNumberFormat="1" applyFont="1" applyFill="1" applyBorder="1" applyAlignment="1" applyProtection="1">
      <alignment horizontal="center" vertical="center" shrinkToFit="1"/>
    </xf>
    <xf numFmtId="4" fontId="4" fillId="0" borderId="0" xfId="104" applyNumberFormat="1" applyFont="1"/>
    <xf numFmtId="165" fontId="5" fillId="0" borderId="28" xfId="105" applyFont="1" applyFill="1" applyBorder="1" applyAlignment="1">
      <alignment horizontal="center" vertical="center" wrapText="1" shrinkToFit="1"/>
    </xf>
    <xf numFmtId="0" fontId="5" fillId="0" borderId="81" xfId="104" applyFont="1" applyBorder="1" applyAlignment="1">
      <alignment horizontal="justify" vertical="center" shrinkToFit="1"/>
    </xf>
    <xf numFmtId="14" fontId="5" fillId="0" borderId="59" xfId="105" applyNumberFormat="1" applyFont="1" applyFill="1" applyBorder="1" applyAlignment="1">
      <alignment horizontal="center" vertical="center" shrinkToFit="1"/>
    </xf>
    <xf numFmtId="165" fontId="5" fillId="0" borderId="77" xfId="105" applyFont="1" applyFill="1" applyBorder="1" applyAlignment="1">
      <alignment horizontal="center" vertical="center" shrinkToFit="1"/>
    </xf>
    <xf numFmtId="0" fontId="5" fillId="0" borderId="48" xfId="104" applyFont="1" applyBorder="1" applyAlignment="1">
      <alignment horizontal="justify" vertical="center" shrinkToFit="1"/>
    </xf>
    <xf numFmtId="10" fontId="5" fillId="3" borderId="26" xfId="106" applyNumberFormat="1" applyFont="1" applyFill="1" applyBorder="1" applyAlignment="1">
      <alignment horizontal="center" vertical="center" shrinkToFit="1"/>
    </xf>
    <xf numFmtId="44" fontId="5" fillId="0" borderId="53" xfId="105" applyNumberFormat="1" applyFont="1" applyFill="1" applyBorder="1" applyAlignment="1">
      <alignment vertical="center" shrinkToFit="1"/>
    </xf>
    <xf numFmtId="171" fontId="5" fillId="3" borderId="25" xfId="106" applyNumberFormat="1" applyFont="1" applyFill="1" applyBorder="1" applyAlignment="1">
      <alignment horizontal="center" vertical="center" wrapText="1"/>
    </xf>
    <xf numFmtId="0" fontId="5" fillId="0" borderId="23" xfId="104" applyFont="1" applyBorder="1" applyAlignment="1">
      <alignment horizontal="center" vertical="center" wrapText="1"/>
    </xf>
    <xf numFmtId="0" fontId="5" fillId="0" borderId="0" xfId="104" quotePrefix="1" applyFont="1"/>
    <xf numFmtId="0" fontId="5" fillId="0" borderId="80" xfId="104" applyFont="1" applyBorder="1" applyAlignment="1">
      <alignment horizontal="justify" vertical="center" shrinkToFit="1"/>
    </xf>
    <xf numFmtId="165" fontId="7" fillId="0" borderId="18" xfId="105" applyFont="1" applyFill="1" applyBorder="1" applyAlignment="1">
      <alignment horizontal="center" vertical="center" shrinkToFit="1"/>
    </xf>
    <xf numFmtId="0" fontId="7" fillId="0" borderId="17" xfId="104" applyFont="1" applyBorder="1" applyAlignment="1">
      <alignment vertical="center" wrapText="1"/>
    </xf>
    <xf numFmtId="0" fontId="5" fillId="0" borderId="52" xfId="104" applyFont="1" applyBorder="1" applyAlignment="1">
      <alignment horizontal="center" vertical="center" shrinkToFit="1"/>
    </xf>
    <xf numFmtId="0" fontId="7" fillId="0" borderId="88" xfId="104" applyFont="1" applyBorder="1" applyAlignment="1">
      <alignment horizontal="center" vertical="center" wrapText="1"/>
    </xf>
    <xf numFmtId="0" fontId="5" fillId="0" borderId="17" xfId="104" applyFont="1" applyBorder="1" applyAlignment="1">
      <alignment horizontal="left" vertical="center" wrapText="1"/>
    </xf>
    <xf numFmtId="0" fontId="5" fillId="0" borderId="18" xfId="104" applyFont="1" applyBorder="1" applyAlignment="1">
      <alignment horizontal="left" vertical="center" wrapText="1"/>
    </xf>
    <xf numFmtId="0" fontId="5" fillId="0" borderId="0" xfId="3" applyFont="1" applyAlignment="1">
      <alignment vertical="top" wrapText="1"/>
    </xf>
    <xf numFmtId="0" fontId="5" fillId="0" borderId="92" xfId="104" applyFont="1" applyBorder="1" applyAlignment="1">
      <alignment horizontal="center" vertical="center" shrinkToFit="1"/>
    </xf>
    <xf numFmtId="0" fontId="7" fillId="0" borderId="94" xfId="104" applyFont="1" applyBorder="1" applyAlignment="1">
      <alignment horizontal="center" vertical="center" shrinkToFit="1"/>
    </xf>
    <xf numFmtId="0" fontId="7" fillId="0" borderId="95" xfId="104" applyFont="1" applyBorder="1" applyAlignment="1">
      <alignment horizontal="left" vertical="center" shrinkToFit="1"/>
    </xf>
    <xf numFmtId="0" fontId="7" fillId="0" borderId="95" xfId="104" applyFont="1" applyBorder="1" applyAlignment="1">
      <alignment horizontal="center" vertical="center" shrinkToFit="1"/>
    </xf>
    <xf numFmtId="165" fontId="7" fillId="0" borderId="96" xfId="105" applyFont="1" applyFill="1" applyBorder="1" applyAlignment="1">
      <alignment vertical="center" shrinkToFit="1"/>
    </xf>
    <xf numFmtId="10" fontId="5" fillId="0" borderId="1" xfId="106" applyNumberFormat="1" applyFont="1" applyFill="1" applyBorder="1" applyAlignment="1" applyProtection="1">
      <alignment horizontal="center" vertical="center" shrinkToFit="1"/>
    </xf>
    <xf numFmtId="10" fontId="7" fillId="0" borderId="1" xfId="104" applyNumberFormat="1" applyFont="1" applyBorder="1" applyAlignment="1">
      <alignment horizontal="center" vertical="center" shrinkToFit="1"/>
    </xf>
    <xf numFmtId="0" fontId="5" fillId="0" borderId="91" xfId="104" applyFont="1" applyBorder="1" applyAlignment="1">
      <alignment horizontal="center" vertical="center" shrinkToFit="1"/>
    </xf>
    <xf numFmtId="10" fontId="5" fillId="0" borderId="84" xfId="106" applyNumberFormat="1" applyFont="1" applyFill="1" applyBorder="1" applyAlignment="1" applyProtection="1">
      <alignment horizontal="center" vertical="center" shrinkToFit="1"/>
    </xf>
    <xf numFmtId="165" fontId="5" fillId="0" borderId="85" xfId="105" applyFont="1" applyFill="1" applyBorder="1" applyAlignment="1">
      <alignment vertical="center" shrinkToFit="1"/>
    </xf>
    <xf numFmtId="165" fontId="5" fillId="0" borderId="28" xfId="105" applyFont="1" applyFill="1" applyBorder="1" applyAlignment="1">
      <alignment vertical="center" shrinkToFit="1"/>
    </xf>
    <xf numFmtId="165" fontId="5" fillId="0" borderId="34" xfId="105" applyFont="1" applyFill="1" applyBorder="1" applyAlignment="1">
      <alignment vertical="center" shrinkToFit="1"/>
    </xf>
    <xf numFmtId="165" fontId="5" fillId="0" borderId="97" xfId="105" applyFont="1" applyFill="1" applyBorder="1" applyAlignment="1">
      <alignment vertical="center" shrinkToFit="1"/>
    </xf>
    <xf numFmtId="165" fontId="5" fillId="0" borderId="98" xfId="105" applyFont="1" applyFill="1" applyBorder="1" applyAlignment="1">
      <alignment vertical="center" shrinkToFit="1"/>
    </xf>
    <xf numFmtId="0" fontId="55" fillId="32" borderId="89" xfId="0" applyFont="1" applyFill="1" applyBorder="1" applyAlignment="1">
      <alignment horizontal="center" vertical="center" wrapText="1"/>
    </xf>
    <xf numFmtId="0" fontId="55" fillId="32" borderId="88" xfId="0" applyFont="1" applyFill="1" applyBorder="1" applyAlignment="1">
      <alignment horizontal="center" vertical="center" wrapText="1"/>
    </xf>
    <xf numFmtId="0" fontId="55" fillId="32" borderId="9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1" xfId="0" applyFill="1" applyBorder="1" applyAlignment="1">
      <alignment horizontal="center" vertical="center"/>
    </xf>
    <xf numFmtId="164" fontId="0" fillId="3" borderId="1" xfId="0" applyNumberFormat="1" applyFill="1" applyBorder="1" applyAlignment="1">
      <alignment horizontal="right" vertical="center"/>
    </xf>
    <xf numFmtId="164" fontId="0" fillId="3" borderId="28" xfId="1" applyNumberFormat="1" applyFont="1" applyFill="1" applyBorder="1" applyAlignment="1">
      <alignment horizontal="right" vertical="center"/>
    </xf>
    <xf numFmtId="164" fontId="55" fillId="32" borderId="88" xfId="0" applyNumberFormat="1" applyFont="1" applyFill="1" applyBorder="1" applyAlignment="1">
      <alignment horizontal="right" vertical="center"/>
    </xf>
    <xf numFmtId="164" fontId="55" fillId="32" borderId="90" xfId="0" applyNumberFormat="1" applyFont="1" applyFill="1" applyBorder="1" applyAlignment="1">
      <alignment horizontal="right" vertical="center"/>
    </xf>
    <xf numFmtId="44" fontId="2" fillId="0" borderId="0" xfId="0" applyNumberFormat="1" applyFont="1" applyAlignment="1">
      <alignment vertical="center"/>
    </xf>
    <xf numFmtId="0" fontId="57" fillId="0" borderId="0" xfId="104" applyFont="1"/>
    <xf numFmtId="43" fontId="49" fillId="0" borderId="0" xfId="104" applyNumberFormat="1"/>
    <xf numFmtId="172" fontId="5" fillId="0" borderId="25" xfId="106" applyNumberFormat="1" applyFont="1" applyFill="1" applyBorder="1" applyAlignment="1">
      <alignment horizontal="center" vertical="center" wrapText="1"/>
    </xf>
    <xf numFmtId="164" fontId="2" fillId="0" borderId="0" xfId="0" applyNumberFormat="1" applyFont="1" applyAlignment="1">
      <alignment vertical="center"/>
    </xf>
    <xf numFmtId="0" fontId="58" fillId="3" borderId="28" xfId="0" applyFont="1" applyFill="1" applyBorder="1" applyAlignment="1">
      <alignment horizontal="center" vertical="center" wrapText="1"/>
    </xf>
    <xf numFmtId="10" fontId="5" fillId="3" borderId="63" xfId="106" applyNumberFormat="1" applyFont="1" applyFill="1" applyBorder="1" applyAlignment="1" applyProtection="1">
      <alignment horizontal="center" vertical="center" shrinkToFit="1"/>
    </xf>
    <xf numFmtId="165" fontId="5" fillId="3" borderId="53" xfId="105" applyFont="1" applyFill="1" applyBorder="1" applyAlignment="1">
      <alignment vertical="center" shrinkToFit="1"/>
    </xf>
    <xf numFmtId="172" fontId="5" fillId="3" borderId="25" xfId="106" applyNumberFormat="1" applyFont="1" applyFill="1" applyBorder="1" applyAlignment="1">
      <alignment horizontal="center" vertical="center" wrapText="1"/>
    </xf>
    <xf numFmtId="165" fontId="5" fillId="3" borderId="25" xfId="105" applyFont="1" applyFill="1" applyBorder="1" applyAlignment="1">
      <alignment horizontal="center" vertical="center" wrapText="1"/>
    </xf>
    <xf numFmtId="0" fontId="5" fillId="0" borderId="0" xfId="0" applyFont="1"/>
    <xf numFmtId="0" fontId="7" fillId="0" borderId="17" xfId="0" applyFont="1" applyBorder="1" applyAlignment="1">
      <alignment horizontal="center" vertical="center" shrinkToFit="1"/>
    </xf>
    <xf numFmtId="0" fontId="5" fillId="0" borderId="92" xfId="0" applyFont="1" applyBorder="1" applyAlignment="1">
      <alignment horizontal="center" vertical="center" shrinkToFit="1"/>
    </xf>
    <xf numFmtId="165" fontId="5" fillId="0" borderId="102" xfId="105" applyFont="1" applyFill="1" applyBorder="1" applyAlignment="1">
      <alignment vertical="center" shrinkToFit="1"/>
    </xf>
    <xf numFmtId="0" fontId="5" fillId="0" borderId="103" xfId="0" applyFont="1" applyBorder="1" applyAlignment="1">
      <alignment horizontal="center"/>
    </xf>
    <xf numFmtId="0" fontId="5" fillId="0" borderId="72" xfId="0" applyFont="1" applyBorder="1"/>
    <xf numFmtId="0" fontId="5" fillId="0" borderId="104" xfId="0" applyFont="1" applyBorder="1"/>
    <xf numFmtId="0" fontId="5" fillId="0" borderId="105" xfId="0" applyFont="1" applyBorder="1"/>
    <xf numFmtId="0" fontId="7" fillId="0" borderId="73" xfId="0" applyFont="1" applyBorder="1" applyAlignment="1">
      <alignment horizontal="center" vertical="center" shrinkToFit="1"/>
    </xf>
    <xf numFmtId="0" fontId="7" fillId="0" borderId="74" xfId="0" applyFont="1" applyBorder="1" applyAlignment="1">
      <alignment horizontal="left" vertical="center" shrinkToFit="1"/>
    </xf>
    <xf numFmtId="0" fontId="7" fillId="0" borderId="74" xfId="0" applyFont="1" applyBorder="1" applyAlignment="1">
      <alignment horizontal="center" vertical="center" shrinkToFit="1"/>
    </xf>
    <xf numFmtId="165" fontId="7" fillId="0" borderId="75" xfId="105" applyFont="1" applyFill="1" applyBorder="1" applyAlignment="1">
      <alignment horizontal="center" vertical="center" shrinkToFit="1"/>
    </xf>
    <xf numFmtId="0" fontId="5" fillId="0" borderId="82" xfId="0" applyFont="1" applyBorder="1" applyAlignment="1">
      <alignment horizontal="center" vertical="center" shrinkToFit="1"/>
    </xf>
    <xf numFmtId="0" fontId="5" fillId="0" borderId="101" xfId="0" applyFont="1" applyBorder="1" applyAlignment="1">
      <alignment horizontal="left" vertical="center" shrinkToFit="1"/>
    </xf>
    <xf numFmtId="10" fontId="5" fillId="0" borderId="101" xfId="106" applyNumberFormat="1" applyFont="1" applyFill="1" applyBorder="1" applyAlignment="1" applyProtection="1">
      <alignment horizontal="center" vertical="center" shrinkToFit="1"/>
    </xf>
    <xf numFmtId="165" fontId="5" fillId="0" borderId="106" xfId="105" applyFont="1" applyFill="1" applyBorder="1" applyAlignment="1">
      <alignment vertical="center" shrinkToFit="1"/>
    </xf>
    <xf numFmtId="0" fontId="5" fillId="0" borderId="50" xfId="0" applyFont="1" applyBorder="1" applyAlignment="1">
      <alignment horizontal="center" vertical="center" shrinkToFit="1"/>
    </xf>
    <xf numFmtId="0" fontId="5" fillId="0" borderId="66" xfId="0" applyFont="1" applyBorder="1" applyAlignment="1">
      <alignment horizontal="left" vertical="center" shrinkToFit="1"/>
    </xf>
    <xf numFmtId="0" fontId="5" fillId="0" borderId="23" xfId="0" applyFont="1" applyBorder="1" applyAlignment="1">
      <alignment horizontal="center" vertical="center" shrinkToFit="1"/>
    </xf>
    <xf numFmtId="0" fontId="5" fillId="0" borderId="107" xfId="0" applyFont="1" applyBorder="1" applyAlignment="1">
      <alignment horizontal="left" vertical="center" wrapText="1" shrinkToFit="1"/>
    </xf>
    <xf numFmtId="10" fontId="5" fillId="0" borderId="24" xfId="106" applyNumberFormat="1" applyFont="1" applyFill="1" applyBorder="1" applyAlignment="1" applyProtection="1">
      <alignment horizontal="center" vertical="center" shrinkToFit="1"/>
    </xf>
    <xf numFmtId="165" fontId="5" fillId="0" borderId="108" xfId="105" applyFont="1" applyFill="1" applyBorder="1" applyAlignment="1">
      <alignment vertical="center" shrinkToFi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49" xfId="0" applyFont="1" applyBorder="1" applyAlignment="1">
      <alignment horizontal="center" vertical="center" shrinkToFit="1"/>
    </xf>
    <xf numFmtId="0" fontId="5" fillId="0" borderId="63" xfId="0" applyFont="1" applyBorder="1" applyAlignment="1">
      <alignment horizontal="left" vertical="center" shrinkToFit="1"/>
    </xf>
    <xf numFmtId="10" fontId="5" fillId="0" borderId="63" xfId="106" applyNumberFormat="1" applyFont="1" applyFill="1" applyBorder="1" applyAlignment="1" applyProtection="1">
      <alignment horizontal="center" vertical="center" shrinkToFit="1"/>
    </xf>
    <xf numFmtId="49" fontId="5" fillId="0" borderId="53" xfId="105" applyNumberFormat="1" applyFont="1" applyFill="1" applyBorder="1" applyAlignment="1">
      <alignment vertical="center" wrapText="1" shrinkToFit="1"/>
    </xf>
    <xf numFmtId="165" fontId="5" fillId="0" borderId="53" xfId="105" applyFont="1" applyFill="1" applyBorder="1" applyAlignment="1">
      <alignment vertical="center" wrapText="1" shrinkToFit="1"/>
    </xf>
    <xf numFmtId="0" fontId="5" fillId="0" borderId="27"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78" xfId="0" applyFont="1" applyBorder="1" applyAlignment="1">
      <alignment horizontal="justify" vertical="center" shrinkToFit="1"/>
    </xf>
    <xf numFmtId="0" fontId="5" fillId="0" borderId="54" xfId="0" applyFont="1" applyBorder="1" applyAlignment="1">
      <alignment horizontal="center" vertical="center" shrinkToFit="1"/>
    </xf>
    <xf numFmtId="0" fontId="5" fillId="0" borderId="78" xfId="0" applyFont="1" applyBorder="1" applyAlignment="1">
      <alignment horizontal="left" vertical="center" shrinkToFit="1"/>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5" fillId="0" borderId="30" xfId="0" applyFont="1" applyBorder="1" applyAlignment="1">
      <alignment horizontal="center" vertical="center" wrapText="1"/>
    </xf>
    <xf numFmtId="0" fontId="5" fillId="0" borderId="25" xfId="0" applyFont="1" applyBorder="1" applyAlignment="1">
      <alignment horizontal="justify" vertical="center" wrapText="1"/>
    </xf>
    <xf numFmtId="165" fontId="5" fillId="0" borderId="25" xfId="105" applyFont="1" applyFill="1" applyBorder="1" applyAlignment="1">
      <alignment horizontal="left" vertical="center" wrapText="1"/>
    </xf>
    <xf numFmtId="165" fontId="5" fillId="0" borderId="64" xfId="105" applyFont="1" applyFill="1" applyBorder="1" applyAlignment="1">
      <alignment vertical="center" wrapText="1" shrinkToFit="1"/>
    </xf>
    <xf numFmtId="0" fontId="5" fillId="0" borderId="26" xfId="0" applyFont="1" applyBorder="1" applyAlignment="1">
      <alignment horizontal="center"/>
    </xf>
    <xf numFmtId="10" fontId="5" fillId="3" borderId="25" xfId="106" applyNumberFormat="1" applyFont="1" applyFill="1" applyBorder="1" applyAlignment="1">
      <alignment horizontal="center" vertical="center" wrapText="1"/>
    </xf>
    <xf numFmtId="0" fontId="7" fillId="0" borderId="18" xfId="0" applyFont="1" applyBorder="1" applyAlignment="1">
      <alignment vertical="center" wrapText="1"/>
    </xf>
    <xf numFmtId="0" fontId="5" fillId="0" borderId="25" xfId="0" applyFont="1" applyBorder="1" applyAlignment="1">
      <alignment vertical="center" wrapText="1"/>
    </xf>
    <xf numFmtId="9" fontId="5" fillId="0" borderId="25" xfId="106" applyFont="1" applyFill="1" applyBorder="1" applyAlignment="1">
      <alignment horizontal="center" vertical="center" wrapText="1"/>
    </xf>
    <xf numFmtId="49" fontId="5" fillId="0" borderId="25" xfId="105" applyNumberFormat="1" applyFont="1" applyFill="1" applyBorder="1" applyAlignment="1">
      <alignment horizontal="left" vertical="center" wrapText="1"/>
    </xf>
    <xf numFmtId="1" fontId="55" fillId="32" borderId="16" xfId="0" applyNumberFormat="1" applyFont="1" applyFill="1" applyBorder="1" applyAlignment="1">
      <alignment horizontal="center" vertical="center"/>
    </xf>
    <xf numFmtId="1" fontId="55" fillId="32" borderId="99" xfId="0" applyNumberFormat="1" applyFont="1" applyFill="1" applyBorder="1" applyAlignment="1">
      <alignment horizontal="center" vertical="center"/>
    </xf>
    <xf numFmtId="0" fontId="43" fillId="0" borderId="14" xfId="95" applyFont="1" applyBorder="1" applyAlignment="1">
      <alignment horizontal="left" vertical="center" wrapText="1"/>
    </xf>
    <xf numFmtId="0" fontId="46" fillId="0" borderId="0" xfId="95" applyFont="1" applyAlignment="1">
      <alignment horizontal="left" vertical="center" wrapText="1"/>
    </xf>
    <xf numFmtId="0" fontId="46" fillId="0" borderId="22" xfId="95" applyFont="1" applyBorder="1" applyAlignment="1">
      <alignment horizontal="left" vertical="center" wrapText="1"/>
    </xf>
    <xf numFmtId="0" fontId="31" fillId="0" borderId="14" xfId="95" applyFont="1" applyBorder="1" applyAlignment="1">
      <alignment horizontal="center" vertical="center" wrapText="1"/>
    </xf>
    <xf numFmtId="0" fontId="31" fillId="0" borderId="0" xfId="95" applyFont="1" applyAlignment="1">
      <alignment horizontal="center" vertical="center" wrapText="1"/>
    </xf>
    <xf numFmtId="0" fontId="31" fillId="0" borderId="22" xfId="95" applyFont="1" applyBorder="1" applyAlignment="1">
      <alignment horizontal="center" vertical="center" wrapText="1"/>
    </xf>
    <xf numFmtId="0" fontId="43" fillId="0" borderId="23" xfId="95" applyFont="1" applyBorder="1" applyAlignment="1">
      <alignment horizontal="left" vertical="center" wrapText="1"/>
    </xf>
    <xf numFmtId="0" fontId="10" fillId="0" borderId="24" xfId="95" applyFont="1" applyBorder="1" applyAlignment="1">
      <alignment horizontal="left" vertical="center" wrapText="1"/>
    </xf>
    <xf numFmtId="0" fontId="10" fillId="0" borderId="25" xfId="95" applyFont="1" applyBorder="1" applyAlignment="1">
      <alignment horizontal="left" vertical="center" wrapText="1"/>
    </xf>
    <xf numFmtId="14" fontId="31" fillId="31" borderId="17" xfId="95" applyNumberFormat="1" applyFont="1" applyFill="1" applyBorder="1" applyAlignment="1">
      <alignment horizontal="center" vertical="center" wrapText="1"/>
    </xf>
    <xf numFmtId="14" fontId="31" fillId="31" borderId="16" xfId="95" applyNumberFormat="1" applyFont="1" applyFill="1" applyBorder="1" applyAlignment="1">
      <alignment horizontal="center" vertical="center" wrapText="1"/>
    </xf>
    <xf numFmtId="14" fontId="31" fillId="31" borderId="18" xfId="95" applyNumberFormat="1" applyFont="1" applyFill="1" applyBorder="1" applyAlignment="1">
      <alignment horizontal="center" vertical="center" wrapText="1"/>
    </xf>
    <xf numFmtId="0" fontId="47" fillId="0" borderId="17" xfId="101" applyFont="1" applyBorder="1" applyAlignment="1">
      <alignment horizontal="center" wrapText="1"/>
    </xf>
    <xf numFmtId="0" fontId="47" fillId="0" borderId="16" xfId="101" applyFont="1" applyBorder="1" applyAlignment="1">
      <alignment horizontal="center" wrapText="1"/>
    </xf>
    <xf numFmtId="0" fontId="47" fillId="0" borderId="18" xfId="101" applyFont="1" applyBorder="1" applyAlignment="1">
      <alignment horizontal="center" wrapText="1"/>
    </xf>
    <xf numFmtId="0" fontId="40" fillId="0" borderId="43" xfId="10" applyFont="1" applyBorder="1" applyAlignment="1">
      <alignment horizontal="center" vertical="center" wrapText="1"/>
    </xf>
    <xf numFmtId="0" fontId="40" fillId="0" borderId="44" xfId="10" applyFont="1" applyBorder="1" applyAlignment="1">
      <alignment horizontal="center" vertical="center" wrapText="1"/>
    </xf>
    <xf numFmtId="0" fontId="40" fillId="0" borderId="45" xfId="10" applyFont="1" applyBorder="1" applyAlignment="1">
      <alignment horizontal="center" vertical="center" wrapText="1"/>
    </xf>
    <xf numFmtId="0" fontId="39" fillId="30" borderId="43" xfId="10" applyFont="1" applyFill="1" applyBorder="1" applyAlignment="1">
      <alignment horizontal="center" vertical="center" wrapText="1"/>
    </xf>
    <xf numFmtId="0" fontId="39" fillId="30" borderId="44" xfId="10" applyFont="1" applyFill="1" applyBorder="1" applyAlignment="1">
      <alignment horizontal="center" vertical="center" wrapText="1"/>
    </xf>
    <xf numFmtId="4" fontId="36" fillId="29" borderId="38" xfId="102" applyNumberFormat="1" applyFont="1" applyFill="1" applyBorder="1" applyAlignment="1">
      <alignment horizontal="center" vertical="center" wrapText="1"/>
    </xf>
    <xf numFmtId="4" fontId="36" fillId="29" borderId="41" xfId="102" applyNumberFormat="1" applyFont="1" applyFill="1" applyBorder="1" applyAlignment="1">
      <alignment horizontal="center" vertical="center" wrapText="1"/>
    </xf>
    <xf numFmtId="4" fontId="36" fillId="29" borderId="39" xfId="102" applyNumberFormat="1" applyFont="1" applyFill="1" applyBorder="1" applyAlignment="1">
      <alignment horizontal="center" vertical="center" wrapText="1"/>
    </xf>
    <xf numFmtId="4" fontId="36" fillId="29" borderId="42" xfId="102" applyNumberFormat="1" applyFont="1" applyFill="1" applyBorder="1" applyAlignment="1">
      <alignment horizontal="center" vertical="center" wrapText="1"/>
    </xf>
    <xf numFmtId="0" fontId="31" fillId="0" borderId="23" xfId="95" applyFont="1" applyBorder="1" applyAlignment="1">
      <alignment horizontal="center" vertical="center" wrapText="1"/>
    </xf>
    <xf numFmtId="0" fontId="31" fillId="0" borderId="16" xfId="95" applyFont="1" applyBorder="1" applyAlignment="1">
      <alignment horizontal="center" vertical="center" wrapText="1"/>
    </xf>
    <xf numFmtId="0" fontId="31" fillId="0" borderId="18" xfId="95" applyFont="1" applyBorder="1" applyAlignment="1">
      <alignment horizontal="center" vertical="center" wrapText="1"/>
    </xf>
    <xf numFmtId="0" fontId="33" fillId="2" borderId="26" xfId="95" applyFont="1" applyFill="1" applyBorder="1" applyAlignment="1">
      <alignment horizontal="center" vertical="center"/>
    </xf>
    <xf numFmtId="0" fontId="10" fillId="0" borderId="26" xfId="95" applyFont="1" applyBorder="1" applyAlignment="1">
      <alignment horizontal="justify" vertical="center" wrapText="1"/>
    </xf>
    <xf numFmtId="0" fontId="10" fillId="0" borderId="26" xfId="95" applyFont="1" applyBorder="1" applyAlignment="1">
      <alignment horizontal="justify" vertical="center"/>
    </xf>
    <xf numFmtId="0" fontId="33" fillId="2" borderId="17" xfId="95" applyFont="1" applyFill="1" applyBorder="1" applyAlignment="1">
      <alignment horizontal="center" vertical="center"/>
    </xf>
    <xf numFmtId="0" fontId="33" fillId="2" borderId="16" xfId="95" applyFont="1" applyFill="1" applyBorder="1" applyAlignment="1">
      <alignment horizontal="center" vertical="center"/>
    </xf>
    <xf numFmtId="0" fontId="33" fillId="2" borderId="18" xfId="95" applyFont="1" applyFill="1" applyBorder="1" applyAlignment="1">
      <alignment horizontal="center" vertical="center"/>
    </xf>
    <xf numFmtId="0" fontId="31" fillId="0" borderId="46" xfId="95" applyFont="1" applyBorder="1" applyAlignment="1">
      <alignment horizontal="center" vertical="center" wrapText="1"/>
    </xf>
    <xf numFmtId="0" fontId="43" fillId="0" borderId="46" xfId="95" applyFont="1" applyBorder="1" applyAlignment="1">
      <alignment horizontal="justify" vertical="center" wrapText="1"/>
    </xf>
    <xf numFmtId="0" fontId="10" fillId="0" borderId="46" xfId="95" applyFont="1" applyBorder="1" applyAlignment="1">
      <alignment horizontal="justify" vertical="center"/>
    </xf>
    <xf numFmtId="0" fontId="43" fillId="0" borderId="17" xfId="95" applyFont="1" applyBorder="1" applyAlignment="1">
      <alignment horizontal="center" vertical="center"/>
    </xf>
    <xf numFmtId="0" fontId="43" fillId="0" borderId="16" xfId="95" applyFont="1" applyBorder="1" applyAlignment="1">
      <alignment horizontal="center" vertical="center"/>
    </xf>
    <xf numFmtId="0" fontId="43" fillId="0" borderId="18" xfId="95" applyFont="1" applyBorder="1" applyAlignment="1">
      <alignment horizontal="center" vertical="center"/>
    </xf>
    <xf numFmtId="164" fontId="44" fillId="0" borderId="16" xfId="103" applyNumberFormat="1" applyFont="1" applyBorder="1" applyAlignment="1">
      <alignment horizontal="center" vertical="center"/>
    </xf>
    <xf numFmtId="164" fontId="44" fillId="0" borderId="18" xfId="103" applyNumberFormat="1" applyFont="1" applyBorder="1" applyAlignment="1">
      <alignment horizontal="center" vertical="center"/>
    </xf>
    <xf numFmtId="0" fontId="43" fillId="2" borderId="30" xfId="95" applyFont="1" applyFill="1" applyBorder="1" applyAlignment="1">
      <alignment horizontal="center" vertical="center"/>
    </xf>
    <xf numFmtId="0" fontId="43" fillId="2" borderId="26" xfId="95" applyFont="1" applyFill="1" applyBorder="1" applyAlignment="1">
      <alignment horizontal="center" vertical="center"/>
    </xf>
    <xf numFmtId="0" fontId="43" fillId="0" borderId="26" xfId="95" applyFont="1" applyBorder="1" applyAlignment="1">
      <alignment horizontal="center" vertical="center"/>
    </xf>
    <xf numFmtId="170" fontId="43" fillId="0" borderId="26" xfId="95" applyNumberFormat="1" applyFont="1" applyBorder="1" applyAlignment="1">
      <alignment horizontal="justify" vertical="center" wrapText="1"/>
    </xf>
    <xf numFmtId="0" fontId="31" fillId="2" borderId="17" xfId="95" applyFont="1" applyFill="1" applyBorder="1" applyAlignment="1">
      <alignment horizontal="center" vertical="center"/>
    </xf>
    <xf numFmtId="0" fontId="31" fillId="2" borderId="16" xfId="95" applyFont="1" applyFill="1" applyBorder="1" applyAlignment="1">
      <alignment horizontal="center" vertical="center"/>
    </xf>
    <xf numFmtId="0" fontId="31" fillId="2" borderId="18" xfId="95" applyFont="1" applyFill="1" applyBorder="1" applyAlignment="1">
      <alignment horizontal="center" vertical="center"/>
    </xf>
    <xf numFmtId="0" fontId="10" fillId="0" borderId="46" xfId="95" applyFont="1" applyBorder="1" applyAlignment="1">
      <alignment horizontal="justify" vertical="center" wrapText="1"/>
    </xf>
    <xf numFmtId="0" fontId="30" fillId="0" borderId="26" xfId="101" applyFont="1" applyBorder="1" applyAlignment="1">
      <alignment horizontal="center" vertical="center" wrapText="1"/>
    </xf>
    <xf numFmtId="0" fontId="31" fillId="0" borderId="26" xfId="95" applyFont="1" applyBorder="1" applyAlignment="1">
      <alignment horizontal="center" vertical="center" wrapText="1"/>
    </xf>
    <xf numFmtId="0" fontId="33" fillId="0" borderId="26" xfId="95" applyFont="1" applyBorder="1" applyAlignment="1">
      <alignment horizontal="center" vertical="center" wrapText="1"/>
    </xf>
    <xf numFmtId="0" fontId="38" fillId="28" borderId="35" xfId="102" applyFont="1" applyFill="1" applyBorder="1" applyAlignment="1">
      <alignment horizontal="center" vertical="center" wrapText="1"/>
    </xf>
    <xf numFmtId="0" fontId="38" fillId="28" borderId="36" xfId="102" applyFont="1" applyFill="1" applyBorder="1" applyAlignment="1">
      <alignment horizontal="center" vertical="center" wrapText="1"/>
    </xf>
    <xf numFmtId="0" fontId="38" fillId="28" borderId="37" xfId="102" applyFont="1" applyFill="1" applyBorder="1" applyAlignment="1">
      <alignment horizontal="center" vertical="center" wrapText="1"/>
    </xf>
    <xf numFmtId="0" fontId="34" fillId="0" borderId="26" xfId="95" applyFont="1" applyBorder="1" applyAlignment="1">
      <alignment horizontal="center" vertical="center" wrapText="1"/>
    </xf>
    <xf numFmtId="0" fontId="31" fillId="0" borderId="17" xfId="95" applyFont="1" applyBorder="1" applyAlignment="1">
      <alignment horizontal="center" vertical="center"/>
    </xf>
    <xf numFmtId="0" fontId="31" fillId="0" borderId="16" xfId="95" applyFont="1" applyBorder="1" applyAlignment="1">
      <alignment horizontal="center" vertical="center"/>
    </xf>
    <xf numFmtId="0" fontId="31" fillId="0" borderId="18" xfId="95" applyFont="1" applyBorder="1" applyAlignment="1">
      <alignment horizontal="center" vertical="center"/>
    </xf>
    <xf numFmtId="0" fontId="31" fillId="0" borderId="26" xfId="95" applyFont="1" applyBorder="1" applyAlignment="1">
      <alignment horizontal="justify" vertical="center" wrapText="1"/>
    </xf>
    <xf numFmtId="0" fontId="31" fillId="0" borderId="26" xfId="95" applyFont="1" applyBorder="1" applyAlignment="1">
      <alignment horizontal="justify" vertical="center"/>
    </xf>
    <xf numFmtId="0" fontId="31" fillId="2" borderId="29" xfId="95" applyFont="1" applyFill="1" applyBorder="1" applyAlignment="1">
      <alignment horizontal="center" vertical="center" wrapText="1"/>
    </xf>
    <xf numFmtId="0" fontId="36" fillId="26" borderId="35" xfId="102" applyFont="1" applyFill="1" applyBorder="1" applyAlignment="1">
      <alignment horizontal="center" vertical="center" wrapText="1"/>
    </xf>
    <xf numFmtId="0" fontId="36" fillId="26" borderId="36" xfId="102" applyFont="1" applyFill="1" applyBorder="1" applyAlignment="1">
      <alignment horizontal="center" vertical="center" wrapText="1"/>
    </xf>
    <xf numFmtId="0" fontId="36" fillId="26" borderId="37" xfId="102" applyFont="1" applyFill="1" applyBorder="1" applyAlignment="1">
      <alignment horizontal="center" vertical="center" wrapText="1"/>
    </xf>
    <xf numFmtId="0" fontId="56" fillId="3" borderId="109" xfId="10" applyFont="1" applyFill="1" applyBorder="1" applyAlignment="1">
      <alignment horizontal="center" vertical="center" wrapText="1"/>
    </xf>
    <xf numFmtId="0" fontId="56" fillId="3" borderId="100" xfId="10" applyFont="1" applyFill="1" applyBorder="1" applyAlignment="1">
      <alignment horizontal="center" vertical="center" wrapText="1"/>
    </xf>
    <xf numFmtId="0" fontId="56" fillId="3" borderId="27" xfId="10" applyFont="1" applyFill="1" applyBorder="1" applyAlignment="1">
      <alignment horizontal="center" vertical="center" wrapText="1"/>
    </xf>
    <xf numFmtId="1" fontId="55" fillId="32" borderId="0" xfId="0" applyNumberFormat="1" applyFont="1" applyFill="1" applyAlignment="1">
      <alignment horizontal="center" vertical="center"/>
    </xf>
    <xf numFmtId="0" fontId="7" fillId="0" borderId="23" xfId="104" applyFont="1" applyBorder="1" applyAlignment="1">
      <alignment horizontal="center" vertical="center" wrapText="1"/>
    </xf>
    <xf numFmtId="0" fontId="7" fillId="0" borderId="24" xfId="104" applyFont="1" applyBorder="1" applyAlignment="1">
      <alignment horizontal="center" vertical="center" wrapText="1"/>
    </xf>
    <xf numFmtId="0" fontId="7" fillId="0" borderId="25" xfId="104" applyFont="1" applyBorder="1" applyAlignment="1">
      <alignment horizontal="center" vertical="center" wrapText="1"/>
    </xf>
    <xf numFmtId="0" fontId="7" fillId="0" borderId="17" xfId="104" applyFont="1" applyBorder="1" applyAlignment="1">
      <alignment horizontal="center" vertical="center" shrinkToFit="1"/>
    </xf>
    <xf numFmtId="0" fontId="7" fillId="0" borderId="16" xfId="104" applyFont="1" applyBorder="1" applyAlignment="1">
      <alignment horizontal="center" vertical="center" shrinkToFit="1"/>
    </xf>
    <xf numFmtId="0" fontId="5" fillId="0" borderId="15" xfId="104" applyFont="1" applyBorder="1" applyAlignment="1">
      <alignment horizontal="left" vertical="center" shrinkToFit="1"/>
    </xf>
    <xf numFmtId="0" fontId="5" fillId="0" borderId="1" xfId="104" applyFont="1" applyBorder="1" applyAlignment="1">
      <alignment horizontal="left" vertical="center" shrinkToFit="1"/>
    </xf>
    <xf numFmtId="0" fontId="5" fillId="0" borderId="2" xfId="104" applyFont="1" applyBorder="1" applyAlignment="1">
      <alignment horizontal="justify" vertical="center" wrapText="1" shrinkToFit="1"/>
    </xf>
    <xf numFmtId="0" fontId="5" fillId="0" borderId="3" xfId="104" applyFont="1" applyBorder="1" applyAlignment="1">
      <alignment horizontal="justify" vertical="center" wrapText="1" shrinkToFit="1"/>
    </xf>
    <xf numFmtId="0" fontId="5" fillId="0" borderId="4" xfId="104" applyFont="1" applyBorder="1" applyAlignment="1">
      <alignment horizontal="justify" vertical="center" wrapText="1" shrinkToFit="1"/>
    </xf>
    <xf numFmtId="0" fontId="5" fillId="0" borderId="47" xfId="104" applyFont="1" applyBorder="1" applyAlignment="1">
      <alignment horizontal="left" vertical="center" shrinkToFit="1"/>
    </xf>
    <xf numFmtId="0" fontId="7" fillId="0" borderId="14" xfId="104" applyFont="1" applyBorder="1" applyAlignment="1">
      <alignment horizontal="center" vertical="center" wrapText="1"/>
    </xf>
    <xf numFmtId="0" fontId="7" fillId="0" borderId="0" xfId="104" applyFont="1" applyAlignment="1">
      <alignment horizontal="center" vertical="center" wrapText="1"/>
    </xf>
    <xf numFmtId="0" fontId="7" fillId="0" borderId="19" xfId="104" applyFont="1" applyBorder="1" applyAlignment="1">
      <alignment horizontal="center" vertical="center" wrapText="1"/>
    </xf>
    <xf numFmtId="0" fontId="7" fillId="0" borderId="20" xfId="104" applyFont="1" applyBorder="1" applyAlignment="1">
      <alignment horizontal="center" vertical="center" wrapText="1"/>
    </xf>
    <xf numFmtId="0" fontId="7" fillId="0" borderId="21" xfId="104" applyFont="1" applyBorder="1" applyAlignment="1">
      <alignment horizontal="center" vertical="center" wrapText="1"/>
    </xf>
    <xf numFmtId="0" fontId="7" fillId="0" borderId="23" xfId="104" applyFont="1" applyBorder="1" applyAlignment="1">
      <alignment horizontal="left" vertical="center"/>
    </xf>
    <xf numFmtId="0" fontId="7" fillId="0" borderId="24" xfId="104" applyFont="1" applyBorder="1" applyAlignment="1">
      <alignment horizontal="left" vertical="center"/>
    </xf>
    <xf numFmtId="0" fontId="7" fillId="0" borderId="60" xfId="104" applyFont="1" applyBorder="1" applyAlignment="1">
      <alignment horizontal="justify" vertical="center" shrinkToFit="1"/>
    </xf>
    <xf numFmtId="0" fontId="7" fillId="0" borderId="16" xfId="104" applyFont="1" applyBorder="1" applyAlignment="1">
      <alignment horizontal="justify" vertical="center" shrinkToFit="1"/>
    </xf>
    <xf numFmtId="0" fontId="7" fillId="0" borderId="61" xfId="104" applyFont="1" applyBorder="1" applyAlignment="1">
      <alignment horizontal="justify" vertical="center" shrinkToFit="1"/>
    </xf>
    <xf numFmtId="0" fontId="5" fillId="0" borderId="63" xfId="104" applyFont="1" applyBorder="1" applyAlignment="1">
      <alignment horizontal="justify" vertical="center" shrinkToFit="1"/>
    </xf>
    <xf numFmtId="0" fontId="5" fillId="0" borderId="51" xfId="104" applyFont="1" applyBorder="1" applyAlignment="1">
      <alignment horizontal="left" vertical="center" shrinkToFit="1"/>
    </xf>
    <xf numFmtId="0" fontId="5" fillId="0" borderId="54" xfId="104" applyFont="1" applyBorder="1" applyAlignment="1">
      <alignment horizontal="left" vertical="center" shrinkToFit="1"/>
    </xf>
    <xf numFmtId="0" fontId="5" fillId="0" borderId="66" xfId="104" applyFont="1" applyBorder="1" applyAlignment="1">
      <alignment horizontal="justify" vertical="center" shrinkToFit="1"/>
    </xf>
    <xf numFmtId="0" fontId="7" fillId="0" borderId="19" xfId="104" applyFont="1" applyBorder="1" applyAlignment="1">
      <alignment horizontal="left" vertical="center" shrinkToFit="1"/>
    </xf>
    <xf numFmtId="0" fontId="7" fillId="0" borderId="20" xfId="104" applyFont="1" applyBorder="1" applyAlignment="1">
      <alignment horizontal="left" vertical="center" shrinkToFit="1"/>
    </xf>
    <xf numFmtId="0" fontId="5" fillId="0" borderId="84" xfId="104" applyFont="1" applyBorder="1" applyAlignment="1">
      <alignment horizontal="left" vertical="center" shrinkToFit="1"/>
    </xf>
    <xf numFmtId="0" fontId="7" fillId="0" borderId="84" xfId="104" applyFont="1" applyBorder="1" applyAlignment="1">
      <alignment horizontal="center" vertical="center" wrapText="1" shrinkToFit="1"/>
    </xf>
    <xf numFmtId="0" fontId="7" fillId="0" borderId="85" xfId="104" applyFont="1" applyBorder="1" applyAlignment="1">
      <alignment horizontal="center" vertical="center" wrapText="1" shrinkToFit="1"/>
    </xf>
    <xf numFmtId="0" fontId="5" fillId="0" borderId="93" xfId="104" applyFont="1" applyBorder="1" applyAlignment="1">
      <alignment horizontal="justify" vertical="center" shrinkToFit="1"/>
    </xf>
    <xf numFmtId="0" fontId="5" fillId="0" borderId="86" xfId="104" applyFont="1" applyBorder="1" applyAlignment="1">
      <alignment horizontal="justify" vertical="center" shrinkToFit="1"/>
    </xf>
    <xf numFmtId="0" fontId="5" fillId="0" borderId="52" xfId="104" applyFont="1" applyBorder="1" applyAlignment="1">
      <alignment horizontal="justify" vertical="center" shrinkToFit="1"/>
    </xf>
    <xf numFmtId="0" fontId="5" fillId="0" borderId="51" xfId="104" applyFont="1" applyBorder="1" applyAlignment="1">
      <alignment horizontal="justify" vertical="center" shrinkToFit="1"/>
    </xf>
    <xf numFmtId="0" fontId="5" fillId="0" borderId="78" xfId="104" applyFont="1" applyBorder="1" applyAlignment="1">
      <alignment horizontal="justify" vertical="center" shrinkToFit="1"/>
    </xf>
    <xf numFmtId="0" fontId="5" fillId="0" borderId="54" xfId="104" applyFont="1" applyBorder="1" applyAlignment="1">
      <alignment horizontal="justify" vertical="center" shrinkToFit="1"/>
    </xf>
    <xf numFmtId="0" fontId="5" fillId="0" borderId="57" xfId="104" applyFont="1" applyBorder="1" applyAlignment="1">
      <alignment horizontal="justify" vertical="center" shrinkToFit="1"/>
    </xf>
    <xf numFmtId="0" fontId="5" fillId="0" borderId="72" xfId="104" applyFont="1" applyBorder="1" applyAlignment="1">
      <alignment horizontal="justify" vertical="center" shrinkToFit="1"/>
    </xf>
    <xf numFmtId="0" fontId="5" fillId="0" borderId="58" xfId="104" applyFont="1" applyBorder="1" applyAlignment="1">
      <alignment horizontal="justify" vertical="center" shrinkToFit="1"/>
    </xf>
    <xf numFmtId="0" fontId="7" fillId="0" borderId="32" xfId="104" applyFont="1" applyBorder="1" applyAlignment="1">
      <alignment horizontal="center" vertical="center" shrinkToFit="1"/>
    </xf>
    <xf numFmtId="0" fontId="7" fillId="0" borderId="1" xfId="104" applyFont="1" applyBorder="1" applyAlignment="1">
      <alignment horizontal="center" vertical="center" shrinkToFit="1"/>
    </xf>
    <xf numFmtId="0" fontId="5" fillId="0" borderId="1" xfId="104" applyFont="1" applyBorder="1" applyAlignment="1">
      <alignment horizontal="left" vertical="center" wrapText="1"/>
    </xf>
    <xf numFmtId="0" fontId="7" fillId="0" borderId="33" xfId="104" applyFont="1" applyBorder="1" applyAlignment="1">
      <alignment horizontal="center" vertical="center" shrinkToFit="1"/>
    </xf>
    <xf numFmtId="0" fontId="7" fillId="0" borderId="47" xfId="104" applyFont="1" applyBorder="1" applyAlignment="1">
      <alignment horizontal="center" vertical="center" shrinkToFit="1"/>
    </xf>
    <xf numFmtId="0" fontId="52" fillId="0" borderId="0" xfId="104" applyFont="1" applyAlignment="1">
      <alignment vertical="center" wrapText="1"/>
    </xf>
    <xf numFmtId="0" fontId="5" fillId="0" borderId="69" xfId="104" applyFont="1" applyBorder="1" applyAlignment="1">
      <alignment horizontal="justify" vertical="center" shrinkToFit="1"/>
    </xf>
    <xf numFmtId="0" fontId="7" fillId="0" borderId="71" xfId="104" applyFont="1" applyBorder="1" applyAlignment="1">
      <alignment horizontal="justify" vertical="center" shrinkToFit="1"/>
    </xf>
    <xf numFmtId="0" fontId="7" fillId="0" borderId="72" xfId="104" applyFont="1" applyBorder="1" applyAlignment="1">
      <alignment horizontal="justify" vertical="center" shrinkToFit="1"/>
    </xf>
    <xf numFmtId="0" fontId="7" fillId="0" borderId="58" xfId="104" applyFont="1" applyBorder="1" applyAlignment="1">
      <alignment horizontal="justify" vertical="center" shrinkToFit="1"/>
    </xf>
    <xf numFmtId="0" fontId="7" fillId="0" borderId="17" xfId="104" applyFont="1" applyBorder="1" applyAlignment="1">
      <alignment horizontal="left" vertical="center"/>
    </xf>
    <xf numFmtId="0" fontId="7" fillId="0" borderId="16" xfId="104" applyFont="1" applyBorder="1" applyAlignment="1">
      <alignment horizontal="left" vertical="center"/>
    </xf>
    <xf numFmtId="0" fontId="7" fillId="0" borderId="18" xfId="104" applyFont="1" applyBorder="1" applyAlignment="1">
      <alignment horizontal="left" vertical="center"/>
    </xf>
    <xf numFmtId="0" fontId="52" fillId="0" borderId="0" xfId="104" applyFont="1" applyAlignment="1">
      <alignment wrapText="1"/>
    </xf>
    <xf numFmtId="0" fontId="7" fillId="0" borderId="17" xfId="104" applyFont="1" applyBorder="1" applyAlignment="1">
      <alignment horizontal="left" vertical="center" wrapText="1"/>
    </xf>
    <xf numFmtId="0" fontId="7" fillId="0" borderId="16" xfId="104" applyFont="1" applyBorder="1" applyAlignment="1">
      <alignment horizontal="left" vertical="center" wrapText="1"/>
    </xf>
    <xf numFmtId="0" fontId="7" fillId="0" borderId="18" xfId="104" applyFont="1" applyBorder="1" applyAlignment="1">
      <alignment horizontal="left" vertical="center" wrapText="1"/>
    </xf>
    <xf numFmtId="0" fontId="7" fillId="0" borderId="60" xfId="104" applyFont="1" applyBorder="1" applyAlignment="1">
      <alignment horizontal="center" vertical="center" wrapText="1"/>
    </xf>
    <xf numFmtId="0" fontId="7" fillId="0" borderId="61" xfId="104" applyFont="1" applyBorder="1" applyAlignment="1">
      <alignment horizontal="center" vertical="center" wrapText="1"/>
    </xf>
    <xf numFmtId="0" fontId="5" fillId="0" borderId="83" xfId="104" applyFont="1" applyBorder="1" applyAlignment="1">
      <alignment horizontal="left" vertical="center" shrinkToFit="1"/>
    </xf>
    <xf numFmtId="0" fontId="5" fillId="0" borderId="87" xfId="104" applyFont="1" applyBorder="1" applyAlignment="1">
      <alignment horizontal="left" vertical="center" shrinkToFit="1"/>
    </xf>
    <xf numFmtId="0" fontId="7" fillId="0" borderId="17" xfId="104" applyFont="1" applyBorder="1" applyAlignment="1">
      <alignment horizontal="center" vertical="center" wrapText="1"/>
    </xf>
    <xf numFmtId="0" fontId="7" fillId="0" borderId="16" xfId="104" applyFont="1" applyBorder="1" applyAlignment="1">
      <alignment horizontal="center" vertical="center" wrapText="1"/>
    </xf>
    <xf numFmtId="0" fontId="7" fillId="0" borderId="18" xfId="104" applyFont="1" applyBorder="1" applyAlignment="1">
      <alignment horizontal="center" vertical="center" wrapText="1"/>
    </xf>
    <xf numFmtId="0" fontId="5" fillId="0" borderId="19" xfId="104" applyFont="1" applyBorder="1" applyAlignment="1">
      <alignment vertical="center" wrapText="1"/>
    </xf>
    <xf numFmtId="0" fontId="5" fillId="0" borderId="20" xfId="104" applyFont="1" applyBorder="1" applyAlignment="1">
      <alignment vertical="center" wrapText="1"/>
    </xf>
    <xf numFmtId="0" fontId="5" fillId="0" borderId="21" xfId="104" applyFont="1" applyBorder="1" applyAlignment="1">
      <alignment vertical="center" wrapText="1"/>
    </xf>
    <xf numFmtId="0" fontId="5" fillId="0" borderId="17" xfId="104" applyFont="1" applyBorder="1" applyAlignment="1">
      <alignment vertical="center" wrapText="1"/>
    </xf>
    <xf numFmtId="0" fontId="5" fillId="0" borderId="16" xfId="104" applyFont="1" applyBorder="1" applyAlignment="1">
      <alignment vertical="center" wrapText="1"/>
    </xf>
    <xf numFmtId="0" fontId="5" fillId="0" borderId="18" xfId="104" applyFont="1" applyBorder="1" applyAlignment="1">
      <alignment vertical="center" wrapText="1"/>
    </xf>
    <xf numFmtId="0" fontId="7" fillId="0" borderId="71" xfId="104" applyFont="1" applyBorder="1" applyAlignment="1">
      <alignment horizontal="center" vertical="center" shrinkToFit="1"/>
    </xf>
    <xf numFmtId="0" fontId="7" fillId="0" borderId="72" xfId="104" applyFont="1" applyBorder="1" applyAlignment="1">
      <alignment horizontal="center" vertical="center" shrinkToFit="1"/>
    </xf>
    <xf numFmtId="0" fontId="7" fillId="0" borderId="58" xfId="104" applyFont="1" applyBorder="1" applyAlignment="1">
      <alignment horizontal="center" vertical="center" shrinkToFit="1"/>
    </xf>
    <xf numFmtId="0" fontId="7" fillId="0" borderId="20" xfId="104" applyFont="1" applyBorder="1" applyAlignment="1">
      <alignment horizontal="left" vertical="center"/>
    </xf>
    <xf numFmtId="0" fontId="7" fillId="0" borderId="21" xfId="104" applyFont="1" applyBorder="1" applyAlignment="1">
      <alignment horizontal="left" vertical="center"/>
    </xf>
    <xf numFmtId="0" fontId="7" fillId="0" borderId="17" xfId="104" applyFont="1" applyBorder="1" applyAlignment="1">
      <alignment horizontal="justify" vertical="center" shrinkToFit="1"/>
    </xf>
    <xf numFmtId="0" fontId="52" fillId="0" borderId="0" xfId="104" applyFont="1" applyAlignment="1">
      <alignment horizontal="justify" vertical="center" wrapText="1"/>
    </xf>
    <xf numFmtId="0" fontId="52" fillId="0" borderId="24" xfId="104" applyFont="1" applyBorder="1" applyAlignment="1">
      <alignment horizontal="left" wrapText="1"/>
    </xf>
    <xf numFmtId="0" fontId="5" fillId="0" borderId="17" xfId="104" applyFont="1" applyBorder="1" applyAlignment="1">
      <alignment horizontal="left" vertical="center" wrapText="1"/>
    </xf>
    <xf numFmtId="0" fontId="5" fillId="0" borderId="18" xfId="104" applyFont="1" applyBorder="1" applyAlignment="1">
      <alignment horizontal="left" vertical="center" wrapText="1"/>
    </xf>
    <xf numFmtId="0" fontId="52" fillId="0" borderId="20" xfId="104" applyFont="1" applyBorder="1" applyAlignment="1">
      <alignment horizontal="left" vertical="center" wrapText="1"/>
    </xf>
    <xf numFmtId="0" fontId="52" fillId="0" borderId="20" xfId="104" applyFont="1" applyBorder="1" applyAlignment="1">
      <alignment horizontal="justify" vertical="center" wrapText="1"/>
    </xf>
    <xf numFmtId="0" fontId="49" fillId="0" borderId="18" xfId="104" applyBorder="1" applyAlignment="1">
      <alignment vertical="center" wrapText="1"/>
    </xf>
    <xf numFmtId="0" fontId="52" fillId="0" borderId="0" xfId="104" applyFont="1" applyAlignment="1">
      <alignment horizontal="justify" vertical="justify" wrapText="1"/>
    </xf>
    <xf numFmtId="0" fontId="53" fillId="0" borderId="20" xfId="107" applyFont="1" applyFill="1" applyBorder="1" applyAlignment="1">
      <alignment horizontal="left" wrapText="1"/>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60" xfId="0" applyFont="1" applyBorder="1" applyAlignment="1">
      <alignment horizontal="justify" vertical="center" shrinkToFit="1"/>
    </xf>
    <xf numFmtId="0" fontId="7" fillId="0" borderId="61" xfId="0" applyFont="1" applyBorder="1" applyAlignment="1">
      <alignment horizontal="justify" vertical="center" shrinkToFit="1"/>
    </xf>
    <xf numFmtId="0" fontId="5" fillId="0" borderId="101" xfId="0" applyFont="1" applyBorder="1" applyAlignment="1">
      <alignment horizontal="justify" vertical="center" shrinkToFi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52" xfId="0" applyFont="1" applyBorder="1" applyAlignment="1">
      <alignment horizontal="justify" vertical="center" shrinkToFit="1"/>
    </xf>
    <xf numFmtId="0" fontId="5" fillId="0" borderId="63" xfId="0" applyFont="1" applyBorder="1" applyAlignment="1">
      <alignment horizontal="justify" vertical="center" shrinkToFit="1"/>
    </xf>
    <xf numFmtId="0" fontId="5" fillId="0" borderId="54" xfId="0" applyFont="1" applyBorder="1" applyAlignment="1">
      <alignment horizontal="justify" vertical="center" shrinkToFit="1"/>
    </xf>
    <xf numFmtId="0" fontId="5" fillId="0" borderId="66" xfId="0" applyFont="1" applyBorder="1" applyAlignment="1">
      <alignment horizontal="justify" vertical="center" shrinkToFit="1"/>
    </xf>
  </cellXfs>
  <cellStyles count="109">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20% - Ênfase1 2" xfId="23" xr:uid="{00000000-0005-0000-0000-000006000000}"/>
    <cellStyle name="20% - Ênfase2 2" xfId="24" xr:uid="{00000000-0005-0000-0000-000007000000}"/>
    <cellStyle name="20% - Ênfase3 2" xfId="25" xr:uid="{00000000-0005-0000-0000-000008000000}"/>
    <cellStyle name="20% - Ênfase4 2" xfId="26" xr:uid="{00000000-0005-0000-0000-000009000000}"/>
    <cellStyle name="20% - Ênfase5 2" xfId="27" xr:uid="{00000000-0005-0000-0000-00000A000000}"/>
    <cellStyle name="20% - Ênfase6 2" xfId="28" xr:uid="{00000000-0005-0000-0000-00000B000000}"/>
    <cellStyle name="40% - Accent1" xfId="29" xr:uid="{00000000-0005-0000-0000-00000C000000}"/>
    <cellStyle name="40% - Accent2" xfId="30" xr:uid="{00000000-0005-0000-0000-00000D000000}"/>
    <cellStyle name="40% - Accent3" xfId="31" xr:uid="{00000000-0005-0000-0000-00000E000000}"/>
    <cellStyle name="40% - Accent4" xfId="32" xr:uid="{00000000-0005-0000-0000-00000F000000}"/>
    <cellStyle name="40% - Accent5" xfId="33" xr:uid="{00000000-0005-0000-0000-000010000000}"/>
    <cellStyle name="40% - Accent6" xfId="34" xr:uid="{00000000-0005-0000-0000-000011000000}"/>
    <cellStyle name="40% - Ênfase1 2" xfId="35" xr:uid="{00000000-0005-0000-0000-000012000000}"/>
    <cellStyle name="40% - Ênfase2 2" xfId="36" xr:uid="{00000000-0005-0000-0000-000013000000}"/>
    <cellStyle name="40% - Ênfase3 2" xfId="37" xr:uid="{00000000-0005-0000-0000-000014000000}"/>
    <cellStyle name="40% - Ênfase4 2" xfId="38" xr:uid="{00000000-0005-0000-0000-000015000000}"/>
    <cellStyle name="40% - Ênfase5 2" xfId="39" xr:uid="{00000000-0005-0000-0000-000016000000}"/>
    <cellStyle name="40% - Ênfase6 2" xfId="40" xr:uid="{00000000-0005-0000-0000-000017000000}"/>
    <cellStyle name="60% - Accent1" xfId="41" xr:uid="{00000000-0005-0000-0000-000018000000}"/>
    <cellStyle name="60% - Accent2" xfId="42" xr:uid="{00000000-0005-0000-0000-000019000000}"/>
    <cellStyle name="60% - Accent3" xfId="43" xr:uid="{00000000-0005-0000-0000-00001A000000}"/>
    <cellStyle name="60% - Accent4" xfId="44" xr:uid="{00000000-0005-0000-0000-00001B000000}"/>
    <cellStyle name="60% - Accent5" xfId="45" xr:uid="{00000000-0005-0000-0000-00001C000000}"/>
    <cellStyle name="60% - Accent6" xfId="46" xr:uid="{00000000-0005-0000-0000-00001D000000}"/>
    <cellStyle name="60% - Ênfase1 2" xfId="47" xr:uid="{00000000-0005-0000-0000-00001E000000}"/>
    <cellStyle name="60% - Ênfase2 2" xfId="48" xr:uid="{00000000-0005-0000-0000-00001F000000}"/>
    <cellStyle name="60% - Ênfase3 2" xfId="49" xr:uid="{00000000-0005-0000-0000-000020000000}"/>
    <cellStyle name="60% - Ênfase4 2" xfId="50" xr:uid="{00000000-0005-0000-0000-000021000000}"/>
    <cellStyle name="60% - Ênfase5 2" xfId="51" xr:uid="{00000000-0005-0000-0000-000022000000}"/>
    <cellStyle name="60% - Ênfase6 2" xfId="52" xr:uid="{00000000-0005-0000-0000-000023000000}"/>
    <cellStyle name="Accent1" xfId="53" xr:uid="{00000000-0005-0000-0000-000024000000}"/>
    <cellStyle name="Accent2" xfId="54" xr:uid="{00000000-0005-0000-0000-000025000000}"/>
    <cellStyle name="Accent3" xfId="55" xr:uid="{00000000-0005-0000-0000-000026000000}"/>
    <cellStyle name="Accent4" xfId="56" xr:uid="{00000000-0005-0000-0000-000027000000}"/>
    <cellStyle name="Accent5" xfId="57" xr:uid="{00000000-0005-0000-0000-000028000000}"/>
    <cellStyle name="Accent6" xfId="58" xr:uid="{00000000-0005-0000-0000-000029000000}"/>
    <cellStyle name="Bad" xfId="59" xr:uid="{00000000-0005-0000-0000-00002A000000}"/>
    <cellStyle name="Bom 2" xfId="60" xr:uid="{00000000-0005-0000-0000-00002B000000}"/>
    <cellStyle name="Calculation" xfId="61" xr:uid="{00000000-0005-0000-0000-00002C000000}"/>
    <cellStyle name="Cálculo 2" xfId="62" xr:uid="{00000000-0005-0000-0000-00002D000000}"/>
    <cellStyle name="Célula de Verificação 2" xfId="63" xr:uid="{00000000-0005-0000-0000-00002E000000}"/>
    <cellStyle name="Célula Vinculada 2" xfId="64" xr:uid="{00000000-0005-0000-0000-00002F000000}"/>
    <cellStyle name="Check Cell" xfId="65" xr:uid="{00000000-0005-0000-0000-000030000000}"/>
    <cellStyle name="Ênfase1 2" xfId="66" xr:uid="{00000000-0005-0000-0000-000031000000}"/>
    <cellStyle name="Ênfase2 2" xfId="67" xr:uid="{00000000-0005-0000-0000-000032000000}"/>
    <cellStyle name="Ênfase3 2" xfId="68" xr:uid="{00000000-0005-0000-0000-000033000000}"/>
    <cellStyle name="Ênfase4 2" xfId="69" xr:uid="{00000000-0005-0000-0000-000034000000}"/>
    <cellStyle name="Ênfase5 2" xfId="70" xr:uid="{00000000-0005-0000-0000-000035000000}"/>
    <cellStyle name="Ênfase6 2" xfId="71" xr:uid="{00000000-0005-0000-0000-000036000000}"/>
    <cellStyle name="Entrada 2" xfId="72" xr:uid="{00000000-0005-0000-0000-000037000000}"/>
    <cellStyle name="Excel Built-in Normal" xfId="8" xr:uid="{00000000-0005-0000-0000-000038000000}"/>
    <cellStyle name="Explanatory Text" xfId="73" xr:uid="{00000000-0005-0000-0000-000039000000}"/>
    <cellStyle name="Good" xfId="74" xr:uid="{00000000-0005-0000-0000-00003A000000}"/>
    <cellStyle name="Heading 1" xfId="75" xr:uid="{00000000-0005-0000-0000-00003B000000}"/>
    <cellStyle name="Heading 2" xfId="76" xr:uid="{00000000-0005-0000-0000-00003C000000}"/>
    <cellStyle name="Heading 3" xfId="77" xr:uid="{00000000-0005-0000-0000-00003D000000}"/>
    <cellStyle name="Heading 4" xfId="78" xr:uid="{00000000-0005-0000-0000-00003E000000}"/>
    <cellStyle name="Hiperlink" xfId="107" builtinId="8"/>
    <cellStyle name="Input" xfId="79" xr:uid="{00000000-0005-0000-0000-000040000000}"/>
    <cellStyle name="Linked Cell" xfId="80" xr:uid="{00000000-0005-0000-0000-000041000000}"/>
    <cellStyle name="Moeda 2" xfId="9" xr:uid="{00000000-0005-0000-0000-000043000000}"/>
    <cellStyle name="Moeda 2 2 3" xfId="103" xr:uid="{00000000-0005-0000-0000-000044000000}"/>
    <cellStyle name="Moeda 3" xfId="105" xr:uid="{00000000-0005-0000-0000-000045000000}"/>
    <cellStyle name="Moeda 3 4" xfId="96" xr:uid="{00000000-0005-0000-0000-000046000000}"/>
    <cellStyle name="Neutral" xfId="81" xr:uid="{00000000-0005-0000-0000-000047000000}"/>
    <cellStyle name="Normal" xfId="0" builtinId="0"/>
    <cellStyle name="Normal 17 2" xfId="99" xr:uid="{00000000-0005-0000-0000-000049000000}"/>
    <cellStyle name="Normal 2" xfId="4" xr:uid="{00000000-0005-0000-0000-00004A000000}"/>
    <cellStyle name="Normal 2 2" xfId="10" xr:uid="{00000000-0005-0000-0000-00004B000000}"/>
    <cellStyle name="Normal 2 2 2" xfId="101" xr:uid="{00000000-0005-0000-0000-00004C000000}"/>
    <cellStyle name="Normal 2 2 4" xfId="95" xr:uid="{00000000-0005-0000-0000-00004D000000}"/>
    <cellStyle name="Normal 3" xfId="3" xr:uid="{00000000-0005-0000-0000-00004E000000}"/>
    <cellStyle name="Normal 4" xfId="7" xr:uid="{00000000-0005-0000-0000-00004F000000}"/>
    <cellStyle name="Normal 4 2" xfId="97" xr:uid="{00000000-0005-0000-0000-000050000000}"/>
    <cellStyle name="Normal 5" xfId="102" xr:uid="{00000000-0005-0000-0000-000051000000}"/>
    <cellStyle name="Normal 6" xfId="11" xr:uid="{00000000-0005-0000-0000-000052000000}"/>
    <cellStyle name="Normal 7" xfId="104" xr:uid="{00000000-0005-0000-0000-000053000000}"/>
    <cellStyle name="Nota 2" xfId="82" xr:uid="{00000000-0005-0000-0000-000054000000}"/>
    <cellStyle name="Note" xfId="83" xr:uid="{00000000-0005-0000-0000-000055000000}"/>
    <cellStyle name="Output" xfId="84" xr:uid="{00000000-0005-0000-0000-000056000000}"/>
    <cellStyle name="Porcentagem 2" xfId="12" xr:uid="{00000000-0005-0000-0000-000057000000}"/>
    <cellStyle name="Porcentagem 2 2" xfId="6" xr:uid="{00000000-0005-0000-0000-000058000000}"/>
    <cellStyle name="Porcentagem 3" xfId="2" xr:uid="{00000000-0005-0000-0000-000059000000}"/>
    <cellStyle name="Porcentagem 3 2 3" xfId="98" xr:uid="{00000000-0005-0000-0000-00005A000000}"/>
    <cellStyle name="Porcentagem 3 5" xfId="100" xr:uid="{00000000-0005-0000-0000-00005B000000}"/>
    <cellStyle name="Porcentagem 4" xfId="106" xr:uid="{00000000-0005-0000-0000-00005C000000}"/>
    <cellStyle name="Saída 2" xfId="85" xr:uid="{00000000-0005-0000-0000-00005D000000}"/>
    <cellStyle name="Texto de Aviso 2" xfId="86" xr:uid="{00000000-0005-0000-0000-00005E000000}"/>
    <cellStyle name="Texto Explicativo 2" xfId="87" xr:uid="{00000000-0005-0000-0000-00005F000000}"/>
    <cellStyle name="Title" xfId="88" xr:uid="{00000000-0005-0000-0000-000060000000}"/>
    <cellStyle name="Título 1 2" xfId="90" xr:uid="{00000000-0005-0000-0000-000061000000}"/>
    <cellStyle name="Título 2 2" xfId="91" xr:uid="{00000000-0005-0000-0000-000062000000}"/>
    <cellStyle name="Título 3 2" xfId="92" xr:uid="{00000000-0005-0000-0000-000063000000}"/>
    <cellStyle name="Título 4 2" xfId="93" xr:uid="{00000000-0005-0000-0000-000064000000}"/>
    <cellStyle name="Título 5" xfId="89" xr:uid="{00000000-0005-0000-0000-000065000000}"/>
    <cellStyle name="Total 2" xfId="13" xr:uid="{00000000-0005-0000-0000-000066000000}"/>
    <cellStyle name="Vírgula" xfId="1" builtinId="3"/>
    <cellStyle name="Vírgula 2" xfId="14" xr:uid="{00000000-0005-0000-0000-000068000000}"/>
    <cellStyle name="Vírgula 2 2" xfId="5" xr:uid="{00000000-0005-0000-0000-000069000000}"/>
    <cellStyle name="Vírgula 2 2 2" xfId="16" xr:uid="{00000000-0005-0000-0000-00006A000000}"/>
    <cellStyle name="Vírgula 3" xfId="15" xr:uid="{00000000-0005-0000-0000-00006B000000}"/>
    <cellStyle name="Vírgula 4" xfId="108" xr:uid="{00000000-0005-0000-0000-00006C000000}"/>
    <cellStyle name="Warning Text" xfId="94" xr:uid="{00000000-0005-0000-0000-00006D000000}"/>
  </cellStyles>
  <dxfs count="1">
    <dxf>
      <font>
        <color theme="1"/>
      </font>
      <fill>
        <patternFill>
          <bgColor theme="5" tint="0.59996337778862885"/>
        </patternFill>
      </fill>
    </dxf>
  </dxfs>
  <tableStyles count="0" defaultTableStyle="TableStyleMedium2" defaultPivotStyle="PivotStyleLight16"/>
  <colors>
    <mruColors>
      <color rgb="FFFFFF99"/>
      <color rgb="FFFFFFFF"/>
      <color rgb="FF9DB6E7"/>
      <color rgb="FF80A0E0"/>
      <color rgb="FF88C9D8"/>
      <color rgb="FF66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1115785</xdr:colOff>
      <xdr:row>2</xdr:row>
      <xdr:rowOff>81643</xdr:rowOff>
    </xdr:from>
    <xdr:to>
      <xdr:col>7</xdr:col>
      <xdr:colOff>281091</xdr:colOff>
      <xdr:row>2</xdr:row>
      <xdr:rowOff>1386401</xdr:rowOff>
    </xdr:to>
    <xdr:pic>
      <xdr:nvPicPr>
        <xdr:cNvPr id="2" name="Imagem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0585" y="1310368"/>
          <a:ext cx="3422981" cy="1304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4844143</xdr:colOff>
      <xdr:row>37</xdr:row>
      <xdr:rowOff>299357</xdr:rowOff>
    </xdr:from>
    <xdr:to>
      <xdr:col>5</xdr:col>
      <xdr:colOff>114014</xdr:colOff>
      <xdr:row>37</xdr:row>
      <xdr:rowOff>1956323</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39493" y="19044557"/>
          <a:ext cx="3623296" cy="16569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5">
    <tabColor rgb="FF7030A0"/>
    <pageSetUpPr fitToPage="1"/>
  </sheetPr>
  <dimension ref="B1:K55"/>
  <sheetViews>
    <sheetView showGridLines="0" view="pageBreakPreview" topLeftCell="A13" zoomScale="55" zoomScaleNormal="85" zoomScaleSheetLayoutView="55" workbookViewId="0">
      <selection activeCell="B19" sqref="B19:G19"/>
    </sheetView>
  </sheetViews>
  <sheetFormatPr defaultRowHeight="15" x14ac:dyDescent="0.25"/>
  <cols>
    <col min="1" max="1" width="6.28515625" style="9" customWidth="1"/>
    <col min="2" max="2" width="7.140625" style="9" bestFit="1" customWidth="1"/>
    <col min="3" max="3" width="89.140625" style="9" bestFit="1" customWidth="1"/>
    <col min="4" max="4" width="16.28515625" style="9" bestFit="1" customWidth="1"/>
    <col min="5" max="5" width="19.85546875" style="9" bestFit="1" customWidth="1"/>
    <col min="6" max="6" width="17.140625" style="9" bestFit="1" customWidth="1"/>
    <col min="7" max="7" width="26.85546875" style="9" bestFit="1" customWidth="1"/>
    <col min="8" max="8" width="25.28515625" style="9" bestFit="1" customWidth="1"/>
    <col min="9" max="9" width="9.140625" style="9"/>
    <col min="10" max="10" width="15" style="9" bestFit="1" customWidth="1"/>
    <col min="11" max="11" width="13.5703125" style="9" bestFit="1" customWidth="1"/>
    <col min="12" max="254" width="9.140625" style="9"/>
    <col min="255" max="255" width="6.28515625" style="9" customWidth="1"/>
    <col min="256" max="256" width="6.28515625" style="9" bestFit="1" customWidth="1"/>
    <col min="257" max="257" width="36" style="9" bestFit="1" customWidth="1"/>
    <col min="258" max="258" width="14.140625" style="9" bestFit="1" customWidth="1"/>
    <col min="259" max="259" width="19.85546875" style="9" bestFit="1" customWidth="1"/>
    <col min="260" max="260" width="19.85546875" style="9" customWidth="1"/>
    <col min="261" max="261" width="19.42578125" style="9" customWidth="1"/>
    <col min="262" max="262" width="19.7109375" style="9" customWidth="1"/>
    <col min="263" max="263" width="9.140625" style="9"/>
    <col min="264" max="264" width="16.7109375" style="9" customWidth="1"/>
    <col min="265" max="510" width="9.140625" style="9"/>
    <col min="511" max="511" width="6.28515625" style="9" customWidth="1"/>
    <col min="512" max="512" width="6.28515625" style="9" bestFit="1" customWidth="1"/>
    <col min="513" max="513" width="36" style="9" bestFit="1" customWidth="1"/>
    <col min="514" max="514" width="14.140625" style="9" bestFit="1" customWidth="1"/>
    <col min="515" max="515" width="19.85546875" style="9" bestFit="1" customWidth="1"/>
    <col min="516" max="516" width="19.85546875" style="9" customWidth="1"/>
    <col min="517" max="517" width="19.42578125" style="9" customWidth="1"/>
    <col min="518" max="518" width="19.7109375" style="9" customWidth="1"/>
    <col min="519" max="519" width="9.140625" style="9"/>
    <col min="520" max="520" width="16.7109375" style="9" customWidth="1"/>
    <col min="521" max="766" width="9.140625" style="9"/>
    <col min="767" max="767" width="6.28515625" style="9" customWidth="1"/>
    <col min="768" max="768" width="6.28515625" style="9" bestFit="1" customWidth="1"/>
    <col min="769" max="769" width="36" style="9" bestFit="1" customWidth="1"/>
    <col min="770" max="770" width="14.140625" style="9" bestFit="1" customWidth="1"/>
    <col min="771" max="771" width="19.85546875" style="9" bestFit="1" customWidth="1"/>
    <col min="772" max="772" width="19.85546875" style="9" customWidth="1"/>
    <col min="773" max="773" width="19.42578125" style="9" customWidth="1"/>
    <col min="774" max="774" width="19.7109375" style="9" customWidth="1"/>
    <col min="775" max="775" width="9.140625" style="9"/>
    <col min="776" max="776" width="16.7109375" style="9" customWidth="1"/>
    <col min="777" max="1022" width="9.140625" style="9"/>
    <col min="1023" max="1023" width="6.28515625" style="9" customWidth="1"/>
    <col min="1024" max="1024" width="6.28515625" style="9" bestFit="1" customWidth="1"/>
    <col min="1025" max="1025" width="36" style="9" bestFit="1" customWidth="1"/>
    <col min="1026" max="1026" width="14.140625" style="9" bestFit="1" customWidth="1"/>
    <col min="1027" max="1027" width="19.85546875" style="9" bestFit="1" customWidth="1"/>
    <col min="1028" max="1028" width="19.85546875" style="9" customWidth="1"/>
    <col min="1029" max="1029" width="19.42578125" style="9" customWidth="1"/>
    <col min="1030" max="1030" width="19.7109375" style="9" customWidth="1"/>
    <col min="1031" max="1031" width="9.140625" style="9"/>
    <col min="1032" max="1032" width="16.7109375" style="9" customWidth="1"/>
    <col min="1033" max="1278" width="9.140625" style="9"/>
    <col min="1279" max="1279" width="6.28515625" style="9" customWidth="1"/>
    <col min="1280" max="1280" width="6.28515625" style="9" bestFit="1" customWidth="1"/>
    <col min="1281" max="1281" width="36" style="9" bestFit="1" customWidth="1"/>
    <col min="1282" max="1282" width="14.140625" style="9" bestFit="1" customWidth="1"/>
    <col min="1283" max="1283" width="19.85546875" style="9" bestFit="1" customWidth="1"/>
    <col min="1284" max="1284" width="19.85546875" style="9" customWidth="1"/>
    <col min="1285" max="1285" width="19.42578125" style="9" customWidth="1"/>
    <col min="1286" max="1286" width="19.7109375" style="9" customWidth="1"/>
    <col min="1287" max="1287" width="9.140625" style="9"/>
    <col min="1288" max="1288" width="16.7109375" style="9" customWidth="1"/>
    <col min="1289" max="1534" width="9.140625" style="9"/>
    <col min="1535" max="1535" width="6.28515625" style="9" customWidth="1"/>
    <col min="1536" max="1536" width="6.28515625" style="9" bestFit="1" customWidth="1"/>
    <col min="1537" max="1537" width="36" style="9" bestFit="1" customWidth="1"/>
    <col min="1538" max="1538" width="14.140625" style="9" bestFit="1" customWidth="1"/>
    <col min="1539" max="1539" width="19.85546875" style="9" bestFit="1" customWidth="1"/>
    <col min="1540" max="1540" width="19.85546875" style="9" customWidth="1"/>
    <col min="1541" max="1541" width="19.42578125" style="9" customWidth="1"/>
    <col min="1542" max="1542" width="19.7109375" style="9" customWidth="1"/>
    <col min="1543" max="1543" width="9.140625" style="9"/>
    <col min="1544" max="1544" width="16.7109375" style="9" customWidth="1"/>
    <col min="1545" max="1790" width="9.140625" style="9"/>
    <col min="1791" max="1791" width="6.28515625" style="9" customWidth="1"/>
    <col min="1792" max="1792" width="6.28515625" style="9" bestFit="1" customWidth="1"/>
    <col min="1793" max="1793" width="36" style="9" bestFit="1" customWidth="1"/>
    <col min="1794" max="1794" width="14.140625" style="9" bestFit="1" customWidth="1"/>
    <col min="1795" max="1795" width="19.85546875" style="9" bestFit="1" customWidth="1"/>
    <col min="1796" max="1796" width="19.85546875" style="9" customWidth="1"/>
    <col min="1797" max="1797" width="19.42578125" style="9" customWidth="1"/>
    <col min="1798" max="1798" width="19.7109375" style="9" customWidth="1"/>
    <col min="1799" max="1799" width="9.140625" style="9"/>
    <col min="1800" max="1800" width="16.7109375" style="9" customWidth="1"/>
    <col min="1801" max="2046" width="9.140625" style="9"/>
    <col min="2047" max="2047" width="6.28515625" style="9" customWidth="1"/>
    <col min="2048" max="2048" width="6.28515625" style="9" bestFit="1" customWidth="1"/>
    <col min="2049" max="2049" width="36" style="9" bestFit="1" customWidth="1"/>
    <col min="2050" max="2050" width="14.140625" style="9" bestFit="1" customWidth="1"/>
    <col min="2051" max="2051" width="19.85546875" style="9" bestFit="1" customWidth="1"/>
    <col min="2052" max="2052" width="19.85546875" style="9" customWidth="1"/>
    <col min="2053" max="2053" width="19.42578125" style="9" customWidth="1"/>
    <col min="2054" max="2054" width="19.7109375" style="9" customWidth="1"/>
    <col min="2055" max="2055" width="9.140625" style="9"/>
    <col min="2056" max="2056" width="16.7109375" style="9" customWidth="1"/>
    <col min="2057" max="2302" width="9.140625" style="9"/>
    <col min="2303" max="2303" width="6.28515625" style="9" customWidth="1"/>
    <col min="2304" max="2304" width="6.28515625" style="9" bestFit="1" customWidth="1"/>
    <col min="2305" max="2305" width="36" style="9" bestFit="1" customWidth="1"/>
    <col min="2306" max="2306" width="14.140625" style="9" bestFit="1" customWidth="1"/>
    <col min="2307" max="2307" width="19.85546875" style="9" bestFit="1" customWidth="1"/>
    <col min="2308" max="2308" width="19.85546875" style="9" customWidth="1"/>
    <col min="2309" max="2309" width="19.42578125" style="9" customWidth="1"/>
    <col min="2310" max="2310" width="19.7109375" style="9" customWidth="1"/>
    <col min="2311" max="2311" width="9.140625" style="9"/>
    <col min="2312" max="2312" width="16.7109375" style="9" customWidth="1"/>
    <col min="2313" max="2558" width="9.140625" style="9"/>
    <col min="2559" max="2559" width="6.28515625" style="9" customWidth="1"/>
    <col min="2560" max="2560" width="6.28515625" style="9" bestFit="1" customWidth="1"/>
    <col min="2561" max="2561" width="36" style="9" bestFit="1" customWidth="1"/>
    <col min="2562" max="2562" width="14.140625" style="9" bestFit="1" customWidth="1"/>
    <col min="2563" max="2563" width="19.85546875" style="9" bestFit="1" customWidth="1"/>
    <col min="2564" max="2564" width="19.85546875" style="9" customWidth="1"/>
    <col min="2565" max="2565" width="19.42578125" style="9" customWidth="1"/>
    <col min="2566" max="2566" width="19.7109375" style="9" customWidth="1"/>
    <col min="2567" max="2567" width="9.140625" style="9"/>
    <col min="2568" max="2568" width="16.7109375" style="9" customWidth="1"/>
    <col min="2569" max="2814" width="9.140625" style="9"/>
    <col min="2815" max="2815" width="6.28515625" style="9" customWidth="1"/>
    <col min="2816" max="2816" width="6.28515625" style="9" bestFit="1" customWidth="1"/>
    <col min="2817" max="2817" width="36" style="9" bestFit="1" customWidth="1"/>
    <col min="2818" max="2818" width="14.140625" style="9" bestFit="1" customWidth="1"/>
    <col min="2819" max="2819" width="19.85546875" style="9" bestFit="1" customWidth="1"/>
    <col min="2820" max="2820" width="19.85546875" style="9" customWidth="1"/>
    <col min="2821" max="2821" width="19.42578125" style="9" customWidth="1"/>
    <col min="2822" max="2822" width="19.7109375" style="9" customWidth="1"/>
    <col min="2823" max="2823" width="9.140625" style="9"/>
    <col min="2824" max="2824" width="16.7109375" style="9" customWidth="1"/>
    <col min="2825" max="3070" width="9.140625" style="9"/>
    <col min="3071" max="3071" width="6.28515625" style="9" customWidth="1"/>
    <col min="3072" max="3072" width="6.28515625" style="9" bestFit="1" customWidth="1"/>
    <col min="3073" max="3073" width="36" style="9" bestFit="1" customWidth="1"/>
    <col min="3074" max="3074" width="14.140625" style="9" bestFit="1" customWidth="1"/>
    <col min="3075" max="3075" width="19.85546875" style="9" bestFit="1" customWidth="1"/>
    <col min="3076" max="3076" width="19.85546875" style="9" customWidth="1"/>
    <col min="3077" max="3077" width="19.42578125" style="9" customWidth="1"/>
    <col min="3078" max="3078" width="19.7109375" style="9" customWidth="1"/>
    <col min="3079" max="3079" width="9.140625" style="9"/>
    <col min="3080" max="3080" width="16.7109375" style="9" customWidth="1"/>
    <col min="3081" max="3326" width="9.140625" style="9"/>
    <col min="3327" max="3327" width="6.28515625" style="9" customWidth="1"/>
    <col min="3328" max="3328" width="6.28515625" style="9" bestFit="1" customWidth="1"/>
    <col min="3329" max="3329" width="36" style="9" bestFit="1" customWidth="1"/>
    <col min="3330" max="3330" width="14.140625" style="9" bestFit="1" customWidth="1"/>
    <col min="3331" max="3331" width="19.85546875" style="9" bestFit="1" customWidth="1"/>
    <col min="3332" max="3332" width="19.85546875" style="9" customWidth="1"/>
    <col min="3333" max="3333" width="19.42578125" style="9" customWidth="1"/>
    <col min="3334" max="3334" width="19.7109375" style="9" customWidth="1"/>
    <col min="3335" max="3335" width="9.140625" style="9"/>
    <col min="3336" max="3336" width="16.7109375" style="9" customWidth="1"/>
    <col min="3337" max="3582" width="9.140625" style="9"/>
    <col min="3583" max="3583" width="6.28515625" style="9" customWidth="1"/>
    <col min="3584" max="3584" width="6.28515625" style="9" bestFit="1" customWidth="1"/>
    <col min="3585" max="3585" width="36" style="9" bestFit="1" customWidth="1"/>
    <col min="3586" max="3586" width="14.140625" style="9" bestFit="1" customWidth="1"/>
    <col min="3587" max="3587" width="19.85546875" style="9" bestFit="1" customWidth="1"/>
    <col min="3588" max="3588" width="19.85546875" style="9" customWidth="1"/>
    <col min="3589" max="3589" width="19.42578125" style="9" customWidth="1"/>
    <col min="3590" max="3590" width="19.7109375" style="9" customWidth="1"/>
    <col min="3591" max="3591" width="9.140625" style="9"/>
    <col min="3592" max="3592" width="16.7109375" style="9" customWidth="1"/>
    <col min="3593" max="3838" width="9.140625" style="9"/>
    <col min="3839" max="3839" width="6.28515625" style="9" customWidth="1"/>
    <col min="3840" max="3840" width="6.28515625" style="9" bestFit="1" customWidth="1"/>
    <col min="3841" max="3841" width="36" style="9" bestFit="1" customWidth="1"/>
    <col min="3842" max="3842" width="14.140625" style="9" bestFit="1" customWidth="1"/>
    <col min="3843" max="3843" width="19.85546875" style="9" bestFit="1" customWidth="1"/>
    <col min="3844" max="3844" width="19.85546875" style="9" customWidth="1"/>
    <col min="3845" max="3845" width="19.42578125" style="9" customWidth="1"/>
    <col min="3846" max="3846" width="19.7109375" style="9" customWidth="1"/>
    <col min="3847" max="3847" width="9.140625" style="9"/>
    <col min="3848" max="3848" width="16.7109375" style="9" customWidth="1"/>
    <col min="3849" max="4094" width="9.140625" style="9"/>
    <col min="4095" max="4095" width="6.28515625" style="9" customWidth="1"/>
    <col min="4096" max="4096" width="6.28515625" style="9" bestFit="1" customWidth="1"/>
    <col min="4097" max="4097" width="36" style="9" bestFit="1" customWidth="1"/>
    <col min="4098" max="4098" width="14.140625" style="9" bestFit="1" customWidth="1"/>
    <col min="4099" max="4099" width="19.85546875" style="9" bestFit="1" customWidth="1"/>
    <col min="4100" max="4100" width="19.85546875" style="9" customWidth="1"/>
    <col min="4101" max="4101" width="19.42578125" style="9" customWidth="1"/>
    <col min="4102" max="4102" width="19.7109375" style="9" customWidth="1"/>
    <col min="4103" max="4103" width="9.140625" style="9"/>
    <col min="4104" max="4104" width="16.7109375" style="9" customWidth="1"/>
    <col min="4105" max="4350" width="9.140625" style="9"/>
    <col min="4351" max="4351" width="6.28515625" style="9" customWidth="1"/>
    <col min="4352" max="4352" width="6.28515625" style="9" bestFit="1" customWidth="1"/>
    <col min="4353" max="4353" width="36" style="9" bestFit="1" customWidth="1"/>
    <col min="4354" max="4354" width="14.140625" style="9" bestFit="1" customWidth="1"/>
    <col min="4355" max="4355" width="19.85546875" style="9" bestFit="1" customWidth="1"/>
    <col min="4356" max="4356" width="19.85546875" style="9" customWidth="1"/>
    <col min="4357" max="4357" width="19.42578125" style="9" customWidth="1"/>
    <col min="4358" max="4358" width="19.7109375" style="9" customWidth="1"/>
    <col min="4359" max="4359" width="9.140625" style="9"/>
    <col min="4360" max="4360" width="16.7109375" style="9" customWidth="1"/>
    <col min="4361" max="4606" width="9.140625" style="9"/>
    <col min="4607" max="4607" width="6.28515625" style="9" customWidth="1"/>
    <col min="4608" max="4608" width="6.28515625" style="9" bestFit="1" customWidth="1"/>
    <col min="4609" max="4609" width="36" style="9" bestFit="1" customWidth="1"/>
    <col min="4610" max="4610" width="14.140625" style="9" bestFit="1" customWidth="1"/>
    <col min="4611" max="4611" width="19.85546875" style="9" bestFit="1" customWidth="1"/>
    <col min="4612" max="4612" width="19.85546875" style="9" customWidth="1"/>
    <col min="4613" max="4613" width="19.42578125" style="9" customWidth="1"/>
    <col min="4614" max="4614" width="19.7109375" style="9" customWidth="1"/>
    <col min="4615" max="4615" width="9.140625" style="9"/>
    <col min="4616" max="4616" width="16.7109375" style="9" customWidth="1"/>
    <col min="4617" max="4862" width="9.140625" style="9"/>
    <col min="4863" max="4863" width="6.28515625" style="9" customWidth="1"/>
    <col min="4864" max="4864" width="6.28515625" style="9" bestFit="1" customWidth="1"/>
    <col min="4865" max="4865" width="36" style="9" bestFit="1" customWidth="1"/>
    <col min="4866" max="4866" width="14.140625" style="9" bestFit="1" customWidth="1"/>
    <col min="4867" max="4867" width="19.85546875" style="9" bestFit="1" customWidth="1"/>
    <col min="4868" max="4868" width="19.85546875" style="9" customWidth="1"/>
    <col min="4869" max="4869" width="19.42578125" style="9" customWidth="1"/>
    <col min="4870" max="4870" width="19.7109375" style="9" customWidth="1"/>
    <col min="4871" max="4871" width="9.140625" style="9"/>
    <col min="4872" max="4872" width="16.7109375" style="9" customWidth="1"/>
    <col min="4873" max="5118" width="9.140625" style="9"/>
    <col min="5119" max="5119" width="6.28515625" style="9" customWidth="1"/>
    <col min="5120" max="5120" width="6.28515625" style="9" bestFit="1" customWidth="1"/>
    <col min="5121" max="5121" width="36" style="9" bestFit="1" customWidth="1"/>
    <col min="5122" max="5122" width="14.140625" style="9" bestFit="1" customWidth="1"/>
    <col min="5123" max="5123" width="19.85546875" style="9" bestFit="1" customWidth="1"/>
    <col min="5124" max="5124" width="19.85546875" style="9" customWidth="1"/>
    <col min="5125" max="5125" width="19.42578125" style="9" customWidth="1"/>
    <col min="5126" max="5126" width="19.7109375" style="9" customWidth="1"/>
    <col min="5127" max="5127" width="9.140625" style="9"/>
    <col min="5128" max="5128" width="16.7109375" style="9" customWidth="1"/>
    <col min="5129" max="5374" width="9.140625" style="9"/>
    <col min="5375" max="5375" width="6.28515625" style="9" customWidth="1"/>
    <col min="5376" max="5376" width="6.28515625" style="9" bestFit="1" customWidth="1"/>
    <col min="5377" max="5377" width="36" style="9" bestFit="1" customWidth="1"/>
    <col min="5378" max="5378" width="14.140625" style="9" bestFit="1" customWidth="1"/>
    <col min="5379" max="5379" width="19.85546875" style="9" bestFit="1" customWidth="1"/>
    <col min="5380" max="5380" width="19.85546875" style="9" customWidth="1"/>
    <col min="5381" max="5381" width="19.42578125" style="9" customWidth="1"/>
    <col min="5382" max="5382" width="19.7109375" style="9" customWidth="1"/>
    <col min="5383" max="5383" width="9.140625" style="9"/>
    <col min="5384" max="5384" width="16.7109375" style="9" customWidth="1"/>
    <col min="5385" max="5630" width="9.140625" style="9"/>
    <col min="5631" max="5631" width="6.28515625" style="9" customWidth="1"/>
    <col min="5632" max="5632" width="6.28515625" style="9" bestFit="1" customWidth="1"/>
    <col min="5633" max="5633" width="36" style="9" bestFit="1" customWidth="1"/>
    <col min="5634" max="5634" width="14.140625" style="9" bestFit="1" customWidth="1"/>
    <col min="5635" max="5635" width="19.85546875" style="9" bestFit="1" customWidth="1"/>
    <col min="5636" max="5636" width="19.85546875" style="9" customWidth="1"/>
    <col min="5637" max="5637" width="19.42578125" style="9" customWidth="1"/>
    <col min="5638" max="5638" width="19.7109375" style="9" customWidth="1"/>
    <col min="5639" max="5639" width="9.140625" style="9"/>
    <col min="5640" max="5640" width="16.7109375" style="9" customWidth="1"/>
    <col min="5641" max="5886" width="9.140625" style="9"/>
    <col min="5887" max="5887" width="6.28515625" style="9" customWidth="1"/>
    <col min="5888" max="5888" width="6.28515625" style="9" bestFit="1" customWidth="1"/>
    <col min="5889" max="5889" width="36" style="9" bestFit="1" customWidth="1"/>
    <col min="5890" max="5890" width="14.140625" style="9" bestFit="1" customWidth="1"/>
    <col min="5891" max="5891" width="19.85546875" style="9" bestFit="1" customWidth="1"/>
    <col min="5892" max="5892" width="19.85546875" style="9" customWidth="1"/>
    <col min="5893" max="5893" width="19.42578125" style="9" customWidth="1"/>
    <col min="5894" max="5894" width="19.7109375" style="9" customWidth="1"/>
    <col min="5895" max="5895" width="9.140625" style="9"/>
    <col min="5896" max="5896" width="16.7109375" style="9" customWidth="1"/>
    <col min="5897" max="6142" width="9.140625" style="9"/>
    <col min="6143" max="6143" width="6.28515625" style="9" customWidth="1"/>
    <col min="6144" max="6144" width="6.28515625" style="9" bestFit="1" customWidth="1"/>
    <col min="6145" max="6145" width="36" style="9" bestFit="1" customWidth="1"/>
    <col min="6146" max="6146" width="14.140625" style="9" bestFit="1" customWidth="1"/>
    <col min="6147" max="6147" width="19.85546875" style="9" bestFit="1" customWidth="1"/>
    <col min="6148" max="6148" width="19.85546875" style="9" customWidth="1"/>
    <col min="6149" max="6149" width="19.42578125" style="9" customWidth="1"/>
    <col min="6150" max="6150" width="19.7109375" style="9" customWidth="1"/>
    <col min="6151" max="6151" width="9.140625" style="9"/>
    <col min="6152" max="6152" width="16.7109375" style="9" customWidth="1"/>
    <col min="6153" max="6398" width="9.140625" style="9"/>
    <col min="6399" max="6399" width="6.28515625" style="9" customWidth="1"/>
    <col min="6400" max="6400" width="6.28515625" style="9" bestFit="1" customWidth="1"/>
    <col min="6401" max="6401" width="36" style="9" bestFit="1" customWidth="1"/>
    <col min="6402" max="6402" width="14.140625" style="9" bestFit="1" customWidth="1"/>
    <col min="6403" max="6403" width="19.85546875" style="9" bestFit="1" customWidth="1"/>
    <col min="6404" max="6404" width="19.85546875" style="9" customWidth="1"/>
    <col min="6405" max="6405" width="19.42578125" style="9" customWidth="1"/>
    <col min="6406" max="6406" width="19.7109375" style="9" customWidth="1"/>
    <col min="6407" max="6407" width="9.140625" style="9"/>
    <col min="6408" max="6408" width="16.7109375" style="9" customWidth="1"/>
    <col min="6409" max="6654" width="9.140625" style="9"/>
    <col min="6655" max="6655" width="6.28515625" style="9" customWidth="1"/>
    <col min="6656" max="6656" width="6.28515625" style="9" bestFit="1" customWidth="1"/>
    <col min="6657" max="6657" width="36" style="9" bestFit="1" customWidth="1"/>
    <col min="6658" max="6658" width="14.140625" style="9" bestFit="1" customWidth="1"/>
    <col min="6659" max="6659" width="19.85546875" style="9" bestFit="1" customWidth="1"/>
    <col min="6660" max="6660" width="19.85546875" style="9" customWidth="1"/>
    <col min="6661" max="6661" width="19.42578125" style="9" customWidth="1"/>
    <col min="6662" max="6662" width="19.7109375" style="9" customWidth="1"/>
    <col min="6663" max="6663" width="9.140625" style="9"/>
    <col min="6664" max="6664" width="16.7109375" style="9" customWidth="1"/>
    <col min="6665" max="6910" width="9.140625" style="9"/>
    <col min="6911" max="6911" width="6.28515625" style="9" customWidth="1"/>
    <col min="6912" max="6912" width="6.28515625" style="9" bestFit="1" customWidth="1"/>
    <col min="6913" max="6913" width="36" style="9" bestFit="1" customWidth="1"/>
    <col min="6914" max="6914" width="14.140625" style="9" bestFit="1" customWidth="1"/>
    <col min="6915" max="6915" width="19.85546875" style="9" bestFit="1" customWidth="1"/>
    <col min="6916" max="6916" width="19.85546875" style="9" customWidth="1"/>
    <col min="6917" max="6917" width="19.42578125" style="9" customWidth="1"/>
    <col min="6918" max="6918" width="19.7109375" style="9" customWidth="1"/>
    <col min="6919" max="6919" width="9.140625" style="9"/>
    <col min="6920" max="6920" width="16.7109375" style="9" customWidth="1"/>
    <col min="6921" max="7166" width="9.140625" style="9"/>
    <col min="7167" max="7167" width="6.28515625" style="9" customWidth="1"/>
    <col min="7168" max="7168" width="6.28515625" style="9" bestFit="1" customWidth="1"/>
    <col min="7169" max="7169" width="36" style="9" bestFit="1" customWidth="1"/>
    <col min="7170" max="7170" width="14.140625" style="9" bestFit="1" customWidth="1"/>
    <col min="7171" max="7171" width="19.85546875" style="9" bestFit="1" customWidth="1"/>
    <col min="7172" max="7172" width="19.85546875" style="9" customWidth="1"/>
    <col min="7173" max="7173" width="19.42578125" style="9" customWidth="1"/>
    <col min="7174" max="7174" width="19.7109375" style="9" customWidth="1"/>
    <col min="7175" max="7175" width="9.140625" style="9"/>
    <col min="7176" max="7176" width="16.7109375" style="9" customWidth="1"/>
    <col min="7177" max="7422" width="9.140625" style="9"/>
    <col min="7423" max="7423" width="6.28515625" style="9" customWidth="1"/>
    <col min="7424" max="7424" width="6.28515625" style="9" bestFit="1" customWidth="1"/>
    <col min="7425" max="7425" width="36" style="9" bestFit="1" customWidth="1"/>
    <col min="7426" max="7426" width="14.140625" style="9" bestFit="1" customWidth="1"/>
    <col min="7427" max="7427" width="19.85546875" style="9" bestFit="1" customWidth="1"/>
    <col min="7428" max="7428" width="19.85546875" style="9" customWidth="1"/>
    <col min="7429" max="7429" width="19.42578125" style="9" customWidth="1"/>
    <col min="7430" max="7430" width="19.7109375" style="9" customWidth="1"/>
    <col min="7431" max="7431" width="9.140625" style="9"/>
    <col min="7432" max="7432" width="16.7109375" style="9" customWidth="1"/>
    <col min="7433" max="7678" width="9.140625" style="9"/>
    <col min="7679" max="7679" width="6.28515625" style="9" customWidth="1"/>
    <col min="7680" max="7680" width="6.28515625" style="9" bestFit="1" customWidth="1"/>
    <col min="7681" max="7681" width="36" style="9" bestFit="1" customWidth="1"/>
    <col min="7682" max="7682" width="14.140625" style="9" bestFit="1" customWidth="1"/>
    <col min="7683" max="7683" width="19.85546875" style="9" bestFit="1" customWidth="1"/>
    <col min="7684" max="7684" width="19.85546875" style="9" customWidth="1"/>
    <col min="7685" max="7685" width="19.42578125" style="9" customWidth="1"/>
    <col min="7686" max="7686" width="19.7109375" style="9" customWidth="1"/>
    <col min="7687" max="7687" width="9.140625" style="9"/>
    <col min="7688" max="7688" width="16.7109375" style="9" customWidth="1"/>
    <col min="7689" max="7934" width="9.140625" style="9"/>
    <col min="7935" max="7935" width="6.28515625" style="9" customWidth="1"/>
    <col min="7936" max="7936" width="6.28515625" style="9" bestFit="1" customWidth="1"/>
    <col min="7937" max="7937" width="36" style="9" bestFit="1" customWidth="1"/>
    <col min="7938" max="7938" width="14.140625" style="9" bestFit="1" customWidth="1"/>
    <col min="7939" max="7939" width="19.85546875" style="9" bestFit="1" customWidth="1"/>
    <col min="7940" max="7940" width="19.85546875" style="9" customWidth="1"/>
    <col min="7941" max="7941" width="19.42578125" style="9" customWidth="1"/>
    <col min="7942" max="7942" width="19.7109375" style="9" customWidth="1"/>
    <col min="7943" max="7943" width="9.140625" style="9"/>
    <col min="7944" max="7944" width="16.7109375" style="9" customWidth="1"/>
    <col min="7945" max="8190" width="9.140625" style="9"/>
    <col min="8191" max="8191" width="6.28515625" style="9" customWidth="1"/>
    <col min="8192" max="8192" width="6.28515625" style="9" bestFit="1" customWidth="1"/>
    <col min="8193" max="8193" width="36" style="9" bestFit="1" customWidth="1"/>
    <col min="8194" max="8194" width="14.140625" style="9" bestFit="1" customWidth="1"/>
    <col min="8195" max="8195" width="19.85546875" style="9" bestFit="1" customWidth="1"/>
    <col min="8196" max="8196" width="19.85546875" style="9" customWidth="1"/>
    <col min="8197" max="8197" width="19.42578125" style="9" customWidth="1"/>
    <col min="8198" max="8198" width="19.7109375" style="9" customWidth="1"/>
    <col min="8199" max="8199" width="9.140625" style="9"/>
    <col min="8200" max="8200" width="16.7109375" style="9" customWidth="1"/>
    <col min="8201" max="8446" width="9.140625" style="9"/>
    <col min="8447" max="8447" width="6.28515625" style="9" customWidth="1"/>
    <col min="8448" max="8448" width="6.28515625" style="9" bestFit="1" customWidth="1"/>
    <col min="8449" max="8449" width="36" style="9" bestFit="1" customWidth="1"/>
    <col min="8450" max="8450" width="14.140625" style="9" bestFit="1" customWidth="1"/>
    <col min="8451" max="8451" width="19.85546875" style="9" bestFit="1" customWidth="1"/>
    <col min="8452" max="8452" width="19.85546875" style="9" customWidth="1"/>
    <col min="8453" max="8453" width="19.42578125" style="9" customWidth="1"/>
    <col min="8454" max="8454" width="19.7109375" style="9" customWidth="1"/>
    <col min="8455" max="8455" width="9.140625" style="9"/>
    <col min="8456" max="8456" width="16.7109375" style="9" customWidth="1"/>
    <col min="8457" max="8702" width="9.140625" style="9"/>
    <col min="8703" max="8703" width="6.28515625" style="9" customWidth="1"/>
    <col min="8704" max="8704" width="6.28515625" style="9" bestFit="1" customWidth="1"/>
    <col min="8705" max="8705" width="36" style="9" bestFit="1" customWidth="1"/>
    <col min="8706" max="8706" width="14.140625" style="9" bestFit="1" customWidth="1"/>
    <col min="8707" max="8707" width="19.85546875" style="9" bestFit="1" customWidth="1"/>
    <col min="8708" max="8708" width="19.85546875" style="9" customWidth="1"/>
    <col min="8709" max="8709" width="19.42578125" style="9" customWidth="1"/>
    <col min="8710" max="8710" width="19.7109375" style="9" customWidth="1"/>
    <col min="8711" max="8711" width="9.140625" style="9"/>
    <col min="8712" max="8712" width="16.7109375" style="9" customWidth="1"/>
    <col min="8713" max="8958" width="9.140625" style="9"/>
    <col min="8959" max="8959" width="6.28515625" style="9" customWidth="1"/>
    <col min="8960" max="8960" width="6.28515625" style="9" bestFit="1" customWidth="1"/>
    <col min="8961" max="8961" width="36" style="9" bestFit="1" customWidth="1"/>
    <col min="8962" max="8962" width="14.140625" style="9" bestFit="1" customWidth="1"/>
    <col min="8963" max="8963" width="19.85546875" style="9" bestFit="1" customWidth="1"/>
    <col min="8964" max="8964" width="19.85546875" style="9" customWidth="1"/>
    <col min="8965" max="8965" width="19.42578125" style="9" customWidth="1"/>
    <col min="8966" max="8966" width="19.7109375" style="9" customWidth="1"/>
    <col min="8967" max="8967" width="9.140625" style="9"/>
    <col min="8968" max="8968" width="16.7109375" style="9" customWidth="1"/>
    <col min="8969" max="9214" width="9.140625" style="9"/>
    <col min="9215" max="9215" width="6.28515625" style="9" customWidth="1"/>
    <col min="9216" max="9216" width="6.28515625" style="9" bestFit="1" customWidth="1"/>
    <col min="9217" max="9217" width="36" style="9" bestFit="1" customWidth="1"/>
    <col min="9218" max="9218" width="14.140625" style="9" bestFit="1" customWidth="1"/>
    <col min="9219" max="9219" width="19.85546875" style="9" bestFit="1" customWidth="1"/>
    <col min="9220" max="9220" width="19.85546875" style="9" customWidth="1"/>
    <col min="9221" max="9221" width="19.42578125" style="9" customWidth="1"/>
    <col min="9222" max="9222" width="19.7109375" style="9" customWidth="1"/>
    <col min="9223" max="9223" width="9.140625" style="9"/>
    <col min="9224" max="9224" width="16.7109375" style="9" customWidth="1"/>
    <col min="9225" max="9470" width="9.140625" style="9"/>
    <col min="9471" max="9471" width="6.28515625" style="9" customWidth="1"/>
    <col min="9472" max="9472" width="6.28515625" style="9" bestFit="1" customWidth="1"/>
    <col min="9473" max="9473" width="36" style="9" bestFit="1" customWidth="1"/>
    <col min="9474" max="9474" width="14.140625" style="9" bestFit="1" customWidth="1"/>
    <col min="9475" max="9475" width="19.85546875" style="9" bestFit="1" customWidth="1"/>
    <col min="9476" max="9476" width="19.85546875" style="9" customWidth="1"/>
    <col min="9477" max="9477" width="19.42578125" style="9" customWidth="1"/>
    <col min="9478" max="9478" width="19.7109375" style="9" customWidth="1"/>
    <col min="9479" max="9479" width="9.140625" style="9"/>
    <col min="9480" max="9480" width="16.7109375" style="9" customWidth="1"/>
    <col min="9481" max="9726" width="9.140625" style="9"/>
    <col min="9727" max="9727" width="6.28515625" style="9" customWidth="1"/>
    <col min="9728" max="9728" width="6.28515625" style="9" bestFit="1" customWidth="1"/>
    <col min="9729" max="9729" width="36" style="9" bestFit="1" customWidth="1"/>
    <col min="9730" max="9730" width="14.140625" style="9" bestFit="1" customWidth="1"/>
    <col min="9731" max="9731" width="19.85546875" style="9" bestFit="1" customWidth="1"/>
    <col min="9732" max="9732" width="19.85546875" style="9" customWidth="1"/>
    <col min="9733" max="9733" width="19.42578125" style="9" customWidth="1"/>
    <col min="9734" max="9734" width="19.7109375" style="9" customWidth="1"/>
    <col min="9735" max="9735" width="9.140625" style="9"/>
    <col min="9736" max="9736" width="16.7109375" style="9" customWidth="1"/>
    <col min="9737" max="9982" width="9.140625" style="9"/>
    <col min="9983" max="9983" width="6.28515625" style="9" customWidth="1"/>
    <col min="9984" max="9984" width="6.28515625" style="9" bestFit="1" customWidth="1"/>
    <col min="9985" max="9985" width="36" style="9" bestFit="1" customWidth="1"/>
    <col min="9986" max="9986" width="14.140625" style="9" bestFit="1" customWidth="1"/>
    <col min="9987" max="9987" width="19.85546875" style="9" bestFit="1" customWidth="1"/>
    <col min="9988" max="9988" width="19.85546875" style="9" customWidth="1"/>
    <col min="9989" max="9989" width="19.42578125" style="9" customWidth="1"/>
    <col min="9990" max="9990" width="19.7109375" style="9" customWidth="1"/>
    <col min="9991" max="9991" width="9.140625" style="9"/>
    <col min="9992" max="9992" width="16.7109375" style="9" customWidth="1"/>
    <col min="9993" max="10238" width="9.140625" style="9"/>
    <col min="10239" max="10239" width="6.28515625" style="9" customWidth="1"/>
    <col min="10240" max="10240" width="6.28515625" style="9" bestFit="1" customWidth="1"/>
    <col min="10241" max="10241" width="36" style="9" bestFit="1" customWidth="1"/>
    <col min="10242" max="10242" width="14.140625" style="9" bestFit="1" customWidth="1"/>
    <col min="10243" max="10243" width="19.85546875" style="9" bestFit="1" customWidth="1"/>
    <col min="10244" max="10244" width="19.85546875" style="9" customWidth="1"/>
    <col min="10245" max="10245" width="19.42578125" style="9" customWidth="1"/>
    <col min="10246" max="10246" width="19.7109375" style="9" customWidth="1"/>
    <col min="10247" max="10247" width="9.140625" style="9"/>
    <col min="10248" max="10248" width="16.7109375" style="9" customWidth="1"/>
    <col min="10249" max="10494" width="9.140625" style="9"/>
    <col min="10495" max="10495" width="6.28515625" style="9" customWidth="1"/>
    <col min="10496" max="10496" width="6.28515625" style="9" bestFit="1" customWidth="1"/>
    <col min="10497" max="10497" width="36" style="9" bestFit="1" customWidth="1"/>
    <col min="10498" max="10498" width="14.140625" style="9" bestFit="1" customWidth="1"/>
    <col min="10499" max="10499" width="19.85546875" style="9" bestFit="1" customWidth="1"/>
    <col min="10500" max="10500" width="19.85546875" style="9" customWidth="1"/>
    <col min="10501" max="10501" width="19.42578125" style="9" customWidth="1"/>
    <col min="10502" max="10502" width="19.7109375" style="9" customWidth="1"/>
    <col min="10503" max="10503" width="9.140625" style="9"/>
    <col min="10504" max="10504" width="16.7109375" style="9" customWidth="1"/>
    <col min="10505" max="10750" width="9.140625" style="9"/>
    <col min="10751" max="10751" width="6.28515625" style="9" customWidth="1"/>
    <col min="10752" max="10752" width="6.28515625" style="9" bestFit="1" customWidth="1"/>
    <col min="10753" max="10753" width="36" style="9" bestFit="1" customWidth="1"/>
    <col min="10754" max="10754" width="14.140625" style="9" bestFit="1" customWidth="1"/>
    <col min="10755" max="10755" width="19.85546875" style="9" bestFit="1" customWidth="1"/>
    <col min="10756" max="10756" width="19.85546875" style="9" customWidth="1"/>
    <col min="10757" max="10757" width="19.42578125" style="9" customWidth="1"/>
    <col min="10758" max="10758" width="19.7109375" style="9" customWidth="1"/>
    <col min="10759" max="10759" width="9.140625" style="9"/>
    <col min="10760" max="10760" width="16.7109375" style="9" customWidth="1"/>
    <col min="10761" max="11006" width="9.140625" style="9"/>
    <col min="11007" max="11007" width="6.28515625" style="9" customWidth="1"/>
    <col min="11008" max="11008" width="6.28515625" style="9" bestFit="1" customWidth="1"/>
    <col min="11009" max="11009" width="36" style="9" bestFit="1" customWidth="1"/>
    <col min="11010" max="11010" width="14.140625" style="9" bestFit="1" customWidth="1"/>
    <col min="11011" max="11011" width="19.85546875" style="9" bestFit="1" customWidth="1"/>
    <col min="11012" max="11012" width="19.85546875" style="9" customWidth="1"/>
    <col min="11013" max="11013" width="19.42578125" style="9" customWidth="1"/>
    <col min="11014" max="11014" width="19.7109375" style="9" customWidth="1"/>
    <col min="11015" max="11015" width="9.140625" style="9"/>
    <col min="11016" max="11016" width="16.7109375" style="9" customWidth="1"/>
    <col min="11017" max="11262" width="9.140625" style="9"/>
    <col min="11263" max="11263" width="6.28515625" style="9" customWidth="1"/>
    <col min="11264" max="11264" width="6.28515625" style="9" bestFit="1" customWidth="1"/>
    <col min="11265" max="11265" width="36" style="9" bestFit="1" customWidth="1"/>
    <col min="11266" max="11266" width="14.140625" style="9" bestFit="1" customWidth="1"/>
    <col min="11267" max="11267" width="19.85546875" style="9" bestFit="1" customWidth="1"/>
    <col min="11268" max="11268" width="19.85546875" style="9" customWidth="1"/>
    <col min="11269" max="11269" width="19.42578125" style="9" customWidth="1"/>
    <col min="11270" max="11270" width="19.7109375" style="9" customWidth="1"/>
    <col min="11271" max="11271" width="9.140625" style="9"/>
    <col min="11272" max="11272" width="16.7109375" style="9" customWidth="1"/>
    <col min="11273" max="11518" width="9.140625" style="9"/>
    <col min="11519" max="11519" width="6.28515625" style="9" customWidth="1"/>
    <col min="11520" max="11520" width="6.28515625" style="9" bestFit="1" customWidth="1"/>
    <col min="11521" max="11521" width="36" style="9" bestFit="1" customWidth="1"/>
    <col min="11522" max="11522" width="14.140625" style="9" bestFit="1" customWidth="1"/>
    <col min="11523" max="11523" width="19.85546875" style="9" bestFit="1" customWidth="1"/>
    <col min="11524" max="11524" width="19.85546875" style="9" customWidth="1"/>
    <col min="11525" max="11525" width="19.42578125" style="9" customWidth="1"/>
    <col min="11526" max="11526" width="19.7109375" style="9" customWidth="1"/>
    <col min="11527" max="11527" width="9.140625" style="9"/>
    <col min="11528" max="11528" width="16.7109375" style="9" customWidth="1"/>
    <col min="11529" max="11774" width="9.140625" style="9"/>
    <col min="11775" max="11775" width="6.28515625" style="9" customWidth="1"/>
    <col min="11776" max="11776" width="6.28515625" style="9" bestFit="1" customWidth="1"/>
    <col min="11777" max="11777" width="36" style="9" bestFit="1" customWidth="1"/>
    <col min="11778" max="11778" width="14.140625" style="9" bestFit="1" customWidth="1"/>
    <col min="11779" max="11779" width="19.85546875" style="9" bestFit="1" customWidth="1"/>
    <col min="11780" max="11780" width="19.85546875" style="9" customWidth="1"/>
    <col min="11781" max="11781" width="19.42578125" style="9" customWidth="1"/>
    <col min="11782" max="11782" width="19.7109375" style="9" customWidth="1"/>
    <col min="11783" max="11783" width="9.140625" style="9"/>
    <col min="11784" max="11784" width="16.7109375" style="9" customWidth="1"/>
    <col min="11785" max="12030" width="9.140625" style="9"/>
    <col min="12031" max="12031" width="6.28515625" style="9" customWidth="1"/>
    <col min="12032" max="12032" width="6.28515625" style="9" bestFit="1" customWidth="1"/>
    <col min="12033" max="12033" width="36" style="9" bestFit="1" customWidth="1"/>
    <col min="12034" max="12034" width="14.140625" style="9" bestFit="1" customWidth="1"/>
    <col min="12035" max="12035" width="19.85546875" style="9" bestFit="1" customWidth="1"/>
    <col min="12036" max="12036" width="19.85546875" style="9" customWidth="1"/>
    <col min="12037" max="12037" width="19.42578125" style="9" customWidth="1"/>
    <col min="12038" max="12038" width="19.7109375" style="9" customWidth="1"/>
    <col min="12039" max="12039" width="9.140625" style="9"/>
    <col min="12040" max="12040" width="16.7109375" style="9" customWidth="1"/>
    <col min="12041" max="12286" width="9.140625" style="9"/>
    <col min="12287" max="12287" width="6.28515625" style="9" customWidth="1"/>
    <col min="12288" max="12288" width="6.28515625" style="9" bestFit="1" customWidth="1"/>
    <col min="12289" max="12289" width="36" style="9" bestFit="1" customWidth="1"/>
    <col min="12290" max="12290" width="14.140625" style="9" bestFit="1" customWidth="1"/>
    <col min="12291" max="12291" width="19.85546875" style="9" bestFit="1" customWidth="1"/>
    <col min="12292" max="12292" width="19.85546875" style="9" customWidth="1"/>
    <col min="12293" max="12293" width="19.42578125" style="9" customWidth="1"/>
    <col min="12294" max="12294" width="19.7109375" style="9" customWidth="1"/>
    <col min="12295" max="12295" width="9.140625" style="9"/>
    <col min="12296" max="12296" width="16.7109375" style="9" customWidth="1"/>
    <col min="12297" max="12542" width="9.140625" style="9"/>
    <col min="12543" max="12543" width="6.28515625" style="9" customWidth="1"/>
    <col min="12544" max="12544" width="6.28515625" style="9" bestFit="1" customWidth="1"/>
    <col min="12545" max="12545" width="36" style="9" bestFit="1" customWidth="1"/>
    <col min="12546" max="12546" width="14.140625" style="9" bestFit="1" customWidth="1"/>
    <col min="12547" max="12547" width="19.85546875" style="9" bestFit="1" customWidth="1"/>
    <col min="12548" max="12548" width="19.85546875" style="9" customWidth="1"/>
    <col min="12549" max="12549" width="19.42578125" style="9" customWidth="1"/>
    <col min="12550" max="12550" width="19.7109375" style="9" customWidth="1"/>
    <col min="12551" max="12551" width="9.140625" style="9"/>
    <col min="12552" max="12552" width="16.7109375" style="9" customWidth="1"/>
    <col min="12553" max="12798" width="9.140625" style="9"/>
    <col min="12799" max="12799" width="6.28515625" style="9" customWidth="1"/>
    <col min="12800" max="12800" width="6.28515625" style="9" bestFit="1" customWidth="1"/>
    <col min="12801" max="12801" width="36" style="9" bestFit="1" customWidth="1"/>
    <col min="12802" max="12802" width="14.140625" style="9" bestFit="1" customWidth="1"/>
    <col min="12803" max="12803" width="19.85546875" style="9" bestFit="1" customWidth="1"/>
    <col min="12804" max="12804" width="19.85546875" style="9" customWidth="1"/>
    <col min="12805" max="12805" width="19.42578125" style="9" customWidth="1"/>
    <col min="12806" max="12806" width="19.7109375" style="9" customWidth="1"/>
    <col min="12807" max="12807" width="9.140625" style="9"/>
    <col min="12808" max="12808" width="16.7109375" style="9" customWidth="1"/>
    <col min="12809" max="13054" width="9.140625" style="9"/>
    <col min="13055" max="13055" width="6.28515625" style="9" customWidth="1"/>
    <col min="13056" max="13056" width="6.28515625" style="9" bestFit="1" customWidth="1"/>
    <col min="13057" max="13057" width="36" style="9" bestFit="1" customWidth="1"/>
    <col min="13058" max="13058" width="14.140625" style="9" bestFit="1" customWidth="1"/>
    <col min="13059" max="13059" width="19.85546875" style="9" bestFit="1" customWidth="1"/>
    <col min="13060" max="13060" width="19.85546875" style="9" customWidth="1"/>
    <col min="13061" max="13061" width="19.42578125" style="9" customWidth="1"/>
    <col min="13062" max="13062" width="19.7109375" style="9" customWidth="1"/>
    <col min="13063" max="13063" width="9.140625" style="9"/>
    <col min="13064" max="13064" width="16.7109375" style="9" customWidth="1"/>
    <col min="13065" max="13310" width="9.140625" style="9"/>
    <col min="13311" max="13311" width="6.28515625" style="9" customWidth="1"/>
    <col min="13312" max="13312" width="6.28515625" style="9" bestFit="1" customWidth="1"/>
    <col min="13313" max="13313" width="36" style="9" bestFit="1" customWidth="1"/>
    <col min="13314" max="13314" width="14.140625" style="9" bestFit="1" customWidth="1"/>
    <col min="13315" max="13315" width="19.85546875" style="9" bestFit="1" customWidth="1"/>
    <col min="13316" max="13316" width="19.85546875" style="9" customWidth="1"/>
    <col min="13317" max="13317" width="19.42578125" style="9" customWidth="1"/>
    <col min="13318" max="13318" width="19.7109375" style="9" customWidth="1"/>
    <col min="13319" max="13319" width="9.140625" style="9"/>
    <col min="13320" max="13320" width="16.7109375" style="9" customWidth="1"/>
    <col min="13321" max="13566" width="9.140625" style="9"/>
    <col min="13567" max="13567" width="6.28515625" style="9" customWidth="1"/>
    <col min="13568" max="13568" width="6.28515625" style="9" bestFit="1" customWidth="1"/>
    <col min="13569" max="13569" width="36" style="9" bestFit="1" customWidth="1"/>
    <col min="13570" max="13570" width="14.140625" style="9" bestFit="1" customWidth="1"/>
    <col min="13571" max="13571" width="19.85546875" style="9" bestFit="1" customWidth="1"/>
    <col min="13572" max="13572" width="19.85546875" style="9" customWidth="1"/>
    <col min="13573" max="13573" width="19.42578125" style="9" customWidth="1"/>
    <col min="13574" max="13574" width="19.7109375" style="9" customWidth="1"/>
    <col min="13575" max="13575" width="9.140625" style="9"/>
    <col min="13576" max="13576" width="16.7109375" style="9" customWidth="1"/>
    <col min="13577" max="13822" width="9.140625" style="9"/>
    <col min="13823" max="13823" width="6.28515625" style="9" customWidth="1"/>
    <col min="13824" max="13824" width="6.28515625" style="9" bestFit="1" customWidth="1"/>
    <col min="13825" max="13825" width="36" style="9" bestFit="1" customWidth="1"/>
    <col min="13826" max="13826" width="14.140625" style="9" bestFit="1" customWidth="1"/>
    <col min="13827" max="13827" width="19.85546875" style="9" bestFit="1" customWidth="1"/>
    <col min="13828" max="13828" width="19.85546875" style="9" customWidth="1"/>
    <col min="13829" max="13829" width="19.42578125" style="9" customWidth="1"/>
    <col min="13830" max="13830" width="19.7109375" style="9" customWidth="1"/>
    <col min="13831" max="13831" width="9.140625" style="9"/>
    <col min="13832" max="13832" width="16.7109375" style="9" customWidth="1"/>
    <col min="13833" max="14078" width="9.140625" style="9"/>
    <col min="14079" max="14079" width="6.28515625" style="9" customWidth="1"/>
    <col min="14080" max="14080" width="6.28515625" style="9" bestFit="1" customWidth="1"/>
    <col min="14081" max="14081" width="36" style="9" bestFit="1" customWidth="1"/>
    <col min="14082" max="14082" width="14.140625" style="9" bestFit="1" customWidth="1"/>
    <col min="14083" max="14083" width="19.85546875" style="9" bestFit="1" customWidth="1"/>
    <col min="14084" max="14084" width="19.85546875" style="9" customWidth="1"/>
    <col min="14085" max="14085" width="19.42578125" style="9" customWidth="1"/>
    <col min="14086" max="14086" width="19.7109375" style="9" customWidth="1"/>
    <col min="14087" max="14087" width="9.140625" style="9"/>
    <col min="14088" max="14088" width="16.7109375" style="9" customWidth="1"/>
    <col min="14089" max="14334" width="9.140625" style="9"/>
    <col min="14335" max="14335" width="6.28515625" style="9" customWidth="1"/>
    <col min="14336" max="14336" width="6.28515625" style="9" bestFit="1" customWidth="1"/>
    <col min="14337" max="14337" width="36" style="9" bestFit="1" customWidth="1"/>
    <col min="14338" max="14338" width="14.140625" style="9" bestFit="1" customWidth="1"/>
    <col min="14339" max="14339" width="19.85546875" style="9" bestFit="1" customWidth="1"/>
    <col min="14340" max="14340" width="19.85546875" style="9" customWidth="1"/>
    <col min="14341" max="14341" width="19.42578125" style="9" customWidth="1"/>
    <col min="14342" max="14342" width="19.7109375" style="9" customWidth="1"/>
    <col min="14343" max="14343" width="9.140625" style="9"/>
    <col min="14344" max="14344" width="16.7109375" style="9" customWidth="1"/>
    <col min="14345" max="14590" width="9.140625" style="9"/>
    <col min="14591" max="14591" width="6.28515625" style="9" customWidth="1"/>
    <col min="14592" max="14592" width="6.28515625" style="9" bestFit="1" customWidth="1"/>
    <col min="14593" max="14593" width="36" style="9" bestFit="1" customWidth="1"/>
    <col min="14594" max="14594" width="14.140625" style="9" bestFit="1" customWidth="1"/>
    <col min="14595" max="14595" width="19.85546875" style="9" bestFit="1" customWidth="1"/>
    <col min="14596" max="14596" width="19.85546875" style="9" customWidth="1"/>
    <col min="14597" max="14597" width="19.42578125" style="9" customWidth="1"/>
    <col min="14598" max="14598" width="19.7109375" style="9" customWidth="1"/>
    <col min="14599" max="14599" width="9.140625" style="9"/>
    <col min="14600" max="14600" width="16.7109375" style="9" customWidth="1"/>
    <col min="14601" max="14846" width="9.140625" style="9"/>
    <col min="14847" max="14847" width="6.28515625" style="9" customWidth="1"/>
    <col min="14848" max="14848" width="6.28515625" style="9" bestFit="1" customWidth="1"/>
    <col min="14849" max="14849" width="36" style="9" bestFit="1" customWidth="1"/>
    <col min="14850" max="14850" width="14.140625" style="9" bestFit="1" customWidth="1"/>
    <col min="14851" max="14851" width="19.85546875" style="9" bestFit="1" customWidth="1"/>
    <col min="14852" max="14852" width="19.85546875" style="9" customWidth="1"/>
    <col min="14853" max="14853" width="19.42578125" style="9" customWidth="1"/>
    <col min="14854" max="14854" width="19.7109375" style="9" customWidth="1"/>
    <col min="14855" max="14855" width="9.140625" style="9"/>
    <col min="14856" max="14856" width="16.7109375" style="9" customWidth="1"/>
    <col min="14857" max="15102" width="9.140625" style="9"/>
    <col min="15103" max="15103" width="6.28515625" style="9" customWidth="1"/>
    <col min="15104" max="15104" width="6.28515625" style="9" bestFit="1" customWidth="1"/>
    <col min="15105" max="15105" width="36" style="9" bestFit="1" customWidth="1"/>
    <col min="15106" max="15106" width="14.140625" style="9" bestFit="1" customWidth="1"/>
    <col min="15107" max="15107" width="19.85546875" style="9" bestFit="1" customWidth="1"/>
    <col min="15108" max="15108" width="19.85546875" style="9" customWidth="1"/>
    <col min="15109" max="15109" width="19.42578125" style="9" customWidth="1"/>
    <col min="15110" max="15110" width="19.7109375" style="9" customWidth="1"/>
    <col min="15111" max="15111" width="9.140625" style="9"/>
    <col min="15112" max="15112" width="16.7109375" style="9" customWidth="1"/>
    <col min="15113" max="15358" width="9.140625" style="9"/>
    <col min="15359" max="15359" width="6.28515625" style="9" customWidth="1"/>
    <col min="15360" max="15360" width="6.28515625" style="9" bestFit="1" customWidth="1"/>
    <col min="15361" max="15361" width="36" style="9" bestFit="1" customWidth="1"/>
    <col min="15362" max="15362" width="14.140625" style="9" bestFit="1" customWidth="1"/>
    <col min="15363" max="15363" width="19.85546875" style="9" bestFit="1" customWidth="1"/>
    <col min="15364" max="15364" width="19.85546875" style="9" customWidth="1"/>
    <col min="15365" max="15365" width="19.42578125" style="9" customWidth="1"/>
    <col min="15366" max="15366" width="19.7109375" style="9" customWidth="1"/>
    <col min="15367" max="15367" width="9.140625" style="9"/>
    <col min="15368" max="15368" width="16.7109375" style="9" customWidth="1"/>
    <col min="15369" max="15614" width="9.140625" style="9"/>
    <col min="15615" max="15615" width="6.28515625" style="9" customWidth="1"/>
    <col min="15616" max="15616" width="6.28515625" style="9" bestFit="1" customWidth="1"/>
    <col min="15617" max="15617" width="36" style="9" bestFit="1" customWidth="1"/>
    <col min="15618" max="15618" width="14.140625" style="9" bestFit="1" customWidth="1"/>
    <col min="15619" max="15619" width="19.85546875" style="9" bestFit="1" customWidth="1"/>
    <col min="15620" max="15620" width="19.85546875" style="9" customWidth="1"/>
    <col min="15621" max="15621" width="19.42578125" style="9" customWidth="1"/>
    <col min="15622" max="15622" width="19.7109375" style="9" customWidth="1"/>
    <col min="15623" max="15623" width="9.140625" style="9"/>
    <col min="15624" max="15624" width="16.7109375" style="9" customWidth="1"/>
    <col min="15625" max="15870" width="9.140625" style="9"/>
    <col min="15871" max="15871" width="6.28515625" style="9" customWidth="1"/>
    <col min="15872" max="15872" width="6.28515625" style="9" bestFit="1" customWidth="1"/>
    <col min="15873" max="15873" width="36" style="9" bestFit="1" customWidth="1"/>
    <col min="15874" max="15874" width="14.140625" style="9" bestFit="1" customWidth="1"/>
    <col min="15875" max="15875" width="19.85546875" style="9" bestFit="1" customWidth="1"/>
    <col min="15876" max="15876" width="19.85546875" style="9" customWidth="1"/>
    <col min="15877" max="15877" width="19.42578125" style="9" customWidth="1"/>
    <col min="15878" max="15878" width="19.7109375" style="9" customWidth="1"/>
    <col min="15879" max="15879" width="9.140625" style="9"/>
    <col min="15880" max="15880" width="16.7109375" style="9" customWidth="1"/>
    <col min="15881" max="16126" width="9.140625" style="9"/>
    <col min="16127" max="16127" width="6.28515625" style="9" customWidth="1"/>
    <col min="16128" max="16128" width="6.28515625" style="9" bestFit="1" customWidth="1"/>
    <col min="16129" max="16129" width="36" style="9" bestFit="1" customWidth="1"/>
    <col min="16130" max="16130" width="14.140625" style="9" bestFit="1" customWidth="1"/>
    <col min="16131" max="16131" width="19.85546875" style="9" bestFit="1" customWidth="1"/>
    <col min="16132" max="16132" width="19.85546875" style="9" customWidth="1"/>
    <col min="16133" max="16133" width="19.42578125" style="9" customWidth="1"/>
    <col min="16134" max="16134" width="19.7109375" style="9" customWidth="1"/>
    <col min="16135" max="16135" width="9.140625" style="9"/>
    <col min="16136" max="16136" width="16.7109375" style="9" customWidth="1"/>
    <col min="16137" max="16384" width="9.140625" style="9"/>
  </cols>
  <sheetData>
    <row r="1" spans="2:11" ht="14.45" thickBot="1" x14ac:dyDescent="0.3"/>
    <row r="2" spans="2:11" ht="81" customHeight="1" thickBot="1" x14ac:dyDescent="0.3">
      <c r="B2" s="253" t="s">
        <v>0</v>
      </c>
      <c r="C2" s="253"/>
      <c r="D2" s="253"/>
      <c r="E2" s="253"/>
      <c r="F2" s="253"/>
      <c r="G2" s="253"/>
      <c r="H2" s="253"/>
    </row>
    <row r="3" spans="2:11" ht="116.25" customHeight="1" thickBot="1" x14ac:dyDescent="0.3">
      <c r="B3" s="254" t="s">
        <v>1</v>
      </c>
      <c r="C3" s="254"/>
      <c r="D3" s="254"/>
      <c r="E3" s="255"/>
      <c r="F3" s="255"/>
      <c r="G3" s="255"/>
      <c r="H3" s="255"/>
    </row>
    <row r="4" spans="2:11" ht="16.5" customHeight="1" thickBot="1" x14ac:dyDescent="0.3">
      <c r="B4" s="254" t="s">
        <v>2</v>
      </c>
      <c r="C4" s="254"/>
      <c r="D4" s="254"/>
      <c r="E4" s="254" t="s">
        <v>3</v>
      </c>
      <c r="F4" s="254"/>
      <c r="G4" s="254"/>
      <c r="H4" s="254"/>
    </row>
    <row r="5" spans="2:11" ht="16.5" customHeight="1" thickBot="1" x14ac:dyDescent="0.3">
      <c r="B5" s="259" t="s">
        <v>4</v>
      </c>
      <c r="C5" s="259"/>
      <c r="D5" s="259"/>
      <c r="E5" s="259"/>
      <c r="F5" s="259"/>
      <c r="G5" s="259"/>
      <c r="H5" s="259"/>
    </row>
    <row r="6" spans="2:11" ht="14.45" thickBot="1" x14ac:dyDescent="0.3">
      <c r="B6" s="260" t="s">
        <v>5</v>
      </c>
      <c r="C6" s="261"/>
      <c r="D6" s="261"/>
      <c r="E6" s="261"/>
      <c r="F6" s="261"/>
      <c r="G6" s="261"/>
      <c r="H6" s="262"/>
    </row>
    <row r="7" spans="2:11" ht="96" customHeight="1" thickBot="1" x14ac:dyDescent="0.3">
      <c r="B7" s="263" t="s">
        <v>6</v>
      </c>
      <c r="C7" s="264"/>
      <c r="D7" s="264"/>
      <c r="E7" s="264"/>
      <c r="F7" s="264"/>
      <c r="G7" s="264"/>
      <c r="H7" s="264"/>
    </row>
    <row r="8" spans="2:11" x14ac:dyDescent="0.25">
      <c r="B8" s="265" t="s">
        <v>7</v>
      </c>
      <c r="C8" s="265"/>
      <c r="D8" s="265"/>
      <c r="E8" s="265"/>
      <c r="F8" s="265"/>
      <c r="G8" s="265"/>
      <c r="H8" s="265"/>
    </row>
    <row r="9" spans="2:11" s="10" customFormat="1" ht="48" customHeight="1" x14ac:dyDescent="0.25">
      <c r="B9" s="266" t="s">
        <v>8</v>
      </c>
      <c r="C9" s="267"/>
      <c r="D9" s="267"/>
      <c r="E9" s="267"/>
      <c r="F9" s="267"/>
      <c r="G9" s="267"/>
      <c r="H9" s="268"/>
    </row>
    <row r="10" spans="2:11" s="10" customFormat="1" ht="13.9" x14ac:dyDescent="0.3">
      <c r="B10" s="11"/>
      <c r="C10" s="12"/>
      <c r="D10" s="12"/>
      <c r="E10" s="13"/>
      <c r="F10" s="13"/>
      <c r="G10" s="14"/>
      <c r="H10" s="15"/>
      <c r="J10" s="16"/>
      <c r="K10" s="16"/>
    </row>
    <row r="11" spans="2:11" s="10" customFormat="1" ht="15" customHeight="1" x14ac:dyDescent="0.3">
      <c r="B11" s="256" t="s">
        <v>9</v>
      </c>
      <c r="C11" s="257"/>
      <c r="D11" s="257"/>
      <c r="E11" s="257"/>
      <c r="F11" s="257"/>
      <c r="G11" s="257"/>
      <c r="H11" s="258"/>
      <c r="J11" s="16"/>
      <c r="K11" s="16"/>
    </row>
    <row r="12" spans="2:11" s="10" customFormat="1" x14ac:dyDescent="0.25">
      <c r="B12" s="224" t="s">
        <v>10</v>
      </c>
      <c r="C12" s="226" t="s">
        <v>11</v>
      </c>
      <c r="D12" s="226" t="s">
        <v>12</v>
      </c>
      <c r="E12" s="226" t="s">
        <v>13</v>
      </c>
      <c r="F12" s="226" t="s">
        <v>14</v>
      </c>
      <c r="G12" s="226" t="s">
        <v>15</v>
      </c>
      <c r="H12" s="17" t="s">
        <v>16</v>
      </c>
      <c r="J12" s="16"/>
      <c r="K12" s="16"/>
    </row>
    <row r="13" spans="2:11" s="10" customFormat="1" x14ac:dyDescent="0.25">
      <c r="B13" s="225"/>
      <c r="C13" s="227"/>
      <c r="D13" s="227"/>
      <c r="E13" s="227"/>
      <c r="F13" s="227"/>
      <c r="G13" s="227"/>
      <c r="H13" s="18">
        <v>12</v>
      </c>
      <c r="J13" s="16"/>
      <c r="K13" s="16"/>
    </row>
    <row r="14" spans="2:11" s="10" customFormat="1" x14ac:dyDescent="0.25">
      <c r="B14" s="19">
        <v>1</v>
      </c>
      <c r="C14" s="20" t="e">
        <f>RESUMO!#REF!</f>
        <v>#REF!</v>
      </c>
      <c r="D14" s="21">
        <f>RESUMO!I4</f>
        <v>13070.734364571428</v>
      </c>
      <c r="E14" s="21" t="s">
        <v>17</v>
      </c>
      <c r="F14" s="22">
        <f>RESUMO!E3</f>
        <v>5380</v>
      </c>
      <c r="G14" s="22">
        <f>F14*D14</f>
        <v>70320550.881394282</v>
      </c>
      <c r="H14" s="23">
        <f>G14*12</f>
        <v>843846610.57673144</v>
      </c>
      <c r="J14" s="16"/>
      <c r="K14" s="16"/>
    </row>
    <row r="15" spans="2:11" s="10" customFormat="1" x14ac:dyDescent="0.25">
      <c r="B15" s="19">
        <v>2</v>
      </c>
      <c r="C15" s="20" t="e">
        <f>RESUMO!#REF!</f>
        <v>#REF!</v>
      </c>
      <c r="D15" s="21" t="e">
        <f>RESUMO!#REF!</f>
        <v>#REF!</v>
      </c>
      <c r="E15" s="21" t="s">
        <v>17</v>
      </c>
      <c r="F15" s="22" t="e">
        <f>RESUMO!#REF!</f>
        <v>#REF!</v>
      </c>
      <c r="G15" s="22" t="e">
        <f t="shared" ref="G15:G16" si="0">F15*D15</f>
        <v>#REF!</v>
      </c>
      <c r="H15" s="23" t="e">
        <f t="shared" ref="H15:H16" si="1">G15*12</f>
        <v>#REF!</v>
      </c>
      <c r="J15" s="16"/>
      <c r="K15" s="16"/>
    </row>
    <row r="16" spans="2:11" s="10" customFormat="1" x14ac:dyDescent="0.25">
      <c r="B16" s="19">
        <v>3</v>
      </c>
      <c r="C16" s="20" t="e">
        <f>RESUMO!#REF!</f>
        <v>#REF!</v>
      </c>
      <c r="D16" s="21" t="e">
        <f>RESUMO!#REF!</f>
        <v>#REF!</v>
      </c>
      <c r="E16" s="21" t="s">
        <v>17</v>
      </c>
      <c r="F16" s="22" t="e">
        <f>RESUMO!#REF!</f>
        <v>#REF!</v>
      </c>
      <c r="G16" s="22" t="e">
        <f t="shared" si="0"/>
        <v>#REF!</v>
      </c>
      <c r="H16" s="23" t="e">
        <f t="shared" si="1"/>
        <v>#REF!</v>
      </c>
      <c r="J16" s="16"/>
      <c r="K16" s="16"/>
    </row>
    <row r="17" spans="2:11" s="10" customFormat="1" ht="15" customHeight="1" x14ac:dyDescent="0.3">
      <c r="B17" s="219"/>
      <c r="C17" s="220"/>
      <c r="D17" s="220"/>
      <c r="E17" s="220"/>
      <c r="F17" s="220"/>
      <c r="G17" s="220"/>
      <c r="H17" s="221"/>
      <c r="J17" s="16"/>
      <c r="K17" s="16"/>
    </row>
    <row r="18" spans="2:11" s="10" customFormat="1" ht="15" customHeight="1" x14ac:dyDescent="0.3">
      <c r="B18" s="222" t="s">
        <v>18</v>
      </c>
      <c r="C18" s="223"/>
      <c r="D18" s="223"/>
      <c r="E18" s="223"/>
      <c r="F18" s="223"/>
      <c r="G18" s="223"/>
      <c r="H18" s="24" t="e">
        <f>SUM(G14:G16)</f>
        <v>#REF!</v>
      </c>
      <c r="J18" s="16"/>
      <c r="K18" s="16"/>
    </row>
    <row r="19" spans="2:11" s="10" customFormat="1" ht="13.9" x14ac:dyDescent="0.3">
      <c r="B19" s="222" t="s">
        <v>19</v>
      </c>
      <c r="C19" s="223"/>
      <c r="D19" s="223"/>
      <c r="E19" s="223"/>
      <c r="F19" s="223"/>
      <c r="G19" s="223"/>
      <c r="H19" s="24" t="e">
        <f>SUM(H14:H16)</f>
        <v>#REF!</v>
      </c>
      <c r="J19" s="16"/>
      <c r="K19" s="16"/>
    </row>
    <row r="20" spans="2:11" s="10" customFormat="1" ht="13.9" x14ac:dyDescent="0.3">
      <c r="B20" s="11"/>
      <c r="C20" s="12"/>
      <c r="D20" s="12"/>
      <c r="E20" s="13"/>
      <c r="F20" s="13"/>
      <c r="G20" s="14"/>
      <c r="H20" s="15"/>
      <c r="J20" s="16"/>
      <c r="K20" s="16"/>
    </row>
    <row r="21" spans="2:11" s="10" customFormat="1" ht="14.45" thickBot="1" x14ac:dyDescent="0.35">
      <c r="B21" s="25"/>
      <c r="C21" s="26"/>
      <c r="D21" s="26"/>
      <c r="E21" s="26"/>
      <c r="F21" s="26"/>
      <c r="G21" s="27"/>
      <c r="H21" s="28"/>
      <c r="J21" s="16"/>
      <c r="K21" s="16"/>
    </row>
    <row r="22" spans="2:11" ht="14.45" thickBot="1" x14ac:dyDescent="0.3">
      <c r="B22" s="228"/>
      <c r="C22" s="229"/>
      <c r="D22" s="229"/>
      <c r="E22" s="229"/>
      <c r="F22" s="229"/>
      <c r="G22" s="229"/>
      <c r="H22" s="230"/>
    </row>
    <row r="23" spans="2:11" ht="15.75" customHeight="1" thickBot="1" x14ac:dyDescent="0.3">
      <c r="B23" s="231" t="s">
        <v>20</v>
      </c>
      <c r="C23" s="231"/>
      <c r="D23" s="231"/>
      <c r="E23" s="231"/>
      <c r="F23" s="231"/>
      <c r="G23" s="231"/>
      <c r="H23" s="231"/>
    </row>
    <row r="24" spans="2:11" ht="14.45" thickBot="1" x14ac:dyDescent="0.3">
      <c r="B24" s="232"/>
      <c r="C24" s="233"/>
      <c r="D24" s="233"/>
      <c r="E24" s="233"/>
      <c r="F24" s="233"/>
      <c r="G24" s="233"/>
      <c r="H24" s="233"/>
    </row>
    <row r="25" spans="2:11" ht="30.75" customHeight="1" thickBot="1" x14ac:dyDescent="0.3">
      <c r="B25" s="234" t="s">
        <v>21</v>
      </c>
      <c r="C25" s="235"/>
      <c r="D25" s="236"/>
      <c r="E25" s="235" t="s">
        <v>15</v>
      </c>
      <c r="F25" s="236"/>
      <c r="G25" s="231" t="s">
        <v>22</v>
      </c>
      <c r="H25" s="231"/>
    </row>
    <row r="26" spans="2:11" ht="27.75" customHeight="1" thickBot="1" x14ac:dyDescent="0.3">
      <c r="B26" s="240" t="s">
        <v>23</v>
      </c>
      <c r="C26" s="241"/>
      <c r="D26" s="242"/>
      <c r="E26" s="243" t="e">
        <f>H18</f>
        <v>#REF!</v>
      </c>
      <c r="F26" s="244"/>
      <c r="G26" s="243" t="e">
        <f>H19</f>
        <v>#REF!</v>
      </c>
      <c r="H26" s="244"/>
    </row>
    <row r="27" spans="2:11" ht="14.45" thickBot="1" x14ac:dyDescent="0.3">
      <c r="B27" s="245"/>
      <c r="C27" s="245"/>
      <c r="D27" s="245"/>
      <c r="E27" s="246"/>
      <c r="F27" s="246"/>
      <c r="G27" s="246"/>
      <c r="H27" s="246"/>
    </row>
    <row r="28" spans="2:11" ht="27.95" customHeight="1" thickBot="1" x14ac:dyDescent="0.3">
      <c r="B28" s="247" t="s">
        <v>24</v>
      </c>
      <c r="C28" s="247"/>
      <c r="D28" s="247"/>
      <c r="E28" s="248" t="e">
        <f ca="1">Extenso_Valor(E26)</f>
        <v>#NAME?</v>
      </c>
      <c r="F28" s="248"/>
      <c r="G28" s="248"/>
      <c r="H28" s="248"/>
    </row>
    <row r="29" spans="2:11" ht="27.95" customHeight="1" thickBot="1" x14ac:dyDescent="0.3">
      <c r="B29" s="247" t="s">
        <v>25</v>
      </c>
      <c r="C29" s="247"/>
      <c r="D29" s="247"/>
      <c r="E29" s="248" t="e">
        <f ca="1">Extenso_Valor(G26)</f>
        <v>#NAME?</v>
      </c>
      <c r="F29" s="248"/>
      <c r="G29" s="248"/>
      <c r="H29" s="248"/>
    </row>
    <row r="30" spans="2:11" ht="15.75" thickBot="1" x14ac:dyDescent="0.3">
      <c r="B30" s="249" t="s">
        <v>26</v>
      </c>
      <c r="C30" s="250"/>
      <c r="D30" s="250"/>
      <c r="E30" s="250"/>
      <c r="F30" s="250"/>
      <c r="G30" s="250"/>
      <c r="H30" s="251"/>
    </row>
    <row r="31" spans="2:11" ht="316.5" customHeight="1" x14ac:dyDescent="0.25">
      <c r="B31" s="252" t="s">
        <v>27</v>
      </c>
      <c r="C31" s="239"/>
      <c r="D31" s="239"/>
      <c r="E31" s="239"/>
      <c r="F31" s="239"/>
      <c r="G31" s="239"/>
      <c r="H31" s="239"/>
    </row>
    <row r="32" spans="2:11" ht="13.9" x14ac:dyDescent="0.25">
      <c r="B32" s="237" t="s">
        <v>28</v>
      </c>
      <c r="C32" s="237"/>
      <c r="D32" s="237"/>
      <c r="E32" s="237"/>
      <c r="F32" s="237"/>
      <c r="G32" s="237"/>
      <c r="H32" s="237"/>
    </row>
    <row r="33" spans="2:8" ht="30.75" customHeight="1" x14ac:dyDescent="0.25">
      <c r="B33" s="238" t="s">
        <v>29</v>
      </c>
      <c r="C33" s="239"/>
      <c r="D33" s="239"/>
      <c r="E33" s="239"/>
      <c r="F33" s="239"/>
      <c r="G33" s="239"/>
      <c r="H33" s="239"/>
    </row>
    <row r="34" spans="2:8" ht="63" customHeight="1" x14ac:dyDescent="0.25">
      <c r="B34" s="204" t="s">
        <v>30</v>
      </c>
      <c r="C34" s="205"/>
      <c r="D34" s="205"/>
      <c r="E34" s="205"/>
      <c r="F34" s="205"/>
      <c r="G34" s="205"/>
      <c r="H34" s="206"/>
    </row>
    <row r="35" spans="2:8" ht="15" customHeight="1" x14ac:dyDescent="0.25">
      <c r="B35" s="207" t="s">
        <v>31</v>
      </c>
      <c r="C35" s="208"/>
      <c r="D35" s="208"/>
      <c r="E35" s="208"/>
      <c r="F35" s="208"/>
      <c r="G35" s="208"/>
      <c r="H35" s="209"/>
    </row>
    <row r="36" spans="2:8" ht="52.5" customHeight="1" thickBot="1" x14ac:dyDescent="0.3">
      <c r="B36" s="210" t="s">
        <v>32</v>
      </c>
      <c r="C36" s="211"/>
      <c r="D36" s="211"/>
      <c r="E36" s="211"/>
      <c r="F36" s="211"/>
      <c r="G36" s="211"/>
      <c r="H36" s="212"/>
    </row>
    <row r="37" spans="2:8" ht="15.75" thickBot="1" x14ac:dyDescent="0.3">
      <c r="B37" s="213">
        <f ca="1">TODAY()</f>
        <v>45817</v>
      </c>
      <c r="C37" s="214"/>
      <c r="D37" s="214"/>
      <c r="E37" s="214"/>
      <c r="F37" s="214"/>
      <c r="G37" s="214"/>
      <c r="H37" s="215"/>
    </row>
    <row r="38" spans="2:8" ht="177.75" customHeight="1" thickBot="1" x14ac:dyDescent="0.3">
      <c r="B38" s="216"/>
      <c r="C38" s="217"/>
      <c r="D38" s="217"/>
      <c r="E38" s="217"/>
      <c r="F38" s="217"/>
      <c r="G38" s="217"/>
      <c r="H38" s="218"/>
    </row>
    <row r="47" spans="2:8" ht="15.75" customHeight="1" x14ac:dyDescent="0.25"/>
    <row r="51" ht="15.75" customHeight="1" x14ac:dyDescent="0.25"/>
    <row r="52" ht="15.75" customHeight="1" x14ac:dyDescent="0.25"/>
    <row r="53" ht="15.75" customHeight="1" x14ac:dyDescent="0.25"/>
    <row r="54" ht="16.5" customHeight="1" x14ac:dyDescent="0.25"/>
    <row r="55" ht="15.75" customHeight="1" x14ac:dyDescent="0.25"/>
  </sheetData>
  <sheetProtection selectLockedCells="1"/>
  <mergeCells count="43">
    <mergeCell ref="B11:H11"/>
    <mergeCell ref="G12:G13"/>
    <mergeCell ref="B5:H5"/>
    <mergeCell ref="B6:H6"/>
    <mergeCell ref="B7:H7"/>
    <mergeCell ref="B8:H8"/>
    <mergeCell ref="B9:H9"/>
    <mergeCell ref="B2:H2"/>
    <mergeCell ref="B3:D3"/>
    <mergeCell ref="E3:H3"/>
    <mergeCell ref="B4:D4"/>
    <mergeCell ref="E4:H4"/>
    <mergeCell ref="B32:H32"/>
    <mergeCell ref="B33:H33"/>
    <mergeCell ref="B26:D26"/>
    <mergeCell ref="E26:F26"/>
    <mergeCell ref="G26:H26"/>
    <mergeCell ref="B27:H27"/>
    <mergeCell ref="B28:D28"/>
    <mergeCell ref="E28:H28"/>
    <mergeCell ref="B29:D29"/>
    <mergeCell ref="E29:H29"/>
    <mergeCell ref="B30:H30"/>
    <mergeCell ref="B31:H31"/>
    <mergeCell ref="B22:H22"/>
    <mergeCell ref="B23:H23"/>
    <mergeCell ref="B24:H24"/>
    <mergeCell ref="B25:D25"/>
    <mergeCell ref="E25:F25"/>
    <mergeCell ref="G25:H25"/>
    <mergeCell ref="B17:H17"/>
    <mergeCell ref="B18:G18"/>
    <mergeCell ref="B19:G19"/>
    <mergeCell ref="B12:B13"/>
    <mergeCell ref="C12:C13"/>
    <mergeCell ref="D12:D13"/>
    <mergeCell ref="E12:E13"/>
    <mergeCell ref="F12:F13"/>
    <mergeCell ref="B34:H34"/>
    <mergeCell ref="B35:H35"/>
    <mergeCell ref="B36:H36"/>
    <mergeCell ref="B37:H37"/>
    <mergeCell ref="B38:H38"/>
  </mergeCells>
  <conditionalFormatting sqref="G11">
    <cfRule type="cellIs" dxfId="0" priority="2" stopIfTrue="1" operator="equal">
      <formula>0</formula>
    </cfRule>
  </conditionalFormatting>
  <printOptions horizontalCentered="1" verticalCentered="1"/>
  <pageMargins left="0.51181102362204722" right="0.51181102362204722" top="0.78740157480314965" bottom="0.78740157480314965"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tabColor theme="5" tint="-0.249977111117893"/>
  </sheetPr>
  <dimension ref="A1:N13"/>
  <sheetViews>
    <sheetView showGridLines="0" zoomScaleNormal="100" zoomScaleSheetLayoutView="100" workbookViewId="0">
      <selection activeCell="H13" sqref="H13"/>
    </sheetView>
  </sheetViews>
  <sheetFormatPr defaultColWidth="32.5703125" defaultRowHeight="12.75" x14ac:dyDescent="0.25"/>
  <cols>
    <col min="1" max="1" width="4" style="1" customWidth="1"/>
    <col min="2" max="2" width="7.5703125" style="2" bestFit="1" customWidth="1"/>
    <col min="3" max="3" width="5.42578125" style="2" bestFit="1" customWidth="1"/>
    <col min="4" max="4" width="26.140625" style="4" bestFit="1" customWidth="1"/>
    <col min="5" max="5" width="7.5703125" style="1" hidden="1" customWidth="1"/>
    <col min="6" max="6" width="12" style="1" bestFit="1" customWidth="1"/>
    <col min="7" max="7" width="13.140625" style="1" bestFit="1" customWidth="1"/>
    <col min="8" max="8" width="10.7109375" style="1" bestFit="1" customWidth="1"/>
    <col min="9" max="9" width="16.42578125" style="1" bestFit="1" customWidth="1"/>
    <col min="10" max="10" width="14.85546875" style="1" bestFit="1" customWidth="1"/>
    <col min="11" max="11" width="16.42578125" style="1" bestFit="1" customWidth="1"/>
    <col min="12" max="12" width="14.5703125" style="1" bestFit="1" customWidth="1"/>
    <col min="13" max="13" width="11" style="1" bestFit="1" customWidth="1"/>
    <col min="14" max="14" width="7.42578125" style="1" bestFit="1" customWidth="1"/>
    <col min="15" max="16384" width="32.5703125" style="1"/>
  </cols>
  <sheetData>
    <row r="1" spans="1:14" ht="13.5" thickBot="1" x14ac:dyDescent="0.3">
      <c r="B1" s="121"/>
      <c r="C1" s="121"/>
      <c r="D1" s="121"/>
      <c r="E1" s="121"/>
      <c r="F1" s="121"/>
      <c r="G1" s="121"/>
      <c r="H1" s="121"/>
      <c r="I1" s="121"/>
      <c r="J1" s="121"/>
      <c r="K1" s="121"/>
    </row>
    <row r="2" spans="1:14" s="3" customFormat="1" ht="30.75" thickBot="1" x14ac:dyDescent="0.3">
      <c r="B2" s="136" t="s">
        <v>33</v>
      </c>
      <c r="C2" s="137" t="s">
        <v>10</v>
      </c>
      <c r="D2" s="137" t="s">
        <v>34</v>
      </c>
      <c r="E2" s="137" t="s">
        <v>35</v>
      </c>
      <c r="F2" s="137" t="s">
        <v>36</v>
      </c>
      <c r="G2" s="137" t="s">
        <v>184</v>
      </c>
      <c r="H2" s="137" t="s">
        <v>227</v>
      </c>
      <c r="I2" s="137" t="s">
        <v>37</v>
      </c>
      <c r="J2" s="137" t="s">
        <v>38</v>
      </c>
      <c r="K2" s="138" t="s">
        <v>16</v>
      </c>
    </row>
    <row r="3" spans="1:14" ht="30" x14ac:dyDescent="0.25">
      <c r="B3" s="269" t="s">
        <v>39</v>
      </c>
      <c r="C3" s="139">
        <v>1</v>
      </c>
      <c r="D3" s="140" t="s">
        <v>236</v>
      </c>
      <c r="E3" s="29">
        <v>5380</v>
      </c>
      <c r="F3" s="141" t="s">
        <v>40</v>
      </c>
      <c r="G3" s="141">
        <v>63</v>
      </c>
      <c r="H3" s="142">
        <f>'1 Analista-Direito'!E15</f>
        <v>6265.12</v>
      </c>
      <c r="I3" s="142">
        <f>'1 Analista-Direito'!E139</f>
        <v>14076.291472792445</v>
      </c>
      <c r="J3" s="142">
        <f t="shared" ref="J3" si="0">I3*G3</f>
        <v>886806.36278592411</v>
      </c>
      <c r="K3" s="143">
        <f>J3*12</f>
        <v>10641676.353431089</v>
      </c>
      <c r="L3"/>
      <c r="M3"/>
      <c r="N3"/>
    </row>
    <row r="4" spans="1:14" ht="30.75" thickBot="1" x14ac:dyDescent="0.3">
      <c r="B4" s="270"/>
      <c r="C4" s="139">
        <v>2</v>
      </c>
      <c r="D4" s="140" t="s">
        <v>235</v>
      </c>
      <c r="E4" s="29">
        <v>5380</v>
      </c>
      <c r="F4" s="141" t="s">
        <v>40</v>
      </c>
      <c r="G4" s="141">
        <v>36</v>
      </c>
      <c r="H4" s="142">
        <f>'Analista - Contabilidade'!E15</f>
        <v>5389.68</v>
      </c>
      <c r="I4" s="142">
        <f>'Analista - Contabilidade'!E138</f>
        <v>13070.734364571428</v>
      </c>
      <c r="J4" s="142">
        <f>I4*G4</f>
        <v>470546.43712457141</v>
      </c>
      <c r="K4" s="143">
        <f t="shared" ref="K4" si="1">J4*12</f>
        <v>5646557.2454948574</v>
      </c>
      <c r="L4"/>
      <c r="M4"/>
      <c r="N4"/>
    </row>
    <row r="5" spans="1:14" ht="38.25" customHeight="1" thickBot="1" x14ac:dyDescent="0.3">
      <c r="B5" s="271"/>
      <c r="C5" s="202"/>
      <c r="D5" s="202"/>
      <c r="E5" s="202"/>
      <c r="F5" s="202"/>
      <c r="G5" s="202"/>
      <c r="H5" s="202"/>
      <c r="I5" s="203"/>
      <c r="J5" s="144">
        <f>SUM(J3:J4)</f>
        <v>1357352.7999104955</v>
      </c>
      <c r="K5" s="145">
        <f>SUM(K3:K4)</f>
        <v>16288233.598925946</v>
      </c>
      <c r="L5"/>
      <c r="M5"/>
      <c r="N5"/>
    </row>
    <row r="6" spans="1:14" ht="15" x14ac:dyDescent="0.25">
      <c r="A6" s="272" t="s">
        <v>186</v>
      </c>
      <c r="B6" s="272"/>
      <c r="C6" s="272"/>
      <c r="D6" s="272"/>
      <c r="K6" s="146"/>
      <c r="L6"/>
      <c r="M6"/>
      <c r="N6"/>
    </row>
    <row r="7" spans="1:14" x14ac:dyDescent="0.25">
      <c r="J7" s="150"/>
      <c r="K7" s="150"/>
    </row>
    <row r="10" spans="1:14" x14ac:dyDescent="0.25">
      <c r="K10" s="150"/>
    </row>
    <row r="13" spans="1:14" x14ac:dyDescent="0.25">
      <c r="K13" s="150"/>
    </row>
  </sheetData>
  <mergeCells count="2">
    <mergeCell ref="B3:B5"/>
    <mergeCell ref="A6:D6"/>
  </mergeCells>
  <printOptions horizontalCentered="1"/>
  <pageMargins left="0.51181102362204722" right="0.51181102362204722" top="0.39370078740157483" bottom="0.39370078740157483" header="0.11811023622047245" footer="0"/>
  <pageSetup paperSize="9" scale="90" fitToWidth="0" fitToHeight="0" orientation="landscape" r:id="rId1"/>
  <headerFooter>
    <oddFooter>&amp;RPg.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00CB-DCE3-41F1-8A55-7A22E5DF5E4A}">
  <sheetPr>
    <pageSetUpPr fitToPage="1"/>
  </sheetPr>
  <dimension ref="A1:G145"/>
  <sheetViews>
    <sheetView tabSelected="1" topLeftCell="A6" zoomScale="136" zoomScaleNormal="136" workbookViewId="0">
      <selection activeCell="E137" sqref="E137"/>
    </sheetView>
  </sheetViews>
  <sheetFormatPr defaultColWidth="9.140625" defaultRowHeight="15" x14ac:dyDescent="0.25"/>
  <cols>
    <col min="1" max="1" width="7.140625" style="5" customWidth="1"/>
    <col min="2" max="2" width="43.140625" style="7" customWidth="1"/>
    <col min="3" max="3" width="15.28515625" style="7" customWidth="1"/>
    <col min="4" max="4" width="13.42578125" style="7" customWidth="1"/>
    <col min="5" max="5" width="26.85546875" style="7" customWidth="1"/>
    <col min="6" max="6" width="9.140625" style="6"/>
    <col min="7" max="7" width="10.7109375" style="8" bestFit="1" customWidth="1"/>
    <col min="8" max="16384" width="9.140625" style="5"/>
  </cols>
  <sheetData>
    <row r="1" spans="1:7" x14ac:dyDescent="0.2">
      <c r="A1" s="284" t="s">
        <v>41</v>
      </c>
      <c r="B1" s="285"/>
      <c r="C1" s="285"/>
      <c r="D1" s="285"/>
      <c r="E1" s="285"/>
      <c r="F1" s="35"/>
      <c r="G1" s="35"/>
    </row>
    <row r="2" spans="1:7" x14ac:dyDescent="0.2">
      <c r="A2" s="284" t="s">
        <v>42</v>
      </c>
      <c r="B2" s="285"/>
      <c r="C2" s="285"/>
      <c r="D2" s="285"/>
      <c r="E2" s="285"/>
      <c r="F2" s="35"/>
      <c r="G2" s="35"/>
    </row>
    <row r="3" spans="1:7" x14ac:dyDescent="0.2">
      <c r="A3" s="284" t="s">
        <v>43</v>
      </c>
      <c r="B3" s="285"/>
      <c r="C3" s="285"/>
      <c r="D3" s="285"/>
      <c r="E3" s="285"/>
      <c r="F3" s="35"/>
      <c r="G3" s="35"/>
    </row>
    <row r="4" spans="1:7" x14ac:dyDescent="0.2">
      <c r="A4" s="284"/>
      <c r="B4" s="285"/>
      <c r="C4" s="285"/>
      <c r="D4" s="285"/>
      <c r="E4" s="285"/>
      <c r="F4" s="35"/>
      <c r="G4" s="35"/>
    </row>
    <row r="5" spans="1:7" ht="15.75" thickBot="1" x14ac:dyDescent="0.25">
      <c r="A5" s="273" t="s">
        <v>44</v>
      </c>
      <c r="B5" s="274"/>
      <c r="C5" s="274"/>
      <c r="D5" s="274"/>
      <c r="E5" s="274"/>
      <c r="F5" s="35"/>
      <c r="G5" s="35"/>
    </row>
    <row r="6" spans="1:7" x14ac:dyDescent="0.2">
      <c r="A6" s="286" t="s">
        <v>45</v>
      </c>
      <c r="B6" s="287"/>
      <c r="C6" s="287"/>
      <c r="D6" s="287"/>
      <c r="E6" s="288"/>
      <c r="F6" s="35"/>
      <c r="G6" s="35"/>
    </row>
    <row r="7" spans="1:7" ht="15.75" thickBot="1" x14ac:dyDescent="0.25">
      <c r="A7" s="273" t="s">
        <v>46</v>
      </c>
      <c r="B7" s="274"/>
      <c r="C7" s="274"/>
      <c r="D7" s="274"/>
      <c r="E7" s="275"/>
      <c r="F7" s="35"/>
      <c r="G7" s="35"/>
    </row>
    <row r="8" spans="1:7" ht="15.75" thickBot="1" x14ac:dyDescent="0.25">
      <c r="A8" s="276" t="s">
        <v>47</v>
      </c>
      <c r="B8" s="277"/>
      <c r="C8" s="277"/>
      <c r="D8" s="277"/>
      <c r="E8" s="277"/>
      <c r="F8" s="35"/>
      <c r="G8" s="35"/>
    </row>
    <row r="9" spans="1:7" x14ac:dyDescent="0.2">
      <c r="A9" s="38" t="s">
        <v>48</v>
      </c>
      <c r="B9" s="278" t="s">
        <v>49</v>
      </c>
      <c r="C9" s="278"/>
      <c r="D9" s="278"/>
      <c r="E9" s="39" t="s">
        <v>228</v>
      </c>
      <c r="F9" s="35"/>
      <c r="G9" s="35"/>
    </row>
    <row r="10" spans="1:7" x14ac:dyDescent="0.2">
      <c r="A10" s="40" t="s">
        <v>50</v>
      </c>
      <c r="B10" s="279" t="s">
        <v>51</v>
      </c>
      <c r="C10" s="279"/>
      <c r="D10" s="279"/>
      <c r="E10" s="41" t="s">
        <v>52</v>
      </c>
      <c r="F10" s="35"/>
      <c r="G10" s="35"/>
    </row>
    <row r="11" spans="1:7" ht="32.25" customHeight="1" x14ac:dyDescent="0.2">
      <c r="A11" s="40" t="s">
        <v>53</v>
      </c>
      <c r="B11" s="280" t="s">
        <v>54</v>
      </c>
      <c r="C11" s="281"/>
      <c r="D11" s="282"/>
      <c r="E11" s="104"/>
      <c r="F11" s="35"/>
      <c r="G11" s="35"/>
    </row>
    <row r="12" spans="1:7" ht="15.75" thickBot="1" x14ac:dyDescent="0.25">
      <c r="A12" s="42" t="s">
        <v>55</v>
      </c>
      <c r="B12" s="283" t="s">
        <v>56</v>
      </c>
      <c r="C12" s="283"/>
      <c r="D12" s="283"/>
      <c r="E12" s="43">
        <v>12</v>
      </c>
      <c r="F12" s="35"/>
      <c r="G12" s="35"/>
    </row>
    <row r="13" spans="1:7" ht="15.75" thickBot="1" x14ac:dyDescent="0.25">
      <c r="A13" s="298" t="s">
        <v>57</v>
      </c>
      <c r="B13" s="299"/>
      <c r="C13" s="299"/>
      <c r="D13" s="299"/>
      <c r="E13" s="299"/>
      <c r="F13" s="35"/>
      <c r="G13" s="35"/>
    </row>
    <row r="14" spans="1:7" x14ac:dyDescent="0.2">
      <c r="A14" s="122">
        <v>1</v>
      </c>
      <c r="B14" s="300" t="s">
        <v>58</v>
      </c>
      <c r="C14" s="300"/>
      <c r="D14" s="301" t="s">
        <v>185</v>
      </c>
      <c r="E14" s="302"/>
      <c r="F14" s="35"/>
      <c r="G14" s="35"/>
    </row>
    <row r="15" spans="1:7" x14ac:dyDescent="0.2">
      <c r="A15" s="45">
        <v>2</v>
      </c>
      <c r="B15" s="303" t="s">
        <v>59</v>
      </c>
      <c r="C15" s="304"/>
      <c r="D15" s="305"/>
      <c r="E15" s="46">
        <v>6265.12</v>
      </c>
      <c r="F15" s="35"/>
      <c r="G15" s="103"/>
    </row>
    <row r="16" spans="1:7" ht="30" x14ac:dyDescent="0.25">
      <c r="A16" s="45">
        <v>3</v>
      </c>
      <c r="B16" s="306" t="s">
        <v>60</v>
      </c>
      <c r="C16" s="307"/>
      <c r="D16" s="308"/>
      <c r="E16" s="151" t="s">
        <v>236</v>
      </c>
    </row>
    <row r="17" spans="1:6" x14ac:dyDescent="0.25">
      <c r="A17" s="36">
        <v>4</v>
      </c>
      <c r="B17" s="105" t="s">
        <v>61</v>
      </c>
      <c r="C17" s="114"/>
      <c r="D17" s="108"/>
      <c r="E17" s="107"/>
    </row>
    <row r="18" spans="1:6" ht="15.75" thickBot="1" x14ac:dyDescent="0.3">
      <c r="A18" s="37">
        <v>5</v>
      </c>
      <c r="B18" s="309" t="s">
        <v>62</v>
      </c>
      <c r="C18" s="310"/>
      <c r="D18" s="311"/>
      <c r="E18" s="106"/>
    </row>
    <row r="19" spans="1:6" ht="15.75" thickBot="1" x14ac:dyDescent="0.3">
      <c r="A19" s="289" t="s">
        <v>63</v>
      </c>
      <c r="B19" s="290"/>
      <c r="C19" s="290"/>
      <c r="D19" s="290"/>
      <c r="E19" s="290"/>
    </row>
    <row r="20" spans="1:6" ht="15.75" thickBot="1" x14ac:dyDescent="0.3">
      <c r="A20" s="32">
        <v>1</v>
      </c>
      <c r="B20" s="291" t="s">
        <v>64</v>
      </c>
      <c r="C20" s="292"/>
      <c r="D20" s="293"/>
      <c r="E20" s="47" t="s">
        <v>65</v>
      </c>
    </row>
    <row r="21" spans="1:6" x14ac:dyDescent="0.25">
      <c r="A21" s="48" t="s">
        <v>48</v>
      </c>
      <c r="B21" s="294" t="s">
        <v>66</v>
      </c>
      <c r="C21" s="294"/>
      <c r="D21" s="294"/>
      <c r="E21" s="49">
        <f>E15</f>
        <v>6265.12</v>
      </c>
    </row>
    <row r="22" spans="1:6" x14ac:dyDescent="0.25">
      <c r="A22" s="50" t="s">
        <v>50</v>
      </c>
      <c r="B22" s="295" t="s">
        <v>67</v>
      </c>
      <c r="C22" s="296"/>
      <c r="D22" s="51">
        <v>0</v>
      </c>
      <c r="E22" s="52">
        <v>0</v>
      </c>
    </row>
    <row r="23" spans="1:6" x14ac:dyDescent="0.25">
      <c r="A23" s="50" t="s">
        <v>53</v>
      </c>
      <c r="B23" s="297" t="s">
        <v>68</v>
      </c>
      <c r="C23" s="297"/>
      <c r="D23" s="297"/>
      <c r="E23" s="52">
        <v>0</v>
      </c>
    </row>
    <row r="24" spans="1:6" x14ac:dyDescent="0.25">
      <c r="A24" s="50" t="s">
        <v>69</v>
      </c>
      <c r="B24" s="295" t="s">
        <v>70</v>
      </c>
      <c r="C24" s="296"/>
      <c r="D24" s="53">
        <v>0</v>
      </c>
      <c r="E24" s="52">
        <v>0</v>
      </c>
    </row>
    <row r="25" spans="1:6" x14ac:dyDescent="0.25">
      <c r="A25" s="50" t="s">
        <v>71</v>
      </c>
      <c r="B25" s="297" t="s">
        <v>72</v>
      </c>
      <c r="C25" s="297"/>
      <c r="D25" s="297"/>
      <c r="E25" s="52">
        <v>0</v>
      </c>
    </row>
    <row r="26" spans="1:6" x14ac:dyDescent="0.25">
      <c r="A26" s="50" t="s">
        <v>73</v>
      </c>
      <c r="B26" s="297" t="s">
        <v>74</v>
      </c>
      <c r="C26" s="297"/>
      <c r="D26" s="297"/>
      <c r="E26" s="52">
        <v>0</v>
      </c>
    </row>
    <row r="27" spans="1:6" x14ac:dyDescent="0.25">
      <c r="A27" s="54" t="s">
        <v>75</v>
      </c>
      <c r="B27" s="318" t="s">
        <v>76</v>
      </c>
      <c r="C27" s="318"/>
      <c r="D27" s="318"/>
      <c r="E27" s="55">
        <v>0</v>
      </c>
    </row>
    <row r="28" spans="1:6" ht="15.75" thickBot="1" x14ac:dyDescent="0.3">
      <c r="A28" s="319" t="s">
        <v>77</v>
      </c>
      <c r="B28" s="320"/>
      <c r="C28" s="320"/>
      <c r="D28" s="321"/>
      <c r="E28" s="56">
        <f>ROUND(SUM(E21:E27),2)</f>
        <v>6265.12</v>
      </c>
    </row>
    <row r="29" spans="1:6" ht="15.75" thickBot="1" x14ac:dyDescent="0.25">
      <c r="A29" s="99" t="s">
        <v>78</v>
      </c>
      <c r="B29" s="93"/>
      <c r="C29" s="93"/>
      <c r="D29" s="57"/>
      <c r="E29" s="58"/>
    </row>
    <row r="30" spans="1:6" ht="15.75" thickBot="1" x14ac:dyDescent="0.3">
      <c r="A30" s="322" t="s">
        <v>79</v>
      </c>
      <c r="B30" s="323"/>
      <c r="C30" s="323"/>
      <c r="D30" s="323"/>
      <c r="E30" s="324"/>
    </row>
    <row r="31" spans="1:6" ht="15.75" thickBot="1" x14ac:dyDescent="0.3">
      <c r="A31" s="322" t="s">
        <v>80</v>
      </c>
      <c r="B31" s="323"/>
      <c r="C31" s="323"/>
      <c r="D31" s="323"/>
      <c r="E31" s="324"/>
    </row>
    <row r="32" spans="1:6" ht="15.75" thickBot="1" x14ac:dyDescent="0.25">
      <c r="A32" s="123" t="s">
        <v>81</v>
      </c>
      <c r="B32" s="124" t="s">
        <v>82</v>
      </c>
      <c r="C32" s="124"/>
      <c r="D32" s="125" t="s">
        <v>83</v>
      </c>
      <c r="E32" s="126" t="s">
        <v>65</v>
      </c>
      <c r="F32" s="35"/>
    </row>
    <row r="33" spans="1:6" x14ac:dyDescent="0.2">
      <c r="A33" s="129" t="s">
        <v>48</v>
      </c>
      <c r="B33" s="300" t="s">
        <v>84</v>
      </c>
      <c r="C33" s="300"/>
      <c r="D33" s="130">
        <v>8.3299999999999999E-2</v>
      </c>
      <c r="E33" s="131">
        <f>ROUND(E$28*D33,2)</f>
        <v>521.88</v>
      </c>
      <c r="F33" s="35"/>
    </row>
    <row r="34" spans="1:6" x14ac:dyDescent="0.2">
      <c r="A34" s="40" t="s">
        <v>50</v>
      </c>
      <c r="B34" s="279" t="s">
        <v>85</v>
      </c>
      <c r="C34" s="279"/>
      <c r="D34" s="127">
        <v>0.121</v>
      </c>
      <c r="E34" s="132">
        <f>ROUND(E$28*D34,2)</f>
        <v>758.08</v>
      </c>
      <c r="F34" s="35"/>
    </row>
    <row r="35" spans="1:6" x14ac:dyDescent="0.2">
      <c r="A35" s="312" t="s">
        <v>86</v>
      </c>
      <c r="B35" s="313"/>
      <c r="C35" s="313"/>
      <c r="D35" s="128">
        <f>SUM(D33:D34)</f>
        <v>0.20429999999999998</v>
      </c>
      <c r="E35" s="132">
        <f>ROUND(SUM(E33:E34),2)</f>
        <v>1279.96</v>
      </c>
      <c r="F35" s="35"/>
    </row>
    <row r="36" spans="1:6" ht="25.5" customHeight="1" x14ac:dyDescent="0.2">
      <c r="A36" s="40" t="s">
        <v>87</v>
      </c>
      <c r="B36" s="314" t="s">
        <v>88</v>
      </c>
      <c r="C36" s="314"/>
      <c r="D36" s="127">
        <v>7.5200000000000003E-2</v>
      </c>
      <c r="E36" s="132">
        <f>ROUND(E$28*D36,2)</f>
        <v>471.14</v>
      </c>
      <c r="F36" s="100"/>
    </row>
    <row r="37" spans="1:6" ht="15.75" thickBot="1" x14ac:dyDescent="0.25">
      <c r="A37" s="315" t="s">
        <v>89</v>
      </c>
      <c r="B37" s="316"/>
      <c r="C37" s="316"/>
      <c r="D37" s="316"/>
      <c r="E37" s="133">
        <f>SUM(E35:E36)</f>
        <v>1751.1</v>
      </c>
      <c r="F37" s="35"/>
    </row>
    <row r="38" spans="1:6" ht="24.75" customHeight="1" x14ac:dyDescent="0.2">
      <c r="A38" s="317" t="s">
        <v>90</v>
      </c>
      <c r="B38" s="317"/>
      <c r="C38" s="317"/>
      <c r="D38" s="317"/>
      <c r="E38" s="317"/>
      <c r="F38" s="35"/>
    </row>
    <row r="39" spans="1:6" ht="24" customHeight="1" x14ac:dyDescent="0.2">
      <c r="A39" s="317" t="s">
        <v>91</v>
      </c>
      <c r="B39" s="317"/>
      <c r="C39" s="317"/>
      <c r="D39" s="317"/>
      <c r="E39" s="317"/>
      <c r="F39" s="35"/>
    </row>
    <row r="40" spans="1:6" ht="15.75" thickBot="1" x14ac:dyDescent="0.25">
      <c r="A40" s="325"/>
      <c r="B40" s="325"/>
      <c r="C40" s="325"/>
      <c r="D40" s="325"/>
      <c r="E40" s="325"/>
      <c r="F40" s="35"/>
    </row>
    <row r="41" spans="1:6" ht="15.75" thickBot="1" x14ac:dyDescent="0.25">
      <c r="A41" s="326" t="s">
        <v>92</v>
      </c>
      <c r="B41" s="327"/>
      <c r="C41" s="327"/>
      <c r="D41" s="327"/>
      <c r="E41" s="328"/>
      <c r="F41" s="35"/>
    </row>
    <row r="42" spans="1:6" ht="15.75" thickBot="1" x14ac:dyDescent="0.25">
      <c r="A42" s="60" t="s">
        <v>93</v>
      </c>
      <c r="B42" s="329" t="s">
        <v>94</v>
      </c>
      <c r="C42" s="330"/>
      <c r="D42" s="61" t="s">
        <v>83</v>
      </c>
      <c r="E42" s="62" t="s">
        <v>65</v>
      </c>
      <c r="F42" s="35"/>
    </row>
    <row r="43" spans="1:6" x14ac:dyDescent="0.2">
      <c r="A43" s="44" t="s">
        <v>48</v>
      </c>
      <c r="B43" s="331" t="s">
        <v>95</v>
      </c>
      <c r="C43" s="332"/>
      <c r="D43" s="152">
        <v>0.2</v>
      </c>
      <c r="E43" s="153">
        <f>ROUND(E$28*D43,2)</f>
        <v>1253.02</v>
      </c>
      <c r="F43" s="35"/>
    </row>
    <row r="44" spans="1:6" x14ac:dyDescent="0.2">
      <c r="A44" s="45" t="s">
        <v>50</v>
      </c>
      <c r="B44" s="295" t="s">
        <v>96</v>
      </c>
      <c r="C44" s="296"/>
      <c r="D44" s="63">
        <v>2.5000000000000001E-2</v>
      </c>
      <c r="E44" s="46">
        <f t="shared" ref="E44:E50" si="0">ROUND(E$28*D44,2)</f>
        <v>156.63</v>
      </c>
      <c r="F44" s="35"/>
    </row>
    <row r="45" spans="1:6" x14ac:dyDescent="0.2">
      <c r="A45" s="45" t="s">
        <v>53</v>
      </c>
      <c r="B45" s="295" t="s">
        <v>97</v>
      </c>
      <c r="C45" s="296"/>
      <c r="D45" s="102">
        <v>0.01</v>
      </c>
      <c r="E45" s="46">
        <f t="shared" si="0"/>
        <v>62.65</v>
      </c>
      <c r="F45" s="35"/>
    </row>
    <row r="46" spans="1:6" x14ac:dyDescent="0.2">
      <c r="A46" s="45" t="s">
        <v>69</v>
      </c>
      <c r="B46" s="295" t="s">
        <v>98</v>
      </c>
      <c r="C46" s="296"/>
      <c r="D46" s="63">
        <v>1.4999999999999999E-2</v>
      </c>
      <c r="E46" s="46">
        <f t="shared" si="0"/>
        <v>93.98</v>
      </c>
      <c r="F46" s="35"/>
    </row>
    <row r="47" spans="1:6" x14ac:dyDescent="0.2">
      <c r="A47" s="45" t="s">
        <v>71</v>
      </c>
      <c r="B47" s="295" t="s">
        <v>99</v>
      </c>
      <c r="C47" s="296"/>
      <c r="D47" s="63">
        <v>0.01</v>
      </c>
      <c r="E47" s="46">
        <f t="shared" si="0"/>
        <v>62.65</v>
      </c>
      <c r="F47" s="35"/>
    </row>
    <row r="48" spans="1:6" x14ac:dyDescent="0.2">
      <c r="A48" s="45" t="s">
        <v>100</v>
      </c>
      <c r="B48" s="295" t="s">
        <v>101</v>
      </c>
      <c r="C48" s="296"/>
      <c r="D48" s="63">
        <v>6.0000000000000001E-3</v>
      </c>
      <c r="E48" s="46">
        <f t="shared" si="0"/>
        <v>37.590000000000003</v>
      </c>
      <c r="F48" s="35"/>
    </row>
    <row r="49" spans="1:6" x14ac:dyDescent="0.2">
      <c r="A49" s="45" t="s">
        <v>73</v>
      </c>
      <c r="B49" s="295" t="s">
        <v>102</v>
      </c>
      <c r="C49" s="296"/>
      <c r="D49" s="63">
        <v>2E-3</v>
      </c>
      <c r="E49" s="46">
        <f t="shared" si="0"/>
        <v>12.53</v>
      </c>
      <c r="F49" s="35"/>
    </row>
    <row r="50" spans="1:6" x14ac:dyDescent="0.2">
      <c r="A50" s="36" t="s">
        <v>75</v>
      </c>
      <c r="B50" s="295" t="s">
        <v>103</v>
      </c>
      <c r="C50" s="296"/>
      <c r="D50" s="63">
        <v>0.08</v>
      </c>
      <c r="E50" s="46">
        <f t="shared" si="0"/>
        <v>501.21</v>
      </c>
      <c r="F50" s="35"/>
    </row>
    <row r="51" spans="1:6" ht="15.75" thickBot="1" x14ac:dyDescent="0.25">
      <c r="A51" s="342" t="s">
        <v>104</v>
      </c>
      <c r="B51" s="343"/>
      <c r="C51" s="344"/>
      <c r="D51" s="64">
        <v>0.36799999999999999</v>
      </c>
      <c r="E51" s="65">
        <f>SUM(E43:E50)</f>
        <v>2180.2600000000002</v>
      </c>
      <c r="F51" s="35"/>
    </row>
    <row r="52" spans="1:6" x14ac:dyDescent="0.2">
      <c r="A52" s="95" t="s">
        <v>105</v>
      </c>
      <c r="B52" s="96"/>
      <c r="C52" s="96"/>
      <c r="D52" s="97"/>
      <c r="E52" s="98"/>
      <c r="F52" s="99"/>
    </row>
    <row r="53" spans="1:6" x14ac:dyDescent="0.2">
      <c r="A53" s="95" t="s">
        <v>106</v>
      </c>
      <c r="B53" s="96"/>
      <c r="C53" s="96"/>
      <c r="D53" s="97"/>
      <c r="E53" s="98"/>
      <c r="F53" s="99"/>
    </row>
    <row r="54" spans="1:6" ht="15.75" thickBot="1" x14ac:dyDescent="0.25">
      <c r="A54" s="99" t="s">
        <v>107</v>
      </c>
      <c r="B54" s="96"/>
      <c r="C54" s="96"/>
      <c r="D54" s="97"/>
      <c r="E54" s="98"/>
      <c r="F54" s="99"/>
    </row>
    <row r="55" spans="1:6" ht="15.75" thickBot="1" x14ac:dyDescent="0.25">
      <c r="A55" s="322" t="s">
        <v>108</v>
      </c>
      <c r="B55" s="345"/>
      <c r="C55" s="345"/>
      <c r="D55" s="345"/>
      <c r="E55" s="346"/>
      <c r="F55" s="35"/>
    </row>
    <row r="56" spans="1:6" ht="15.75" thickBot="1" x14ac:dyDescent="0.25">
      <c r="A56" s="32" t="s">
        <v>109</v>
      </c>
      <c r="B56" s="116" t="s">
        <v>110</v>
      </c>
      <c r="C56" s="118" t="s">
        <v>111</v>
      </c>
      <c r="D56" s="118" t="s">
        <v>112</v>
      </c>
      <c r="E56" s="115" t="s">
        <v>65</v>
      </c>
      <c r="F56" s="35"/>
    </row>
    <row r="57" spans="1:6" x14ac:dyDescent="0.2">
      <c r="A57" s="38" t="s">
        <v>48</v>
      </c>
      <c r="B57" s="34" t="s">
        <v>113</v>
      </c>
      <c r="C57" s="117">
        <v>22</v>
      </c>
      <c r="D57" s="134">
        <v>11</v>
      </c>
      <c r="E57" s="49">
        <f>IF(C57*D57&lt;E28*6%,0,C57*D57-E28*6%)</f>
        <v>0</v>
      </c>
      <c r="F57" s="35"/>
    </row>
    <row r="58" spans="1:6" ht="15" customHeight="1" x14ac:dyDescent="0.2">
      <c r="A58" s="40" t="s">
        <v>50</v>
      </c>
      <c r="B58" s="33" t="s">
        <v>114</v>
      </c>
      <c r="C58" s="68">
        <v>22</v>
      </c>
      <c r="D58" s="135">
        <v>39.229999999999997</v>
      </c>
      <c r="E58" s="52">
        <f>C58*D58</f>
        <v>863.06</v>
      </c>
      <c r="F58" s="35"/>
    </row>
    <row r="59" spans="1:6" x14ac:dyDescent="0.2">
      <c r="A59" s="40" t="s">
        <v>87</v>
      </c>
      <c r="B59" s="67" t="s">
        <v>115</v>
      </c>
      <c r="C59" s="67"/>
      <c r="D59" s="68"/>
      <c r="E59" s="66">
        <v>0</v>
      </c>
      <c r="F59" s="35"/>
    </row>
    <row r="60" spans="1:6" x14ac:dyDescent="0.2">
      <c r="A60" s="40" t="s">
        <v>69</v>
      </c>
      <c r="B60" s="69" t="s">
        <v>116</v>
      </c>
      <c r="C60" s="69"/>
      <c r="D60" s="68"/>
      <c r="E60" s="66">
        <v>0</v>
      </c>
      <c r="F60" s="35"/>
    </row>
    <row r="61" spans="1:6" x14ac:dyDescent="0.2">
      <c r="A61" s="38" t="s">
        <v>117</v>
      </c>
      <c r="B61" s="305" t="s">
        <v>118</v>
      </c>
      <c r="C61" s="305"/>
      <c r="D61" s="294"/>
      <c r="E61" s="110"/>
      <c r="F61" s="147"/>
    </row>
    <row r="62" spans="1:6" x14ac:dyDescent="0.2">
      <c r="A62" s="40" t="s">
        <v>100</v>
      </c>
      <c r="B62" s="308" t="s">
        <v>119</v>
      </c>
      <c r="C62" s="308"/>
      <c r="D62" s="297"/>
      <c r="E62" s="66">
        <v>0</v>
      </c>
      <c r="F62" s="35"/>
    </row>
    <row r="63" spans="1:6" x14ac:dyDescent="0.2">
      <c r="A63" s="40" t="s">
        <v>120</v>
      </c>
      <c r="B63" s="67" t="s">
        <v>121</v>
      </c>
      <c r="C63" s="67"/>
      <c r="D63" s="68"/>
      <c r="E63" s="66">
        <v>0</v>
      </c>
      <c r="F63" s="35"/>
    </row>
    <row r="64" spans="1:6" ht="15.75" thickBot="1" x14ac:dyDescent="0.3">
      <c r="A64" s="70" t="s">
        <v>100</v>
      </c>
      <c r="B64" s="71" t="s">
        <v>122</v>
      </c>
      <c r="C64" s="71"/>
      <c r="D64" s="72"/>
      <c r="E64" s="73">
        <v>0</v>
      </c>
    </row>
    <row r="65" spans="1:5" ht="15.75" thickBot="1" x14ac:dyDescent="0.3">
      <c r="A65" s="347" t="s">
        <v>123</v>
      </c>
      <c r="B65" s="292" t="s">
        <v>123</v>
      </c>
      <c r="C65" s="292"/>
      <c r="D65" s="292"/>
      <c r="E65" s="74">
        <f>SUM(E57:E64)</f>
        <v>863.06</v>
      </c>
    </row>
    <row r="66" spans="1:5" x14ac:dyDescent="0.25">
      <c r="A66" s="95" t="s">
        <v>124</v>
      </c>
      <c r="B66" s="59"/>
      <c r="C66" s="59"/>
      <c r="D66" s="59"/>
      <c r="E66" s="94"/>
    </row>
    <row r="67" spans="1:5" ht="23.25" customHeight="1" x14ac:dyDescent="0.25">
      <c r="A67" s="348" t="s">
        <v>125</v>
      </c>
      <c r="B67" s="348"/>
      <c r="C67" s="348"/>
      <c r="D67" s="348"/>
      <c r="E67" s="348"/>
    </row>
    <row r="68" spans="1:5" ht="42.75" customHeight="1" thickBot="1" x14ac:dyDescent="0.25">
      <c r="A68" s="349" t="s">
        <v>237</v>
      </c>
      <c r="B68" s="349"/>
      <c r="C68" s="349"/>
      <c r="D68" s="349"/>
      <c r="E68" s="349"/>
    </row>
    <row r="69" spans="1:5" ht="15.75" thickBot="1" x14ac:dyDescent="0.3">
      <c r="A69" s="322" t="s">
        <v>126</v>
      </c>
      <c r="B69" s="323"/>
      <c r="C69" s="323"/>
      <c r="D69" s="323"/>
      <c r="E69" s="324"/>
    </row>
    <row r="70" spans="1:5" ht="15.75" thickBot="1" x14ac:dyDescent="0.3">
      <c r="A70" s="78">
        <v>2</v>
      </c>
      <c r="B70" s="333" t="s">
        <v>127</v>
      </c>
      <c r="C70" s="334"/>
      <c r="D70" s="335"/>
      <c r="E70" s="79" t="s">
        <v>128</v>
      </c>
    </row>
    <row r="71" spans="1:5" ht="15.75" thickBot="1" x14ac:dyDescent="0.3">
      <c r="A71" s="80" t="s">
        <v>81</v>
      </c>
      <c r="B71" s="336" t="s">
        <v>82</v>
      </c>
      <c r="C71" s="337"/>
      <c r="D71" s="338"/>
      <c r="E71" s="81">
        <f>E37</f>
        <v>1751.1</v>
      </c>
    </row>
    <row r="72" spans="1:5" ht="15.75" thickBot="1" x14ac:dyDescent="0.3">
      <c r="A72" s="80" t="s">
        <v>93</v>
      </c>
      <c r="B72" s="336" t="s">
        <v>94</v>
      </c>
      <c r="C72" s="337"/>
      <c r="D72" s="338"/>
      <c r="E72" s="81">
        <f>E51</f>
        <v>2180.2600000000002</v>
      </c>
    </row>
    <row r="73" spans="1:5" ht="15.75" thickBot="1" x14ac:dyDescent="0.3">
      <c r="A73" s="80" t="s">
        <v>109</v>
      </c>
      <c r="B73" s="339" t="s">
        <v>110</v>
      </c>
      <c r="C73" s="340"/>
      <c r="D73" s="341"/>
      <c r="E73" s="81">
        <f>E65</f>
        <v>863.06</v>
      </c>
    </row>
    <row r="74" spans="1:5" ht="15.75" thickBot="1" x14ac:dyDescent="0.3">
      <c r="A74" s="333" t="s">
        <v>129</v>
      </c>
      <c r="B74" s="334"/>
      <c r="C74" s="334"/>
      <c r="D74" s="335"/>
      <c r="E74" s="82">
        <f>SUM(E71:E73)</f>
        <v>4794.42</v>
      </c>
    </row>
    <row r="75" spans="1:5" ht="15.75" thickBot="1" x14ac:dyDescent="0.3">
      <c r="A75" s="322" t="s">
        <v>130</v>
      </c>
      <c r="B75" s="323"/>
      <c r="C75" s="323"/>
      <c r="D75" s="323"/>
      <c r="E75" s="324"/>
    </row>
    <row r="76" spans="1:5" ht="15.75" thickBot="1" x14ac:dyDescent="0.3">
      <c r="A76" s="78">
        <v>3</v>
      </c>
      <c r="B76" s="326" t="s">
        <v>131</v>
      </c>
      <c r="C76" s="328"/>
      <c r="D76" s="83" t="s">
        <v>132</v>
      </c>
      <c r="E76" s="79" t="s">
        <v>128</v>
      </c>
    </row>
    <row r="77" spans="1:5" ht="15.75" thickBot="1" x14ac:dyDescent="0.3">
      <c r="A77" s="80" t="s">
        <v>133</v>
      </c>
      <c r="B77" s="350" t="s">
        <v>134</v>
      </c>
      <c r="C77" s="351"/>
      <c r="D77" s="84">
        <v>4.5833333333333334E-3</v>
      </c>
      <c r="E77" s="81">
        <f t="shared" ref="E77:E82" si="1">D77*$E$28</f>
        <v>28.715133333333334</v>
      </c>
    </row>
    <row r="78" spans="1:5" ht="15.75" thickBot="1" x14ac:dyDescent="0.3">
      <c r="A78" s="80" t="s">
        <v>135</v>
      </c>
      <c r="B78" s="350" t="s">
        <v>136</v>
      </c>
      <c r="C78" s="351"/>
      <c r="D78" s="84">
        <v>3.6666666666666667E-4</v>
      </c>
      <c r="E78" s="81">
        <f t="shared" si="1"/>
        <v>2.2972106666666665</v>
      </c>
    </row>
    <row r="79" spans="1:5" ht="27" customHeight="1" thickBot="1" x14ac:dyDescent="0.3">
      <c r="A79" s="80" t="s">
        <v>87</v>
      </c>
      <c r="B79" s="350" t="s">
        <v>137</v>
      </c>
      <c r="C79" s="351"/>
      <c r="D79" s="109">
        <v>3.4799999999999998E-2</v>
      </c>
      <c r="E79" s="81">
        <f t="shared" si="1"/>
        <v>218.02617599999999</v>
      </c>
    </row>
    <row r="80" spans="1:5" ht="15.75" thickBot="1" x14ac:dyDescent="0.3">
      <c r="A80" s="80" t="s">
        <v>55</v>
      </c>
      <c r="B80" s="350" t="s">
        <v>138</v>
      </c>
      <c r="C80" s="351"/>
      <c r="D80" s="84">
        <v>1.9400000000000001E-2</v>
      </c>
      <c r="E80" s="81">
        <f t="shared" si="1"/>
        <v>121.543328</v>
      </c>
    </row>
    <row r="81" spans="1:6" ht="26.25" customHeight="1" thickBot="1" x14ac:dyDescent="0.25">
      <c r="A81" s="80" t="s">
        <v>117</v>
      </c>
      <c r="B81" s="350" t="s">
        <v>139</v>
      </c>
      <c r="C81" s="351"/>
      <c r="D81" s="84">
        <f>D80*D51</f>
        <v>7.1392000000000001E-3</v>
      </c>
      <c r="E81" s="81">
        <f t="shared" si="1"/>
        <v>44.727944704000002</v>
      </c>
      <c r="F81" s="35"/>
    </row>
    <row r="82" spans="1:6" ht="15.75" thickBot="1" x14ac:dyDescent="0.25">
      <c r="A82" s="80" t="s">
        <v>140</v>
      </c>
      <c r="B82" s="119" t="s">
        <v>141</v>
      </c>
      <c r="C82" s="120"/>
      <c r="D82" s="109">
        <v>5.1999999999999998E-3</v>
      </c>
      <c r="E82" s="81">
        <f t="shared" si="1"/>
        <v>32.578623999999998</v>
      </c>
      <c r="F82" s="35"/>
    </row>
    <row r="83" spans="1:6" ht="15.75" thickBot="1" x14ac:dyDescent="0.25">
      <c r="A83" s="333" t="s">
        <v>129</v>
      </c>
      <c r="B83" s="334"/>
      <c r="C83" s="335"/>
      <c r="D83" s="85">
        <v>7.1199999999999999E-2</v>
      </c>
      <c r="E83" s="86">
        <f>ROUND(SUM(E77:E82),2)</f>
        <v>447.89</v>
      </c>
      <c r="F83" s="35"/>
    </row>
    <row r="84" spans="1:6" ht="28.5" customHeight="1" thickBot="1" x14ac:dyDescent="0.25">
      <c r="A84" s="352" t="s">
        <v>142</v>
      </c>
      <c r="B84" s="352"/>
      <c r="C84" s="352"/>
      <c r="D84" s="352"/>
      <c r="E84" s="352"/>
      <c r="F84" s="35"/>
    </row>
    <row r="85" spans="1:6" ht="15.75" thickBot="1" x14ac:dyDescent="0.25">
      <c r="A85" s="322" t="s">
        <v>143</v>
      </c>
      <c r="B85" s="323"/>
      <c r="C85" s="323"/>
      <c r="D85" s="323"/>
      <c r="E85" s="324"/>
      <c r="F85" s="35"/>
    </row>
    <row r="86" spans="1:6" ht="15.75" thickBot="1" x14ac:dyDescent="0.25">
      <c r="A86" s="333" t="s">
        <v>144</v>
      </c>
      <c r="B86" s="334"/>
      <c r="C86" s="334"/>
      <c r="D86" s="334"/>
      <c r="E86" s="335"/>
      <c r="F86" s="35"/>
    </row>
    <row r="87" spans="1:6" ht="15.75" thickBot="1" x14ac:dyDescent="0.25">
      <c r="A87" s="78" t="s">
        <v>145</v>
      </c>
      <c r="B87" s="333" t="s">
        <v>146</v>
      </c>
      <c r="C87" s="335"/>
      <c r="D87" s="78" t="s">
        <v>132</v>
      </c>
      <c r="E87" s="79" t="s">
        <v>128</v>
      </c>
      <c r="F87" s="35"/>
    </row>
    <row r="88" spans="1:6" ht="15.75" thickBot="1" x14ac:dyDescent="0.25">
      <c r="A88" s="80" t="s">
        <v>133</v>
      </c>
      <c r="B88" s="350" t="s">
        <v>147</v>
      </c>
      <c r="C88" s="351"/>
      <c r="D88" s="87"/>
      <c r="E88" s="88">
        <f t="shared" ref="E88:E93" si="2">D88*$E$28</f>
        <v>0</v>
      </c>
      <c r="F88" s="35"/>
    </row>
    <row r="89" spans="1:6" ht="15.75" thickBot="1" x14ac:dyDescent="0.25">
      <c r="A89" s="80" t="s">
        <v>135</v>
      </c>
      <c r="B89" s="350" t="s">
        <v>148</v>
      </c>
      <c r="C89" s="351"/>
      <c r="D89" s="87">
        <v>2.7000000000000001E-3</v>
      </c>
      <c r="E89" s="88">
        <f t="shared" si="2"/>
        <v>16.915824000000001</v>
      </c>
      <c r="F89" s="35"/>
    </row>
    <row r="90" spans="1:6" ht="15.75" thickBot="1" x14ac:dyDescent="0.25">
      <c r="A90" s="80" t="s">
        <v>87</v>
      </c>
      <c r="B90" s="350" t="s">
        <v>149</v>
      </c>
      <c r="C90" s="351"/>
      <c r="D90" s="87"/>
      <c r="E90" s="88">
        <f t="shared" si="2"/>
        <v>0</v>
      </c>
      <c r="F90" s="35"/>
    </row>
    <row r="91" spans="1:6" ht="15.75" thickBot="1" x14ac:dyDescent="0.25">
      <c r="A91" s="80" t="s">
        <v>55</v>
      </c>
      <c r="B91" s="350" t="s">
        <v>150</v>
      </c>
      <c r="C91" s="351"/>
      <c r="D91" s="87">
        <v>4.1999999999999997E-3</v>
      </c>
      <c r="E91" s="88">
        <f t="shared" si="2"/>
        <v>26.313503999999998</v>
      </c>
      <c r="F91" s="35"/>
    </row>
    <row r="92" spans="1:6" ht="15.75" thickBot="1" x14ac:dyDescent="0.25">
      <c r="A92" s="80" t="s">
        <v>117</v>
      </c>
      <c r="B92" s="350" t="s">
        <v>151</v>
      </c>
      <c r="C92" s="351"/>
      <c r="D92" s="87">
        <v>2.0000000000000001E-4</v>
      </c>
      <c r="E92" s="88">
        <f t="shared" si="2"/>
        <v>1.2530240000000001</v>
      </c>
      <c r="F92" s="35"/>
    </row>
    <row r="93" spans="1:6" ht="15.75" thickBot="1" x14ac:dyDescent="0.25">
      <c r="A93" s="80" t="s">
        <v>140</v>
      </c>
      <c r="B93" s="350" t="s">
        <v>152</v>
      </c>
      <c r="C93" s="351"/>
      <c r="D93" s="111">
        <f>'M.C.'!E44</f>
        <v>0</v>
      </c>
      <c r="E93" s="88">
        <f t="shared" si="2"/>
        <v>0</v>
      </c>
      <c r="F93" s="113" t="s">
        <v>153</v>
      </c>
    </row>
    <row r="94" spans="1:6" ht="15.75" thickBot="1" x14ac:dyDescent="0.25">
      <c r="A94" s="333" t="s">
        <v>89</v>
      </c>
      <c r="B94" s="334"/>
      <c r="C94" s="31"/>
      <c r="D94" s="89">
        <v>1.2E-2</v>
      </c>
      <c r="E94" s="86">
        <f>SUM(E88:E93)</f>
        <v>44.482351999999999</v>
      </c>
      <c r="F94" s="35"/>
    </row>
    <row r="95" spans="1:6" ht="27.75" customHeight="1" thickBot="1" x14ac:dyDescent="0.25">
      <c r="A95" s="353" t="s">
        <v>154</v>
      </c>
      <c r="B95" s="353"/>
      <c r="C95" s="353"/>
      <c r="D95" s="353"/>
      <c r="E95" s="353"/>
      <c r="F95" s="35"/>
    </row>
    <row r="96" spans="1:6" ht="15.75" thickBot="1" x14ac:dyDescent="0.25">
      <c r="A96" s="322" t="s">
        <v>155</v>
      </c>
      <c r="B96" s="323"/>
      <c r="C96" s="323"/>
      <c r="D96" s="323"/>
      <c r="E96" s="324"/>
      <c r="F96" s="35"/>
    </row>
    <row r="97" spans="1:5" ht="15.75" thickBot="1" x14ac:dyDescent="0.3">
      <c r="A97" s="78" t="s">
        <v>156</v>
      </c>
      <c r="B97" s="333" t="s">
        <v>157</v>
      </c>
      <c r="C97" s="334"/>
      <c r="D97" s="335"/>
      <c r="E97" s="79" t="s">
        <v>128</v>
      </c>
    </row>
    <row r="98" spans="1:5" ht="15.75" thickBot="1" x14ac:dyDescent="0.3">
      <c r="A98" s="80" t="s">
        <v>133</v>
      </c>
      <c r="B98" s="339" t="s">
        <v>158</v>
      </c>
      <c r="C98" s="340"/>
      <c r="D98" s="341"/>
      <c r="E98" s="81">
        <v>0</v>
      </c>
    </row>
    <row r="99" spans="1:5" ht="15.75" thickBot="1" x14ac:dyDescent="0.3">
      <c r="A99" s="333" t="s">
        <v>129</v>
      </c>
      <c r="B99" s="334"/>
      <c r="C99" s="334"/>
      <c r="D99" s="335"/>
      <c r="E99" s="81">
        <v>0</v>
      </c>
    </row>
    <row r="100" spans="1:5" ht="15.75" thickBot="1" x14ac:dyDescent="0.25">
      <c r="A100" s="75"/>
      <c r="B100" s="35"/>
      <c r="C100" s="35"/>
      <c r="D100" s="76"/>
      <c r="E100" s="77"/>
    </row>
    <row r="101" spans="1:5" ht="15.75" thickBot="1" x14ac:dyDescent="0.3">
      <c r="A101" s="322" t="s">
        <v>159</v>
      </c>
      <c r="B101" s="323"/>
      <c r="C101" s="323"/>
      <c r="D101" s="323"/>
      <c r="E101" s="324"/>
    </row>
    <row r="102" spans="1:5" ht="15.75" thickBot="1" x14ac:dyDescent="0.3">
      <c r="A102" s="78">
        <v>4</v>
      </c>
      <c r="B102" s="333" t="s">
        <v>160</v>
      </c>
      <c r="C102" s="334"/>
      <c r="D102" s="335"/>
      <c r="E102" s="79" t="s">
        <v>128</v>
      </c>
    </row>
    <row r="103" spans="1:5" ht="15.75" thickBot="1" x14ac:dyDescent="0.3">
      <c r="A103" s="80" t="s">
        <v>145</v>
      </c>
      <c r="B103" s="339" t="s">
        <v>146</v>
      </c>
      <c r="C103" s="340"/>
      <c r="D103" s="341"/>
      <c r="E103" s="81">
        <f>E94</f>
        <v>44.482351999999999</v>
      </c>
    </row>
    <row r="104" spans="1:5" ht="15.75" thickBot="1" x14ac:dyDescent="0.3">
      <c r="A104" s="80" t="s">
        <v>156</v>
      </c>
      <c r="B104" s="339" t="s">
        <v>157</v>
      </c>
      <c r="C104" s="340"/>
      <c r="D104" s="341"/>
      <c r="E104" s="81">
        <v>0</v>
      </c>
    </row>
    <row r="105" spans="1:5" ht="15.75" thickBot="1" x14ac:dyDescent="0.3">
      <c r="A105" s="333" t="s">
        <v>129</v>
      </c>
      <c r="B105" s="334"/>
      <c r="C105" s="334"/>
      <c r="D105" s="335"/>
      <c r="E105" s="86">
        <f>SUM(E103:E104)</f>
        <v>44.482351999999999</v>
      </c>
    </row>
    <row r="106" spans="1:5" ht="15.75" thickBot="1" x14ac:dyDescent="0.25">
      <c r="A106" s="75"/>
      <c r="B106" s="35"/>
      <c r="C106" s="35"/>
      <c r="D106" s="76"/>
      <c r="E106" s="77"/>
    </row>
    <row r="107" spans="1:5" ht="15.75" thickBot="1" x14ac:dyDescent="0.3">
      <c r="A107" s="322" t="s">
        <v>161</v>
      </c>
      <c r="B107" s="323"/>
      <c r="C107" s="323"/>
      <c r="D107" s="323"/>
      <c r="E107" s="324"/>
    </row>
    <row r="108" spans="1:5" ht="15.75" thickBot="1" x14ac:dyDescent="0.3">
      <c r="A108" s="78">
        <v>5</v>
      </c>
      <c r="B108" s="333" t="s">
        <v>162</v>
      </c>
      <c r="C108" s="334"/>
      <c r="D108" s="335"/>
      <c r="E108" s="79" t="s">
        <v>128</v>
      </c>
    </row>
    <row r="109" spans="1:5" ht="15.75" thickBot="1" x14ac:dyDescent="0.3">
      <c r="A109" s="80" t="s">
        <v>133</v>
      </c>
      <c r="B109" s="339" t="s">
        <v>163</v>
      </c>
      <c r="C109" s="340"/>
      <c r="D109" s="341"/>
      <c r="E109" s="81">
        <v>0</v>
      </c>
    </row>
    <row r="110" spans="1:5" ht="15.75" thickBot="1" x14ac:dyDescent="0.3">
      <c r="A110" s="80" t="s">
        <v>135</v>
      </c>
      <c r="B110" s="339" t="s">
        <v>164</v>
      </c>
      <c r="C110" s="340"/>
      <c r="D110" s="341"/>
      <c r="E110" s="81">
        <v>0</v>
      </c>
    </row>
    <row r="111" spans="1:5" ht="15.75" thickBot="1" x14ac:dyDescent="0.3">
      <c r="A111" s="80" t="s">
        <v>87</v>
      </c>
      <c r="B111" s="339" t="s">
        <v>165</v>
      </c>
      <c r="C111" s="340"/>
      <c r="D111" s="341"/>
      <c r="E111" s="81">
        <v>0</v>
      </c>
    </row>
    <row r="112" spans="1:5" ht="15.75" thickBot="1" x14ac:dyDescent="0.3">
      <c r="A112" s="80" t="s">
        <v>55</v>
      </c>
      <c r="B112" s="339" t="s">
        <v>166</v>
      </c>
      <c r="C112" s="340"/>
      <c r="D112" s="341"/>
      <c r="E112" s="81">
        <v>0</v>
      </c>
    </row>
    <row r="113" spans="1:6" ht="15.75" thickBot="1" x14ac:dyDescent="0.25">
      <c r="A113" s="112" t="s">
        <v>117</v>
      </c>
      <c r="B113" s="339" t="s">
        <v>167</v>
      </c>
      <c r="C113" s="340"/>
      <c r="D113" s="354"/>
      <c r="E113" s="81">
        <v>0</v>
      </c>
      <c r="F113" s="35"/>
    </row>
    <row r="114" spans="1:6" ht="15.75" thickBot="1" x14ac:dyDescent="0.25">
      <c r="A114" s="333" t="s">
        <v>89</v>
      </c>
      <c r="B114" s="334"/>
      <c r="C114" s="334"/>
      <c r="D114" s="335"/>
      <c r="E114" s="82">
        <f>SUM(E109:E113)</f>
        <v>0</v>
      </c>
      <c r="F114" s="35"/>
    </row>
    <row r="115" spans="1:6" ht="15.75" thickBot="1" x14ac:dyDescent="0.25">
      <c r="A115" s="75"/>
      <c r="B115" s="35"/>
      <c r="C115" s="35"/>
      <c r="D115" s="76"/>
      <c r="E115" s="77"/>
      <c r="F115" s="35"/>
    </row>
    <row r="116" spans="1:6" ht="15.75" thickBot="1" x14ac:dyDescent="0.25">
      <c r="A116" s="322" t="s">
        <v>168</v>
      </c>
      <c r="B116" s="323"/>
      <c r="C116" s="323"/>
      <c r="D116" s="323"/>
      <c r="E116" s="324"/>
      <c r="F116" s="35"/>
    </row>
    <row r="117" spans="1:6" ht="15.75" thickBot="1" x14ac:dyDescent="0.25">
      <c r="A117" s="78">
        <v>6</v>
      </c>
      <c r="B117" s="333" t="s">
        <v>169</v>
      </c>
      <c r="C117" s="335"/>
      <c r="D117" s="30" t="s">
        <v>132</v>
      </c>
      <c r="E117" s="79" t="s">
        <v>128</v>
      </c>
      <c r="F117" s="35"/>
    </row>
    <row r="118" spans="1:6" ht="15.75" thickBot="1" x14ac:dyDescent="0.25">
      <c r="A118" s="80" t="s">
        <v>133</v>
      </c>
      <c r="B118" s="350" t="s">
        <v>170</v>
      </c>
      <c r="C118" s="351"/>
      <c r="D118" s="87">
        <v>2.5000000000000001E-2</v>
      </c>
      <c r="E118" s="81">
        <f>D118*E137</f>
        <v>288.79780880000004</v>
      </c>
      <c r="F118" s="35"/>
    </row>
    <row r="119" spans="1:6" ht="15.75" thickBot="1" x14ac:dyDescent="0.25">
      <c r="A119" s="80" t="s">
        <v>135</v>
      </c>
      <c r="B119" s="350" t="s">
        <v>171</v>
      </c>
      <c r="C119" s="351"/>
      <c r="D119" s="87">
        <v>1.9400000000000001E-2</v>
      </c>
      <c r="E119" s="81">
        <f>D119*(E137+E118)</f>
        <v>229.70977711952003</v>
      </c>
      <c r="F119" s="35"/>
    </row>
    <row r="120" spans="1:6" ht="15.75" thickBot="1" x14ac:dyDescent="0.25">
      <c r="A120" s="80" t="s">
        <v>87</v>
      </c>
      <c r="B120" s="350" t="s">
        <v>172</v>
      </c>
      <c r="C120" s="351"/>
      <c r="D120" s="87">
        <f>D121+D123+D124</f>
        <v>0.14250000000000002</v>
      </c>
      <c r="E120" s="81">
        <f>((E118+E119+E137)/(1-D120))*D120</f>
        <v>2005.8715348729236</v>
      </c>
      <c r="F120" s="101"/>
    </row>
    <row r="121" spans="1:6" ht="15.75" thickBot="1" x14ac:dyDescent="0.25">
      <c r="A121" s="80"/>
      <c r="B121" s="350" t="s">
        <v>173</v>
      </c>
      <c r="C121" s="351"/>
      <c r="D121" s="87">
        <v>9.2499999999999999E-2</v>
      </c>
      <c r="E121" s="81">
        <f>D121*E139</f>
        <v>1302.0569612333011</v>
      </c>
      <c r="F121" s="35"/>
    </row>
    <row r="122" spans="1:6" ht="15.75" thickBot="1" x14ac:dyDescent="0.25">
      <c r="A122" s="80"/>
      <c r="B122" s="350" t="s">
        <v>173</v>
      </c>
      <c r="C122" s="351"/>
      <c r="D122" s="87"/>
      <c r="E122" s="81"/>
      <c r="F122" s="35"/>
    </row>
    <row r="123" spans="1:6" ht="15.75" thickBot="1" x14ac:dyDescent="0.25">
      <c r="A123" s="80"/>
      <c r="B123" s="350" t="s">
        <v>174</v>
      </c>
      <c r="C123" s="351"/>
      <c r="D123" s="149">
        <v>0.05</v>
      </c>
      <c r="E123" s="81">
        <f>D123*E139</f>
        <v>703.81457363962227</v>
      </c>
      <c r="F123" s="148"/>
    </row>
    <row r="124" spans="1:6" ht="15.75" thickBot="1" x14ac:dyDescent="0.25">
      <c r="A124" s="80"/>
      <c r="B124" s="350" t="s">
        <v>175</v>
      </c>
      <c r="C124" s="351"/>
      <c r="D124" s="154">
        <v>0</v>
      </c>
      <c r="E124" s="155">
        <f>($E$137+$E$118+$E$119)/(1-$D$120)*D124</f>
        <v>0</v>
      </c>
      <c r="F124" s="35"/>
    </row>
    <row r="125" spans="1:6" ht="15.75" thickBot="1" x14ac:dyDescent="0.25">
      <c r="A125" s="333" t="s">
        <v>89</v>
      </c>
      <c r="B125" s="334"/>
      <c r="C125" s="335"/>
      <c r="D125" s="89">
        <f>SUM(D118:D120)</f>
        <v>0.18690000000000001</v>
      </c>
      <c r="E125" s="79">
        <f>SUM(E118,E119,E120)</f>
        <v>2524.3791207924437</v>
      </c>
      <c r="F125" s="35"/>
    </row>
    <row r="126" spans="1:6" x14ac:dyDescent="0.2">
      <c r="A126" s="95" t="s">
        <v>176</v>
      </c>
      <c r="B126" s="35"/>
      <c r="C126" s="35"/>
      <c r="D126" s="76"/>
      <c r="E126" s="77"/>
      <c r="F126" s="35"/>
    </row>
    <row r="127" spans="1:6" x14ac:dyDescent="0.2">
      <c r="A127" s="355" t="s">
        <v>177</v>
      </c>
      <c r="B127" s="355"/>
      <c r="C127" s="355"/>
      <c r="D127" s="355"/>
      <c r="E127" s="355"/>
      <c r="F127" s="35"/>
    </row>
    <row r="128" spans="1:6" x14ac:dyDescent="0.2">
      <c r="A128" s="95" t="s">
        <v>178</v>
      </c>
      <c r="B128" s="35"/>
      <c r="C128" s="35"/>
      <c r="D128" s="76"/>
      <c r="E128" s="77"/>
      <c r="F128" s="35"/>
    </row>
    <row r="129" spans="1:6" ht="15.75" thickBot="1" x14ac:dyDescent="0.25">
      <c r="A129" s="75"/>
      <c r="B129" s="35"/>
      <c r="C129" s="35"/>
      <c r="D129" s="76"/>
      <c r="E129" s="77"/>
      <c r="F129" s="35"/>
    </row>
    <row r="130" spans="1:6" ht="15.75" thickBot="1" x14ac:dyDescent="0.3">
      <c r="A130" s="322" t="s">
        <v>179</v>
      </c>
      <c r="B130" s="323"/>
      <c r="C130" s="323"/>
      <c r="D130" s="323"/>
      <c r="E130" s="324"/>
    </row>
    <row r="131" spans="1:6" ht="15.75" thickBot="1" x14ac:dyDescent="0.3">
      <c r="A131" s="78"/>
      <c r="B131" s="326" t="s">
        <v>180</v>
      </c>
      <c r="C131" s="327"/>
      <c r="D131" s="328"/>
      <c r="E131" s="79" t="s">
        <v>128</v>
      </c>
    </row>
    <row r="132" spans="1:6" ht="15.75" thickBot="1" x14ac:dyDescent="0.3">
      <c r="A132" s="90" t="s">
        <v>133</v>
      </c>
      <c r="B132" s="336" t="s">
        <v>63</v>
      </c>
      <c r="C132" s="337"/>
      <c r="D132" s="338"/>
      <c r="E132" s="81">
        <f>E28</f>
        <v>6265.12</v>
      </c>
    </row>
    <row r="133" spans="1:6" ht="15.75" thickBot="1" x14ac:dyDescent="0.3">
      <c r="A133" s="90" t="s">
        <v>135</v>
      </c>
      <c r="B133" s="339" t="s">
        <v>79</v>
      </c>
      <c r="C133" s="340"/>
      <c r="D133" s="341"/>
      <c r="E133" s="81">
        <f>E74</f>
        <v>4794.42</v>
      </c>
    </row>
    <row r="134" spans="1:6" ht="15.75" thickBot="1" x14ac:dyDescent="0.3">
      <c r="A134" s="90" t="s">
        <v>87</v>
      </c>
      <c r="B134" s="339" t="s">
        <v>130</v>
      </c>
      <c r="C134" s="340"/>
      <c r="D134" s="341"/>
      <c r="E134" s="81">
        <f>E83</f>
        <v>447.89</v>
      </c>
    </row>
    <row r="135" spans="1:6" ht="15.75" thickBot="1" x14ac:dyDescent="0.3">
      <c r="A135" s="90" t="s">
        <v>55</v>
      </c>
      <c r="B135" s="339" t="s">
        <v>143</v>
      </c>
      <c r="C135" s="340"/>
      <c r="D135" s="341"/>
      <c r="E135" s="81">
        <f>E94</f>
        <v>44.482351999999999</v>
      </c>
    </row>
    <row r="136" spans="1:6" ht="15.75" thickBot="1" x14ac:dyDescent="0.3">
      <c r="A136" s="90" t="s">
        <v>117</v>
      </c>
      <c r="B136" s="339" t="s">
        <v>161</v>
      </c>
      <c r="C136" s="340"/>
      <c r="D136" s="341"/>
      <c r="E136" s="81">
        <f>E114</f>
        <v>0</v>
      </c>
    </row>
    <row r="137" spans="1:6" ht="15.75" thickBot="1" x14ac:dyDescent="0.3">
      <c r="A137" s="333" t="s">
        <v>181</v>
      </c>
      <c r="B137" s="334"/>
      <c r="C137" s="334"/>
      <c r="D137" s="335"/>
      <c r="E137" s="81">
        <f>SUM(E132:E136)</f>
        <v>11551.912352000001</v>
      </c>
    </row>
    <row r="138" spans="1:6" ht="15.75" thickBot="1" x14ac:dyDescent="0.3">
      <c r="A138" s="90" t="s">
        <v>140</v>
      </c>
      <c r="B138" s="336" t="s">
        <v>182</v>
      </c>
      <c r="C138" s="337"/>
      <c r="D138" s="338"/>
      <c r="E138" s="91">
        <f>E125</f>
        <v>2524.3791207924437</v>
      </c>
    </row>
    <row r="139" spans="1:6" ht="15.75" thickBot="1" x14ac:dyDescent="0.3">
      <c r="A139" s="333" t="s">
        <v>183</v>
      </c>
      <c r="B139" s="334"/>
      <c r="C139" s="334"/>
      <c r="D139" s="335"/>
      <c r="E139" s="92">
        <f>SUM(E137:E138)</f>
        <v>14076.291472792445</v>
      </c>
    </row>
    <row r="140" spans="1:6" x14ac:dyDescent="0.2">
      <c r="A140" s="356"/>
      <c r="B140" s="356"/>
      <c r="C140" s="356"/>
      <c r="D140" s="356"/>
      <c r="E140" s="356"/>
    </row>
    <row r="141" spans="1:6" x14ac:dyDescent="0.2">
      <c r="A141" s="35"/>
      <c r="B141" s="35"/>
      <c r="C141" s="35"/>
      <c r="D141" s="35"/>
      <c r="E141" s="35"/>
    </row>
    <row r="142" spans="1:6" x14ac:dyDescent="0.2">
      <c r="A142" s="35"/>
      <c r="B142" s="35"/>
      <c r="C142" s="35"/>
      <c r="D142" s="35"/>
      <c r="E142" s="35"/>
    </row>
    <row r="144" spans="1:6" x14ac:dyDescent="0.2">
      <c r="A144" s="35"/>
      <c r="B144" s="35"/>
      <c r="C144" s="35"/>
      <c r="D144" s="35"/>
      <c r="E144" s="35"/>
    </row>
    <row r="145" spans="1:5" x14ac:dyDescent="0.2">
      <c r="A145" s="35"/>
      <c r="B145" s="35"/>
      <c r="C145" s="35"/>
      <c r="D145" s="35"/>
      <c r="E145" s="35"/>
    </row>
  </sheetData>
  <mergeCells count="120">
    <mergeCell ref="A137:D137"/>
    <mergeCell ref="B138:D138"/>
    <mergeCell ref="A139:D139"/>
    <mergeCell ref="A140:E140"/>
    <mergeCell ref="B131:D131"/>
    <mergeCell ref="B132:D132"/>
    <mergeCell ref="B133:D133"/>
    <mergeCell ref="B134:D134"/>
    <mergeCell ref="B135:D135"/>
    <mergeCell ref="B136:D136"/>
    <mergeCell ref="B121:C121"/>
    <mergeCell ref="B123:C123"/>
    <mergeCell ref="B124:C124"/>
    <mergeCell ref="A125:C125"/>
    <mergeCell ref="A127:E127"/>
    <mergeCell ref="A130:E130"/>
    <mergeCell ref="A114:D114"/>
    <mergeCell ref="A116:E116"/>
    <mergeCell ref="B117:C117"/>
    <mergeCell ref="B118:C118"/>
    <mergeCell ref="B119:C119"/>
    <mergeCell ref="B120:C120"/>
    <mergeCell ref="B122:C122"/>
    <mergeCell ref="B108:D108"/>
    <mergeCell ref="B109:D109"/>
    <mergeCell ref="B110:D110"/>
    <mergeCell ref="B111:D111"/>
    <mergeCell ref="B112:D112"/>
    <mergeCell ref="B113:D113"/>
    <mergeCell ref="A101:E101"/>
    <mergeCell ref="B102:D102"/>
    <mergeCell ref="B103:D103"/>
    <mergeCell ref="B104:D104"/>
    <mergeCell ref="A105:D105"/>
    <mergeCell ref="A107:E107"/>
    <mergeCell ref="A94:B94"/>
    <mergeCell ref="A95:E95"/>
    <mergeCell ref="A96:E96"/>
    <mergeCell ref="B97:D97"/>
    <mergeCell ref="B98:D98"/>
    <mergeCell ref="A99:D99"/>
    <mergeCell ref="B88:C88"/>
    <mergeCell ref="B89:C89"/>
    <mergeCell ref="B90:C90"/>
    <mergeCell ref="B91:C91"/>
    <mergeCell ref="B92:C92"/>
    <mergeCell ref="B93:C93"/>
    <mergeCell ref="B81:C81"/>
    <mergeCell ref="A83:C83"/>
    <mergeCell ref="A84:E84"/>
    <mergeCell ref="A85:E85"/>
    <mergeCell ref="A86:E86"/>
    <mergeCell ref="B87:C87"/>
    <mergeCell ref="A75:E75"/>
    <mergeCell ref="B76:C76"/>
    <mergeCell ref="B77:C77"/>
    <mergeCell ref="B78:C78"/>
    <mergeCell ref="B79:C79"/>
    <mergeCell ref="B80:C80"/>
    <mergeCell ref="A69:E69"/>
    <mergeCell ref="B70:D70"/>
    <mergeCell ref="B71:D71"/>
    <mergeCell ref="B72:D72"/>
    <mergeCell ref="B73:D73"/>
    <mergeCell ref="A74:D74"/>
    <mergeCell ref="A51:C51"/>
    <mergeCell ref="A55:E55"/>
    <mergeCell ref="B61:D61"/>
    <mergeCell ref="B62:D62"/>
    <mergeCell ref="A65:D65"/>
    <mergeCell ref="A67:E67"/>
    <mergeCell ref="A68:E68"/>
    <mergeCell ref="B45:C45"/>
    <mergeCell ref="B46:C46"/>
    <mergeCell ref="B47:C47"/>
    <mergeCell ref="B48:C48"/>
    <mergeCell ref="B49:C49"/>
    <mergeCell ref="B50:C50"/>
    <mergeCell ref="A39:E39"/>
    <mergeCell ref="A40:E40"/>
    <mergeCell ref="A41:E41"/>
    <mergeCell ref="B42:C42"/>
    <mergeCell ref="B43:C43"/>
    <mergeCell ref="B44:C44"/>
    <mergeCell ref="B33:C33"/>
    <mergeCell ref="B34:C34"/>
    <mergeCell ref="A35:C35"/>
    <mergeCell ref="B36:C36"/>
    <mergeCell ref="A37:D37"/>
    <mergeCell ref="A38:E38"/>
    <mergeCell ref="B25:D25"/>
    <mergeCell ref="B26:D26"/>
    <mergeCell ref="B27:D27"/>
    <mergeCell ref="A28:D28"/>
    <mergeCell ref="A30:E30"/>
    <mergeCell ref="A31:E31"/>
    <mergeCell ref="A19:E19"/>
    <mergeCell ref="B20:D20"/>
    <mergeCell ref="B21:D21"/>
    <mergeCell ref="B22:C22"/>
    <mergeCell ref="B23:D23"/>
    <mergeCell ref="B24:C24"/>
    <mergeCell ref="A13:E13"/>
    <mergeCell ref="B14:C14"/>
    <mergeCell ref="D14:E14"/>
    <mergeCell ref="B15:D15"/>
    <mergeCell ref="B16:D16"/>
    <mergeCell ref="B18:D18"/>
    <mergeCell ref="A7:E7"/>
    <mergeCell ref="A8:E8"/>
    <mergeCell ref="B9:D9"/>
    <mergeCell ref="B10:D10"/>
    <mergeCell ref="B11:D11"/>
    <mergeCell ref="B12:D12"/>
    <mergeCell ref="A1:E1"/>
    <mergeCell ref="A2:E2"/>
    <mergeCell ref="A3:E3"/>
    <mergeCell ref="A4:E4"/>
    <mergeCell ref="A5:E5"/>
    <mergeCell ref="A6:E6"/>
  </mergeCells>
  <pageMargins left="0.511811024" right="0.511811024" top="0.78740157499999996" bottom="0.78740157499999996" header="0.31496062000000002" footer="0.31496062000000002"/>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5">
    <tabColor rgb="FF002060"/>
  </sheetPr>
  <dimension ref="A1:G144"/>
  <sheetViews>
    <sheetView showGridLines="0" topLeftCell="A14" zoomScaleNormal="100" zoomScaleSheetLayoutView="90" workbookViewId="0">
      <selection activeCell="G68" sqref="G68"/>
    </sheetView>
  </sheetViews>
  <sheetFormatPr defaultColWidth="9.140625" defaultRowHeight="15" x14ac:dyDescent="0.25"/>
  <cols>
    <col min="1" max="1" width="7.140625" style="5" customWidth="1"/>
    <col min="2" max="2" width="43.140625" style="7" customWidth="1"/>
    <col min="3" max="3" width="15.28515625" style="7" customWidth="1"/>
    <col min="4" max="4" width="13.42578125" style="7" customWidth="1"/>
    <col min="5" max="5" width="26.85546875" style="7" customWidth="1"/>
    <col min="6" max="6" width="9.140625" style="6"/>
    <col min="7" max="7" width="10.7109375" style="8" bestFit="1" customWidth="1"/>
    <col min="8" max="16384" width="9.140625" style="5"/>
  </cols>
  <sheetData>
    <row r="1" spans="1:7" x14ac:dyDescent="0.2">
      <c r="A1" s="284" t="s">
        <v>41</v>
      </c>
      <c r="B1" s="285"/>
      <c r="C1" s="285"/>
      <c r="D1" s="285"/>
      <c r="E1" s="285"/>
      <c r="F1" s="35"/>
      <c r="G1" s="35"/>
    </row>
    <row r="2" spans="1:7" x14ac:dyDescent="0.2">
      <c r="A2" s="284" t="s">
        <v>42</v>
      </c>
      <c r="B2" s="285"/>
      <c r="C2" s="285"/>
      <c r="D2" s="285"/>
      <c r="E2" s="285"/>
      <c r="F2" s="35"/>
      <c r="G2" s="35"/>
    </row>
    <row r="3" spans="1:7" x14ac:dyDescent="0.2">
      <c r="A3" s="284" t="s">
        <v>43</v>
      </c>
      <c r="B3" s="285"/>
      <c r="C3" s="285"/>
      <c r="D3" s="285"/>
      <c r="E3" s="285"/>
      <c r="F3" s="35"/>
      <c r="G3" s="35"/>
    </row>
    <row r="4" spans="1:7" x14ac:dyDescent="0.2">
      <c r="A4" s="284"/>
      <c r="B4" s="285"/>
      <c r="C4" s="285"/>
      <c r="D4" s="285"/>
      <c r="E4" s="285"/>
      <c r="F4" s="35"/>
      <c r="G4" s="35"/>
    </row>
    <row r="5" spans="1:7" ht="15.75" thickBot="1" x14ac:dyDescent="0.25">
      <c r="A5" s="273" t="s">
        <v>44</v>
      </c>
      <c r="B5" s="274"/>
      <c r="C5" s="274"/>
      <c r="D5" s="274"/>
      <c r="E5" s="274"/>
      <c r="F5" s="35"/>
      <c r="G5" s="35"/>
    </row>
    <row r="6" spans="1:7" x14ac:dyDescent="0.2">
      <c r="A6" s="286" t="s">
        <v>45</v>
      </c>
      <c r="B6" s="287"/>
      <c r="C6" s="287"/>
      <c r="D6" s="287"/>
      <c r="E6" s="288"/>
      <c r="F6" s="35"/>
      <c r="G6" s="35"/>
    </row>
    <row r="7" spans="1:7" ht="15.75" thickBot="1" x14ac:dyDescent="0.25">
      <c r="A7" s="273" t="s">
        <v>46</v>
      </c>
      <c r="B7" s="274"/>
      <c r="C7" s="274"/>
      <c r="D7" s="274"/>
      <c r="E7" s="275"/>
      <c r="F7" s="35"/>
      <c r="G7" s="35"/>
    </row>
    <row r="8" spans="1:7" ht="15.75" thickBot="1" x14ac:dyDescent="0.25">
      <c r="A8" s="276" t="s">
        <v>47</v>
      </c>
      <c r="B8" s="277"/>
      <c r="C8" s="277"/>
      <c r="D8" s="277"/>
      <c r="E8" s="277"/>
      <c r="F8" s="35"/>
      <c r="G8" s="35"/>
    </row>
    <row r="9" spans="1:7" x14ac:dyDescent="0.2">
      <c r="A9" s="38" t="s">
        <v>48</v>
      </c>
      <c r="B9" s="278" t="s">
        <v>49</v>
      </c>
      <c r="C9" s="278"/>
      <c r="D9" s="278"/>
      <c r="E9" s="39" t="s">
        <v>228</v>
      </c>
      <c r="F9" s="35"/>
      <c r="G9" s="35"/>
    </row>
    <row r="10" spans="1:7" x14ac:dyDescent="0.2">
      <c r="A10" s="40" t="s">
        <v>50</v>
      </c>
      <c r="B10" s="279" t="s">
        <v>51</v>
      </c>
      <c r="C10" s="279"/>
      <c r="D10" s="279"/>
      <c r="E10" s="41" t="s">
        <v>52</v>
      </c>
      <c r="F10" s="35"/>
      <c r="G10" s="35"/>
    </row>
    <row r="11" spans="1:7" ht="32.25" customHeight="1" x14ac:dyDescent="0.2">
      <c r="A11" s="40" t="s">
        <v>53</v>
      </c>
      <c r="B11" s="280" t="s">
        <v>54</v>
      </c>
      <c r="C11" s="281"/>
      <c r="D11" s="282"/>
      <c r="E11" s="104"/>
      <c r="F11" s="35"/>
      <c r="G11" s="35"/>
    </row>
    <row r="12" spans="1:7" ht="15.75" thickBot="1" x14ac:dyDescent="0.25">
      <c r="A12" s="42" t="s">
        <v>55</v>
      </c>
      <c r="B12" s="283" t="s">
        <v>56</v>
      </c>
      <c r="C12" s="283"/>
      <c r="D12" s="283"/>
      <c r="E12" s="43">
        <v>12</v>
      </c>
      <c r="F12" s="35"/>
      <c r="G12" s="35"/>
    </row>
    <row r="13" spans="1:7" ht="15.75" thickBot="1" x14ac:dyDescent="0.25">
      <c r="A13" s="298" t="s">
        <v>57</v>
      </c>
      <c r="B13" s="299"/>
      <c r="C13" s="299"/>
      <c r="D13" s="299"/>
      <c r="E13" s="299"/>
      <c r="F13" s="35"/>
      <c r="G13" s="35"/>
    </row>
    <row r="14" spans="1:7" x14ac:dyDescent="0.2">
      <c r="A14" s="122">
        <v>1</v>
      </c>
      <c r="B14" s="300" t="s">
        <v>58</v>
      </c>
      <c r="C14" s="300"/>
      <c r="D14" s="301" t="s">
        <v>185</v>
      </c>
      <c r="E14" s="302"/>
      <c r="F14" s="35"/>
      <c r="G14" s="35"/>
    </row>
    <row r="15" spans="1:7" x14ac:dyDescent="0.2">
      <c r="A15" s="45">
        <v>2</v>
      </c>
      <c r="B15" s="303" t="s">
        <v>59</v>
      </c>
      <c r="C15" s="304"/>
      <c r="D15" s="305"/>
      <c r="E15" s="46">
        <v>5389.68</v>
      </c>
      <c r="F15" s="35"/>
      <c r="G15" s="103"/>
    </row>
    <row r="16" spans="1:7" ht="30" x14ac:dyDescent="0.25">
      <c r="A16" s="45">
        <v>3</v>
      </c>
      <c r="B16" s="306" t="s">
        <v>60</v>
      </c>
      <c r="C16" s="307"/>
      <c r="D16" s="308"/>
      <c r="E16" s="151" t="s">
        <v>235</v>
      </c>
    </row>
    <row r="17" spans="1:6" x14ac:dyDescent="0.25">
      <c r="A17" s="36">
        <v>4</v>
      </c>
      <c r="B17" s="105" t="s">
        <v>61</v>
      </c>
      <c r="C17" s="114"/>
      <c r="D17" s="108"/>
      <c r="E17" s="107"/>
    </row>
    <row r="18" spans="1:6" ht="15.75" thickBot="1" x14ac:dyDescent="0.3">
      <c r="A18" s="37">
        <v>5</v>
      </c>
      <c r="B18" s="309" t="s">
        <v>62</v>
      </c>
      <c r="C18" s="310"/>
      <c r="D18" s="311"/>
      <c r="E18" s="106"/>
    </row>
    <row r="19" spans="1:6" ht="15.75" thickBot="1" x14ac:dyDescent="0.3">
      <c r="A19" s="289" t="s">
        <v>63</v>
      </c>
      <c r="B19" s="290"/>
      <c r="C19" s="290"/>
      <c r="D19" s="290"/>
      <c r="E19" s="290"/>
    </row>
    <row r="20" spans="1:6" x14ac:dyDescent="0.25">
      <c r="A20" s="32">
        <v>1</v>
      </c>
      <c r="B20" s="291" t="s">
        <v>64</v>
      </c>
      <c r="C20" s="292"/>
      <c r="D20" s="293"/>
      <c r="E20" s="47" t="s">
        <v>65</v>
      </c>
    </row>
    <row r="21" spans="1:6" x14ac:dyDescent="0.25">
      <c r="A21" s="48" t="s">
        <v>48</v>
      </c>
      <c r="B21" s="294" t="s">
        <v>66</v>
      </c>
      <c r="C21" s="294"/>
      <c r="D21" s="294"/>
      <c r="E21" s="49">
        <f>E15</f>
        <v>5389.68</v>
      </c>
    </row>
    <row r="22" spans="1:6" x14ac:dyDescent="0.25">
      <c r="A22" s="50" t="s">
        <v>50</v>
      </c>
      <c r="B22" s="295" t="s">
        <v>67</v>
      </c>
      <c r="C22" s="296"/>
      <c r="D22" s="51">
        <v>0</v>
      </c>
      <c r="E22" s="52">
        <v>0</v>
      </c>
    </row>
    <row r="23" spans="1:6" x14ac:dyDescent="0.25">
      <c r="A23" s="50" t="s">
        <v>53</v>
      </c>
      <c r="B23" s="297" t="s">
        <v>68</v>
      </c>
      <c r="C23" s="297"/>
      <c r="D23" s="297"/>
      <c r="E23" s="52">
        <v>0</v>
      </c>
    </row>
    <row r="24" spans="1:6" x14ac:dyDescent="0.25">
      <c r="A24" s="50" t="s">
        <v>69</v>
      </c>
      <c r="B24" s="295" t="s">
        <v>70</v>
      </c>
      <c r="C24" s="296"/>
      <c r="D24" s="53">
        <v>0</v>
      </c>
      <c r="E24" s="52">
        <v>0</v>
      </c>
    </row>
    <row r="25" spans="1:6" x14ac:dyDescent="0.25">
      <c r="A25" s="50" t="s">
        <v>71</v>
      </c>
      <c r="B25" s="297" t="s">
        <v>72</v>
      </c>
      <c r="C25" s="297"/>
      <c r="D25" s="297"/>
      <c r="E25" s="52">
        <v>0</v>
      </c>
    </row>
    <row r="26" spans="1:6" x14ac:dyDescent="0.25">
      <c r="A26" s="50" t="s">
        <v>73</v>
      </c>
      <c r="B26" s="297" t="s">
        <v>74</v>
      </c>
      <c r="C26" s="297"/>
      <c r="D26" s="297"/>
      <c r="E26" s="52">
        <v>0</v>
      </c>
    </row>
    <row r="27" spans="1:6" x14ac:dyDescent="0.25">
      <c r="A27" s="54" t="s">
        <v>75</v>
      </c>
      <c r="B27" s="318" t="s">
        <v>76</v>
      </c>
      <c r="C27" s="318"/>
      <c r="D27" s="318"/>
      <c r="E27" s="55">
        <v>0</v>
      </c>
    </row>
    <row r="28" spans="1:6" ht="15.75" thickBot="1" x14ac:dyDescent="0.3">
      <c r="A28" s="319" t="s">
        <v>77</v>
      </c>
      <c r="B28" s="320"/>
      <c r="C28" s="320"/>
      <c r="D28" s="321"/>
      <c r="E28" s="56">
        <f>ROUND(SUM(E21:E27),2)</f>
        <v>5389.68</v>
      </c>
    </row>
    <row r="29" spans="1:6" ht="15.75" thickBot="1" x14ac:dyDescent="0.25">
      <c r="A29" s="99" t="s">
        <v>78</v>
      </c>
      <c r="B29" s="93"/>
      <c r="C29" s="93"/>
      <c r="D29" s="57"/>
      <c r="E29" s="58"/>
    </row>
    <row r="30" spans="1:6" ht="15.75" thickBot="1" x14ac:dyDescent="0.3">
      <c r="A30" s="322" t="s">
        <v>79</v>
      </c>
      <c r="B30" s="323"/>
      <c r="C30" s="323"/>
      <c r="D30" s="323"/>
      <c r="E30" s="324"/>
    </row>
    <row r="31" spans="1:6" ht="15.75" thickBot="1" x14ac:dyDescent="0.3">
      <c r="A31" s="322" t="s">
        <v>80</v>
      </c>
      <c r="B31" s="323"/>
      <c r="C31" s="323"/>
      <c r="D31" s="323"/>
      <c r="E31" s="324"/>
    </row>
    <row r="32" spans="1:6" ht="15.75" thickBot="1" x14ac:dyDescent="0.25">
      <c r="A32" s="123" t="s">
        <v>81</v>
      </c>
      <c r="B32" s="124" t="s">
        <v>82</v>
      </c>
      <c r="C32" s="124"/>
      <c r="D32" s="125" t="s">
        <v>83</v>
      </c>
      <c r="E32" s="126" t="s">
        <v>65</v>
      </c>
      <c r="F32" s="35"/>
    </row>
    <row r="33" spans="1:6" x14ac:dyDescent="0.2">
      <c r="A33" s="129" t="s">
        <v>48</v>
      </c>
      <c r="B33" s="300" t="s">
        <v>84</v>
      </c>
      <c r="C33" s="300"/>
      <c r="D33" s="130">
        <v>8.3299999999999999E-2</v>
      </c>
      <c r="E33" s="131">
        <f>ROUND(E$28*D33,2)</f>
        <v>448.96</v>
      </c>
      <c r="F33" s="35"/>
    </row>
    <row r="34" spans="1:6" x14ac:dyDescent="0.2">
      <c r="A34" s="40" t="s">
        <v>50</v>
      </c>
      <c r="B34" s="279" t="s">
        <v>85</v>
      </c>
      <c r="C34" s="279"/>
      <c r="D34" s="127">
        <v>0.121</v>
      </c>
      <c r="E34" s="132">
        <f>ROUND(E$28*D34,2)</f>
        <v>652.15</v>
      </c>
      <c r="F34" s="35"/>
    </row>
    <row r="35" spans="1:6" x14ac:dyDescent="0.2">
      <c r="A35" s="312" t="s">
        <v>86</v>
      </c>
      <c r="B35" s="313"/>
      <c r="C35" s="313"/>
      <c r="D35" s="128">
        <f>SUM(D33:D34)</f>
        <v>0.20429999999999998</v>
      </c>
      <c r="E35" s="132">
        <f>ROUND(SUM(E33:E34),2)</f>
        <v>1101.1099999999999</v>
      </c>
      <c r="F35" s="35"/>
    </row>
    <row r="36" spans="1:6" ht="25.5" customHeight="1" x14ac:dyDescent="0.2">
      <c r="A36" s="40" t="s">
        <v>87</v>
      </c>
      <c r="B36" s="314" t="s">
        <v>88</v>
      </c>
      <c r="C36" s="314"/>
      <c r="D36" s="127">
        <v>7.5200000000000003E-2</v>
      </c>
      <c r="E36" s="132">
        <f>ROUND(E$28*D36,2)</f>
        <v>405.3</v>
      </c>
      <c r="F36" s="100"/>
    </row>
    <row r="37" spans="1:6" ht="15.75" thickBot="1" x14ac:dyDescent="0.25">
      <c r="A37" s="315" t="s">
        <v>89</v>
      </c>
      <c r="B37" s="316"/>
      <c r="C37" s="316"/>
      <c r="D37" s="316"/>
      <c r="E37" s="133">
        <f>SUM(E35:E36)</f>
        <v>1506.4099999999999</v>
      </c>
      <c r="F37" s="35"/>
    </row>
    <row r="38" spans="1:6" ht="24.75" customHeight="1" x14ac:dyDescent="0.2">
      <c r="A38" s="317" t="s">
        <v>90</v>
      </c>
      <c r="B38" s="317"/>
      <c r="C38" s="317"/>
      <c r="D38" s="317"/>
      <c r="E38" s="317"/>
      <c r="F38" s="35"/>
    </row>
    <row r="39" spans="1:6" ht="24" customHeight="1" x14ac:dyDescent="0.2">
      <c r="A39" s="317" t="s">
        <v>91</v>
      </c>
      <c r="B39" s="317"/>
      <c r="C39" s="317"/>
      <c r="D39" s="317"/>
      <c r="E39" s="317"/>
      <c r="F39" s="35"/>
    </row>
    <row r="40" spans="1:6" ht="15.75" thickBot="1" x14ac:dyDescent="0.25">
      <c r="A40" s="325"/>
      <c r="B40" s="325"/>
      <c r="C40" s="325"/>
      <c r="D40" s="325"/>
      <c r="E40" s="325"/>
      <c r="F40" s="35"/>
    </row>
    <row r="41" spans="1:6" ht="15.75" thickBot="1" x14ac:dyDescent="0.25">
      <c r="A41" s="326" t="s">
        <v>92</v>
      </c>
      <c r="B41" s="327"/>
      <c r="C41" s="327"/>
      <c r="D41" s="327"/>
      <c r="E41" s="328"/>
      <c r="F41" s="35"/>
    </row>
    <row r="42" spans="1:6" ht="15.75" thickBot="1" x14ac:dyDescent="0.25">
      <c r="A42" s="60" t="s">
        <v>93</v>
      </c>
      <c r="B42" s="329" t="s">
        <v>94</v>
      </c>
      <c r="C42" s="330"/>
      <c r="D42" s="61" t="s">
        <v>83</v>
      </c>
      <c r="E42" s="62" t="s">
        <v>65</v>
      </c>
      <c r="F42" s="35"/>
    </row>
    <row r="43" spans="1:6" x14ac:dyDescent="0.2">
      <c r="A43" s="44" t="s">
        <v>48</v>
      </c>
      <c r="B43" s="331" t="s">
        <v>95</v>
      </c>
      <c r="C43" s="332"/>
      <c r="D43" s="152">
        <v>0.2</v>
      </c>
      <c r="E43" s="153">
        <f>ROUND(E$28*D43,2)</f>
        <v>1077.94</v>
      </c>
      <c r="F43" s="35"/>
    </row>
    <row r="44" spans="1:6" x14ac:dyDescent="0.2">
      <c r="A44" s="45" t="s">
        <v>50</v>
      </c>
      <c r="B44" s="295" t="s">
        <v>96</v>
      </c>
      <c r="C44" s="296"/>
      <c r="D44" s="63">
        <v>2.5000000000000001E-2</v>
      </c>
      <c r="E44" s="46">
        <f t="shared" ref="E44:E50" si="0">ROUND(E$28*D44,2)</f>
        <v>134.74</v>
      </c>
      <c r="F44" s="35"/>
    </row>
    <row r="45" spans="1:6" x14ac:dyDescent="0.2">
      <c r="A45" s="45" t="s">
        <v>53</v>
      </c>
      <c r="B45" s="295" t="s">
        <v>97</v>
      </c>
      <c r="C45" s="296"/>
      <c r="D45" s="102">
        <v>0.03</v>
      </c>
      <c r="E45" s="46">
        <f t="shared" si="0"/>
        <v>161.69</v>
      </c>
      <c r="F45" s="35"/>
    </row>
    <row r="46" spans="1:6" x14ac:dyDescent="0.2">
      <c r="A46" s="45" t="s">
        <v>69</v>
      </c>
      <c r="B46" s="295" t="s">
        <v>98</v>
      </c>
      <c r="C46" s="296"/>
      <c r="D46" s="63">
        <v>1.4999999999999999E-2</v>
      </c>
      <c r="E46" s="46">
        <f t="shared" si="0"/>
        <v>80.849999999999994</v>
      </c>
      <c r="F46" s="35"/>
    </row>
    <row r="47" spans="1:6" x14ac:dyDescent="0.2">
      <c r="A47" s="45" t="s">
        <v>71</v>
      </c>
      <c r="B47" s="295" t="s">
        <v>99</v>
      </c>
      <c r="C47" s="296"/>
      <c r="D47" s="63">
        <v>0.01</v>
      </c>
      <c r="E47" s="46">
        <f t="shared" si="0"/>
        <v>53.9</v>
      </c>
      <c r="F47" s="35"/>
    </row>
    <row r="48" spans="1:6" x14ac:dyDescent="0.2">
      <c r="A48" s="45" t="s">
        <v>100</v>
      </c>
      <c r="B48" s="295" t="s">
        <v>101</v>
      </c>
      <c r="C48" s="296"/>
      <c r="D48" s="63">
        <v>6.0000000000000001E-3</v>
      </c>
      <c r="E48" s="46">
        <f t="shared" si="0"/>
        <v>32.340000000000003</v>
      </c>
      <c r="F48" s="35"/>
    </row>
    <row r="49" spans="1:6" x14ac:dyDescent="0.2">
      <c r="A49" s="45" t="s">
        <v>73</v>
      </c>
      <c r="B49" s="295" t="s">
        <v>102</v>
      </c>
      <c r="C49" s="296"/>
      <c r="D49" s="63">
        <v>2E-3</v>
      </c>
      <c r="E49" s="46">
        <f t="shared" si="0"/>
        <v>10.78</v>
      </c>
      <c r="F49" s="35"/>
    </row>
    <row r="50" spans="1:6" x14ac:dyDescent="0.2">
      <c r="A50" s="36" t="s">
        <v>75</v>
      </c>
      <c r="B50" s="295" t="s">
        <v>103</v>
      </c>
      <c r="C50" s="296"/>
      <c r="D50" s="63">
        <v>0.08</v>
      </c>
      <c r="E50" s="46">
        <f t="shared" si="0"/>
        <v>431.17</v>
      </c>
      <c r="F50" s="35"/>
    </row>
    <row r="51" spans="1:6" ht="15.75" thickBot="1" x14ac:dyDescent="0.25">
      <c r="A51" s="342" t="s">
        <v>104</v>
      </c>
      <c r="B51" s="343"/>
      <c r="C51" s="344"/>
      <c r="D51" s="64">
        <v>0.36799999999999999</v>
      </c>
      <c r="E51" s="65">
        <f>SUM(E43:E50)</f>
        <v>1983.41</v>
      </c>
      <c r="F51" s="35"/>
    </row>
    <row r="52" spans="1:6" x14ac:dyDescent="0.2">
      <c r="A52" s="95" t="s">
        <v>105</v>
      </c>
      <c r="B52" s="96"/>
      <c r="C52" s="96"/>
      <c r="D52" s="97"/>
      <c r="E52" s="98"/>
      <c r="F52" s="99"/>
    </row>
    <row r="53" spans="1:6" x14ac:dyDescent="0.2">
      <c r="A53" s="95" t="s">
        <v>106</v>
      </c>
      <c r="B53" s="96"/>
      <c r="C53" s="96"/>
      <c r="D53" s="97"/>
      <c r="E53" s="98"/>
      <c r="F53" s="99"/>
    </row>
    <row r="54" spans="1:6" ht="15.75" thickBot="1" x14ac:dyDescent="0.25">
      <c r="A54" s="99" t="s">
        <v>107</v>
      </c>
      <c r="B54" s="96"/>
      <c r="C54" s="96"/>
      <c r="D54" s="97"/>
      <c r="E54" s="98"/>
      <c r="F54" s="99"/>
    </row>
    <row r="55" spans="1:6" ht="15.75" thickBot="1" x14ac:dyDescent="0.25">
      <c r="A55" s="322" t="s">
        <v>108</v>
      </c>
      <c r="B55" s="345"/>
      <c r="C55" s="345"/>
      <c r="D55" s="345"/>
      <c r="E55" s="346"/>
      <c r="F55" s="35"/>
    </row>
    <row r="56" spans="1:6" ht="15.75" thickBot="1" x14ac:dyDescent="0.25">
      <c r="A56" s="32" t="s">
        <v>109</v>
      </c>
      <c r="B56" s="116" t="s">
        <v>110</v>
      </c>
      <c r="C56" s="118" t="s">
        <v>111</v>
      </c>
      <c r="D56" s="118" t="s">
        <v>112</v>
      </c>
      <c r="E56" s="115" t="s">
        <v>65</v>
      </c>
      <c r="F56" s="35"/>
    </row>
    <row r="57" spans="1:6" x14ac:dyDescent="0.2">
      <c r="A57" s="38" t="s">
        <v>48</v>
      </c>
      <c r="B57" s="34" t="s">
        <v>113</v>
      </c>
      <c r="C57" s="117">
        <v>22</v>
      </c>
      <c r="D57" s="134">
        <v>11</v>
      </c>
      <c r="E57" s="49">
        <f>IF(C57*D57&lt;E28*6%,0,C57*D57-E28*6%)</f>
        <v>0</v>
      </c>
      <c r="F57" s="35"/>
    </row>
    <row r="58" spans="1:6" ht="15" customHeight="1" x14ac:dyDescent="0.2">
      <c r="A58" s="40" t="s">
        <v>50</v>
      </c>
      <c r="B58" s="33" t="s">
        <v>114</v>
      </c>
      <c r="C58" s="68">
        <v>22</v>
      </c>
      <c r="D58" s="135">
        <v>39.229999999999997</v>
      </c>
      <c r="E58" s="52">
        <f>C58*D58</f>
        <v>863.06</v>
      </c>
      <c r="F58" s="35"/>
    </row>
    <row r="59" spans="1:6" x14ac:dyDescent="0.2">
      <c r="A59" s="40" t="s">
        <v>87</v>
      </c>
      <c r="B59" s="67" t="s">
        <v>115</v>
      </c>
      <c r="C59" s="67"/>
      <c r="D59" s="68"/>
      <c r="E59" s="66">
        <v>0</v>
      </c>
      <c r="F59" s="35"/>
    </row>
    <row r="60" spans="1:6" x14ac:dyDescent="0.2">
      <c r="A60" s="40" t="s">
        <v>69</v>
      </c>
      <c r="B60" s="69" t="s">
        <v>116</v>
      </c>
      <c r="C60" s="69"/>
      <c r="D60" s="68"/>
      <c r="E60" s="66">
        <v>0</v>
      </c>
      <c r="F60" s="35"/>
    </row>
    <row r="61" spans="1:6" x14ac:dyDescent="0.2">
      <c r="A61" s="38" t="s">
        <v>117</v>
      </c>
      <c r="B61" s="305" t="s">
        <v>118</v>
      </c>
      <c r="C61" s="305"/>
      <c r="D61" s="294"/>
      <c r="E61" s="110"/>
      <c r="F61" s="147"/>
    </row>
    <row r="62" spans="1:6" x14ac:dyDescent="0.2">
      <c r="A62" s="40" t="s">
        <v>100</v>
      </c>
      <c r="B62" s="308" t="s">
        <v>119</v>
      </c>
      <c r="C62" s="308"/>
      <c r="D62" s="297"/>
      <c r="E62" s="66">
        <v>0</v>
      </c>
      <c r="F62" s="35"/>
    </row>
    <row r="63" spans="1:6" x14ac:dyDescent="0.2">
      <c r="A63" s="40" t="s">
        <v>120</v>
      </c>
      <c r="B63" s="67" t="s">
        <v>121</v>
      </c>
      <c r="C63" s="67"/>
      <c r="D63" s="68"/>
      <c r="E63" s="66">
        <v>0</v>
      </c>
      <c r="F63" s="35"/>
    </row>
    <row r="64" spans="1:6" ht="15.75" thickBot="1" x14ac:dyDescent="0.3">
      <c r="A64" s="70" t="s">
        <v>100</v>
      </c>
      <c r="B64" s="71" t="s">
        <v>122</v>
      </c>
      <c r="C64" s="71"/>
      <c r="D64" s="72"/>
      <c r="E64" s="73">
        <v>0</v>
      </c>
    </row>
    <row r="65" spans="1:5" ht="15.75" thickBot="1" x14ac:dyDescent="0.3">
      <c r="A65" s="347" t="s">
        <v>123</v>
      </c>
      <c r="B65" s="292" t="s">
        <v>123</v>
      </c>
      <c r="C65" s="292"/>
      <c r="D65" s="292"/>
      <c r="E65" s="74">
        <f>SUM(E57:E64)</f>
        <v>863.06</v>
      </c>
    </row>
    <row r="66" spans="1:5" x14ac:dyDescent="0.25">
      <c r="A66" s="95" t="s">
        <v>124</v>
      </c>
      <c r="B66" s="59"/>
      <c r="C66" s="59"/>
      <c r="D66" s="59"/>
      <c r="E66" s="94"/>
    </row>
    <row r="67" spans="1:5" ht="23.25" customHeight="1" x14ac:dyDescent="0.25">
      <c r="A67" s="348" t="s">
        <v>125</v>
      </c>
      <c r="B67" s="348"/>
      <c r="C67" s="348"/>
      <c r="D67" s="348"/>
      <c r="E67" s="348"/>
    </row>
    <row r="68" spans="1:5" ht="51" customHeight="1" thickBot="1" x14ac:dyDescent="0.25">
      <c r="A68" s="349" t="s">
        <v>237</v>
      </c>
      <c r="B68" s="349"/>
      <c r="C68" s="349"/>
      <c r="D68" s="349"/>
      <c r="E68" s="349"/>
    </row>
    <row r="69" spans="1:5" ht="15.75" thickBot="1" x14ac:dyDescent="0.3">
      <c r="A69" s="322" t="s">
        <v>126</v>
      </c>
      <c r="B69" s="323"/>
      <c r="C69" s="323"/>
      <c r="D69" s="323"/>
      <c r="E69" s="324"/>
    </row>
    <row r="70" spans="1:5" ht="15.75" thickBot="1" x14ac:dyDescent="0.3">
      <c r="A70" s="78">
        <v>2</v>
      </c>
      <c r="B70" s="333" t="s">
        <v>127</v>
      </c>
      <c r="C70" s="334"/>
      <c r="D70" s="335"/>
      <c r="E70" s="79" t="s">
        <v>128</v>
      </c>
    </row>
    <row r="71" spans="1:5" ht="15.75" thickBot="1" x14ac:dyDescent="0.3">
      <c r="A71" s="80" t="s">
        <v>81</v>
      </c>
      <c r="B71" s="336" t="s">
        <v>82</v>
      </c>
      <c r="C71" s="337"/>
      <c r="D71" s="338"/>
      <c r="E71" s="81">
        <f>E37</f>
        <v>1506.4099999999999</v>
      </c>
    </row>
    <row r="72" spans="1:5" ht="15.75" thickBot="1" x14ac:dyDescent="0.3">
      <c r="A72" s="80" t="s">
        <v>93</v>
      </c>
      <c r="B72" s="336" t="s">
        <v>94</v>
      </c>
      <c r="C72" s="337"/>
      <c r="D72" s="338"/>
      <c r="E72" s="81">
        <f>E51</f>
        <v>1983.41</v>
      </c>
    </row>
    <row r="73" spans="1:5" ht="15.75" thickBot="1" x14ac:dyDescent="0.3">
      <c r="A73" s="80" t="s">
        <v>109</v>
      </c>
      <c r="B73" s="339" t="s">
        <v>110</v>
      </c>
      <c r="C73" s="340"/>
      <c r="D73" s="341"/>
      <c r="E73" s="81">
        <f>E65</f>
        <v>863.06</v>
      </c>
    </row>
    <row r="74" spans="1:5" ht="15.75" thickBot="1" x14ac:dyDescent="0.3">
      <c r="A74" s="333" t="s">
        <v>129</v>
      </c>
      <c r="B74" s="334"/>
      <c r="C74" s="334"/>
      <c r="D74" s="335"/>
      <c r="E74" s="82">
        <f>SUM(E71:E73)</f>
        <v>4352.8799999999992</v>
      </c>
    </row>
    <row r="75" spans="1:5" ht="15.75" thickBot="1" x14ac:dyDescent="0.3">
      <c r="A75" s="322" t="s">
        <v>130</v>
      </c>
      <c r="B75" s="323"/>
      <c r="C75" s="323"/>
      <c r="D75" s="323"/>
      <c r="E75" s="324"/>
    </row>
    <row r="76" spans="1:5" ht="15.75" thickBot="1" x14ac:dyDescent="0.3">
      <c r="A76" s="78">
        <v>3</v>
      </c>
      <c r="B76" s="326" t="s">
        <v>131</v>
      </c>
      <c r="C76" s="328"/>
      <c r="D76" s="83" t="s">
        <v>132</v>
      </c>
      <c r="E76" s="79" t="s">
        <v>128</v>
      </c>
    </row>
    <row r="77" spans="1:5" ht="15.75" thickBot="1" x14ac:dyDescent="0.3">
      <c r="A77" s="80" t="s">
        <v>133</v>
      </c>
      <c r="B77" s="350" t="s">
        <v>134</v>
      </c>
      <c r="C77" s="351"/>
      <c r="D77" s="84">
        <v>4.5833333333333334E-3</v>
      </c>
      <c r="E77" s="81">
        <f t="shared" ref="E77:E82" si="1">D77*$E$28</f>
        <v>24.7027</v>
      </c>
    </row>
    <row r="78" spans="1:5" ht="15.75" thickBot="1" x14ac:dyDescent="0.3">
      <c r="A78" s="80" t="s">
        <v>135</v>
      </c>
      <c r="B78" s="350" t="s">
        <v>136</v>
      </c>
      <c r="C78" s="351"/>
      <c r="D78" s="84">
        <v>3.6666666666666667E-4</v>
      </c>
      <c r="E78" s="81">
        <f t="shared" si="1"/>
        <v>1.9762160000000002</v>
      </c>
    </row>
    <row r="79" spans="1:5" ht="27" customHeight="1" thickBot="1" x14ac:dyDescent="0.3">
      <c r="A79" s="80" t="s">
        <v>87</v>
      </c>
      <c r="B79" s="350" t="s">
        <v>137</v>
      </c>
      <c r="C79" s="351"/>
      <c r="D79" s="109">
        <v>3.4799999999999998E-2</v>
      </c>
      <c r="E79" s="81">
        <f t="shared" si="1"/>
        <v>187.56086400000001</v>
      </c>
    </row>
    <row r="80" spans="1:5" ht="15.75" thickBot="1" x14ac:dyDescent="0.3">
      <c r="A80" s="80" t="s">
        <v>55</v>
      </c>
      <c r="B80" s="350" t="s">
        <v>138</v>
      </c>
      <c r="C80" s="351"/>
      <c r="D80" s="84">
        <v>1.9400000000000001E-2</v>
      </c>
      <c r="E80" s="81">
        <f t="shared" si="1"/>
        <v>104.55979200000002</v>
      </c>
    </row>
    <row r="81" spans="1:6" ht="26.25" customHeight="1" thickBot="1" x14ac:dyDescent="0.25">
      <c r="A81" s="80" t="s">
        <v>117</v>
      </c>
      <c r="B81" s="350" t="s">
        <v>139</v>
      </c>
      <c r="C81" s="351"/>
      <c r="D81" s="84">
        <f>D80*D51</f>
        <v>7.1392000000000001E-3</v>
      </c>
      <c r="E81" s="81">
        <f t="shared" si="1"/>
        <v>38.478003456000003</v>
      </c>
      <c r="F81" s="35"/>
    </row>
    <row r="82" spans="1:6" ht="15.75" thickBot="1" x14ac:dyDescent="0.25">
      <c r="A82" s="80" t="s">
        <v>140</v>
      </c>
      <c r="B82" s="119" t="s">
        <v>141</v>
      </c>
      <c r="C82" s="120"/>
      <c r="D82" s="109">
        <v>5.1999999999999998E-3</v>
      </c>
      <c r="E82" s="81">
        <f t="shared" si="1"/>
        <v>28.026336000000001</v>
      </c>
      <c r="F82" s="35"/>
    </row>
    <row r="83" spans="1:6" ht="15.75" thickBot="1" x14ac:dyDescent="0.25">
      <c r="A83" s="333" t="s">
        <v>129</v>
      </c>
      <c r="B83" s="334"/>
      <c r="C83" s="335"/>
      <c r="D83" s="85">
        <v>7.1199999999999999E-2</v>
      </c>
      <c r="E83" s="86">
        <f>ROUND(SUM(E77:E82),2)</f>
        <v>385.3</v>
      </c>
      <c r="F83" s="35"/>
    </row>
    <row r="84" spans="1:6" ht="28.5" customHeight="1" thickBot="1" x14ac:dyDescent="0.25">
      <c r="A84" s="352" t="s">
        <v>142</v>
      </c>
      <c r="B84" s="352"/>
      <c r="C84" s="352"/>
      <c r="D84" s="352"/>
      <c r="E84" s="352"/>
      <c r="F84" s="35"/>
    </row>
    <row r="85" spans="1:6" ht="15.75" thickBot="1" x14ac:dyDescent="0.25">
      <c r="A85" s="322" t="s">
        <v>143</v>
      </c>
      <c r="B85" s="323"/>
      <c r="C85" s="323"/>
      <c r="D85" s="323"/>
      <c r="E85" s="324"/>
      <c r="F85" s="35"/>
    </row>
    <row r="86" spans="1:6" ht="15.75" thickBot="1" x14ac:dyDescent="0.25">
      <c r="A86" s="333" t="s">
        <v>144</v>
      </c>
      <c r="B86" s="334"/>
      <c r="C86" s="334"/>
      <c r="D86" s="334"/>
      <c r="E86" s="335"/>
      <c r="F86" s="35"/>
    </row>
    <row r="87" spans="1:6" ht="15.75" thickBot="1" x14ac:dyDescent="0.25">
      <c r="A87" s="78" t="s">
        <v>145</v>
      </c>
      <c r="B87" s="333" t="s">
        <v>146</v>
      </c>
      <c r="C87" s="335"/>
      <c r="D87" s="78" t="s">
        <v>132</v>
      </c>
      <c r="E87" s="79" t="s">
        <v>128</v>
      </c>
      <c r="F87" s="35"/>
    </row>
    <row r="88" spans="1:6" ht="15.75" thickBot="1" x14ac:dyDescent="0.25">
      <c r="A88" s="80" t="s">
        <v>133</v>
      </c>
      <c r="B88" s="350" t="s">
        <v>147</v>
      </c>
      <c r="C88" s="351"/>
      <c r="D88" s="87"/>
      <c r="E88" s="88">
        <f t="shared" ref="E88:E93" si="2">D88*$E$28</f>
        <v>0</v>
      </c>
      <c r="F88" s="35"/>
    </row>
    <row r="89" spans="1:6" ht="15.75" thickBot="1" x14ac:dyDescent="0.25">
      <c r="A89" s="80" t="s">
        <v>135</v>
      </c>
      <c r="B89" s="350" t="s">
        <v>148</v>
      </c>
      <c r="C89" s="351"/>
      <c r="D89" s="87">
        <v>2.7000000000000001E-3</v>
      </c>
      <c r="E89" s="88">
        <f t="shared" si="2"/>
        <v>14.552136000000001</v>
      </c>
      <c r="F89" s="35"/>
    </row>
    <row r="90" spans="1:6" ht="15.75" thickBot="1" x14ac:dyDescent="0.25">
      <c r="A90" s="80" t="s">
        <v>87</v>
      </c>
      <c r="B90" s="350" t="s">
        <v>149</v>
      </c>
      <c r="C90" s="351"/>
      <c r="D90" s="87"/>
      <c r="E90" s="88">
        <f t="shared" si="2"/>
        <v>0</v>
      </c>
      <c r="F90" s="35"/>
    </row>
    <row r="91" spans="1:6" ht="15.75" thickBot="1" x14ac:dyDescent="0.25">
      <c r="A91" s="80" t="s">
        <v>55</v>
      </c>
      <c r="B91" s="350" t="s">
        <v>150</v>
      </c>
      <c r="C91" s="351"/>
      <c r="D91" s="87">
        <v>4.1999999999999997E-3</v>
      </c>
      <c r="E91" s="88">
        <f t="shared" si="2"/>
        <v>22.636655999999999</v>
      </c>
      <c r="F91" s="35"/>
    </row>
    <row r="92" spans="1:6" ht="15.75" thickBot="1" x14ac:dyDescent="0.25">
      <c r="A92" s="80" t="s">
        <v>117</v>
      </c>
      <c r="B92" s="350" t="s">
        <v>151</v>
      </c>
      <c r="C92" s="351"/>
      <c r="D92" s="87">
        <v>2.0000000000000001E-4</v>
      </c>
      <c r="E92" s="88">
        <f t="shared" si="2"/>
        <v>1.077936</v>
      </c>
      <c r="F92" s="35"/>
    </row>
    <row r="93" spans="1:6" ht="15.75" thickBot="1" x14ac:dyDescent="0.25">
      <c r="A93" s="80" t="s">
        <v>140</v>
      </c>
      <c r="B93" s="350" t="s">
        <v>152</v>
      </c>
      <c r="C93" s="351"/>
      <c r="D93" s="111">
        <f>'M.C.'!E44</f>
        <v>0</v>
      </c>
      <c r="E93" s="88">
        <f t="shared" si="2"/>
        <v>0</v>
      </c>
      <c r="F93" s="113" t="s">
        <v>153</v>
      </c>
    </row>
    <row r="94" spans="1:6" x14ac:dyDescent="0.2">
      <c r="A94" s="333" t="s">
        <v>89</v>
      </c>
      <c r="B94" s="334"/>
      <c r="C94" s="31"/>
      <c r="D94" s="89">
        <v>1.2E-2</v>
      </c>
      <c r="E94" s="86">
        <f>SUM(E88:E93)</f>
        <v>38.266728000000001</v>
      </c>
      <c r="F94" s="35"/>
    </row>
    <row r="95" spans="1:6" ht="27.75" customHeight="1" thickBot="1" x14ac:dyDescent="0.25">
      <c r="A95" s="353" t="s">
        <v>154</v>
      </c>
      <c r="B95" s="353"/>
      <c r="C95" s="353"/>
      <c r="D95" s="353"/>
      <c r="E95" s="353"/>
      <c r="F95" s="35"/>
    </row>
    <row r="96" spans="1:6" ht="15.75" thickBot="1" x14ac:dyDescent="0.25">
      <c r="A96" s="322" t="s">
        <v>155</v>
      </c>
      <c r="B96" s="323"/>
      <c r="C96" s="323"/>
      <c r="D96" s="323"/>
      <c r="E96" s="324"/>
      <c r="F96" s="35"/>
    </row>
    <row r="97" spans="1:5" ht="15.75" thickBot="1" x14ac:dyDescent="0.3">
      <c r="A97" s="78" t="s">
        <v>156</v>
      </c>
      <c r="B97" s="333" t="s">
        <v>157</v>
      </c>
      <c r="C97" s="334"/>
      <c r="D97" s="335"/>
      <c r="E97" s="79" t="s">
        <v>128</v>
      </c>
    </row>
    <row r="98" spans="1:5" ht="15.75" thickBot="1" x14ac:dyDescent="0.3">
      <c r="A98" s="80" t="s">
        <v>133</v>
      </c>
      <c r="B98" s="339" t="s">
        <v>158</v>
      </c>
      <c r="C98" s="340"/>
      <c r="D98" s="341"/>
      <c r="E98" s="81">
        <v>0</v>
      </c>
    </row>
    <row r="99" spans="1:5" ht="15.75" thickBot="1" x14ac:dyDescent="0.3">
      <c r="A99" s="333" t="s">
        <v>129</v>
      </c>
      <c r="B99" s="334"/>
      <c r="C99" s="334"/>
      <c r="D99" s="335"/>
      <c r="E99" s="81">
        <v>0</v>
      </c>
    </row>
    <row r="100" spans="1:5" ht="15.75" thickBot="1" x14ac:dyDescent="0.25">
      <c r="A100" s="75"/>
      <c r="B100" s="35"/>
      <c r="C100" s="35"/>
      <c r="D100" s="76"/>
      <c r="E100" s="77"/>
    </row>
    <row r="101" spans="1:5" ht="15.75" thickBot="1" x14ac:dyDescent="0.3">
      <c r="A101" s="322" t="s">
        <v>159</v>
      </c>
      <c r="B101" s="323"/>
      <c r="C101" s="323"/>
      <c r="D101" s="323"/>
      <c r="E101" s="324"/>
    </row>
    <row r="102" spans="1:5" ht="15.75" thickBot="1" x14ac:dyDescent="0.3">
      <c r="A102" s="78">
        <v>4</v>
      </c>
      <c r="B102" s="333" t="s">
        <v>160</v>
      </c>
      <c r="C102" s="334"/>
      <c r="D102" s="335"/>
      <c r="E102" s="79" t="s">
        <v>128</v>
      </c>
    </row>
    <row r="103" spans="1:5" ht="15.75" thickBot="1" x14ac:dyDescent="0.3">
      <c r="A103" s="80" t="s">
        <v>145</v>
      </c>
      <c r="B103" s="339" t="s">
        <v>146</v>
      </c>
      <c r="C103" s="340"/>
      <c r="D103" s="341"/>
      <c r="E103" s="81">
        <f>E94</f>
        <v>38.266728000000001</v>
      </c>
    </row>
    <row r="104" spans="1:5" ht="15.75" thickBot="1" x14ac:dyDescent="0.3">
      <c r="A104" s="80" t="s">
        <v>156</v>
      </c>
      <c r="B104" s="339" t="s">
        <v>157</v>
      </c>
      <c r="C104" s="340"/>
      <c r="D104" s="341"/>
      <c r="E104" s="81">
        <v>0</v>
      </c>
    </row>
    <row r="105" spans="1:5" ht="15.75" thickBot="1" x14ac:dyDescent="0.3">
      <c r="A105" s="333" t="s">
        <v>129</v>
      </c>
      <c r="B105" s="334"/>
      <c r="C105" s="334"/>
      <c r="D105" s="335"/>
      <c r="E105" s="86">
        <f>SUM(E103:E104)</f>
        <v>38.266728000000001</v>
      </c>
    </row>
    <row r="106" spans="1:5" ht="15.75" thickBot="1" x14ac:dyDescent="0.25">
      <c r="A106" s="75"/>
      <c r="B106" s="35"/>
      <c r="C106" s="35"/>
      <c r="D106" s="76"/>
      <c r="E106" s="77"/>
    </row>
    <row r="107" spans="1:5" ht="15.75" thickBot="1" x14ac:dyDescent="0.3">
      <c r="A107" s="322" t="s">
        <v>161</v>
      </c>
      <c r="B107" s="323"/>
      <c r="C107" s="323"/>
      <c r="D107" s="323"/>
      <c r="E107" s="324"/>
    </row>
    <row r="108" spans="1:5" ht="15.75" thickBot="1" x14ac:dyDescent="0.3">
      <c r="A108" s="78">
        <v>5</v>
      </c>
      <c r="B108" s="333" t="s">
        <v>162</v>
      </c>
      <c r="C108" s="334"/>
      <c r="D108" s="335"/>
      <c r="E108" s="79" t="s">
        <v>128</v>
      </c>
    </row>
    <row r="109" spans="1:5" ht="15.75" thickBot="1" x14ac:dyDescent="0.3">
      <c r="A109" s="80" t="s">
        <v>133</v>
      </c>
      <c r="B109" s="339" t="s">
        <v>163</v>
      </c>
      <c r="C109" s="340"/>
      <c r="D109" s="341"/>
      <c r="E109" s="81">
        <v>0</v>
      </c>
    </row>
    <row r="110" spans="1:5" ht="15.75" thickBot="1" x14ac:dyDescent="0.3">
      <c r="A110" s="80" t="s">
        <v>135</v>
      </c>
      <c r="B110" s="339" t="s">
        <v>164</v>
      </c>
      <c r="C110" s="340"/>
      <c r="D110" s="341"/>
      <c r="E110" s="81">
        <v>0</v>
      </c>
    </row>
    <row r="111" spans="1:5" ht="15.75" thickBot="1" x14ac:dyDescent="0.3">
      <c r="A111" s="80" t="s">
        <v>87</v>
      </c>
      <c r="B111" s="339" t="s">
        <v>165</v>
      </c>
      <c r="C111" s="340"/>
      <c r="D111" s="341"/>
      <c r="E111" s="81">
        <v>0</v>
      </c>
    </row>
    <row r="112" spans="1:5" ht="15.75" thickBot="1" x14ac:dyDescent="0.3">
      <c r="A112" s="80" t="s">
        <v>55</v>
      </c>
      <c r="B112" s="339" t="s">
        <v>166</v>
      </c>
      <c r="C112" s="340"/>
      <c r="D112" s="341"/>
      <c r="E112" s="81">
        <v>0</v>
      </c>
    </row>
    <row r="113" spans="1:6" ht="15.75" thickBot="1" x14ac:dyDescent="0.25">
      <c r="A113" s="112" t="s">
        <v>117</v>
      </c>
      <c r="B113" s="339" t="s">
        <v>167</v>
      </c>
      <c r="C113" s="340"/>
      <c r="D113" s="354"/>
      <c r="E113" s="81">
        <v>0</v>
      </c>
      <c r="F113" s="35"/>
    </row>
    <row r="114" spans="1:6" ht="15.75" thickBot="1" x14ac:dyDescent="0.25">
      <c r="A114" s="333" t="s">
        <v>89</v>
      </c>
      <c r="B114" s="334"/>
      <c r="C114" s="334"/>
      <c r="D114" s="335"/>
      <c r="E114" s="82">
        <f>SUM(E109:E113)</f>
        <v>0</v>
      </c>
      <c r="F114" s="35"/>
    </row>
    <row r="115" spans="1:6" ht="15.75" thickBot="1" x14ac:dyDescent="0.25">
      <c r="A115" s="75"/>
      <c r="B115" s="35"/>
      <c r="C115" s="35"/>
      <c r="D115" s="76"/>
      <c r="E115" s="77"/>
      <c r="F115" s="35"/>
    </row>
    <row r="116" spans="1:6" ht="15.75" thickBot="1" x14ac:dyDescent="0.25">
      <c r="A116" s="322" t="s">
        <v>168</v>
      </c>
      <c r="B116" s="323"/>
      <c r="C116" s="323"/>
      <c r="D116" s="323"/>
      <c r="E116" s="324"/>
      <c r="F116" s="35"/>
    </row>
    <row r="117" spans="1:6" ht="15.75" thickBot="1" x14ac:dyDescent="0.25">
      <c r="A117" s="78">
        <v>6</v>
      </c>
      <c r="B117" s="333" t="s">
        <v>169</v>
      </c>
      <c r="C117" s="335"/>
      <c r="D117" s="30" t="s">
        <v>132</v>
      </c>
      <c r="E117" s="79" t="s">
        <v>128</v>
      </c>
      <c r="F117" s="35"/>
    </row>
    <row r="118" spans="1:6" ht="15.75" thickBot="1" x14ac:dyDescent="0.25">
      <c r="A118" s="80" t="s">
        <v>133</v>
      </c>
      <c r="B118" s="350" t="s">
        <v>170</v>
      </c>
      <c r="C118" s="351"/>
      <c r="D118" s="87">
        <v>0.05</v>
      </c>
      <c r="E118" s="81">
        <f>D118*E136</f>
        <v>508.30633639999996</v>
      </c>
      <c r="F118" s="35"/>
    </row>
    <row r="119" spans="1:6" ht="15.75" thickBot="1" x14ac:dyDescent="0.25">
      <c r="A119" s="80" t="s">
        <v>135</v>
      </c>
      <c r="B119" s="350" t="s">
        <v>171</v>
      </c>
      <c r="C119" s="351"/>
      <c r="D119" s="87">
        <v>0.05</v>
      </c>
      <c r="E119" s="81">
        <f>D119*(E136+E118)</f>
        <v>533.72165322000001</v>
      </c>
      <c r="F119" s="35"/>
    </row>
    <row r="120" spans="1:6" x14ac:dyDescent="0.2">
      <c r="A120" s="80" t="s">
        <v>87</v>
      </c>
      <c r="B120" s="350" t="s">
        <v>172</v>
      </c>
      <c r="C120" s="351"/>
      <c r="D120" s="87">
        <f>D121+D122+D123</f>
        <v>0.14250000000000002</v>
      </c>
      <c r="E120" s="81">
        <f>((E118+E119+E136)/(1-D120))*D120</f>
        <v>1862.5796469514289</v>
      </c>
      <c r="F120" s="101"/>
    </row>
    <row r="121" spans="1:6" ht="15.75" thickBot="1" x14ac:dyDescent="0.25">
      <c r="A121" s="80"/>
      <c r="B121" s="350" t="s">
        <v>173</v>
      </c>
      <c r="C121" s="351"/>
      <c r="D121" s="87">
        <v>9.2499999999999999E-2</v>
      </c>
      <c r="E121" s="81">
        <f>D121*E138</f>
        <v>1209.0429287228571</v>
      </c>
      <c r="F121" s="35"/>
    </row>
    <row r="122" spans="1:6" ht="15.75" thickBot="1" x14ac:dyDescent="0.25">
      <c r="A122" s="80"/>
      <c r="B122" s="350" t="s">
        <v>174</v>
      </c>
      <c r="C122" s="351"/>
      <c r="D122" s="149">
        <v>0.05</v>
      </c>
      <c r="E122" s="81">
        <f>D122*E138</f>
        <v>653.53671822857143</v>
      </c>
      <c r="F122" s="148"/>
    </row>
    <row r="123" spans="1:6" ht="15.75" thickBot="1" x14ac:dyDescent="0.25">
      <c r="A123" s="80"/>
      <c r="B123" s="350" t="s">
        <v>175</v>
      </c>
      <c r="C123" s="351"/>
      <c r="D123" s="154">
        <v>0</v>
      </c>
      <c r="E123" s="155">
        <f>($E$136+$E$118+$E$119)/(1-$D$120)*D123</f>
        <v>0</v>
      </c>
      <c r="F123" s="35"/>
    </row>
    <row r="124" spans="1:6" ht="15.75" thickBot="1" x14ac:dyDescent="0.25">
      <c r="A124" s="333" t="s">
        <v>89</v>
      </c>
      <c r="B124" s="334"/>
      <c r="C124" s="335"/>
      <c r="D124" s="89">
        <f>SUM(D118:D120)</f>
        <v>0.24250000000000002</v>
      </c>
      <c r="E124" s="79">
        <f>SUM(E118,E119,E120)</f>
        <v>2904.6076365714289</v>
      </c>
      <c r="F124" s="35"/>
    </row>
    <row r="125" spans="1:6" x14ac:dyDescent="0.2">
      <c r="A125" s="95" t="s">
        <v>176</v>
      </c>
      <c r="B125" s="35"/>
      <c r="C125" s="35"/>
      <c r="D125" s="76"/>
      <c r="E125" s="77"/>
      <c r="F125" s="35"/>
    </row>
    <row r="126" spans="1:6" x14ac:dyDescent="0.2">
      <c r="A126" s="355" t="s">
        <v>177</v>
      </c>
      <c r="B126" s="355"/>
      <c r="C126" s="355"/>
      <c r="D126" s="355"/>
      <c r="E126" s="355"/>
      <c r="F126" s="35"/>
    </row>
    <row r="127" spans="1:6" x14ac:dyDescent="0.2">
      <c r="A127" s="95" t="s">
        <v>178</v>
      </c>
      <c r="B127" s="35"/>
      <c r="C127" s="35"/>
      <c r="D127" s="76"/>
      <c r="E127" s="77"/>
      <c r="F127" s="35"/>
    </row>
    <row r="128" spans="1:6" ht="15.75" thickBot="1" x14ac:dyDescent="0.25">
      <c r="A128" s="75"/>
      <c r="B128" s="35"/>
      <c r="C128" s="35"/>
      <c r="D128" s="76"/>
      <c r="E128" s="77"/>
      <c r="F128" s="35"/>
    </row>
    <row r="129" spans="1:5" ht="15.75" thickBot="1" x14ac:dyDescent="0.3">
      <c r="A129" s="322" t="s">
        <v>179</v>
      </c>
      <c r="B129" s="323"/>
      <c r="C129" s="323"/>
      <c r="D129" s="323"/>
      <c r="E129" s="324"/>
    </row>
    <row r="130" spans="1:5" ht="15.75" thickBot="1" x14ac:dyDescent="0.3">
      <c r="A130" s="78"/>
      <c r="B130" s="326" t="s">
        <v>180</v>
      </c>
      <c r="C130" s="327"/>
      <c r="D130" s="328"/>
      <c r="E130" s="79" t="s">
        <v>128</v>
      </c>
    </row>
    <row r="131" spans="1:5" ht="15.75" thickBot="1" x14ac:dyDescent="0.3">
      <c r="A131" s="90" t="s">
        <v>133</v>
      </c>
      <c r="B131" s="336" t="s">
        <v>63</v>
      </c>
      <c r="C131" s="337"/>
      <c r="D131" s="338"/>
      <c r="E131" s="81">
        <f>E28</f>
        <v>5389.68</v>
      </c>
    </row>
    <row r="132" spans="1:5" ht="15.75" thickBot="1" x14ac:dyDescent="0.3">
      <c r="A132" s="90" t="s">
        <v>135</v>
      </c>
      <c r="B132" s="339" t="s">
        <v>79</v>
      </c>
      <c r="C132" s="340"/>
      <c r="D132" s="341"/>
      <c r="E132" s="81">
        <f>E74</f>
        <v>4352.8799999999992</v>
      </c>
    </row>
    <row r="133" spans="1:5" ht="15.75" thickBot="1" x14ac:dyDescent="0.3">
      <c r="A133" s="90" t="s">
        <v>87</v>
      </c>
      <c r="B133" s="339" t="s">
        <v>130</v>
      </c>
      <c r="C133" s="340"/>
      <c r="D133" s="341"/>
      <c r="E133" s="81">
        <f>E83</f>
        <v>385.3</v>
      </c>
    </row>
    <row r="134" spans="1:5" ht="15.75" thickBot="1" x14ac:dyDescent="0.3">
      <c r="A134" s="90" t="s">
        <v>55</v>
      </c>
      <c r="B134" s="339" t="s">
        <v>143</v>
      </c>
      <c r="C134" s="340"/>
      <c r="D134" s="341"/>
      <c r="E134" s="81">
        <f>E94</f>
        <v>38.266728000000001</v>
      </c>
    </row>
    <row r="135" spans="1:5" ht="15.75" thickBot="1" x14ac:dyDescent="0.3">
      <c r="A135" s="90" t="s">
        <v>117</v>
      </c>
      <c r="B135" s="339" t="s">
        <v>161</v>
      </c>
      <c r="C135" s="340"/>
      <c r="D135" s="341"/>
      <c r="E135" s="81">
        <f>E114</f>
        <v>0</v>
      </c>
    </row>
    <row r="136" spans="1:5" ht="15.75" thickBot="1" x14ac:dyDescent="0.3">
      <c r="A136" s="333" t="s">
        <v>181</v>
      </c>
      <c r="B136" s="334"/>
      <c r="C136" s="334"/>
      <c r="D136" s="335"/>
      <c r="E136" s="81">
        <f>SUM(E131:E135)</f>
        <v>10166.126727999999</v>
      </c>
    </row>
    <row r="137" spans="1:5" ht="15.75" thickBot="1" x14ac:dyDescent="0.3">
      <c r="A137" s="90" t="s">
        <v>140</v>
      </c>
      <c r="B137" s="336" t="s">
        <v>182</v>
      </c>
      <c r="C137" s="337"/>
      <c r="D137" s="338"/>
      <c r="E137" s="91">
        <f>E124</f>
        <v>2904.6076365714289</v>
      </c>
    </row>
    <row r="138" spans="1:5" ht="15.75" thickBot="1" x14ac:dyDescent="0.3">
      <c r="A138" s="333" t="s">
        <v>183</v>
      </c>
      <c r="B138" s="334"/>
      <c r="C138" s="334"/>
      <c r="D138" s="335"/>
      <c r="E138" s="92">
        <f>SUM(E136:E137)</f>
        <v>13070.734364571428</v>
      </c>
    </row>
    <row r="139" spans="1:5" x14ac:dyDescent="0.2">
      <c r="A139" s="356"/>
      <c r="B139" s="356"/>
      <c r="C139" s="356"/>
      <c r="D139" s="356"/>
      <c r="E139" s="356"/>
    </row>
    <row r="140" spans="1:5" x14ac:dyDescent="0.2">
      <c r="A140" s="35"/>
      <c r="B140" s="35"/>
      <c r="C140" s="35"/>
      <c r="D140" s="35"/>
      <c r="E140" s="35"/>
    </row>
    <row r="141" spans="1:5" x14ac:dyDescent="0.2">
      <c r="A141" s="35"/>
      <c r="B141" s="35"/>
      <c r="C141" s="35"/>
      <c r="D141" s="35"/>
      <c r="E141" s="35"/>
    </row>
    <row r="143" spans="1:5" x14ac:dyDescent="0.2">
      <c r="A143" s="35"/>
      <c r="B143" s="35"/>
      <c r="C143" s="35"/>
      <c r="D143" s="35"/>
      <c r="E143" s="35"/>
    </row>
    <row r="144" spans="1:5" x14ac:dyDescent="0.2">
      <c r="A144" s="35"/>
      <c r="B144" s="35"/>
      <c r="C144" s="35"/>
      <c r="D144" s="35"/>
      <c r="E144" s="35"/>
    </row>
  </sheetData>
  <mergeCells count="119">
    <mergeCell ref="B14:C14"/>
    <mergeCell ref="B118:C118"/>
    <mergeCell ref="B117:C117"/>
    <mergeCell ref="B119:C119"/>
    <mergeCell ref="B88:C88"/>
    <mergeCell ref="B89:C89"/>
    <mergeCell ref="B90:C90"/>
    <mergeCell ref="B91:C91"/>
    <mergeCell ref="B92:C92"/>
    <mergeCell ref="A99:D99"/>
    <mergeCell ref="A101:E101"/>
    <mergeCell ref="B102:D102"/>
    <mergeCell ref="B103:D103"/>
    <mergeCell ref="A83:C83"/>
    <mergeCell ref="B48:C48"/>
    <mergeCell ref="B49:C49"/>
    <mergeCell ref="B50:C50"/>
    <mergeCell ref="A51:C51"/>
    <mergeCell ref="B77:C77"/>
    <mergeCell ref="B76:C76"/>
    <mergeCell ref="B93:C93"/>
    <mergeCell ref="B87:C87"/>
    <mergeCell ref="B33:C33"/>
    <mergeCell ref="B34:C34"/>
    <mergeCell ref="A35:C35"/>
    <mergeCell ref="B36:C36"/>
    <mergeCell ref="B43:C43"/>
    <mergeCell ref="A136:D136"/>
    <mergeCell ref="B112:D112"/>
    <mergeCell ref="A114:D114"/>
    <mergeCell ref="A105:D105"/>
    <mergeCell ref="A107:E107"/>
    <mergeCell ref="B108:D108"/>
    <mergeCell ref="B109:D109"/>
    <mergeCell ref="B120:C120"/>
    <mergeCell ref="B121:C121"/>
    <mergeCell ref="B122:C122"/>
    <mergeCell ref="B123:C123"/>
    <mergeCell ref="A124:C124"/>
    <mergeCell ref="B134:D134"/>
    <mergeCell ref="B135:D135"/>
    <mergeCell ref="A126:E126"/>
    <mergeCell ref="A37:D37"/>
    <mergeCell ref="B110:D110"/>
    <mergeCell ref="B111:D111"/>
    <mergeCell ref="A85:E85"/>
    <mergeCell ref="B44:C44"/>
    <mergeCell ref="B45:C45"/>
    <mergeCell ref="B46:C46"/>
    <mergeCell ref="B47:C47"/>
    <mergeCell ref="A129:E129"/>
    <mergeCell ref="B130:D130"/>
    <mergeCell ref="B131:D131"/>
    <mergeCell ref="B132:D132"/>
    <mergeCell ref="B133:D133"/>
    <mergeCell ref="A94:B94"/>
    <mergeCell ref="A96:E96"/>
    <mergeCell ref="B97:D97"/>
    <mergeCell ref="B98:D98"/>
    <mergeCell ref="A95:E95"/>
    <mergeCell ref="B72:D72"/>
    <mergeCell ref="B73:D73"/>
    <mergeCell ref="A74:D74"/>
    <mergeCell ref="B61:D61"/>
    <mergeCell ref="B62:D62"/>
    <mergeCell ref="A65:D65"/>
    <mergeCell ref="A69:E69"/>
    <mergeCell ref="B79:C79"/>
    <mergeCell ref="B80:C80"/>
    <mergeCell ref="B81:C81"/>
    <mergeCell ref="A68:E68"/>
    <mergeCell ref="A41:E41"/>
    <mergeCell ref="A139:E139"/>
    <mergeCell ref="A5:E5"/>
    <mergeCell ref="A6:E6"/>
    <mergeCell ref="B12:D12"/>
    <mergeCell ref="B20:D20"/>
    <mergeCell ref="B21:D21"/>
    <mergeCell ref="B23:D23"/>
    <mergeCell ref="A13:E13"/>
    <mergeCell ref="D14:E14"/>
    <mergeCell ref="A7:E7"/>
    <mergeCell ref="A8:E8"/>
    <mergeCell ref="B9:D9"/>
    <mergeCell ref="B10:D10"/>
    <mergeCell ref="B11:D11"/>
    <mergeCell ref="A75:E75"/>
    <mergeCell ref="B113:D113"/>
    <mergeCell ref="A38:E38"/>
    <mergeCell ref="A39:E39"/>
    <mergeCell ref="A40:E40"/>
    <mergeCell ref="A84:E84"/>
    <mergeCell ref="A67:E67"/>
    <mergeCell ref="B70:D70"/>
    <mergeCell ref="B71:D71"/>
    <mergeCell ref="B137:D137"/>
    <mergeCell ref="A138:D138"/>
    <mergeCell ref="A116:E116"/>
    <mergeCell ref="A55:E55"/>
    <mergeCell ref="A1:E1"/>
    <mergeCell ref="A2:E2"/>
    <mergeCell ref="A3:E3"/>
    <mergeCell ref="A4:E4"/>
    <mergeCell ref="B15:D15"/>
    <mergeCell ref="B16:D16"/>
    <mergeCell ref="B18:D18"/>
    <mergeCell ref="A19:E19"/>
    <mergeCell ref="B25:D25"/>
    <mergeCell ref="B22:C22"/>
    <mergeCell ref="B24:C24"/>
    <mergeCell ref="B26:D26"/>
    <mergeCell ref="B27:D27"/>
    <mergeCell ref="A28:D28"/>
    <mergeCell ref="A30:E30"/>
    <mergeCell ref="A31:E31"/>
    <mergeCell ref="B104:D104"/>
    <mergeCell ref="A86:E86"/>
    <mergeCell ref="B78:C78"/>
    <mergeCell ref="B42:C42"/>
  </mergeCells>
  <printOptions horizontalCentered="1"/>
  <pageMargins left="0.31496062992125984" right="0.31496062992125984" top="0.39370078740157483" bottom="0.39370078740157483" header="0.11811023622047245" footer="0"/>
  <pageSetup paperSize="9" scale="65" fitToHeight="2" orientation="portrait" horizontalDpi="4294967292" r:id="rId1"/>
  <headerFooter>
    <oddFooter>&amp;RPg. &amp;P/&amp;N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24">
    <tabColor theme="0" tint="-0.14999847407452621"/>
  </sheetPr>
  <dimension ref="A1:D50"/>
  <sheetViews>
    <sheetView showGridLines="0" topLeftCell="A13" zoomScaleNormal="100" zoomScaleSheetLayoutView="100" workbookViewId="0">
      <selection activeCell="D25" sqref="D25"/>
    </sheetView>
  </sheetViews>
  <sheetFormatPr defaultColWidth="9.140625" defaultRowHeight="12.75" x14ac:dyDescent="0.2"/>
  <cols>
    <col min="1" max="1" width="5.7109375" style="156" customWidth="1"/>
    <col min="2" max="2" width="47.28515625" style="156" bestFit="1" customWidth="1"/>
    <col min="3" max="3" width="9.140625" style="156" customWidth="1"/>
    <col min="4" max="4" width="123.140625" style="156" customWidth="1"/>
    <col min="5" max="16384" width="9.140625" style="156"/>
  </cols>
  <sheetData>
    <row r="1" spans="1:4" ht="13.5" thickBot="1" x14ac:dyDescent="0.25">
      <c r="A1" s="357" t="s">
        <v>63</v>
      </c>
      <c r="B1" s="358"/>
      <c r="C1" s="358"/>
      <c r="D1" s="358"/>
    </row>
    <row r="2" spans="1:4" ht="13.5" thickBot="1" x14ac:dyDescent="0.25">
      <c r="A2" s="157">
        <v>1</v>
      </c>
      <c r="B2" s="359" t="s">
        <v>64</v>
      </c>
      <c r="C2" s="360"/>
      <c r="D2" s="47" t="s">
        <v>187</v>
      </c>
    </row>
    <row r="3" spans="1:4" x14ac:dyDescent="0.2">
      <c r="A3" s="158" t="s">
        <v>48</v>
      </c>
      <c r="B3" s="361" t="s">
        <v>66</v>
      </c>
      <c r="C3" s="361"/>
      <c r="D3" s="159" t="s">
        <v>229</v>
      </c>
    </row>
    <row r="4" spans="1:4" ht="13.5" thickBot="1" x14ac:dyDescent="0.25">
      <c r="A4" s="160" t="s">
        <v>117</v>
      </c>
      <c r="B4" s="161" t="s">
        <v>188</v>
      </c>
      <c r="C4" s="162"/>
      <c r="D4" s="163" t="s">
        <v>230</v>
      </c>
    </row>
    <row r="5" spans="1:4" ht="13.5" thickBot="1" x14ac:dyDescent="0.25">
      <c r="A5" s="357" t="s">
        <v>79</v>
      </c>
      <c r="B5" s="358"/>
      <c r="C5" s="358"/>
      <c r="D5" s="358"/>
    </row>
    <row r="6" spans="1:4" ht="13.5" thickBot="1" x14ac:dyDescent="0.25">
      <c r="A6" s="357" t="s">
        <v>80</v>
      </c>
      <c r="B6" s="358"/>
      <c r="C6" s="358"/>
      <c r="D6" s="358"/>
    </row>
    <row r="7" spans="1:4" ht="13.5" thickBot="1" x14ac:dyDescent="0.25">
      <c r="A7" s="164" t="s">
        <v>81</v>
      </c>
      <c r="B7" s="165" t="s">
        <v>82</v>
      </c>
      <c r="C7" s="166" t="s">
        <v>83</v>
      </c>
      <c r="D7" s="167" t="s">
        <v>187</v>
      </c>
    </row>
    <row r="8" spans="1:4" x14ac:dyDescent="0.2">
      <c r="A8" s="168" t="s">
        <v>48</v>
      </c>
      <c r="B8" s="169" t="s">
        <v>84</v>
      </c>
      <c r="C8" s="170">
        <v>8.3299999999999999E-2</v>
      </c>
      <c r="D8" s="171" t="s">
        <v>189</v>
      </c>
    </row>
    <row r="9" spans="1:4" ht="13.5" customHeight="1" x14ac:dyDescent="0.2">
      <c r="A9" s="172" t="s">
        <v>50</v>
      </c>
      <c r="B9" s="173" t="s">
        <v>85</v>
      </c>
      <c r="C9" s="63">
        <v>0.121</v>
      </c>
      <c r="D9" s="46" t="s">
        <v>190</v>
      </c>
    </row>
    <row r="10" spans="1:4" ht="26.25" customHeight="1" thickBot="1" x14ac:dyDescent="0.25">
      <c r="A10" s="174" t="s">
        <v>87</v>
      </c>
      <c r="B10" s="175" t="s">
        <v>88</v>
      </c>
      <c r="C10" s="176">
        <v>7.3099999999999998E-2</v>
      </c>
      <c r="D10" s="177" t="s">
        <v>191</v>
      </c>
    </row>
    <row r="11" spans="1:4" ht="13.5" thickBot="1" x14ac:dyDescent="0.25">
      <c r="A11" s="362" t="s">
        <v>92</v>
      </c>
      <c r="B11" s="363"/>
      <c r="C11" s="363"/>
      <c r="D11" s="363"/>
    </row>
    <row r="12" spans="1:4" ht="13.5" thickBot="1" x14ac:dyDescent="0.25">
      <c r="A12" s="164" t="s">
        <v>93</v>
      </c>
      <c r="B12" s="179" t="s">
        <v>94</v>
      </c>
      <c r="C12" s="166" t="s">
        <v>83</v>
      </c>
      <c r="D12" s="167" t="s">
        <v>187</v>
      </c>
    </row>
    <row r="13" spans="1:4" x14ac:dyDescent="0.2">
      <c r="A13" s="180" t="s">
        <v>48</v>
      </c>
      <c r="B13" s="181" t="s">
        <v>192</v>
      </c>
      <c r="C13" s="182">
        <v>0.2</v>
      </c>
      <c r="D13" s="46" t="s">
        <v>193</v>
      </c>
    </row>
    <row r="14" spans="1:4" x14ac:dyDescent="0.2">
      <c r="A14" s="180" t="s">
        <v>135</v>
      </c>
      <c r="B14" s="181" t="s">
        <v>194</v>
      </c>
      <c r="C14" s="63">
        <v>2.5000000000000001E-2</v>
      </c>
      <c r="D14" s="46" t="s">
        <v>195</v>
      </c>
    </row>
    <row r="15" spans="1:4" ht="38.25" x14ac:dyDescent="0.2">
      <c r="A15" s="180" t="s">
        <v>87</v>
      </c>
      <c r="B15" s="181" t="s">
        <v>196</v>
      </c>
      <c r="C15" s="102">
        <v>0.03</v>
      </c>
      <c r="D15" s="183" t="s">
        <v>197</v>
      </c>
    </row>
    <row r="16" spans="1:4" x14ac:dyDescent="0.2">
      <c r="A16" s="180" t="s">
        <v>55</v>
      </c>
      <c r="B16" s="181" t="s">
        <v>198</v>
      </c>
      <c r="C16" s="63">
        <v>1.4999999999999999E-2</v>
      </c>
      <c r="D16" s="46" t="s">
        <v>199</v>
      </c>
    </row>
    <row r="17" spans="1:4" x14ac:dyDescent="0.2">
      <c r="A17" s="180" t="s">
        <v>117</v>
      </c>
      <c r="B17" s="181" t="s">
        <v>200</v>
      </c>
      <c r="C17" s="63">
        <v>0.01</v>
      </c>
      <c r="D17" s="184" t="s">
        <v>201</v>
      </c>
    </row>
    <row r="18" spans="1:4" x14ac:dyDescent="0.2">
      <c r="A18" s="180" t="s">
        <v>140</v>
      </c>
      <c r="B18" s="181" t="s">
        <v>202</v>
      </c>
      <c r="C18" s="63">
        <v>6.0000000000000001E-3</v>
      </c>
      <c r="D18" s="46" t="s">
        <v>203</v>
      </c>
    </row>
    <row r="19" spans="1:4" x14ac:dyDescent="0.2">
      <c r="A19" s="172" t="s">
        <v>120</v>
      </c>
      <c r="B19" s="181" t="s">
        <v>102</v>
      </c>
      <c r="C19" s="63">
        <v>2E-3</v>
      </c>
      <c r="D19" s="46" t="s">
        <v>204</v>
      </c>
    </row>
    <row r="20" spans="1:4" ht="13.5" thickBot="1" x14ac:dyDescent="0.25">
      <c r="A20" s="172" t="s">
        <v>205</v>
      </c>
      <c r="B20" s="181" t="s">
        <v>103</v>
      </c>
      <c r="C20" s="63">
        <v>0.08</v>
      </c>
      <c r="D20" s="46" t="s">
        <v>206</v>
      </c>
    </row>
    <row r="21" spans="1:4" ht="13.5" thickBot="1" x14ac:dyDescent="0.25">
      <c r="A21" s="357" t="s">
        <v>108</v>
      </c>
      <c r="B21" s="358"/>
      <c r="C21" s="358"/>
      <c r="D21" s="358"/>
    </row>
    <row r="22" spans="1:4" ht="13.5" thickBot="1" x14ac:dyDescent="0.25">
      <c r="A22" s="164" t="s">
        <v>109</v>
      </c>
      <c r="B22" s="364" t="s">
        <v>110</v>
      </c>
      <c r="C22" s="365"/>
      <c r="D22" s="167" t="s">
        <v>187</v>
      </c>
    </row>
    <row r="23" spans="1:4" x14ac:dyDescent="0.2">
      <c r="A23" s="185" t="s">
        <v>48</v>
      </c>
      <c r="B23" s="366" t="s">
        <v>113</v>
      </c>
      <c r="C23" s="367"/>
      <c r="D23" s="49" t="s">
        <v>207</v>
      </c>
    </row>
    <row r="24" spans="1:4" x14ac:dyDescent="0.2">
      <c r="A24" s="186" t="s">
        <v>50</v>
      </c>
      <c r="B24" s="368" t="s">
        <v>114</v>
      </c>
      <c r="C24" s="369"/>
      <c r="D24" s="49" t="s">
        <v>231</v>
      </c>
    </row>
    <row r="25" spans="1:4" x14ac:dyDescent="0.2">
      <c r="A25" s="186" t="s">
        <v>87</v>
      </c>
      <c r="B25" s="187" t="s">
        <v>115</v>
      </c>
      <c r="C25" s="188"/>
      <c r="D25" s="49" t="s">
        <v>232</v>
      </c>
    </row>
    <row r="26" spans="1:4" x14ac:dyDescent="0.2">
      <c r="A26" s="186" t="s">
        <v>69</v>
      </c>
      <c r="B26" s="189" t="s">
        <v>116</v>
      </c>
      <c r="C26" s="188"/>
      <c r="D26" s="49" t="s">
        <v>233</v>
      </c>
    </row>
    <row r="27" spans="1:4" ht="13.5" thickBot="1" x14ac:dyDescent="0.25">
      <c r="A27" s="185" t="s">
        <v>117</v>
      </c>
      <c r="B27" s="366" t="s">
        <v>118</v>
      </c>
      <c r="C27" s="367"/>
      <c r="D27" s="49" t="s">
        <v>234</v>
      </c>
    </row>
    <row r="28" spans="1:4" ht="13.5" thickBot="1" x14ac:dyDescent="0.25">
      <c r="A28" s="357" t="s">
        <v>130</v>
      </c>
      <c r="B28" s="358"/>
      <c r="C28" s="358"/>
      <c r="D28" s="358"/>
    </row>
    <row r="29" spans="1:4" ht="13.5" thickBot="1" x14ac:dyDescent="0.25">
      <c r="A29" s="190">
        <v>3</v>
      </c>
      <c r="B29" s="179" t="s">
        <v>131</v>
      </c>
      <c r="C29" s="191" t="s">
        <v>132</v>
      </c>
      <c r="D29" s="79" t="s">
        <v>187</v>
      </c>
    </row>
    <row r="30" spans="1:4" ht="13.5" thickBot="1" x14ac:dyDescent="0.25">
      <c r="A30" s="192" t="s">
        <v>133</v>
      </c>
      <c r="B30" s="193" t="s">
        <v>134</v>
      </c>
      <c r="C30" s="84">
        <v>4.1999999999999997E-3</v>
      </c>
      <c r="D30" s="194" t="s">
        <v>208</v>
      </c>
    </row>
    <row r="31" spans="1:4" ht="13.5" thickBot="1" x14ac:dyDescent="0.25">
      <c r="A31" s="192" t="s">
        <v>135</v>
      </c>
      <c r="B31" s="193" t="s">
        <v>136</v>
      </c>
      <c r="C31" s="84">
        <f>8%*C30</f>
        <v>3.3599999999999998E-4</v>
      </c>
      <c r="D31" s="194" t="s">
        <v>209</v>
      </c>
    </row>
    <row r="32" spans="1:4" ht="13.5" thickBot="1" x14ac:dyDescent="0.25">
      <c r="A32" s="192" t="s">
        <v>87</v>
      </c>
      <c r="B32" s="193" t="s">
        <v>210</v>
      </c>
      <c r="C32" s="109">
        <v>3.9800000000000002E-2</v>
      </c>
      <c r="D32" s="153" t="s">
        <v>211</v>
      </c>
    </row>
    <row r="33" spans="1:4" ht="13.5" thickBot="1" x14ac:dyDescent="0.25">
      <c r="A33" s="192" t="s">
        <v>55</v>
      </c>
      <c r="B33" s="193" t="s">
        <v>138</v>
      </c>
      <c r="C33" s="84">
        <v>1.9400000000000001E-2</v>
      </c>
      <c r="D33" s="46" t="s">
        <v>212</v>
      </c>
    </row>
    <row r="34" spans="1:4" ht="26.25" thickBot="1" x14ac:dyDescent="0.25">
      <c r="A34" s="192" t="s">
        <v>117</v>
      </c>
      <c r="B34" s="193" t="s">
        <v>139</v>
      </c>
      <c r="C34" s="84">
        <f>1*36.8%*C33</f>
        <v>7.1392000000000001E-3</v>
      </c>
      <c r="D34" s="46" t="s">
        <v>213</v>
      </c>
    </row>
    <row r="35" spans="1:4" ht="13.5" thickBot="1" x14ac:dyDescent="0.25">
      <c r="A35" s="192" t="s">
        <v>140</v>
      </c>
      <c r="B35" s="193" t="s">
        <v>141</v>
      </c>
      <c r="C35" s="109">
        <v>2.0000000000000001E-4</v>
      </c>
      <c r="D35" s="46" t="s">
        <v>214</v>
      </c>
    </row>
    <row r="36" spans="1:4" ht="13.5" thickBot="1" x14ac:dyDescent="0.25">
      <c r="A36" s="357" t="s">
        <v>143</v>
      </c>
      <c r="B36" s="358"/>
      <c r="C36" s="358"/>
      <c r="D36" s="358"/>
    </row>
    <row r="37" spans="1:4" ht="13.5" thickBot="1" x14ac:dyDescent="0.25">
      <c r="A37" s="190" t="s">
        <v>145</v>
      </c>
      <c r="B37" s="178" t="s">
        <v>146</v>
      </c>
      <c r="C37" s="190" t="s">
        <v>132</v>
      </c>
      <c r="D37" s="79" t="s">
        <v>187</v>
      </c>
    </row>
    <row r="38" spans="1:4" ht="18.75" customHeight="1" thickBot="1" x14ac:dyDescent="0.25">
      <c r="A38" s="192" t="s">
        <v>133</v>
      </c>
      <c r="B38" s="193" t="s">
        <v>147</v>
      </c>
      <c r="C38" s="87">
        <v>0</v>
      </c>
      <c r="D38" s="46" t="s">
        <v>215</v>
      </c>
    </row>
    <row r="39" spans="1:4" ht="13.5" thickBot="1" x14ac:dyDescent="0.25">
      <c r="A39" s="192" t="s">
        <v>135</v>
      </c>
      <c r="B39" s="193" t="s">
        <v>148</v>
      </c>
      <c r="C39" s="87">
        <v>4.1999999999999997E-3</v>
      </c>
      <c r="D39" s="49" t="s">
        <v>216</v>
      </c>
    </row>
    <row r="40" spans="1:4" ht="13.5" thickBot="1" x14ac:dyDescent="0.25">
      <c r="A40" s="192" t="s">
        <v>87</v>
      </c>
      <c r="B40" s="193" t="s">
        <v>149</v>
      </c>
      <c r="C40" s="87">
        <v>2.0000000000000001E-4</v>
      </c>
      <c r="D40" s="49" t="s">
        <v>217</v>
      </c>
    </row>
    <row r="41" spans="1:4" ht="26.25" thickBot="1" x14ac:dyDescent="0.25">
      <c r="A41" s="192" t="s">
        <v>55</v>
      </c>
      <c r="B41" s="193" t="s">
        <v>150</v>
      </c>
      <c r="C41" s="87">
        <v>4.1999999999999997E-3</v>
      </c>
      <c r="D41" s="195" t="s">
        <v>218</v>
      </c>
    </row>
    <row r="42" spans="1:4" ht="13.5" thickBot="1" x14ac:dyDescent="0.25">
      <c r="A42" s="192" t="s">
        <v>117</v>
      </c>
      <c r="B42" s="193" t="s">
        <v>219</v>
      </c>
      <c r="C42" s="87">
        <v>2.0000000000000001E-4</v>
      </c>
      <c r="D42" s="49" t="s">
        <v>220</v>
      </c>
    </row>
    <row r="43" spans="1:4" ht="13.5" thickBot="1" x14ac:dyDescent="0.25">
      <c r="A43" s="196" t="s">
        <v>140</v>
      </c>
      <c r="B43" s="193" t="s">
        <v>221</v>
      </c>
      <c r="C43" s="197">
        <v>3.2000000000000002E-3</v>
      </c>
      <c r="D43" s="49" t="s">
        <v>222</v>
      </c>
    </row>
    <row r="44" spans="1:4" ht="13.5" thickBot="1" x14ac:dyDescent="0.25">
      <c r="A44" s="357" t="s">
        <v>168</v>
      </c>
      <c r="B44" s="358"/>
      <c r="C44" s="358"/>
      <c r="D44" s="358"/>
    </row>
    <row r="45" spans="1:4" ht="26.25" thickBot="1" x14ac:dyDescent="0.25">
      <c r="A45" s="190">
        <v>6</v>
      </c>
      <c r="B45" s="198" t="s">
        <v>169</v>
      </c>
      <c r="C45" s="179" t="s">
        <v>223</v>
      </c>
      <c r="D45" s="79" t="s">
        <v>128</v>
      </c>
    </row>
    <row r="46" spans="1:4" ht="13.5" thickBot="1" x14ac:dyDescent="0.25">
      <c r="A46" s="192" t="s">
        <v>133</v>
      </c>
      <c r="B46" s="199" t="s">
        <v>170</v>
      </c>
      <c r="C46" s="200">
        <v>0.05</v>
      </c>
      <c r="D46" s="194" t="s">
        <v>224</v>
      </c>
    </row>
    <row r="47" spans="1:4" ht="13.5" thickBot="1" x14ac:dyDescent="0.25">
      <c r="A47" s="192" t="s">
        <v>135</v>
      </c>
      <c r="B47" s="199" t="s">
        <v>171</v>
      </c>
      <c r="C47" s="200">
        <v>0.05</v>
      </c>
      <c r="D47" s="194" t="s">
        <v>224</v>
      </c>
    </row>
    <row r="48" spans="1:4" ht="13.5" thickBot="1" x14ac:dyDescent="0.25">
      <c r="A48" s="192" t="s">
        <v>87</v>
      </c>
      <c r="B48" s="199" t="s">
        <v>172</v>
      </c>
      <c r="C48" s="87">
        <v>0.14249999999999999</v>
      </c>
      <c r="D48" s="81"/>
    </row>
    <row r="49" spans="1:4" ht="39" thickBot="1" x14ac:dyDescent="0.25">
      <c r="A49" s="192"/>
      <c r="B49" s="199" t="s">
        <v>173</v>
      </c>
      <c r="C49" s="87">
        <f>7.6%+1.65%</f>
        <v>9.2499999999999999E-2</v>
      </c>
      <c r="D49" s="201" t="s">
        <v>225</v>
      </c>
    </row>
    <row r="50" spans="1:4" ht="13.5" thickBot="1" x14ac:dyDescent="0.25">
      <c r="A50" s="192"/>
      <c r="B50" s="199" t="s">
        <v>174</v>
      </c>
      <c r="C50" s="200">
        <v>0.05</v>
      </c>
      <c r="D50" s="194" t="s">
        <v>226</v>
      </c>
    </row>
  </sheetData>
  <mergeCells count="14">
    <mergeCell ref="A11:D11"/>
    <mergeCell ref="A21:D21"/>
    <mergeCell ref="B22:C22"/>
    <mergeCell ref="A36:D36"/>
    <mergeCell ref="A44:D44"/>
    <mergeCell ref="B23:C23"/>
    <mergeCell ref="B24:C24"/>
    <mergeCell ref="B27:C27"/>
    <mergeCell ref="A28:D28"/>
    <mergeCell ref="A1:D1"/>
    <mergeCell ref="B2:C2"/>
    <mergeCell ref="B3:C3"/>
    <mergeCell ref="A5:D5"/>
    <mergeCell ref="A6:D6"/>
  </mergeCells>
  <phoneticPr fontId="53" type="noConversion"/>
  <pageMargins left="0.511811024" right="0.511811024" top="0.78740157499999996" bottom="0.78740157499999996" header="0.31496062000000002" footer="0.31496062000000002"/>
  <pageSetup paperSize="9" scale="4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PROPOSTA</vt:lpstr>
      <vt:lpstr>RESUMO</vt:lpstr>
      <vt:lpstr>1 Analista-Direito</vt:lpstr>
      <vt:lpstr>Analista - Contabilidade</vt:lpstr>
      <vt:lpstr>M.C.</vt:lpstr>
      <vt:lpstr>M.C.!Area_de_impressao</vt:lpstr>
      <vt:lpstr>PROPOSTA!Area_de_impressao</vt:lpstr>
      <vt:lpstr>RESUMO!Area_de_impressao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Davalos Avelino</dc:creator>
  <cp:lastModifiedBy>DANIELA DOS SANTOS MASSA</cp:lastModifiedBy>
  <cp:revision/>
  <cp:lastPrinted>2025-06-09T13:37:16Z</cp:lastPrinted>
  <dcterms:created xsi:type="dcterms:W3CDTF">2016-01-26T14:18:59Z</dcterms:created>
  <dcterms:modified xsi:type="dcterms:W3CDTF">2025-06-09T18:48:36Z</dcterms:modified>
</cp:coreProperties>
</file>