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a\Downloads\"/>
    </mc:Choice>
  </mc:AlternateContent>
  <xr:revisionPtr revIDLastSave="0" documentId="13_ncr:1_{D1FF8D6F-6B6B-4ABA-BB4D-7E4A41B7457D}" xr6:coauthVersionLast="47" xr6:coauthVersionMax="47" xr10:uidLastSave="{00000000-0000-0000-0000-000000000000}"/>
  <bookViews>
    <workbookView xWindow="-120" yWindow="-120" windowWidth="29040" windowHeight="15720" tabRatio="864" xr2:uid="{DC8B4878-9769-4445-A8E1-AAC5F59C5B22}"/>
  </bookViews>
  <sheets>
    <sheet name="RESUMO" sheetId="2" r:id="rId1"/>
    <sheet name="Salários" sheetId="29" r:id="rId2"/>
    <sheet name="00  - Todos os Perfis" sheetId="30" r:id="rId3"/>
    <sheet name="Perc. Lucro e Custos Indiretos" sheetId="16" r:id="rId4"/>
    <sheet name="Média dos Benefícios" sheetId="3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xlnm.Print_Area_1" localSheetId="1">!#REF!</definedName>
    <definedName name="____xlnm.Print_Area_1">!#REF!</definedName>
    <definedName name="____xlnm.Print_Area_2" localSheetId="1">!#REF!</definedName>
    <definedName name="____xlnm.Print_Area_2">!#REF!</definedName>
    <definedName name="____xlnm.Print_Area_3" localSheetId="1">!#REF!</definedName>
    <definedName name="____xlnm.Print_Area_3">!#REF!</definedName>
    <definedName name="___xlnm.Print_Area_1" localSheetId="1">!#REF!</definedName>
    <definedName name="___xlnm.Print_Area_1">!#REF!</definedName>
    <definedName name="___xlnm.Print_Area_2" localSheetId="1">!#REF!</definedName>
    <definedName name="___xlnm.Print_Area_2">!#REF!</definedName>
    <definedName name="___xlnm.Print_Area_3">!#REF!</definedName>
    <definedName name="__xlnm.Print_Area_1">!#REF!</definedName>
    <definedName name="__xlnm.Print_Area_2">!#REF!</definedName>
    <definedName name="__xlnm.Print_Area_3">!#REF!</definedName>
    <definedName name="_1Sem_nome">#REF!</definedName>
    <definedName name="_P1">#REF!</definedName>
    <definedName name="_P2">#REF!</definedName>
    <definedName name="Area_2">#REF!</definedName>
    <definedName name="aREA1">#REF!</definedName>
    <definedName name="area2">#REF!</definedName>
    <definedName name="Area3">#REF!</definedName>
    <definedName name="Area4">#REF!</definedName>
    <definedName name="BuiltIn_Print_Area">#REF!</definedName>
    <definedName name="BuiltIn_Print_Area___0">#REF!</definedName>
    <definedName name="CargodoProfissional">[1]Complexidade!$E$3:$E$23</definedName>
    <definedName name="Carne">#REF!</definedName>
    <definedName name="CHEFE">#REF!</definedName>
    <definedName name="CréditoAdicional">#REF!</definedName>
    <definedName name="CréditoAdicionalSOMA">#REF!</definedName>
    <definedName name="CréditoAdicionalSOMASE">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2">#N/A</definedName>
    <definedName name="Excel_BuiltIn_Print_Area_2">#REF!</definedName>
    <definedName name="Excel_BuiltIn_Print_Area_2_2">#N/A</definedName>
    <definedName name="Excel_BuiltIn_Print_Area_3_1">#REF!</definedName>
    <definedName name="Excel_BuiltIn_Print_Area_4_1">#REF!</definedName>
    <definedName name="Excel_BuiltIn_Print_Area_6_1">#REF!</definedName>
    <definedName name="Excel_BuiltIn_Print_Area_7_1">#REF!</definedName>
    <definedName name="Excel_BuiltIn_Print_Area_8_1">#REF!</definedName>
    <definedName name="Excel_um">#REF!</definedName>
    <definedName name="Fruta">#REF!</definedName>
    <definedName name="ISS">#N/A</definedName>
    <definedName name="Itens">#REF!</definedName>
    <definedName name="MaisFruta">#REF!</definedName>
    <definedName name="MaisItem">#REF!</definedName>
    <definedName name="MaisItens">#REF!</definedName>
    <definedName name="Não_possui_sindicato_e_ou_Convenção_Coletiva__fonte_de_pesquisa_da_média_salarial__https___dissidio.com.br">[2]RESUMO!#REF!</definedName>
    <definedName name="Perfis" localSheetId="1">[3]Perfis!$B$2:$B$34</definedName>
    <definedName name="Perfis">[4]Perfis!$B$2:$B$34</definedName>
    <definedName name="Pintor">#REF!</definedName>
    <definedName name="Pintor1">#REF!</definedName>
    <definedName name="Po">#REF!</definedName>
    <definedName name="PPPAs">#REF!</definedName>
    <definedName name="Profissional">[5]Complexidade!$E$3:$E$23</definedName>
    <definedName name="q">#REF!</definedName>
    <definedName name="Serviços" localSheetId="1">[3]Serviços!$A$2:$A$10</definedName>
    <definedName name="Serviços">[4]Serviços!$A$2:$A$10</definedName>
    <definedName name="SOMASE">#REF!</definedName>
    <definedName name="ssss">#REF!</definedName>
    <definedName name="Teste">#N/A</definedName>
    <definedName name="Tipo_de_Joranda_de_Trabalho">OFFSET([6]Apoio!$A$1,1,0,COUNTA([6]Apoio!$A:$A)-1,1)</definedName>
    <definedName name="To">#REF!</definedName>
    <definedName name="Total">#REF!</definedName>
    <definedName name="um">#REF!</definedName>
    <definedName name="UN">#REF!</definedName>
    <definedName name="UniformeMensageiro">#REF!</definedName>
    <definedName name="UniformeMensageiros">#REF!</definedName>
    <definedName name="UniformeRecepcionista">#REF!</definedName>
    <definedName name="vvvv">#REF!</definedName>
    <definedName name="xxx">#REF!</definedName>
    <definedName name="xxxx">#REF!</definedName>
    <definedName name="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1" l="1"/>
  <c r="E3" i="31"/>
  <c r="E172" i="30" l="1"/>
  <c r="F172" i="30"/>
  <c r="G172" i="30"/>
  <c r="H172" i="30"/>
  <c r="I172" i="30"/>
  <c r="J172" i="30"/>
  <c r="K172" i="30"/>
  <c r="L172" i="30"/>
  <c r="M172" i="30"/>
  <c r="N172" i="30"/>
  <c r="N29" i="30"/>
  <c r="M29" i="30"/>
  <c r="K29" i="30"/>
  <c r="L29" i="30"/>
  <c r="J29" i="30"/>
  <c r="I29" i="30"/>
  <c r="H29" i="30"/>
  <c r="G29" i="30"/>
  <c r="F29" i="30"/>
  <c r="D29" i="30"/>
  <c r="E29" i="30"/>
  <c r="D172" i="30"/>
  <c r="C157" i="30"/>
  <c r="C150" i="30"/>
  <c r="C149" i="30"/>
  <c r="C117" i="30"/>
  <c r="C131" i="30" s="1"/>
  <c r="C133" i="30" s="1"/>
  <c r="C97" i="30"/>
  <c r="D73" i="30"/>
  <c r="E73" i="30" s="1"/>
  <c r="F73" i="30" s="1"/>
  <c r="C62" i="30"/>
  <c r="C100" i="30" s="1"/>
  <c r="C45" i="30"/>
  <c r="E78" i="30" l="1"/>
  <c r="E89" i="30" s="1"/>
  <c r="G73" i="30"/>
  <c r="H73" i="30" s="1"/>
  <c r="I73" i="30" s="1"/>
  <c r="J73" i="30" s="1"/>
  <c r="K73" i="30" s="1"/>
  <c r="L73" i="30" s="1"/>
  <c r="M73" i="30" s="1"/>
  <c r="N73" i="30" s="1"/>
  <c r="C151" i="30"/>
  <c r="D78" i="30"/>
  <c r="D89" i="30" s="1"/>
  <c r="C102" i="30"/>
  <c r="F78" i="30" l="1"/>
  <c r="F89" i="30" s="1"/>
  <c r="G78" i="30"/>
  <c r="G89" i="30" s="1"/>
  <c r="H78" i="30"/>
  <c r="H89" i="30" s="1"/>
  <c r="I78" i="30" l="1"/>
  <c r="I89" i="30" s="1"/>
  <c r="J78" i="30" l="1"/>
  <c r="J89" i="30" s="1"/>
  <c r="K78" i="30" l="1"/>
  <c r="K89" i="30" s="1"/>
  <c r="L78" i="30" l="1"/>
  <c r="L89" i="30" s="1"/>
  <c r="N78" i="30" l="1"/>
  <c r="N89" i="30" s="1"/>
  <c r="M78" i="30"/>
  <c r="M89" i="30" s="1"/>
  <c r="F48" i="16" l="1"/>
  <c r="C8" i="2" l="1"/>
  <c r="C7" i="2" l="1"/>
  <c r="C9" i="2"/>
  <c r="C10" i="2"/>
  <c r="C11" i="2"/>
  <c r="C12" i="2"/>
  <c r="C13" i="2"/>
  <c r="C14" i="2"/>
  <c r="C15" i="2"/>
  <c r="C16" i="2"/>
  <c r="C6" i="2"/>
  <c r="D7" i="2"/>
  <c r="D8" i="2"/>
  <c r="D9" i="2"/>
  <c r="D10" i="2"/>
  <c r="D11" i="2"/>
  <c r="D12" i="2"/>
  <c r="D13" i="2"/>
  <c r="D14" i="2"/>
  <c r="D15" i="2"/>
  <c r="D16" i="2"/>
  <c r="D6" i="2"/>
  <c r="F14" i="29"/>
  <c r="G48" i="16" l="1"/>
  <c r="D18" i="2" l="1"/>
  <c r="G49" i="16" l="1"/>
  <c r="F49" i="16"/>
  <c r="E12" i="16"/>
  <c r="E11" i="16"/>
  <c r="E10" i="16"/>
  <c r="E8" i="29" l="1"/>
  <c r="I32" i="30" l="1"/>
  <c r="I34" i="30" s="1"/>
  <c r="I44" i="30" l="1"/>
  <c r="I168" i="30"/>
  <c r="I96" i="30"/>
  <c r="I98" i="30"/>
  <c r="I97" i="30"/>
  <c r="I100" i="30"/>
  <c r="I99" i="30"/>
  <c r="I43" i="30"/>
  <c r="I45" i="30" s="1"/>
  <c r="I54" i="30" s="1"/>
  <c r="I101" i="30"/>
  <c r="E4" i="29"/>
  <c r="E7" i="29"/>
  <c r="I60" i="30" l="1"/>
  <c r="I59" i="30"/>
  <c r="I58" i="30"/>
  <c r="I57" i="30"/>
  <c r="I61" i="30"/>
  <c r="I56" i="30"/>
  <c r="E32" i="30"/>
  <c r="E34" i="30" s="1"/>
  <c r="H32" i="30"/>
  <c r="H34" i="30" s="1"/>
  <c r="I55" i="30"/>
  <c r="I87" i="30"/>
  <c r="E6" i="29"/>
  <c r="E10" i="29"/>
  <c r="I62" i="30" l="1"/>
  <c r="I88" i="30" s="1"/>
  <c r="I90" i="30"/>
  <c r="I169" i="30" s="1"/>
  <c r="K32" i="30"/>
  <c r="K34" i="30" s="1"/>
  <c r="E168" i="30"/>
  <c r="E101" i="30"/>
  <c r="E43" i="30"/>
  <c r="E97" i="30"/>
  <c r="E44" i="30"/>
  <c r="E98" i="30"/>
  <c r="E100" i="30"/>
  <c r="E99" i="30"/>
  <c r="E96" i="30"/>
  <c r="G32" i="30"/>
  <c r="G34" i="30" s="1"/>
  <c r="H44" i="30"/>
  <c r="H99" i="30"/>
  <c r="H168" i="30"/>
  <c r="H97" i="30"/>
  <c r="H43" i="30"/>
  <c r="H96" i="30"/>
  <c r="H101" i="30"/>
  <c r="H98" i="30"/>
  <c r="H100" i="30"/>
  <c r="E5" i="29"/>
  <c r="H45" i="30" l="1"/>
  <c r="H59" i="30" s="1"/>
  <c r="G101" i="30"/>
  <c r="G100" i="30"/>
  <c r="G44" i="30"/>
  <c r="G96" i="30"/>
  <c r="G98" i="30"/>
  <c r="G97" i="30"/>
  <c r="G168" i="30"/>
  <c r="G99" i="30"/>
  <c r="G43" i="30"/>
  <c r="F32" i="30"/>
  <c r="F34" i="30" s="1"/>
  <c r="E102" i="30"/>
  <c r="E170" i="30" s="1"/>
  <c r="K101" i="30"/>
  <c r="K98" i="30"/>
  <c r="K44" i="30"/>
  <c r="K97" i="30"/>
  <c r="K43" i="30"/>
  <c r="K96" i="30"/>
  <c r="K100" i="30"/>
  <c r="K99" i="30"/>
  <c r="K168" i="30"/>
  <c r="E45" i="30"/>
  <c r="E11" i="29"/>
  <c r="L32" i="30" s="1"/>
  <c r="L34" i="30" s="1"/>
  <c r="E12" i="29"/>
  <c r="E3" i="29"/>
  <c r="E9" i="29"/>
  <c r="E13" i="29"/>
  <c r="H54" i="30" l="1"/>
  <c r="H55" i="30"/>
  <c r="H61" i="30"/>
  <c r="H87" i="30"/>
  <c r="H56" i="30"/>
  <c r="H57" i="30"/>
  <c r="K45" i="30"/>
  <c r="K60" i="30" s="1"/>
  <c r="H60" i="30"/>
  <c r="H58" i="30"/>
  <c r="M32" i="30"/>
  <c r="M34" i="30" s="1"/>
  <c r="E57" i="30"/>
  <c r="E87" i="30"/>
  <c r="E56" i="30"/>
  <c r="E114" i="30"/>
  <c r="E112" i="30"/>
  <c r="E58" i="30"/>
  <c r="E111" i="30"/>
  <c r="E59" i="30"/>
  <c r="E61" i="30"/>
  <c r="E113" i="30"/>
  <c r="E54" i="30"/>
  <c r="E55" i="30"/>
  <c r="E115" i="30"/>
  <c r="E60" i="30"/>
  <c r="E116" i="30"/>
  <c r="N32" i="30"/>
  <c r="N34" i="30" s="1"/>
  <c r="L99" i="30"/>
  <c r="L98" i="30"/>
  <c r="L168" i="30"/>
  <c r="L96" i="30"/>
  <c r="L101" i="30"/>
  <c r="L97" i="30"/>
  <c r="L100" i="30"/>
  <c r="L44" i="30"/>
  <c r="L43" i="30"/>
  <c r="F168" i="30"/>
  <c r="F96" i="30"/>
  <c r="F98" i="30"/>
  <c r="F97" i="30"/>
  <c r="F100" i="30"/>
  <c r="F44" i="30"/>
  <c r="F99" i="30"/>
  <c r="F43" i="30"/>
  <c r="F101" i="30"/>
  <c r="J32" i="30"/>
  <c r="J34" i="30" s="1"/>
  <c r="D32" i="30"/>
  <c r="D34" i="30" s="1"/>
  <c r="G45" i="30"/>
  <c r="K54" i="30" l="1"/>
  <c r="H62" i="30"/>
  <c r="H88" i="30" s="1"/>
  <c r="H90" i="30" s="1"/>
  <c r="H169" i="30" s="1"/>
  <c r="K87" i="30"/>
  <c r="K55" i="30"/>
  <c r="K58" i="30"/>
  <c r="K61" i="30"/>
  <c r="K56" i="30"/>
  <c r="K57" i="30"/>
  <c r="K59" i="30"/>
  <c r="F102" i="30"/>
  <c r="F170" i="30" s="1"/>
  <c r="D96" i="30"/>
  <c r="D101" i="30"/>
  <c r="D44" i="30"/>
  <c r="D100" i="30"/>
  <c r="D168" i="30"/>
  <c r="D98" i="30"/>
  <c r="D43" i="30"/>
  <c r="D97" i="30"/>
  <c r="D99" i="30"/>
  <c r="J99" i="30"/>
  <c r="J43" i="30"/>
  <c r="J101" i="30"/>
  <c r="J96" i="30"/>
  <c r="J44" i="30"/>
  <c r="J98" i="30"/>
  <c r="J97" i="30"/>
  <c r="J168" i="30"/>
  <c r="J100" i="30"/>
  <c r="F45" i="30"/>
  <c r="L45" i="30"/>
  <c r="M168" i="30"/>
  <c r="M98" i="30"/>
  <c r="M44" i="30"/>
  <c r="M100" i="30"/>
  <c r="M97" i="30"/>
  <c r="M99" i="30"/>
  <c r="M96" i="30"/>
  <c r="M43" i="30"/>
  <c r="M101" i="30"/>
  <c r="G55" i="30"/>
  <c r="G87" i="30"/>
  <c r="G54" i="30"/>
  <c r="G57" i="30"/>
  <c r="G59" i="30"/>
  <c r="G60" i="30"/>
  <c r="G58" i="30"/>
  <c r="G56" i="30"/>
  <c r="G61" i="30"/>
  <c r="N100" i="30"/>
  <c r="N168" i="30"/>
  <c r="N43" i="30"/>
  <c r="N44" i="30"/>
  <c r="N96" i="30"/>
  <c r="N98" i="30"/>
  <c r="N97" i="30"/>
  <c r="N99" i="30"/>
  <c r="N101" i="30"/>
  <c r="E62" i="30"/>
  <c r="E88" i="30" s="1"/>
  <c r="E90" i="30" s="1"/>
  <c r="E169" i="30" s="1"/>
  <c r="E117" i="30"/>
  <c r="E131" i="30" s="1"/>
  <c r="E133" i="30" s="1"/>
  <c r="E171" i="30" s="1"/>
  <c r="K62" i="30" l="1"/>
  <c r="K88" i="30" s="1"/>
  <c r="K90" i="30" s="1"/>
  <c r="K169" i="30" s="1"/>
  <c r="D45" i="30"/>
  <c r="D60" i="30" s="1"/>
  <c r="E173" i="30"/>
  <c r="M45" i="30"/>
  <c r="M58" i="30" s="1"/>
  <c r="F55" i="30"/>
  <c r="F87" i="30"/>
  <c r="F112" i="30"/>
  <c r="F113" i="30"/>
  <c r="F111" i="30"/>
  <c r="F58" i="30"/>
  <c r="F116" i="30"/>
  <c r="F59" i="30"/>
  <c r="F54" i="30"/>
  <c r="F61" i="30"/>
  <c r="F56" i="30"/>
  <c r="F114" i="30"/>
  <c r="F60" i="30"/>
  <c r="F115" i="30"/>
  <c r="F57" i="30"/>
  <c r="N45" i="30"/>
  <c r="G62" i="30"/>
  <c r="G88" i="30" s="1"/>
  <c r="G90" i="30" s="1"/>
  <c r="G169" i="30" s="1"/>
  <c r="L55" i="30"/>
  <c r="L87" i="30"/>
  <c r="L58" i="30"/>
  <c r="L54" i="30"/>
  <c r="L56" i="30"/>
  <c r="L57" i="30"/>
  <c r="L59" i="30"/>
  <c r="L61" i="30"/>
  <c r="L60" i="30"/>
  <c r="J45" i="30"/>
  <c r="D102" i="30"/>
  <c r="E149" i="30" l="1"/>
  <c r="D57" i="30"/>
  <c r="D56" i="30"/>
  <c r="D54" i="30"/>
  <c r="D59" i="30"/>
  <c r="D55" i="30"/>
  <c r="M57" i="30"/>
  <c r="D87" i="30"/>
  <c r="D58" i="30"/>
  <c r="D112" i="30"/>
  <c r="D116" i="30"/>
  <c r="M54" i="30"/>
  <c r="D113" i="30"/>
  <c r="D61" i="30"/>
  <c r="E150" i="30"/>
  <c r="E156" i="30" s="1"/>
  <c r="M56" i="30"/>
  <c r="M61" i="30"/>
  <c r="M59" i="30"/>
  <c r="M55" i="30"/>
  <c r="M60" i="30"/>
  <c r="F117" i="30"/>
  <c r="F131" i="30" s="1"/>
  <c r="F133" i="30" s="1"/>
  <c r="F171" i="30" s="1"/>
  <c r="M87" i="30"/>
  <c r="J55" i="30"/>
  <c r="J87" i="30"/>
  <c r="J58" i="30"/>
  <c r="J56" i="30"/>
  <c r="J54" i="30"/>
  <c r="J57" i="30"/>
  <c r="J61" i="30"/>
  <c r="J60" i="30"/>
  <c r="J59" i="30"/>
  <c r="F62" i="30"/>
  <c r="F88" i="30" s="1"/>
  <c r="F90" i="30" s="1"/>
  <c r="F169" i="30" s="1"/>
  <c r="L62" i="30"/>
  <c r="L88" i="30" s="1"/>
  <c r="L90" i="30" s="1"/>
  <c r="L169" i="30" s="1"/>
  <c r="D170" i="30"/>
  <c r="D114" i="30"/>
  <c r="D115" i="30"/>
  <c r="D111" i="30"/>
  <c r="N58" i="30"/>
  <c r="N87" i="30"/>
  <c r="N56" i="30"/>
  <c r="N57" i="30"/>
  <c r="N54" i="30"/>
  <c r="N60" i="30"/>
  <c r="N59" i="30"/>
  <c r="N61" i="30"/>
  <c r="N55" i="30"/>
  <c r="D62" i="30" l="1"/>
  <c r="D88" i="30" s="1"/>
  <c r="D90" i="30" s="1"/>
  <c r="D169" i="30" s="1"/>
  <c r="E151" i="30"/>
  <c r="E155" i="30"/>
  <c r="E153" i="30"/>
  <c r="M62" i="30"/>
  <c r="M88" i="30" s="1"/>
  <c r="M90" i="30" s="1"/>
  <c r="M169" i="30" s="1"/>
  <c r="F173" i="30"/>
  <c r="E154" i="30"/>
  <c r="N62" i="30"/>
  <c r="N88" i="30" s="1"/>
  <c r="N90" i="30" s="1"/>
  <c r="N169" i="30" s="1"/>
  <c r="D117" i="30"/>
  <c r="D131" i="30" s="1"/>
  <c r="D133" i="30" s="1"/>
  <c r="D171" i="30" s="1"/>
  <c r="J62" i="30"/>
  <c r="J88" i="30" s="1"/>
  <c r="J90" i="30" s="1"/>
  <c r="J169" i="30" s="1"/>
  <c r="F149" i="30" l="1"/>
  <c r="E157" i="30"/>
  <c r="E158" i="30" s="1"/>
  <c r="E174" i="30" s="1"/>
  <c r="D173" i="30"/>
  <c r="F150" i="30"/>
  <c r="F151" i="30" s="1"/>
  <c r="D149" i="30" l="1"/>
  <c r="E175" i="30"/>
  <c r="E7" i="2" s="1"/>
  <c r="F7" i="2" s="1"/>
  <c r="G7" i="2" s="1"/>
  <c r="F154" i="30"/>
  <c r="F156" i="30"/>
  <c r="F155" i="30"/>
  <c r="F153" i="30"/>
  <c r="D150" i="30"/>
  <c r="D156" i="30" s="1"/>
  <c r="E179" i="30" l="1"/>
  <c r="H7" i="2" s="1"/>
  <c r="E176" i="30"/>
  <c r="E177" i="30" s="1"/>
  <c r="D153" i="30"/>
  <c r="D151" i="30"/>
  <c r="D154" i="30"/>
  <c r="F157" i="30"/>
  <c r="F158" i="30" s="1"/>
  <c r="F174" i="30" s="1"/>
  <c r="F175" i="30" s="1"/>
  <c r="E8" i="2" s="1"/>
  <c r="D155" i="30"/>
  <c r="G4" i="29" l="1"/>
  <c r="D157" i="30"/>
  <c r="D158" i="30" s="1"/>
  <c r="D174" i="30" s="1"/>
  <c r="D175" i="30" s="1"/>
  <c r="F179" i="30"/>
  <c r="H8" i="2" s="1"/>
  <c r="F176" i="30"/>
  <c r="F177" i="30" s="1"/>
  <c r="F8" i="2"/>
  <c r="G8" i="2" s="1"/>
  <c r="G5" i="29" l="1"/>
  <c r="E6" i="2"/>
  <c r="F6" i="2" s="1"/>
  <c r="G6" i="2" s="1"/>
  <c r="D176" i="30"/>
  <c r="D179" i="30"/>
  <c r="H6" i="2" s="1"/>
  <c r="D177" i="30"/>
  <c r="H102" i="30"/>
  <c r="I102" i="30"/>
  <c r="G102" i="30"/>
  <c r="G3" i="29" l="1"/>
  <c r="G170" i="30"/>
  <c r="G113" i="30"/>
  <c r="G112" i="30"/>
  <c r="G115" i="30"/>
  <c r="G111" i="30"/>
  <c r="G116" i="30"/>
  <c r="G114" i="30"/>
  <c r="H170" i="30"/>
  <c r="H114" i="30"/>
  <c r="H112" i="30"/>
  <c r="H113" i="30"/>
  <c r="H111" i="30"/>
  <c r="H115" i="30"/>
  <c r="H116" i="30"/>
  <c r="I170" i="30"/>
  <c r="I112" i="30"/>
  <c r="I113" i="30"/>
  <c r="I115" i="30"/>
  <c r="I111" i="30"/>
  <c r="I116" i="30"/>
  <c r="I114" i="30"/>
  <c r="J102" i="30"/>
  <c r="I117" i="30" l="1"/>
  <c r="I131" i="30" s="1"/>
  <c r="I133" i="30" s="1"/>
  <c r="I171" i="30" s="1"/>
  <c r="I173" i="30" s="1"/>
  <c r="J170" i="30"/>
  <c r="J116" i="30"/>
  <c r="J114" i="30"/>
  <c r="J113" i="30"/>
  <c r="J111" i="30"/>
  <c r="J112" i="30"/>
  <c r="J115" i="30"/>
  <c r="G117" i="30"/>
  <c r="G131" i="30" s="1"/>
  <c r="G133" i="30" s="1"/>
  <c r="G171" i="30" s="1"/>
  <c r="G173" i="30" s="1"/>
  <c r="H117" i="30"/>
  <c r="H131" i="30" s="1"/>
  <c r="H133" i="30" s="1"/>
  <c r="H171" i="30" s="1"/>
  <c r="H173" i="30" s="1"/>
  <c r="K102" i="30"/>
  <c r="H149" i="30" l="1"/>
  <c r="H150" i="30" s="1"/>
  <c r="I149" i="30"/>
  <c r="I150" i="30" s="1"/>
  <c r="J117" i="30"/>
  <c r="J131" i="30" s="1"/>
  <c r="J133" i="30" s="1"/>
  <c r="J171" i="30" s="1"/>
  <c r="J173" i="30" s="1"/>
  <c r="G149" i="30"/>
  <c r="G150" i="30" s="1"/>
  <c r="K170" i="30"/>
  <c r="K113" i="30"/>
  <c r="K112" i="30"/>
  <c r="K114" i="30"/>
  <c r="K115" i="30"/>
  <c r="K116" i="30"/>
  <c r="K111" i="30"/>
  <c r="L102" i="30"/>
  <c r="K117" i="30" l="1"/>
  <c r="K131" i="30" s="1"/>
  <c r="K133" i="30" s="1"/>
  <c r="K171" i="30" s="1"/>
  <c r="K173" i="30" s="1"/>
  <c r="H156" i="30"/>
  <c r="H154" i="30"/>
  <c r="G156" i="30"/>
  <c r="G154" i="30"/>
  <c r="G153" i="30"/>
  <c r="I156" i="30"/>
  <c r="I154" i="30"/>
  <c r="L170" i="30"/>
  <c r="L116" i="30"/>
  <c r="L113" i="30"/>
  <c r="L115" i="30"/>
  <c r="L111" i="30"/>
  <c r="L114" i="30"/>
  <c r="L112" i="30"/>
  <c r="J149" i="30"/>
  <c r="J150" i="30" s="1"/>
  <c r="J153" i="30" s="1"/>
  <c r="G155" i="30"/>
  <c r="G151" i="30"/>
  <c r="H153" i="30"/>
  <c r="H151" i="30"/>
  <c r="I155" i="30"/>
  <c r="I151" i="30"/>
  <c r="I153" i="30"/>
  <c r="H155" i="30"/>
  <c r="M102" i="30"/>
  <c r="N102" i="30"/>
  <c r="L117" i="30" l="1"/>
  <c r="L131" i="30" s="1"/>
  <c r="L133" i="30" s="1"/>
  <c r="L171" i="30" s="1"/>
  <c r="L173" i="30" s="1"/>
  <c r="G157" i="30"/>
  <c r="G158" i="30" s="1"/>
  <c r="G174" i="30" s="1"/>
  <c r="G175" i="30" s="1"/>
  <c r="E9" i="2" s="1"/>
  <c r="J155" i="30"/>
  <c r="J156" i="30"/>
  <c r="J154" i="30"/>
  <c r="I157" i="30"/>
  <c r="I158" i="30" s="1"/>
  <c r="I174" i="30" s="1"/>
  <c r="I175" i="30" s="1"/>
  <c r="E11" i="2" s="1"/>
  <c r="K149" i="30"/>
  <c r="K150" i="30" s="1"/>
  <c r="H157" i="30"/>
  <c r="H158" i="30" s="1"/>
  <c r="H174" i="30" s="1"/>
  <c r="J151" i="30"/>
  <c r="N170" i="30"/>
  <c r="N115" i="30"/>
  <c r="N111" i="30"/>
  <c r="N114" i="30"/>
  <c r="N113" i="30"/>
  <c r="N116" i="30"/>
  <c r="N112" i="30"/>
  <c r="M170" i="30"/>
  <c r="M113" i="30"/>
  <c r="M111" i="30"/>
  <c r="M112" i="30"/>
  <c r="M116" i="30"/>
  <c r="M115" i="30"/>
  <c r="M114" i="30"/>
  <c r="H175" i="30" l="1"/>
  <c r="E10" i="2" s="1"/>
  <c r="F10" i="2" s="1"/>
  <c r="G10" i="2" s="1"/>
  <c r="I179" i="30"/>
  <c r="H11" i="2" s="1"/>
  <c r="F11" i="2"/>
  <c r="G11" i="2" s="1"/>
  <c r="F9" i="2"/>
  <c r="J157" i="30"/>
  <c r="J158" i="30" s="1"/>
  <c r="J174" i="30" s="1"/>
  <c r="J175" i="30" s="1"/>
  <c r="E12" i="2" s="1"/>
  <c r="I176" i="30"/>
  <c r="I177" i="30" s="1"/>
  <c r="K155" i="30"/>
  <c r="K154" i="30"/>
  <c r="K156" i="30"/>
  <c r="N117" i="30"/>
  <c r="N131" i="30" s="1"/>
  <c r="N133" i="30" s="1"/>
  <c r="N171" i="30" s="1"/>
  <c r="N173" i="30" s="1"/>
  <c r="K153" i="30"/>
  <c r="M117" i="30"/>
  <c r="M131" i="30" s="1"/>
  <c r="M133" i="30" s="1"/>
  <c r="M171" i="30" s="1"/>
  <c r="M173" i="30" s="1"/>
  <c r="K151" i="30"/>
  <c r="L149" i="30"/>
  <c r="L150" i="30" s="1"/>
  <c r="L153" i="30" s="1"/>
  <c r="G176" i="30"/>
  <c r="G177" i="30" s="1"/>
  <c r="G179" i="30"/>
  <c r="H9" i="2" s="1"/>
  <c r="H179" i="30"/>
  <c r="H10" i="2" s="1"/>
  <c r="H176" i="30"/>
  <c r="H177" i="30" s="1"/>
  <c r="G6" i="29" l="1"/>
  <c r="G7" i="29"/>
  <c r="G8" i="29"/>
  <c r="J179" i="30"/>
  <c r="H12" i="2" s="1"/>
  <c r="G9" i="2"/>
  <c r="L154" i="30"/>
  <c r="J176" i="30"/>
  <c r="J177" i="30" s="1"/>
  <c r="N149" i="30"/>
  <c r="M149" i="30"/>
  <c r="M150" i="30" s="1"/>
  <c r="M154" i="30" s="1"/>
  <c r="K157" i="30"/>
  <c r="K158" i="30" s="1"/>
  <c r="K174" i="30" s="1"/>
  <c r="L155" i="30"/>
  <c r="L151" i="30"/>
  <c r="L156" i="30"/>
  <c r="G9" i="29" l="1"/>
  <c r="K175" i="30"/>
  <c r="E13" i="2" s="1"/>
  <c r="F13" i="2" s="1"/>
  <c r="G13" i="2" s="1"/>
  <c r="F12" i="2"/>
  <c r="M155" i="30"/>
  <c r="L157" i="30"/>
  <c r="L158" i="30" s="1"/>
  <c r="L174" i="30" s="1"/>
  <c r="L175" i="30" s="1"/>
  <c r="E14" i="2" s="1"/>
  <c r="M151" i="30"/>
  <c r="M153" i="30"/>
  <c r="M156" i="30"/>
  <c r="N150" i="30"/>
  <c r="N151" i="30" s="1"/>
  <c r="K176" i="30" l="1"/>
  <c r="K177" i="30" s="1"/>
  <c r="K179" i="30"/>
  <c r="H13" i="2" s="1"/>
  <c r="G12" i="2"/>
  <c r="L179" i="30"/>
  <c r="H14" i="2" s="1"/>
  <c r="M157" i="30"/>
  <c r="M158" i="30" s="1"/>
  <c r="M174" i="30" s="1"/>
  <c r="L176" i="30"/>
  <c r="L177" i="30" s="1"/>
  <c r="N154" i="30"/>
  <c r="N155" i="30"/>
  <c r="N156" i="30"/>
  <c r="N153" i="30"/>
  <c r="G10" i="29" l="1"/>
  <c r="G11" i="29"/>
  <c r="M175" i="30"/>
  <c r="E15" i="2" s="1"/>
  <c r="F15" i="2" s="1"/>
  <c r="G15" i="2" s="1"/>
  <c r="F14" i="2"/>
  <c r="N157" i="30"/>
  <c r="N158" i="30" s="1"/>
  <c r="N174" i="30" s="1"/>
  <c r="N175" i="30" s="1"/>
  <c r="E16" i="2" s="1"/>
  <c r="M179" i="30" l="1"/>
  <c r="H15" i="2" s="1"/>
  <c r="M176" i="30"/>
  <c r="M177" i="30" s="1"/>
  <c r="N176" i="30"/>
  <c r="N177" i="30" s="1"/>
  <c r="G14" i="2"/>
  <c r="N179" i="30"/>
  <c r="H16" i="2" s="1"/>
  <c r="O177" i="30"/>
  <c r="G13" i="29" l="1"/>
  <c r="G12" i="29"/>
  <c r="F16" i="2"/>
  <c r="E18" i="2"/>
  <c r="G16" i="2" l="1"/>
  <c r="G18" i="2" s="1"/>
  <c r="F18" i="2"/>
</calcChain>
</file>

<file path=xl/sharedStrings.xml><?xml version="1.0" encoding="utf-8"?>
<sst xmlns="http://schemas.openxmlformats.org/spreadsheetml/2006/main" count="515" uniqueCount="300">
  <si>
    <t xml:space="preserve">Profissional de TI </t>
  </si>
  <si>
    <t>Nº</t>
  </si>
  <si>
    <t>POSTO</t>
  </si>
  <si>
    <t>QUANTIDADE DE POSTOS</t>
  </si>
  <si>
    <t>VALOR MENSAL POR POSTO</t>
  </si>
  <si>
    <t>VALOR MENSAL TOTAL</t>
  </si>
  <si>
    <t>VALOR ANUAL</t>
  </si>
  <si>
    <t>A</t>
  </si>
  <si>
    <t>B</t>
  </si>
  <si>
    <t>C = A*B</t>
  </si>
  <si>
    <t>D=C*12</t>
  </si>
  <si>
    <t>Fator K</t>
  </si>
  <si>
    <t>TOTAL</t>
  </si>
  <si>
    <t>ID PERFIL</t>
  </si>
  <si>
    <t>CBO de Referência</t>
  </si>
  <si>
    <t>PERFIL PROFISSIONAL</t>
  </si>
  <si>
    <t>Salário</t>
  </si>
  <si>
    <t>Quantidade</t>
  </si>
  <si>
    <t>Fator k</t>
  </si>
  <si>
    <t>1425-05</t>
  </si>
  <si>
    <t>Analista de Apoio à Gestão de Infraestrutura de Tecnologia da Informação - Nível Sênior</t>
  </si>
  <si>
    <t>1425-25</t>
  </si>
  <si>
    <t>Analista de Apoio à Gestão de Segurança da Informação e Proteção de Dados  - Nível Sênior</t>
  </si>
  <si>
    <t>2124-30</t>
  </si>
  <si>
    <t>Analista de Testes, Métricas e Qualidade de Software – Nível Sênior</t>
  </si>
  <si>
    <t>2624-10</t>
  </si>
  <si>
    <t>Designer Gráfico - Nível Sênior</t>
  </si>
  <si>
    <t>1421-05</t>
  </si>
  <si>
    <t>Analista de Apoio à Processos de Contratação e Gerenciamento de Contratos de TI – Nível Sênior</t>
  </si>
  <si>
    <t>Analista de Apoio à Processos de Contratação e Gerenciamento de Contratos de TI – Nível Pleno</t>
  </si>
  <si>
    <t>Analista de Apoio a Processos de Governança de TI - Nível Sênior</t>
  </si>
  <si>
    <t>1425-20</t>
  </si>
  <si>
    <t>Gerente de Projetos - Nível Sênior</t>
  </si>
  <si>
    <t>Gerente de Projetos  - Nível Pleno</t>
  </si>
  <si>
    <t>1423-30</t>
  </si>
  <si>
    <t>Analista de Processos de Negócio  - Nível Sênior</t>
  </si>
  <si>
    <t>Analista de Processos de Negócio  - Nível Pleno</t>
  </si>
  <si>
    <t>Total</t>
  </si>
  <si>
    <t>PREGÃO N.º ____/2024</t>
  </si>
  <si>
    <t>Nº do Processo</t>
  </si>
  <si>
    <t>PLANILHA DE CUSTOS E FORMAÇÃO DE PREÇOS - PORTARIA SLTI/MPOG Nº 05/2017
E REFORMA TRABALHISTA (Lei 13.467/2017 e MP 808/2017)</t>
  </si>
  <si>
    <t>FNDE</t>
  </si>
  <si>
    <t>DADOS PROCESSUAIS</t>
  </si>
  <si>
    <t>1 -</t>
  </si>
  <si>
    <t xml:space="preserve">Processo n.º: </t>
  </si>
  <si>
    <t>2 -</t>
  </si>
  <si>
    <t xml:space="preserve">Pregão Eletrônico n.º: </t>
  </si>
  <si>
    <t>3 -</t>
  </si>
  <si>
    <t xml:space="preserve">Data: </t>
  </si>
  <si>
    <t>4 -</t>
  </si>
  <si>
    <t xml:space="preserve">Horário: </t>
  </si>
  <si>
    <t>DISCRIMINAÇÃO DOS SERVIÇOS</t>
  </si>
  <si>
    <t>5 -</t>
  </si>
  <si>
    <t xml:space="preserve">Data da Apresentação da Proposta: </t>
  </si>
  <si>
    <t>6 -</t>
  </si>
  <si>
    <t>Município/UF:</t>
  </si>
  <si>
    <t>BRASÍLIA/DF</t>
  </si>
  <si>
    <t>7 -</t>
  </si>
  <si>
    <t>Prazo de Execução Contratual:</t>
  </si>
  <si>
    <t>MESES</t>
  </si>
  <si>
    <t>12</t>
  </si>
  <si>
    <t>8 -</t>
  </si>
  <si>
    <t>Tipo de Serviço:</t>
  </si>
  <si>
    <t>9 -</t>
  </si>
  <si>
    <t>Unidade de Medida:</t>
  </si>
  <si>
    <t>POSTO DE TRABALHO</t>
  </si>
  <si>
    <t>MÃO DE OBRA VINCULADA À EXECUÇÃO CONTRATUAL</t>
  </si>
  <si>
    <t>11 -</t>
  </si>
  <si>
    <t>Tipo de Serviço - (Cargo/Função):</t>
  </si>
  <si>
    <t>12 -</t>
  </si>
  <si>
    <t>Classificação Brasileira de Ocupações (CBO):</t>
  </si>
  <si>
    <t>13 -</t>
  </si>
  <si>
    <t>CCT/Registro no MTE:</t>
  </si>
  <si>
    <t>CCT - SINDPD DF</t>
  </si>
  <si>
    <t>14 -</t>
  </si>
  <si>
    <t>Data do Registro no MTE:</t>
  </si>
  <si>
    <t>15 -</t>
  </si>
  <si>
    <t>Data-Base da Categoria:</t>
  </si>
  <si>
    <t>17 -</t>
  </si>
  <si>
    <t>Quantidade de postos:</t>
  </si>
  <si>
    <t>Módulo 1 - Composição da Remuneração</t>
  </si>
  <si>
    <t>Composição da Remuneração</t>
  </si>
  <si>
    <t>Valor (R$)</t>
  </si>
  <si>
    <t>Salário-Base</t>
  </si>
  <si>
    <t>Outros</t>
  </si>
  <si>
    <r>
      <rPr>
        <b/>
        <sz val="10"/>
        <color theme="1"/>
        <rFont val="Times New Roman"/>
        <family val="1"/>
      </rPr>
      <t>Nota1:</t>
    </r>
    <r>
      <rPr>
        <sz val="10"/>
        <color theme="1"/>
        <rFont val="Times New Roman"/>
        <family val="1"/>
      </rPr>
      <t xml:space="preserve"> Informativo de Licitações e Contratos nº 360 do TCU 1. É possível exigir piso salarial mínimo acima daquele estabelecido em convenção coletiva de trabalho, desde que o gestor comprove que os patamares fixados no edital da licitação são compatíveis com os preços pagos pelo mercado para serviços com tarefas de complexidade similar.</t>
    </r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</si>
  <si>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</si>
  <si>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</si>
  <si>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</si>
  <si>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</si>
  <si>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(%)</t>
  </si>
  <si>
    <t>13º (décimo terceiro) Salário</t>
  </si>
  <si>
    <t>Férias e Adicional de Férias</t>
  </si>
  <si>
    <r>
      <rPr>
        <b/>
        <sz val="10"/>
        <color theme="1"/>
        <rFont val="Times New Roman"/>
        <family val="1"/>
      </rPr>
      <t xml:space="preserve">Nota 1: </t>
    </r>
    <r>
      <rPr>
        <sz val="10"/>
        <color theme="1"/>
        <rFont val="Times New Roman"/>
        <family val="1"/>
      </rPr>
      <t>Como a planilha de custos e formação de preços é calculada mensalmente, provisiona-se proporcionalmente 1/12 (um doze avos) dos valores referentes a gratificação natalina, férias e adicional de férias. (Redação dada pela Instrução Normativa nº 7, de 2018)</t>
    </r>
  </si>
  <si>
    <r>
      <rPr>
        <b/>
        <sz val="10"/>
        <color theme="1"/>
        <rFont val="Times New Roman"/>
        <family val="1"/>
      </rPr>
      <t>Nota 2:</t>
    </r>
    <r>
      <rPr>
        <sz val="10"/>
        <color theme="1"/>
        <rFont val="Times New Roman"/>
        <family val="1"/>
      </rPr>
      <t xml:space="preserve"> O adicional de férias contido no Submódulo 2.1 corresponde a 1/3 (um terço) da remuneração que por sua vez é divido por 12 (doze) conforme Nota 1 acima.</t>
    </r>
  </si>
  <si>
    <r>
      <rPr>
        <b/>
        <sz val="10"/>
        <color theme="1"/>
        <rFont val="Times New Roman"/>
        <family val="1"/>
      </rPr>
      <t>Nota 3:</t>
    </r>
    <r>
      <rPr>
        <sz val="10"/>
        <color theme="1"/>
        <rFont val="Times New Roman"/>
        <family val="1"/>
      </rPr>
      <t xml:space="preserve"> Levando em consideração a vigência contratual, a rubrica férias tem como objetivo principal suprir a necessidade do pagamento das férias remuneradas ao final do contrato de 12 meses. Esta rubrica, quando da prorrogação contratual, torna-se custo não renovável.  (Incluído pela Instrução Normativa nº 7, de 2018)</t>
    </r>
  </si>
  <si>
    <r>
      <rPr>
        <b/>
        <sz val="10"/>
        <color theme="1"/>
        <rFont val="Times New Roman"/>
        <family val="1"/>
      </rPr>
      <t>Nota 4:</t>
    </r>
    <r>
      <rPr>
        <sz val="10"/>
        <color theme="1"/>
        <rFont val="Times New Roman"/>
        <family val="1"/>
      </rPr>
      <t xml:space="preserve"> O percentual da alínea "B" do submódulo 2.1 refere-se ao indicado na IN 05/2017. </t>
    </r>
  </si>
  <si>
    <t>Submódulo 2.2 - Encargos Previdenciários (GPS), Fundo de Garantia por Tempo de Serviço (FGTS) e outras contribuições</t>
  </si>
  <si>
    <t>2.2</t>
  </si>
  <si>
    <t>GPS, FGTS e outras contribuições</t>
  </si>
  <si>
    <t>Percentual (%)</t>
  </si>
  <si>
    <t>INSS</t>
  </si>
  <si>
    <t>Salário Educação</t>
  </si>
  <si>
    <t>C</t>
  </si>
  <si>
    <t>Seguro Acidente de Trabalho (RAT x FAP)</t>
  </si>
  <si>
    <t>D</t>
  </si>
  <si>
    <t>SESC ou SESI</t>
  </si>
  <si>
    <t>E</t>
  </si>
  <si>
    <t>SENAI - SENAC</t>
  </si>
  <si>
    <t>F</t>
  </si>
  <si>
    <t>SEBRAE</t>
  </si>
  <si>
    <t>G</t>
  </si>
  <si>
    <t>INCRA</t>
  </si>
  <si>
    <t>H</t>
  </si>
  <si>
    <t>FGTS</t>
  </si>
  <si>
    <t xml:space="preserve">Total </t>
  </si>
  <si>
    <r>
      <rPr>
        <b/>
        <sz val="10"/>
        <color theme="1"/>
        <rFont val="Times New Roman"/>
        <family val="1"/>
      </rPr>
      <t>Nota 1:</t>
    </r>
    <r>
      <rPr>
        <sz val="10"/>
        <color theme="1"/>
        <rFont val="Times New Roman"/>
        <family val="1"/>
      </rPr>
      <t xml:space="preserve"> Os percentuais dos encargos previdenciários, do FGTS e demais contribuições são aqueles estabelecidos pela legislação vigente.</t>
    </r>
  </si>
  <si>
    <r>
      <rPr>
        <b/>
        <sz val="10"/>
        <color theme="1"/>
        <rFont val="Times New Roman"/>
        <family val="1"/>
      </rPr>
      <t>Nota2:</t>
    </r>
    <r>
      <rPr>
        <sz val="10"/>
        <color theme="1"/>
        <rFont val="Times New Roman"/>
        <family val="1"/>
      </rPr>
      <t xml:space="preserve"> O GILL/RAT, a depender do grau de risco do serviço, irá variar entre 1%, para risco leve, de 2%, para risco médio, e de 3% de risco grave. (Valor Limite: 3 RAT x 2 FAP)</t>
    </r>
  </si>
  <si>
    <r>
      <rPr>
        <b/>
        <sz val="10"/>
        <color theme="1"/>
        <rFont val="Times New Roman"/>
        <family val="1"/>
      </rPr>
      <t>Nota 3:</t>
    </r>
    <r>
      <rPr>
        <sz val="10"/>
        <color theme="1"/>
        <rFont val="Times New Roman"/>
        <family val="1"/>
      </rPr>
      <t xml:space="preserve"> Esses percentuais incidem sobre o Módulo 1, o Submódulo 2.1. (Redação dada pela Instrução Normativa nº 7, de 2018)</t>
    </r>
  </si>
  <si>
    <t>Submódulo 2.3 - Benefícios Mensais e Diários</t>
  </si>
  <si>
    <t>2.3</t>
  </si>
  <si>
    <t>Benefícios Mensais e Diários</t>
  </si>
  <si>
    <t xml:space="preserve">Unitário </t>
  </si>
  <si>
    <t>Transporte (22 dias x 2 (ida e volta))</t>
  </si>
  <si>
    <t>A.1</t>
  </si>
  <si>
    <t>Valor com dedução auxílio transporte sobre o salário base</t>
  </si>
  <si>
    <t>Assistência Médica e Familiar</t>
  </si>
  <si>
    <t>Auxilio creche</t>
  </si>
  <si>
    <t>Fundo de Formação Profissional</t>
  </si>
  <si>
    <t>Auxílio Funeral</t>
  </si>
  <si>
    <t>Outros (especificar)</t>
  </si>
  <si>
    <r>
      <rPr>
        <b/>
        <sz val="10"/>
        <color theme="1"/>
        <rFont val="Times New Roman"/>
        <family val="1"/>
      </rPr>
      <t xml:space="preserve">Nota1: </t>
    </r>
    <r>
      <rPr>
        <sz val="10"/>
        <color theme="1"/>
        <rFont val="Times New Roman"/>
        <family val="1"/>
      </rPr>
      <t>O valor informado deverá ser o custo real do benefício (descontado o valor eventualmente pago pelo empregado).</t>
    </r>
  </si>
  <si>
    <r>
      <rPr>
        <b/>
        <sz val="10"/>
        <color theme="1"/>
        <rFont val="Times New Roman"/>
        <family val="1"/>
      </rPr>
      <t>Nota2:</t>
    </r>
    <r>
      <rPr>
        <sz val="10"/>
        <color theme="1"/>
        <rFont val="Times New Roman"/>
        <family val="1"/>
      </rPr>
      <t xml:space="preserve"> Observar a previsão dos benefícios contidos em Acordos, Convenções e Dissídios Coletivos de Trabalho e atentar-se ao disposto no art. 6º desta Instrução Normativa.</t>
    </r>
  </si>
  <si>
    <r>
      <rPr>
        <b/>
        <sz val="10"/>
        <color theme="1"/>
        <rFont val="Times New Roman"/>
        <family val="1"/>
      </rPr>
      <t>Nota3</t>
    </r>
    <r>
      <rPr>
        <b/>
        <sz val="10"/>
        <color rgb="FF000000"/>
        <rFont val="Arial Nova Cond Light"/>
        <family val="2"/>
      </rPr>
      <t>:</t>
    </r>
    <r>
      <rPr>
        <sz val="10"/>
        <color rgb="FF000000"/>
        <rFont val="Arial Nova Cond Light"/>
        <family val="2"/>
      </rPr>
      <t xml:space="preserve"> Em relação ao item A, não aplicável em virtude do valor do salário.</t>
    </r>
  </si>
  <si>
    <r>
      <rPr>
        <b/>
        <sz val="10"/>
        <color theme="1"/>
        <rFont val="Times New Roman"/>
        <family val="1"/>
      </rPr>
      <t>Nota4</t>
    </r>
    <r>
      <rPr>
        <b/>
        <sz val="10"/>
        <color rgb="FF000000"/>
        <rFont val="Arial Nova Cond Light"/>
        <family val="2"/>
      </rPr>
      <t xml:space="preserve">: </t>
    </r>
    <r>
      <rPr>
        <sz val="10"/>
        <color rgb="FF000000"/>
        <rFont val="Times New Roman"/>
        <family val="1"/>
      </rPr>
      <t>Em relação aos itens  B e C os valores aplicados estão relacionados a Média de custo dos benefícios praticados nas contratações do próprio FNDE</t>
    </r>
  </si>
  <si>
    <t>Quadro-Resumo do Módulo 2 - Encargos e Benefícios anuais, mensais e diários</t>
  </si>
  <si>
    <t>Encargos e Benefícios Anuais, Mensais e Diários</t>
  </si>
  <si>
    <t>%</t>
  </si>
  <si>
    <t>Módulo 3 - Provisão para Rescisão</t>
  </si>
  <si>
    <t>Provisão para Rescisão</t>
  </si>
  <si>
    <t xml:space="preserve">Aviso Prévio Indenizado </t>
  </si>
  <si>
    <t>Incidência do FGTS sobre o Aviso Prévio Indenizado</t>
  </si>
  <si>
    <t>Multa do FGTS sobre o Aviso Prévio Indenizado</t>
  </si>
  <si>
    <t>Aviso Prévio Trabalhado</t>
  </si>
  <si>
    <t>Incidência dos encargos do submódulo 2.2 sobre o Aviso Prévio Trabalhado</t>
  </si>
  <si>
    <t>Multa do FGTS sobre o Aviso Prévio Trabalhado</t>
  </si>
  <si>
    <r>
      <rPr>
        <b/>
        <sz val="10"/>
        <color theme="1"/>
        <rFont val="Times New Roman"/>
        <family val="1"/>
      </rPr>
      <t xml:space="preserve">Nota1: </t>
    </r>
    <r>
      <rPr>
        <sz val="10"/>
        <color theme="1"/>
        <rFont val="Times New Roman"/>
        <family val="1"/>
      </rPr>
      <t>Como a multa do FGTS voltou para 40% (foi retirado os 10% em janeiro/2020 que somava 50%- Lei 13.932/2019) então, o COMPRASNET divulgou nota de que esse índice passou para 4%.</t>
    </r>
  </si>
  <si>
    <t>Módulo 4 - Custo de Reposição do Profissional Ausente</t>
  </si>
  <si>
    <r>
      <rPr>
        <b/>
        <sz val="10"/>
        <color theme="1"/>
        <rFont val="Times New Roman"/>
        <family val="1"/>
      </rPr>
      <t xml:space="preserve">Nota1: </t>
    </r>
    <r>
      <rPr>
        <sz val="10"/>
        <color theme="1"/>
        <rFont val="Times New Roman"/>
        <family val="1"/>
      </rPr>
      <t>Os itens que contemplam o módulo 4 se referem ao custo dos dias trabalhados pelo repositor/substituto, quando o empregado alocado na prestação de serviço estiver ausente, conforme as previsões estabelecidas na legislação.</t>
    </r>
  </si>
  <si>
    <t>Submódulo 4.1 - Ausências Legais</t>
  </si>
  <si>
    <t>4.1</t>
  </si>
  <si>
    <t>Ausências Legais</t>
  </si>
  <si>
    <t>Substituto nas Férias</t>
  </si>
  <si>
    <t xml:space="preserve">Substituto nas Ausências legais      </t>
  </si>
  <si>
    <t xml:space="preserve">Substituto nas Licença-paternidade   </t>
  </si>
  <si>
    <t xml:space="preserve">Substituto nas Ausência por acidente de trabalho         </t>
  </si>
  <si>
    <t>Afastamento Maternidade</t>
  </si>
  <si>
    <r>
      <rPr>
        <b/>
        <sz val="10"/>
        <rFont val="Times New Roman"/>
        <family val="1"/>
      </rPr>
      <t xml:space="preserve">Nota1: </t>
    </r>
    <r>
      <rPr>
        <sz val="10"/>
        <color rgb="FFFF0000"/>
        <rFont val="Times New Roman"/>
        <family val="1"/>
      </rPr>
      <t>Observar se haverá substituição para ausência de férias, licença-paternidade e ausências legais em período menor de 30 dias.</t>
    </r>
  </si>
  <si>
    <r>
      <rPr>
        <b/>
        <sz val="10"/>
        <rFont val="Times New Roman"/>
        <family val="1"/>
      </rPr>
      <t>Nota2:</t>
    </r>
    <r>
      <rPr>
        <sz val="10"/>
        <rFont val="Times New Roman"/>
        <family val="1"/>
      </rPr>
      <t xml:space="preserve"> Esses percentuais costumam ser baseados em histórico de incidência de cada empresa, assim, para realizar a estimativa, foram utilizados percentuais levantados com base nas contratações similares, obtidas na pesquisa de preços.</t>
    </r>
  </si>
  <si>
    <t>Submódulo 4.2 - Intrajornada</t>
  </si>
  <si>
    <t>4.2</t>
  </si>
  <si>
    <t>Intrajornada</t>
  </si>
  <si>
    <t>Intervalo para repouso e alimentação</t>
  </si>
  <si>
    <r>
      <rPr>
        <b/>
        <sz val="10"/>
        <color theme="1"/>
        <rFont val="Times New Roman"/>
        <family val="1"/>
      </rPr>
      <t xml:space="preserve">Nota1: </t>
    </r>
    <r>
      <rPr>
        <sz val="10"/>
        <color theme="1"/>
        <rFont val="Times New Roman"/>
        <family val="1"/>
      </rPr>
      <t>Não haverá substituto para cobertura de Intervalo Intrajornada</t>
    </r>
  </si>
  <si>
    <t>Quadro-Resumo do Módulo 4 - Custo de Reposição do Profissional Ausente</t>
  </si>
  <si>
    <t>Custo de Reposição do Profissional Ausente</t>
  </si>
  <si>
    <t>-</t>
  </si>
  <si>
    <r>
      <rPr>
        <b/>
        <sz val="10"/>
        <color theme="1"/>
        <rFont val="Times New Roman"/>
        <family val="1"/>
      </rPr>
      <t xml:space="preserve">Nota 1: </t>
    </r>
    <r>
      <rPr>
        <sz val="10"/>
        <color theme="1"/>
        <rFont val="Times New Roman"/>
        <family val="1"/>
      </rPr>
      <t>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  </r>
  </si>
  <si>
    <t>Módulo 5 - Insumos Diversos</t>
  </si>
  <si>
    <t>Insumos Diversos</t>
  </si>
  <si>
    <t>Uniformes</t>
  </si>
  <si>
    <t>Materiais</t>
  </si>
  <si>
    <t>Equipamentos</t>
  </si>
  <si>
    <r>
      <rPr>
        <b/>
        <sz val="10"/>
        <color theme="1"/>
        <rFont val="Times New Roman"/>
        <family val="1"/>
      </rPr>
      <t xml:space="preserve">Nota1: </t>
    </r>
    <r>
      <rPr>
        <sz val="10"/>
        <color theme="1"/>
        <rFont val="Times New Roman"/>
        <family val="1"/>
      </rPr>
      <t>Valores mensais por empregado.</t>
    </r>
  </si>
  <si>
    <t>Módulo 6 - Custos Indiretos, Tributos e Lucro</t>
  </si>
  <si>
    <t>Custos Indiretos, Tributos e Lucro</t>
  </si>
  <si>
    <t>Custos Indiretos</t>
  </si>
  <si>
    <t>Lucro</t>
  </si>
  <si>
    <t>Total custo indireto + Lucro</t>
  </si>
  <si>
    <t>Tributos</t>
  </si>
  <si>
    <t>C.1. PIS</t>
  </si>
  <si>
    <t>C.2. COFINS</t>
  </si>
  <si>
    <t>C.3. ISS</t>
  </si>
  <si>
    <t>C.4. CPRB</t>
  </si>
  <si>
    <t>Total dos Tributos</t>
  </si>
  <si>
    <t>Total do Módulo 6</t>
  </si>
  <si>
    <r>
      <rPr>
        <b/>
        <sz val="10"/>
        <color theme="1"/>
        <rFont val="Times New Roman"/>
        <family val="1"/>
      </rPr>
      <t xml:space="preserve">Nota1: </t>
    </r>
    <r>
      <rPr>
        <sz val="10"/>
        <color theme="1"/>
        <rFont val="Times New Roman"/>
        <family val="1"/>
      </rPr>
      <t>Custos Indiretos e lucro- Percentual definido a critério da empresa licitante.</t>
    </r>
  </si>
  <si>
    <r>
      <rPr>
        <b/>
        <sz val="10"/>
        <color theme="1"/>
        <rFont val="Times New Roman"/>
        <family val="1"/>
      </rPr>
      <t>Nota2:</t>
    </r>
    <r>
      <rPr>
        <sz val="10"/>
        <color theme="1"/>
        <rFont val="Times New Roman"/>
        <family val="1"/>
      </rPr>
      <t xml:space="preserve"> Para fins de estimativa de custo global, nas alíneas "A" e "B" do módulo 6 aplicou-se o percentual de 4,62% para o lucro e para os custos indiretos o percentual de 3,19% (para esses valores foi levado em consideração a média dos lucros dos certames realizados pelo FNDE e outros certames em que a alocação se deu por posto de trabalho). (na guia "Perc. Lucro e Custos Indiretos" contém os certames utilizados na  pesquisa).</t>
    </r>
  </si>
  <si>
    <r>
      <rPr>
        <b/>
        <sz val="10"/>
        <color theme="1"/>
        <rFont val="Times New Roman"/>
        <family val="1"/>
      </rPr>
      <t>Nota3:</t>
    </r>
    <r>
      <rPr>
        <sz val="10"/>
        <color theme="1"/>
        <rFont val="Times New Roman"/>
        <family val="1"/>
      </rPr>
      <t xml:space="preserve"> Com relação aos tributos, utilizou-se os percentuais mais praticados pelas empresas nas contratações similares.</t>
    </r>
  </si>
  <si>
    <r>
      <rPr>
        <b/>
        <sz val="10"/>
        <rFont val="Times New Roman"/>
        <family val="1"/>
      </rPr>
      <t>Nota4:</t>
    </r>
    <r>
      <rPr>
        <sz val="10"/>
        <rFont val="Times New Roman"/>
        <family val="1"/>
      </rPr>
      <t> Custos Indiretos, Tributos e Lucro por empregado.</t>
    </r>
  </si>
  <si>
    <r>
      <rPr>
        <b/>
        <sz val="10"/>
        <rFont val="Times New Roman"/>
        <family val="1"/>
      </rPr>
      <t>Nota 5: </t>
    </r>
    <r>
      <rPr>
        <sz val="10"/>
        <rFont val="Times New Roman"/>
        <family val="1"/>
      </rPr>
      <t>O valor referente a tributos é obtido aplicando-se o percentual sobre o valor do faturamento.</t>
    </r>
  </si>
  <si>
    <t>2. QUADRO-RESUMO DO CUSTO POR EMPREGADO</t>
  </si>
  <si>
    <t>Mão de obra vinculada à execução contratual (valor por empregado)</t>
  </si>
  <si>
    <t>Subtotal (A + B + C + D + E)</t>
  </si>
  <si>
    <t>Módulo 6 – Custos Indiretos, Tributos e Lucro</t>
  </si>
  <si>
    <t xml:space="preserve">Valor Total por Empregado </t>
  </si>
  <si>
    <t>Valor Total por Empregado Anual</t>
  </si>
  <si>
    <t xml:space="preserve">Valor Global Anual total de postos </t>
  </si>
  <si>
    <t>CÁLCULO DO FATOR K:</t>
  </si>
  <si>
    <t>O Fator K é um parâmetro usual de mercado para se estimar o custo de um serviço com base na remuneração do profissional que prestaria o serviço. Não existe um percentual fixo para o Fator K, pois este depende da estrutura de composição de preço definida tanto por requisitos legais quanto estratégicos da empresa.</t>
  </si>
  <si>
    <t>Nesse contexto, o TCU, conforme Acórdãos nº 1.753/2008 e nº 289/2018 - Plenário, entre outros, destaca como referência de custo, o Fator K, indicador de economicidade aplicado aos dispêndios com serviços terceirizados de natureza continuada, que corresponde à razão entre o custo total de um trabalhador (remuneração, encargos sociais, insumos, reserva técnica, despesas operacionais/administrativas, lucro e tributos) e sua própria remuneração. O Fator K, portanto, indica quantos reais são pagos pela Administração à contratada para cada real pago por esta ao trabalhador.</t>
  </si>
  <si>
    <t>Órgão</t>
  </si>
  <si>
    <t>Pregão</t>
  </si>
  <si>
    <t>Uasg</t>
  </si>
  <si>
    <t>Contrato</t>
  </si>
  <si>
    <t>Perfil</t>
  </si>
  <si>
    <t>Custo indireto</t>
  </si>
  <si>
    <t>Contratada</t>
  </si>
  <si>
    <t>007/2021</t>
  </si>
  <si>
    <t>92/2021</t>
  </si>
  <si>
    <t xml:space="preserve">Desenvolvedor Full Stack Júnior </t>
  </si>
  <si>
    <t>DIGISYSTEM SERVICOS ESPECIALIZADOS LTDA</t>
  </si>
  <si>
    <t>Desenvolvedor Full Stack Pleno</t>
  </si>
  <si>
    <t>Desenvolvedor Full Stack Sênior</t>
  </si>
  <si>
    <t>Scrum Master</t>
  </si>
  <si>
    <t>Gerente de Negócio</t>
  </si>
  <si>
    <t>Arquiteto de Sistemas</t>
  </si>
  <si>
    <t>Administrador de Dados</t>
  </si>
  <si>
    <t>Analista de Experiência de Usuário (UX/Designer)</t>
  </si>
  <si>
    <t>004/2021</t>
  </si>
  <si>
    <t>14/2021</t>
  </si>
  <si>
    <t>G4F SOLUCOES CORPORATIVAS LTDA</t>
  </si>
  <si>
    <t>14/2019</t>
  </si>
  <si>
    <t>358/2019</t>
  </si>
  <si>
    <t>Apoio a Gestão de Infraestrutura de TIC</t>
  </si>
  <si>
    <t>Tecnologia Educacional</t>
  </si>
  <si>
    <t>005/2023</t>
  </si>
  <si>
    <t>95/2023</t>
  </si>
  <si>
    <t>Técnico de Atendimento N1</t>
  </si>
  <si>
    <t>ALGAR TI CONSULTORIA S/A</t>
  </si>
  <si>
    <t>Técnico de Atendimento N2</t>
  </si>
  <si>
    <t xml:space="preserve">Analista de Qualidade </t>
  </si>
  <si>
    <t>Técnico de BackOffice</t>
  </si>
  <si>
    <t>Gerente da Central de Serviços</t>
  </si>
  <si>
    <t>MEC</t>
  </si>
  <si>
    <t>27/2020</t>
  </si>
  <si>
    <t>Nível Especialista</t>
  </si>
  <si>
    <t>Nível Intermediário</t>
  </si>
  <si>
    <t>Nível Júnior</t>
  </si>
  <si>
    <t>UFMG</t>
  </si>
  <si>
    <t>04/2021</t>
  </si>
  <si>
    <t>38/2022</t>
  </si>
  <si>
    <t>Apoio Técnico Especializado Sênior a Gestão de Projetos de Infraestrutura e Segurança (40 horas semanais)</t>
  </si>
  <si>
    <t>Apoio Técnico Especializado Sênior a Gestão de Projetos de Desenvolvimento de Sistemas e Aplicativos (40 horas semanais)</t>
  </si>
  <si>
    <t>Apoio Técnico Especializado Sênior a Gestão de Projetos de Governança em Tecnologia da Informação (40 horas semanais)</t>
  </si>
  <si>
    <t>Apoio Técnico Especializado Pleno ao Desenvolvimento de Sistemas e Aplicativos (40 horas semanais)</t>
  </si>
  <si>
    <t>AGU</t>
  </si>
  <si>
    <t>04/2023</t>
  </si>
  <si>
    <t>15/2023</t>
  </si>
  <si>
    <t>Especialista em Planejamento, Gestão e Governança de Tecnologia da Informação</t>
  </si>
  <si>
    <t>Especialista em Gestão de Segurança da Informação</t>
  </si>
  <si>
    <t>Especialista em Gestão de Contratos de TI</t>
  </si>
  <si>
    <t>Analista de Gestão de Contratos</t>
  </si>
  <si>
    <t>MDS</t>
  </si>
  <si>
    <t>30/2023</t>
  </si>
  <si>
    <t>Administrador de Dados (Sênior)</t>
  </si>
  <si>
    <t>IBROWSE CONSULTORIA e INFORMÁTICA LTDA</t>
  </si>
  <si>
    <t>Analista de Business Intelligence / ETL (Pleno)</t>
  </si>
  <si>
    <t>Analista de Business Intelligence / ETL (Senior)</t>
  </si>
  <si>
    <t>Analista de Business Intelligence / ETL (Especialista)</t>
  </si>
  <si>
    <t>Especialista em Ciência de Dados (Especialista)</t>
  </si>
  <si>
    <t>TCERN</t>
  </si>
  <si>
    <t>008/2023</t>
  </si>
  <si>
    <t>PROGRAMADOR JUNIOR</t>
  </si>
  <si>
    <t>Getinfo Soluções Corporativas</t>
  </si>
  <si>
    <t>PROGRAMADOR PLENO</t>
  </si>
  <si>
    <t>PROGRAMADOR SENIOR</t>
  </si>
  <si>
    <t>PROGRAMADOR SENIOR (BI)</t>
  </si>
  <si>
    <t>PROGRAMADOR SENIOR (DEVOPS)</t>
  </si>
  <si>
    <t>ANALISTA DE SISTEMAS PLENO</t>
  </si>
  <si>
    <t>ANALISTA DE SISTEMAS SENIOR</t>
  </si>
  <si>
    <t>TRE / PA</t>
  </si>
  <si>
    <t>56/2023</t>
  </si>
  <si>
    <t>Líder técnico (Desenvolvedor de software - Sênior)</t>
  </si>
  <si>
    <t>WEBSIS TECNOLOGIA E SISTEMAS LTDA</t>
  </si>
  <si>
    <t>Desenvolvedor de software - Pleno I</t>
  </si>
  <si>
    <t>Desenvolvedor de software - Pleno II</t>
  </si>
  <si>
    <t>Desenvolvedor de software - Júnior I</t>
  </si>
  <si>
    <t>Desenvolvedor de software - Júnior II</t>
  </si>
  <si>
    <t>média</t>
  </si>
  <si>
    <t>mediana</t>
  </si>
  <si>
    <t>TCU</t>
  </si>
  <si>
    <t>90006/2024</t>
  </si>
  <si>
    <t>HITSS DO BRASIL SERVICOS</t>
  </si>
  <si>
    <t>Contratos do FNDE</t>
  </si>
  <si>
    <t>Benefício</t>
  </si>
  <si>
    <t>CT 92/2021 - DigiSystem</t>
  </si>
  <si>
    <t>CT 358/2019 - G4F</t>
  </si>
  <si>
    <t>Média</t>
  </si>
  <si>
    <t>Auxílio Alimentação</t>
  </si>
  <si>
    <t>Assistência Médica</t>
  </si>
  <si>
    <t>Fonte: Planilha de repactuação dos contratos</t>
  </si>
  <si>
    <t>Contratos</t>
  </si>
  <si>
    <t>Processo</t>
  </si>
  <si>
    <t>SEI nº</t>
  </si>
  <si>
    <t>92/2021 - DigiSystem</t>
  </si>
  <si>
    <t>23034.035381/2024-31</t>
  </si>
  <si>
    <t>358/2019 - G4F</t>
  </si>
  <si>
    <t>23034.033353/2024-80</t>
  </si>
  <si>
    <t>Auxílio-Refeição/Alimentação (R$ 589,78)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</si>
</sst>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_);\(&quot;R$ &quot;#,##0\)"/>
    <numFmt numFmtId="165" formatCode="_(&quot;R$ &quot;* #,##0.00_);_(&quot;R$ &quot;* \(#,##0.00\);_(&quot;R$ &quot;* &quot;-&quot;??_);_(@_)"/>
    <numFmt numFmtId="166" formatCode="0.000"/>
    <numFmt numFmtId="167" formatCode="&quot;R$&quot;#,##0.00"/>
    <numFmt numFmtId="168" formatCode="0.000000000000"/>
    <numFmt numFmtId="169" formatCode="0.0000"/>
    <numFmt numFmtId="170" formatCode="0.0000%"/>
    <numFmt numFmtId="171" formatCode="&quot;R$&quot;\ #,##0.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mbria"/>
      <family val="1"/>
    </font>
    <font>
      <b/>
      <sz val="12"/>
      <name val="Cambria"/>
      <family val="1"/>
    </font>
    <font>
      <b/>
      <sz val="11"/>
      <name val="Cambria"/>
      <family val="1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color indexed="10"/>
      <name val="Geneva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strike/>
      <sz val="12"/>
      <color theme="1"/>
      <name val="Times New Roman"/>
      <family val="1"/>
    </font>
    <font>
      <strike/>
      <sz val="12"/>
      <color theme="1"/>
      <name val="Times New Roman"/>
      <family val="1"/>
    </font>
    <font>
      <sz val="11"/>
      <color rgb="FFFF0000"/>
      <name val="Cambria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Arial Nova Cond"/>
      <family val="2"/>
    </font>
    <font>
      <sz val="11"/>
      <color rgb="FF000000"/>
      <name val="Arial Nova Cond"/>
      <family val="2"/>
    </font>
    <font>
      <sz val="11"/>
      <color theme="1"/>
      <name val="Arial Nova Cond"/>
      <family val="2"/>
    </font>
    <font>
      <b/>
      <sz val="11"/>
      <color rgb="FF000000"/>
      <name val="Arial Nova Cond"/>
      <family val="2"/>
    </font>
    <font>
      <sz val="12"/>
      <color rgb="FF000000"/>
      <name val="Arial Nova Cond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6"/>
      <color rgb="FFFF0000"/>
      <name val="Calibri"/>
      <family val="2"/>
      <scheme val="minor"/>
    </font>
    <font>
      <b/>
      <sz val="9"/>
      <color rgb="FFFFFFFF"/>
      <name val="Arial Nova Cond"/>
      <family val="2"/>
    </font>
    <font>
      <sz val="9"/>
      <color theme="1"/>
      <name val="Arial Nova Cond"/>
      <family val="2"/>
    </font>
    <font>
      <sz val="9"/>
      <color rgb="FF000000"/>
      <name val="Arial Nova Cond"/>
      <family val="2"/>
    </font>
    <font>
      <b/>
      <sz val="9"/>
      <color rgb="FF000000"/>
      <name val="Arial Nova Cond"/>
      <family val="2"/>
    </font>
    <font>
      <b/>
      <sz val="10"/>
      <color rgb="FF000000"/>
      <name val="Arial Nova Cond Light"/>
      <family val="2"/>
    </font>
    <font>
      <sz val="10"/>
      <color rgb="FF000000"/>
      <name val="Arial Nova Cond Light"/>
      <family val="2"/>
    </font>
    <font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6FC0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theme="4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6FC0"/>
      </left>
      <right style="medium">
        <color rgb="FF006FC0"/>
      </right>
      <top style="medium">
        <color rgb="FF006FC0"/>
      </top>
      <bottom/>
      <diagonal/>
    </border>
    <border>
      <left/>
      <right style="medium">
        <color rgb="FF006FC0"/>
      </right>
      <top style="medium">
        <color rgb="FF006FC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ill="0" applyBorder="0" applyAlignment="0" applyProtection="0"/>
    <xf numFmtId="164" fontId="8" fillId="0" borderId="0" applyFill="0" applyBorder="0" applyAlignment="0" applyProtection="0"/>
    <xf numFmtId="0" fontId="9" fillId="0" borderId="0"/>
    <xf numFmtId="0" fontId="12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26" fillId="0" borderId="0"/>
    <xf numFmtId="9" fontId="2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29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3" fontId="5" fillId="0" borderId="0" xfId="1" applyFont="1" applyFill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2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4" fontId="14" fillId="5" borderId="1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10" fontId="13" fillId="0" borderId="19" xfId="0" applyNumberFormat="1" applyFont="1" applyBorder="1" applyAlignment="1">
      <alignment horizontal="center" vertical="center" wrapText="1"/>
    </xf>
    <xf numFmtId="44" fontId="13" fillId="0" borderId="19" xfId="0" applyNumberFormat="1" applyFont="1" applyBorder="1" applyAlignment="1">
      <alignment horizontal="center" vertical="center" wrapText="1"/>
    </xf>
    <xf numFmtId="10" fontId="14" fillId="2" borderId="19" xfId="0" applyNumberFormat="1" applyFont="1" applyFill="1" applyBorder="1" applyAlignment="1">
      <alignment horizontal="center" vertical="center" wrapText="1"/>
    </xf>
    <xf numFmtId="44" fontId="14" fillId="2" borderId="19" xfId="0" applyNumberFormat="1" applyFont="1" applyFill="1" applyBorder="1" applyAlignment="1">
      <alignment horizontal="center" vertical="center" wrapText="1"/>
    </xf>
    <xf numFmtId="44" fontId="13" fillId="0" borderId="0" xfId="0" applyNumberFormat="1" applyFont="1" applyAlignment="1">
      <alignment horizontal="center"/>
    </xf>
    <xf numFmtId="10" fontId="13" fillId="0" borderId="17" xfId="0" applyNumberFormat="1" applyFont="1" applyBorder="1" applyAlignment="1">
      <alignment horizontal="center" vertical="center" wrapText="1"/>
    </xf>
    <xf numFmtId="44" fontId="13" fillId="0" borderId="20" xfId="0" applyNumberFormat="1" applyFont="1" applyBorder="1" applyAlignment="1">
      <alignment horizontal="center" vertical="center" wrapText="1"/>
    </xf>
    <xf numFmtId="10" fontId="16" fillId="4" borderId="17" xfId="0" applyNumberFormat="1" applyFont="1" applyFill="1" applyBorder="1" applyAlignment="1">
      <alignment horizontal="center" vertical="center" wrapText="1"/>
    </xf>
    <xf numFmtId="44" fontId="16" fillId="4" borderId="20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44" fontId="13" fillId="0" borderId="17" xfId="0" applyNumberFormat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9" fontId="15" fillId="0" borderId="17" xfId="0" applyNumberFormat="1" applyFont="1" applyBorder="1" applyAlignment="1">
      <alignment horizontal="center" vertical="center" wrapText="1"/>
    </xf>
    <xf numFmtId="44" fontId="15" fillId="0" borderId="20" xfId="0" applyNumberFormat="1" applyFont="1" applyBorder="1" applyAlignment="1">
      <alignment horizontal="center" vertical="center" wrapText="1"/>
    </xf>
    <xf numFmtId="44" fontId="14" fillId="4" borderId="2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4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0" fontId="14" fillId="4" borderId="17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17" xfId="0" applyFont="1" applyBorder="1" applyAlignment="1">
      <alignment horizontal="center" vertical="center" wrapText="1"/>
    </xf>
    <xf numFmtId="44" fontId="13" fillId="0" borderId="17" xfId="2" applyFont="1" applyBorder="1" applyAlignment="1">
      <alignment horizontal="center" vertical="center" wrapText="1"/>
    </xf>
    <xf numFmtId="10" fontId="13" fillId="6" borderId="17" xfId="0" applyNumberFormat="1" applyFont="1" applyFill="1" applyBorder="1" applyAlignment="1">
      <alignment horizontal="center" vertical="center" wrapText="1"/>
    </xf>
    <xf numFmtId="4" fontId="13" fillId="6" borderId="17" xfId="0" applyNumberFormat="1" applyFont="1" applyFill="1" applyBorder="1" applyAlignment="1">
      <alignment horizontal="center" vertical="center" wrapText="1"/>
    </xf>
    <xf numFmtId="10" fontId="15" fillId="6" borderId="19" xfId="0" applyNumberFormat="1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6" borderId="17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/>
    </xf>
    <xf numFmtId="49" fontId="5" fillId="0" borderId="0" xfId="4" applyNumberFormat="1" applyFont="1" applyAlignment="1">
      <alignment horizontal="right" vertical="center"/>
    </xf>
    <xf numFmtId="0" fontId="5" fillId="0" borderId="25" xfId="4" applyFont="1" applyBorder="1" applyAlignment="1">
      <alignment horizontal="justify" vertical="center"/>
    </xf>
    <xf numFmtId="0" fontId="5" fillId="0" borderId="27" xfId="4" applyFont="1" applyBorder="1" applyAlignment="1">
      <alignment horizontal="justify" vertical="center"/>
    </xf>
    <xf numFmtId="0" fontId="5" fillId="0" borderId="29" xfId="4" applyFont="1" applyBorder="1" applyAlignment="1">
      <alignment horizontal="justify" vertical="center"/>
    </xf>
    <xf numFmtId="49" fontId="5" fillId="0" borderId="27" xfId="4" applyNumberFormat="1" applyFont="1" applyBorder="1" applyAlignment="1">
      <alignment horizontal="center" vertical="center"/>
    </xf>
    <xf numFmtId="0" fontId="5" fillId="0" borderId="23" xfId="4" applyFont="1" applyBorder="1" applyAlignment="1">
      <alignment horizontal="center" vertical="center"/>
    </xf>
    <xf numFmtId="0" fontId="5" fillId="0" borderId="27" xfId="4" applyFont="1" applyBorder="1" applyAlignment="1">
      <alignment vertical="center"/>
    </xf>
    <xf numFmtId="0" fontId="5" fillId="0" borderId="38" xfId="4" applyFont="1" applyBorder="1" applyAlignment="1">
      <alignment vertical="center"/>
    </xf>
    <xf numFmtId="43" fontId="5" fillId="0" borderId="40" xfId="1" applyFont="1" applyFill="1" applyBorder="1" applyAlignment="1">
      <alignment vertical="center"/>
    </xf>
    <xf numFmtId="43" fontId="5" fillId="0" borderId="21" xfId="1" applyFont="1" applyFill="1" applyBorder="1" applyAlignment="1">
      <alignment vertical="center"/>
    </xf>
    <xf numFmtId="43" fontId="5" fillId="0" borderId="41" xfId="1" applyFont="1" applyFill="1" applyBorder="1" applyAlignment="1">
      <alignment vertical="center"/>
    </xf>
    <xf numFmtId="43" fontId="5" fillId="0" borderId="24" xfId="1" applyFont="1" applyFill="1" applyBorder="1" applyAlignment="1">
      <alignment horizontal="center" vertical="center"/>
    </xf>
    <xf numFmtId="43" fontId="5" fillId="0" borderId="26" xfId="1" applyFont="1" applyFill="1" applyBorder="1" applyAlignment="1">
      <alignment horizontal="center" vertical="center"/>
    </xf>
    <xf numFmtId="43" fontId="5" fillId="0" borderId="28" xfId="1" applyFont="1" applyFill="1" applyBorder="1" applyAlignment="1">
      <alignment horizontal="center" vertical="center"/>
    </xf>
    <xf numFmtId="43" fontId="5" fillId="0" borderId="39" xfId="1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14" fillId="3" borderId="0" xfId="0" applyFont="1" applyFill="1" applyAlignment="1">
      <alignment horizontal="center" vertical="center" wrapText="1"/>
    </xf>
    <xf numFmtId="4" fontId="14" fillId="3" borderId="0" xfId="0" applyNumberFormat="1" applyFont="1" applyFill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10" fontId="14" fillId="7" borderId="17" xfId="0" applyNumberFormat="1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27" fillId="8" borderId="10" xfId="17" applyFont="1" applyFill="1" applyBorder="1" applyAlignment="1">
      <alignment horizontal="center" vertical="center"/>
    </xf>
    <xf numFmtId="0" fontId="27" fillId="8" borderId="10" xfId="17" applyFont="1" applyFill="1" applyBorder="1"/>
    <xf numFmtId="0" fontId="27" fillId="8" borderId="45" xfId="17" applyFont="1" applyFill="1" applyBorder="1" applyAlignment="1">
      <alignment horizontal="center" vertical="center"/>
    </xf>
    <xf numFmtId="0" fontId="27" fillId="8" borderId="46" xfId="17" applyFont="1" applyFill="1" applyBorder="1" applyAlignment="1">
      <alignment horizontal="center" vertical="center"/>
    </xf>
    <xf numFmtId="0" fontId="27" fillId="8" borderId="47" xfId="17" applyFont="1" applyFill="1" applyBorder="1" applyAlignment="1">
      <alignment horizontal="center" vertical="center"/>
    </xf>
    <xf numFmtId="0" fontId="28" fillId="0" borderId="0" xfId="17" applyFont="1"/>
    <xf numFmtId="0" fontId="29" fillId="0" borderId="10" xfId="17" applyFont="1" applyBorder="1" applyAlignment="1">
      <alignment horizontal="left" vertical="center" wrapText="1"/>
    </xf>
    <xf numFmtId="10" fontId="28" fillId="0" borderId="48" xfId="17" applyNumberFormat="1" applyFont="1" applyBorder="1" applyAlignment="1">
      <alignment horizontal="center" vertical="center"/>
    </xf>
    <xf numFmtId="10" fontId="28" fillId="0" borderId="10" xfId="17" applyNumberFormat="1" applyFont="1" applyBorder="1" applyAlignment="1">
      <alignment horizontal="center" vertical="center"/>
    </xf>
    <xf numFmtId="0" fontId="29" fillId="0" borderId="10" xfId="17" applyFont="1" applyBorder="1" applyAlignment="1">
      <alignment horizontal="justify" vertical="center" wrapText="1"/>
    </xf>
    <xf numFmtId="0" fontId="30" fillId="0" borderId="10" xfId="17" applyFont="1" applyBorder="1" applyAlignment="1">
      <alignment horizontal="justify" vertical="center" wrapText="1"/>
    </xf>
    <xf numFmtId="10" fontId="30" fillId="0" borderId="48" xfId="17" applyNumberFormat="1" applyFont="1" applyBorder="1" applyAlignment="1">
      <alignment horizontal="center" vertical="center"/>
    </xf>
    <xf numFmtId="10" fontId="30" fillId="0" borderId="10" xfId="17" applyNumberFormat="1" applyFont="1" applyBorder="1" applyAlignment="1">
      <alignment horizontal="center" vertical="center"/>
    </xf>
    <xf numFmtId="0" fontId="30" fillId="0" borderId="10" xfId="17" applyFont="1" applyBorder="1" applyAlignment="1">
      <alignment horizontal="justify" vertical="center"/>
    </xf>
    <xf numFmtId="0" fontId="30" fillId="0" borderId="47" xfId="17" applyFont="1" applyBorder="1" applyAlignment="1">
      <alignment horizontal="justify" vertical="center"/>
    </xf>
    <xf numFmtId="10" fontId="30" fillId="0" borderId="50" xfId="17" applyNumberFormat="1" applyFont="1" applyBorder="1" applyAlignment="1">
      <alignment horizontal="center" vertical="center"/>
    </xf>
    <xf numFmtId="0" fontId="28" fillId="0" borderId="10" xfId="17" applyFont="1" applyBorder="1" applyAlignment="1">
      <alignment horizontal="justify"/>
    </xf>
    <xf numFmtId="10" fontId="28" fillId="0" borderId="51" xfId="17" applyNumberFormat="1" applyFont="1" applyBorder="1" applyAlignment="1">
      <alignment horizontal="center" vertical="center"/>
    </xf>
    <xf numFmtId="0" fontId="28" fillId="0" borderId="9" xfId="17" applyFont="1" applyBorder="1" applyAlignment="1">
      <alignment horizontal="justify" vertical="center"/>
    </xf>
    <xf numFmtId="10" fontId="28" fillId="0" borderId="52" xfId="17" applyNumberFormat="1" applyFont="1" applyBorder="1" applyAlignment="1">
      <alignment horizontal="center" vertical="center"/>
    </xf>
    <xf numFmtId="0" fontId="28" fillId="0" borderId="10" xfId="17" applyFont="1" applyBorder="1" applyAlignment="1">
      <alignment horizontal="justify" vertical="center"/>
    </xf>
    <xf numFmtId="0" fontId="28" fillId="0" borderId="54" xfId="17" applyFont="1" applyBorder="1" applyAlignment="1">
      <alignment horizontal="justify" vertical="center"/>
    </xf>
    <xf numFmtId="10" fontId="28" fillId="0" borderId="55" xfId="17" applyNumberFormat="1" applyFont="1" applyBorder="1" applyAlignment="1">
      <alignment horizontal="center" vertical="center"/>
    </xf>
    <xf numFmtId="0" fontId="28" fillId="0" borderId="57" xfId="17" applyFont="1" applyBorder="1" applyAlignment="1">
      <alignment horizontal="justify" vertical="center"/>
    </xf>
    <xf numFmtId="2" fontId="31" fillId="9" borderId="0" xfId="17" applyNumberFormat="1" applyFont="1" applyFill="1" applyAlignment="1">
      <alignment horizontal="center"/>
    </xf>
    <xf numFmtId="0" fontId="31" fillId="9" borderId="0" xfId="17" applyFont="1" applyFill="1" applyAlignment="1">
      <alignment horizontal="center"/>
    </xf>
    <xf numFmtId="0" fontId="28" fillId="0" borderId="46" xfId="17" applyFont="1" applyBorder="1" applyAlignment="1">
      <alignment horizontal="justify" vertical="center"/>
    </xf>
    <xf numFmtId="10" fontId="28" fillId="0" borderId="59" xfId="17" applyNumberFormat="1" applyFont="1" applyBorder="1" applyAlignment="1">
      <alignment horizontal="center" vertical="center"/>
    </xf>
    <xf numFmtId="10" fontId="28" fillId="10" borderId="10" xfId="18" applyNumberFormat="1" applyFont="1" applyFill="1" applyBorder="1" applyAlignment="1">
      <alignment horizontal="center" vertical="center"/>
    </xf>
    <xf numFmtId="0" fontId="30" fillId="11" borderId="10" xfId="17" applyFont="1" applyFill="1" applyBorder="1"/>
    <xf numFmtId="10" fontId="30" fillId="11" borderId="10" xfId="17" applyNumberFormat="1" applyFont="1" applyFill="1" applyBorder="1" applyAlignment="1">
      <alignment horizontal="center" vertical="center"/>
    </xf>
    <xf numFmtId="0" fontId="30" fillId="0" borderId="10" xfId="17" applyFont="1" applyBorder="1" applyAlignment="1">
      <alignment horizontal="left" vertical="center"/>
    </xf>
    <xf numFmtId="0" fontId="28" fillId="0" borderId="0" xfId="17" applyFont="1" applyAlignment="1">
      <alignment horizontal="center" vertical="center"/>
    </xf>
    <xf numFmtId="0" fontId="32" fillId="0" borderId="0" xfId="19"/>
    <xf numFmtId="10" fontId="19" fillId="0" borderId="17" xfId="0" applyNumberFormat="1" applyFont="1" applyBorder="1" applyAlignment="1">
      <alignment horizontal="center" vertical="center" wrapText="1"/>
    </xf>
    <xf numFmtId="44" fontId="19" fillId="0" borderId="20" xfId="0" applyNumberFormat="1" applyFont="1" applyBorder="1" applyAlignment="1">
      <alignment horizontal="center" vertical="center" wrapText="1"/>
    </xf>
    <xf numFmtId="0" fontId="4" fillId="14" borderId="10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0" fillId="0" borderId="10" xfId="17" applyFont="1" applyBorder="1" applyAlignment="1">
      <alignment horizontal="center" vertical="center"/>
    </xf>
    <xf numFmtId="10" fontId="28" fillId="0" borderId="50" xfId="17" applyNumberFormat="1" applyFont="1" applyBorder="1" applyAlignment="1">
      <alignment horizontal="center" vertical="center"/>
    </xf>
    <xf numFmtId="10" fontId="28" fillId="0" borderId="47" xfId="17" applyNumberFormat="1" applyFont="1" applyBorder="1" applyAlignment="1">
      <alignment horizontal="center" vertical="center"/>
    </xf>
    <xf numFmtId="0" fontId="35" fillId="15" borderId="63" xfId="17" applyFont="1" applyFill="1" applyBorder="1" applyAlignment="1">
      <alignment horizontal="center" vertical="center" wrapText="1"/>
    </xf>
    <xf numFmtId="0" fontId="35" fillId="15" borderId="64" xfId="17" applyFont="1" applyFill="1" applyBorder="1" applyAlignment="1">
      <alignment horizontal="center" vertical="center" wrapText="1"/>
    </xf>
    <xf numFmtId="0" fontId="36" fillId="0" borderId="65" xfId="17" applyFont="1" applyBorder="1" applyAlignment="1">
      <alignment horizontal="center" vertical="center" wrapText="1"/>
    </xf>
    <xf numFmtId="0" fontId="36" fillId="0" borderId="65" xfId="17" applyFont="1" applyBorder="1" applyAlignment="1">
      <alignment horizontal="justify" vertical="center" wrapText="1"/>
    </xf>
    <xf numFmtId="167" fontId="38" fillId="16" borderId="66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168" fontId="14" fillId="11" borderId="10" xfId="0" applyNumberFormat="1" applyFont="1" applyFill="1" applyBorder="1" applyAlignment="1">
      <alignment horizontal="center" vertical="center"/>
    </xf>
    <xf numFmtId="10" fontId="15" fillId="11" borderId="17" xfId="0" applyNumberFormat="1" applyFont="1" applyFill="1" applyBorder="1" applyAlignment="1">
      <alignment horizontal="center" vertical="center" wrapText="1"/>
    </xf>
    <xf numFmtId="0" fontId="28" fillId="0" borderId="10" xfId="17" applyFont="1" applyBorder="1"/>
    <xf numFmtId="170" fontId="28" fillId="0" borderId="10" xfId="17" applyNumberFormat="1" applyFont="1" applyBorder="1" applyAlignment="1">
      <alignment horizontal="center" vertical="center"/>
    </xf>
    <xf numFmtId="169" fontId="37" fillId="0" borderId="10" xfId="17" applyNumberFormat="1" applyFont="1" applyBorder="1" applyAlignment="1">
      <alignment horizontal="center" vertical="center"/>
    </xf>
    <xf numFmtId="0" fontId="37" fillId="0" borderId="10" xfId="17" applyFont="1" applyBorder="1" applyAlignment="1">
      <alignment horizontal="center" vertical="center"/>
    </xf>
    <xf numFmtId="0" fontId="37" fillId="0" borderId="46" xfId="17" applyFont="1" applyBorder="1" applyAlignment="1">
      <alignment horizontal="center" vertical="center"/>
    </xf>
    <xf numFmtId="0" fontId="37" fillId="0" borderId="57" xfId="17" applyFont="1" applyBorder="1" applyAlignment="1">
      <alignment horizontal="center" vertical="center"/>
    </xf>
    <xf numFmtId="0" fontId="28" fillId="0" borderId="0" xfId="17" applyFont="1" applyAlignment="1">
      <alignment horizontal="justify"/>
    </xf>
    <xf numFmtId="0" fontId="36" fillId="0" borderId="6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12" borderId="10" xfId="0" applyFont="1" applyFill="1" applyBorder="1" applyAlignment="1">
      <alignment vertical="center" wrapText="1"/>
    </xf>
    <xf numFmtId="0" fontId="13" fillId="0" borderId="10" xfId="0" applyFont="1" applyBorder="1" applyAlignment="1">
      <alignment horizontal="center"/>
    </xf>
    <xf numFmtId="0" fontId="22" fillId="0" borderId="70" xfId="4" applyFont="1" applyBorder="1" applyAlignment="1">
      <alignment horizontal="center" vertical="center"/>
    </xf>
    <xf numFmtId="14" fontId="22" fillId="0" borderId="22" xfId="4" applyNumberFormat="1" applyFont="1" applyBorder="1" applyAlignment="1">
      <alignment vertical="center"/>
    </xf>
    <xf numFmtId="14" fontId="22" fillId="0" borderId="33" xfId="4" applyNumberFormat="1" applyFont="1" applyBorder="1" applyAlignment="1">
      <alignment vertical="center"/>
    </xf>
    <xf numFmtId="0" fontId="22" fillId="0" borderId="42" xfId="4" applyFont="1" applyBorder="1" applyAlignment="1">
      <alignment vertical="center"/>
    </xf>
    <xf numFmtId="0" fontId="5" fillId="0" borderId="22" xfId="4" applyFont="1" applyBorder="1" applyAlignment="1">
      <alignment vertical="center" wrapText="1"/>
    </xf>
    <xf numFmtId="0" fontId="5" fillId="0" borderId="33" xfId="4" applyFont="1" applyBorder="1" applyAlignment="1">
      <alignment vertical="center" wrapText="1"/>
    </xf>
    <xf numFmtId="0" fontId="5" fillId="0" borderId="22" xfId="4" applyFont="1" applyBorder="1" applyAlignment="1">
      <alignment vertical="center"/>
    </xf>
    <xf numFmtId="0" fontId="5" fillId="0" borderId="33" xfId="4" applyFont="1" applyBorder="1" applyAlignment="1">
      <alignment vertical="center"/>
    </xf>
    <xf numFmtId="43" fontId="22" fillId="0" borderId="22" xfId="4" applyNumberFormat="1" applyFont="1" applyBorder="1" applyAlignment="1">
      <alignment vertical="center"/>
    </xf>
    <xf numFmtId="43" fontId="22" fillId="0" borderId="33" xfId="4" applyNumberFormat="1" applyFont="1" applyBorder="1" applyAlignment="1">
      <alignment vertical="center"/>
    </xf>
    <xf numFmtId="44" fontId="13" fillId="11" borderId="17" xfId="0" applyNumberFormat="1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44" fontId="0" fillId="0" borderId="10" xfId="0" applyNumberFormat="1" applyBorder="1" applyAlignment="1">
      <alignment horizontal="center"/>
    </xf>
    <xf numFmtId="2" fontId="14" fillId="7" borderId="20" xfId="0" applyNumberFormat="1" applyFont="1" applyFill="1" applyBorder="1" applyAlignment="1">
      <alignment horizontal="center" vertical="center" wrapText="1"/>
    </xf>
    <xf numFmtId="2" fontId="13" fillId="0" borderId="20" xfId="0" applyNumberFormat="1" applyFont="1" applyBorder="1" applyAlignment="1">
      <alignment horizontal="center" vertical="center" wrapText="1"/>
    </xf>
    <xf numFmtId="10" fontId="13" fillId="0" borderId="72" xfId="0" applyNumberFormat="1" applyFont="1" applyBorder="1" applyAlignment="1">
      <alignment horizontal="center"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171" fontId="14" fillId="4" borderId="20" xfId="2" applyNumberFormat="1" applyFont="1" applyFill="1" applyBorder="1" applyAlignment="1">
      <alignment horizontal="center" vertical="center" wrapText="1"/>
    </xf>
    <xf numFmtId="171" fontId="0" fillId="0" borderId="10" xfId="0" applyNumberFormat="1" applyBorder="1" applyAlignment="1">
      <alignment horizontal="center"/>
    </xf>
    <xf numFmtId="0" fontId="0" fillId="0" borderId="10" xfId="0" applyBorder="1"/>
    <xf numFmtId="0" fontId="2" fillId="0" borderId="10" xfId="0" applyFont="1" applyBorder="1"/>
    <xf numFmtId="0" fontId="0" fillId="0" borderId="10" xfId="0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44" fontId="3" fillId="0" borderId="0" xfId="0" applyNumberFormat="1" applyFont="1"/>
    <xf numFmtId="171" fontId="3" fillId="0" borderId="0" xfId="0" applyNumberFormat="1" applyFont="1"/>
    <xf numFmtId="44" fontId="3" fillId="0" borderId="10" xfId="2" applyFont="1" applyBorder="1" applyAlignment="1">
      <alignment horizontal="center" vertical="center"/>
    </xf>
    <xf numFmtId="44" fontId="3" fillId="0" borderId="11" xfId="2" applyFont="1" applyBorder="1" applyAlignment="1">
      <alignment horizontal="center" vertical="center"/>
    </xf>
    <xf numFmtId="44" fontId="25" fillId="14" borderId="13" xfId="2" applyFont="1" applyFill="1" applyBorder="1" applyAlignment="1">
      <alignment horizontal="center" vertical="center"/>
    </xf>
    <xf numFmtId="44" fontId="3" fillId="14" borderId="12" xfId="2" applyFont="1" applyFill="1" applyBorder="1" applyAlignment="1">
      <alignment horizontal="center" vertical="center"/>
    </xf>
    <xf numFmtId="4" fontId="14" fillId="4" borderId="17" xfId="2" applyNumberFormat="1" applyFont="1" applyFill="1" applyBorder="1" applyAlignment="1">
      <alignment horizontal="center" vertical="center" wrapText="1"/>
    </xf>
    <xf numFmtId="4" fontId="16" fillId="4" borderId="17" xfId="2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/>
    </xf>
    <xf numFmtId="0" fontId="4" fillId="14" borderId="2" xfId="0" applyFont="1" applyFill="1" applyBorder="1" applyAlignment="1">
      <alignment horizontal="center"/>
    </xf>
    <xf numFmtId="0" fontId="4" fillId="14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0" fillId="0" borderId="10" xfId="17" applyFont="1" applyBorder="1" applyAlignment="1">
      <alignment horizontal="center"/>
    </xf>
    <xf numFmtId="0" fontId="14" fillId="4" borderId="68" xfId="0" applyFont="1" applyFill="1" applyBorder="1" applyAlignment="1">
      <alignment horizontal="left" vertical="center" wrapText="1"/>
    </xf>
    <xf numFmtId="0" fontId="14" fillId="4" borderId="69" xfId="0" applyFont="1" applyFill="1" applyBorder="1" applyAlignment="1">
      <alignment horizontal="left" vertical="center" wrapText="1"/>
    </xf>
    <xf numFmtId="0" fontId="14" fillId="11" borderId="10" xfId="0" applyFont="1" applyFill="1" applyBorder="1" applyAlignment="1">
      <alignment horizontal="center" vertical="center"/>
    </xf>
    <xf numFmtId="0" fontId="14" fillId="12" borderId="10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justify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/>
    </xf>
    <xf numFmtId="0" fontId="14" fillId="12" borderId="0" xfId="0" applyFont="1" applyFill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wrapText="1"/>
    </xf>
    <xf numFmtId="0" fontId="20" fillId="0" borderId="19" xfId="0" applyFont="1" applyBorder="1" applyAlignment="1">
      <alignment horizontal="center" vertical="center" wrapText="1"/>
    </xf>
    <xf numFmtId="0" fontId="14" fillId="14" borderId="0" xfId="0" applyFont="1" applyFill="1" applyAlignment="1">
      <alignment horizontal="center" vertical="center"/>
    </xf>
    <xf numFmtId="0" fontId="20" fillId="14" borderId="0" xfId="0" applyFont="1" applyFill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6" fillId="14" borderId="0" xfId="0" applyFont="1" applyFill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center" wrapText="1"/>
    </xf>
    <xf numFmtId="49" fontId="5" fillId="0" borderId="23" xfId="4" applyNumberFormat="1" applyFont="1" applyBorder="1" applyAlignment="1">
      <alignment horizontal="center" vertical="center" wrapText="1"/>
    </xf>
    <xf numFmtId="49" fontId="5" fillId="0" borderId="27" xfId="4" applyNumberFormat="1" applyFont="1" applyBorder="1" applyAlignment="1">
      <alignment horizontal="center" vertical="center" wrapText="1"/>
    </xf>
    <xf numFmtId="49" fontId="5" fillId="0" borderId="37" xfId="4" applyNumberFormat="1" applyFont="1" applyBorder="1" applyAlignment="1">
      <alignment horizontal="center" vertical="center"/>
    </xf>
    <xf numFmtId="49" fontId="5" fillId="0" borderId="38" xfId="4" applyNumberFormat="1" applyFont="1" applyBorder="1" applyAlignment="1">
      <alignment horizontal="center" vertical="center"/>
    </xf>
    <xf numFmtId="43" fontId="7" fillId="2" borderId="18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14" borderId="0" xfId="0" applyFont="1" applyFill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5" fillId="0" borderId="23" xfId="4" applyNumberFormat="1" applyFont="1" applyBorder="1" applyAlignment="1">
      <alignment horizontal="center" vertical="center"/>
    </xf>
    <xf numFmtId="49" fontId="5" fillId="0" borderId="27" xfId="4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6" fillId="13" borderId="1" xfId="1" applyFont="1" applyFill="1" applyBorder="1" applyAlignment="1">
      <alignment horizontal="center" vertical="center"/>
    </xf>
    <xf numFmtId="43" fontId="6" fillId="13" borderId="2" xfId="1" applyFont="1" applyFill="1" applyBorder="1" applyAlignment="1">
      <alignment horizontal="center" vertical="center"/>
    </xf>
    <xf numFmtId="43" fontId="6" fillId="13" borderId="3" xfId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left" vertical="center"/>
    </xf>
    <xf numFmtId="43" fontId="7" fillId="2" borderId="2" xfId="1" applyFont="1" applyFill="1" applyBorder="1" applyAlignment="1">
      <alignment horizontal="left" vertical="center"/>
    </xf>
    <xf numFmtId="43" fontId="7" fillId="2" borderId="14" xfId="1" applyFont="1" applyFill="1" applyBorder="1" applyAlignment="1">
      <alignment horizontal="left" vertical="center"/>
    </xf>
    <xf numFmtId="43" fontId="7" fillId="2" borderId="15" xfId="1" applyFont="1" applyFill="1" applyBorder="1" applyAlignment="1">
      <alignment horizontal="left" vertical="center"/>
    </xf>
    <xf numFmtId="0" fontId="5" fillId="0" borderId="30" xfId="4" applyFont="1" applyBorder="1" applyAlignment="1">
      <alignment horizontal="center" vertical="center"/>
    </xf>
    <xf numFmtId="0" fontId="5" fillId="0" borderId="31" xfId="4" applyFont="1" applyBorder="1" applyAlignment="1">
      <alignment horizontal="center" vertical="center"/>
    </xf>
    <xf numFmtId="49" fontId="5" fillId="0" borderId="32" xfId="4" applyNumberFormat="1" applyFont="1" applyBorder="1" applyAlignment="1">
      <alignment horizontal="center" vertical="center"/>
    </xf>
    <xf numFmtId="49" fontId="5" fillId="0" borderId="33" xfId="4" applyNumberFormat="1" applyFont="1" applyBorder="1" applyAlignment="1">
      <alignment horizontal="center" vertical="center"/>
    </xf>
    <xf numFmtId="14" fontId="5" fillId="0" borderId="32" xfId="4" applyNumberFormat="1" applyFont="1" applyBorder="1" applyAlignment="1">
      <alignment horizontal="center" vertical="center"/>
    </xf>
    <xf numFmtId="0" fontId="5" fillId="0" borderId="33" xfId="4" applyFont="1" applyBorder="1" applyAlignment="1">
      <alignment horizontal="center" vertical="center"/>
    </xf>
    <xf numFmtId="20" fontId="5" fillId="0" borderId="34" xfId="4" applyNumberFormat="1" applyFont="1" applyBorder="1" applyAlignment="1">
      <alignment horizontal="center" vertical="center"/>
    </xf>
    <xf numFmtId="0" fontId="5" fillId="0" borderId="35" xfId="4" applyFont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14" fontId="7" fillId="0" borderId="36" xfId="4" applyNumberFormat="1" applyFont="1" applyBorder="1" applyAlignment="1">
      <alignment horizontal="center" vertical="center"/>
    </xf>
    <xf numFmtId="0" fontId="7" fillId="0" borderId="25" xfId="4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8" fillId="0" borderId="10" xfId="17" applyFont="1" applyBorder="1" applyAlignment="1">
      <alignment horizontal="center" vertical="center"/>
    </xf>
    <xf numFmtId="0" fontId="28" fillId="0" borderId="47" xfId="17" applyFont="1" applyBorder="1" applyAlignment="1">
      <alignment horizontal="center" vertical="center"/>
    </xf>
    <xf numFmtId="0" fontId="28" fillId="0" borderId="49" xfId="17" applyFont="1" applyBorder="1" applyAlignment="1">
      <alignment horizontal="center" vertical="center"/>
    </xf>
    <xf numFmtId="0" fontId="28" fillId="0" borderId="9" xfId="17" applyFont="1" applyBorder="1" applyAlignment="1">
      <alignment horizontal="center" vertical="center"/>
    </xf>
    <xf numFmtId="49" fontId="28" fillId="0" borderId="47" xfId="17" applyNumberFormat="1" applyFont="1" applyBorder="1" applyAlignment="1">
      <alignment horizontal="center" vertical="center"/>
    </xf>
    <xf numFmtId="49" fontId="28" fillId="0" borderId="49" xfId="17" applyNumberFormat="1" applyFont="1" applyBorder="1" applyAlignment="1">
      <alignment horizontal="center" vertical="center"/>
    </xf>
    <xf numFmtId="49" fontId="28" fillId="0" borderId="9" xfId="17" applyNumberFormat="1" applyFont="1" applyBorder="1" applyAlignment="1">
      <alignment horizontal="center" vertical="center"/>
    </xf>
    <xf numFmtId="0" fontId="28" fillId="0" borderId="60" xfId="17" applyFont="1" applyBorder="1" applyAlignment="1">
      <alignment horizontal="center" vertical="center"/>
    </xf>
    <xf numFmtId="0" fontId="28" fillId="0" borderId="61" xfId="17" applyFont="1" applyBorder="1" applyAlignment="1">
      <alignment horizontal="center" vertical="center"/>
    </xf>
    <xf numFmtId="0" fontId="28" fillId="0" borderId="62" xfId="17" applyFont="1" applyBorder="1" applyAlignment="1">
      <alignment horizontal="center" vertical="center"/>
    </xf>
    <xf numFmtId="49" fontId="28" fillId="0" borderId="10" xfId="17" applyNumberFormat="1" applyFont="1" applyBorder="1" applyAlignment="1">
      <alignment horizontal="center" vertical="center"/>
    </xf>
    <xf numFmtId="0" fontId="30" fillId="0" borderId="10" xfId="17" applyFont="1" applyBorder="1" applyAlignment="1">
      <alignment horizontal="center" vertical="center"/>
    </xf>
    <xf numFmtId="0" fontId="30" fillId="0" borderId="47" xfId="17" applyFont="1" applyBorder="1" applyAlignment="1">
      <alignment horizontal="center" vertical="center"/>
    </xf>
    <xf numFmtId="0" fontId="30" fillId="0" borderId="49" xfId="17" applyFont="1" applyBorder="1" applyAlignment="1">
      <alignment horizontal="center" vertical="center"/>
    </xf>
    <xf numFmtId="0" fontId="30" fillId="0" borderId="9" xfId="17" applyFont="1" applyBorder="1" applyAlignment="1">
      <alignment horizontal="center" vertical="center"/>
    </xf>
    <xf numFmtId="0" fontId="28" fillId="0" borderId="10" xfId="17" applyFont="1" applyBorder="1" applyAlignment="1">
      <alignment horizontal="center" vertical="center" wrapText="1"/>
    </xf>
    <xf numFmtId="17" fontId="28" fillId="0" borderId="47" xfId="17" applyNumberFormat="1" applyFont="1" applyBorder="1" applyAlignment="1">
      <alignment horizontal="center" vertical="center"/>
    </xf>
    <xf numFmtId="17" fontId="28" fillId="0" borderId="49" xfId="17" applyNumberFormat="1" applyFont="1" applyBorder="1" applyAlignment="1">
      <alignment horizontal="center" vertical="center"/>
    </xf>
    <xf numFmtId="17" fontId="28" fillId="0" borderId="9" xfId="17" applyNumberFormat="1" applyFont="1" applyBorder="1" applyAlignment="1">
      <alignment horizontal="center" vertical="center"/>
    </xf>
    <xf numFmtId="0" fontId="28" fillId="0" borderId="53" xfId="17" applyFont="1" applyBorder="1" applyAlignment="1">
      <alignment horizontal="center" vertical="center"/>
    </xf>
    <xf numFmtId="0" fontId="28" fillId="0" borderId="56" xfId="17" applyFont="1" applyBorder="1" applyAlignment="1">
      <alignment horizontal="center" vertical="center"/>
    </xf>
    <xf numFmtId="0" fontId="28" fillId="0" borderId="54" xfId="17" applyFont="1" applyBorder="1" applyAlignment="1">
      <alignment horizontal="center" vertical="center"/>
    </xf>
    <xf numFmtId="0" fontId="28" fillId="0" borderId="57" xfId="17" applyFont="1" applyBorder="1" applyAlignment="1">
      <alignment horizontal="center" vertical="center"/>
    </xf>
    <xf numFmtId="0" fontId="28" fillId="0" borderId="46" xfId="17" applyFont="1" applyBorder="1" applyAlignment="1">
      <alignment horizontal="center" vertical="center"/>
    </xf>
    <xf numFmtId="0" fontId="28" fillId="0" borderId="58" xfId="17" applyFont="1" applyBorder="1" applyAlignment="1">
      <alignment horizontal="center" vertical="center"/>
    </xf>
    <xf numFmtId="0" fontId="28" fillId="0" borderId="47" xfId="17" applyFont="1" applyBorder="1" applyAlignment="1">
      <alignment horizontal="center" vertical="center" wrapText="1"/>
    </xf>
    <xf numFmtId="0" fontId="28" fillId="0" borderId="49" xfId="17" applyFont="1" applyBorder="1" applyAlignment="1">
      <alignment horizontal="center" vertical="center" wrapText="1"/>
    </xf>
    <xf numFmtId="0" fontId="28" fillId="0" borderId="9" xfId="17" applyFont="1" applyBorder="1" applyAlignment="1">
      <alignment horizontal="center" vertical="center" wrapText="1"/>
    </xf>
    <xf numFmtId="0" fontId="42" fillId="17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21">
    <cellStyle name="Cancel" xfId="10" xr:uid="{B2786D02-1675-4987-A2E5-F5AB61F16179}"/>
    <cellStyle name="Hiperlink" xfId="19" builtinId="8"/>
    <cellStyle name="Moeda" xfId="2" builtinId="4"/>
    <cellStyle name="Moeda 2" xfId="12" xr:uid="{D20C6A1C-A79D-4E71-916B-F226C4AFD8D9}"/>
    <cellStyle name="Moeda 2 2" xfId="8" xr:uid="{F7A0138A-67E6-4166-9A7F-E4C78E899E59}"/>
    <cellStyle name="Moeda 3" xfId="13" xr:uid="{811F204D-B207-48A8-B0E7-1F42B5F528E9}"/>
    <cellStyle name="Moeda 4" xfId="15" xr:uid="{2E393E41-5ECB-499C-9A31-846ABA511EDD}"/>
    <cellStyle name="Normal" xfId="0" builtinId="0"/>
    <cellStyle name="Normal 2" xfId="4" xr:uid="{29FE51C7-0E96-4323-AEE6-720EDB30C79F}"/>
    <cellStyle name="Normal 2 2" xfId="16" xr:uid="{A081379F-6559-4ECF-880A-BAF6F600EC42}"/>
    <cellStyle name="Normal 3" xfId="3" xr:uid="{30826C1C-6C70-448F-A246-4899556BEFFF}"/>
    <cellStyle name="Normal 4" xfId="9" xr:uid="{285902C4-AFE8-4E00-A4E4-0B7A88C96B1B}"/>
    <cellStyle name="Normal 5" xfId="17" xr:uid="{7B276794-556B-45DC-AAC6-05F04763C559}"/>
    <cellStyle name="Porcentagem 10 2" xfId="20" xr:uid="{E8147AE2-B68C-4EF1-AFB5-4771F9C10F72}"/>
    <cellStyle name="Porcentagem 2" xfId="6" xr:uid="{7C9989D7-9744-4F79-87AE-5BF9317D6372}"/>
    <cellStyle name="Porcentagem 3" xfId="11" xr:uid="{64BDB658-F0A2-4B18-B80F-DAB2C8CD4D85}"/>
    <cellStyle name="Porcentagem 4" xfId="18" xr:uid="{DE27AD34-3E42-4E31-B607-AE557EF33B17}"/>
    <cellStyle name="Vírgula" xfId="1" builtinId="3"/>
    <cellStyle name="Vírgula 2" xfId="14" xr:uid="{AEA9E53B-BEF5-480A-A860-37EC314A20B8}"/>
    <cellStyle name="Vírgula 3 2" xfId="7" xr:uid="{D3002B0C-6B1C-4214-A81D-B2D89CB941F6}"/>
    <cellStyle name="Vírgula 4" xfId="5" xr:uid="{9976B07D-3F62-4C0B-967C-7C8CC160B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QUIVOS%20D\PASTA%201%20-%20ESCRIT&#211;RIO\EMPRESA%201%20-%20T&amp;S\CLIENTES\PMDF\PMDF_31-2017\Aj.Finais_PMDF%20-%2010-07-17%20M&#193;RIO\PM%20-%20Lote%2003%20-%2008-07-2017%20-%20Ajustes_Lance%20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mpresa_TES\Departamento_Licita&#231;&#245;es\01_T&amp;S\1.8_LICITA&#199;&#213;ES_REALIZADAS\2022\CFC\PE%209.2022\Planilha_Inicial_%20v1%20-%20ri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de.sharepoint.com/Users/LICITA~1/AppData/Local/Temp/Rar$DIa2340.32726/planilha_Simplificad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de-my.sharepoint.com/Users/LICITA~1/AppData/Local/Temp/Rar$DIa2340.32726/planilha_Simplificad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QUIVO%20D\PASTA%201%20-%20ESCRIT&#211;RIO\EMPRESA%201%20-%20T&amp;S\CLIENTES\CONFEA\CONFEA%20-%20LICITA&#199;&#195;O%202017\Pla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MERCIAL\01-Licita&#231;&#245;es\2015\Minist&#233;rio\Minist&#233;rio%20dos%20Transportes\ANTT\Preg&#227;o%20Eletr&#244;nico%20n&#176;%20052015\02-Custos\ANTT_Custos_v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nde.sharepoint.com/sites/PCTI-ApoioaGesto-DIRTI20242/Documentos%20Compartilhados/General/1.%20PCTI%20-%20Planejamento%20da%20Contrata&#231;&#227;o/Estimativa%20de%20custos%20+%20Levantamento%20Salarial_Sites+APF%20-%20APOIO%20A%20GEST&#195;O.xlsx" TargetMode="External"/><Relationship Id="rId1" Type="http://schemas.openxmlformats.org/officeDocument/2006/relationships/externalLinkPath" Target="https://fnde.sharepoint.com/sites/PCTI-ApoioaGesto-DIRTI20242/Documentos%20Compartilhados/General/1.%20PCTI%20-%20Planejamento%20da%20Contrata&#231;&#227;o/Estimativa%20de%20custos%20+%20Levantamento%20Salarial_Sites+APF%20-%20APOIO%20A%20GEST&#195;O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MSUN~1\AppData\Local\Temp\Rar$DIa9452.40044\G4F_FNDE_PE042021_Custos_Item1_v1.xlsx" TargetMode="External"/><Relationship Id="rId1" Type="http://schemas.openxmlformats.org/officeDocument/2006/relationships/externalLinkPath" Target="/Users/SAMSUN~1/AppData/Local/Temp/Rar$DIa9452.40044/G4F_FNDE_PE042021_Custos_Item1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Complexidade"/>
      <sheetName val="Serviço L1"/>
      <sheetName val="Serviço L2"/>
      <sheetName val="Serviço L3"/>
      <sheetName val="Proposta Preços"/>
      <sheetName val="Serviço L4"/>
      <sheetName val="Qualificação MO"/>
      <sheetName val="QTD MO L1"/>
      <sheetName val="QTD MO L2"/>
      <sheetName val="QTD MO L3"/>
      <sheetName val="Plan_Geral-L1"/>
      <sheetName val="Plan_Geral-L2"/>
      <sheetName val="Plan_Geral-L3"/>
      <sheetName val="Uniformes"/>
      <sheetName val="Mat."/>
      <sheetName val="Equip."/>
      <sheetName val="Transp."/>
      <sheetName val="Celular"/>
      <sheetName val="Epi´s"/>
      <sheetName val="Cursos-Trein."/>
      <sheetName val="Mat.Exp."/>
      <sheetName val="Cargo - Aux.Téc.Eletric.-L3"/>
      <sheetName val="Cargo - Aux.Téc.Refrig.-L3"/>
      <sheetName val="Cargo - Engº.Eletricista - L3"/>
      <sheetName val="Cargo - Esp Telecom - L1"/>
      <sheetName val="Cargo - Esp Telecom - L2"/>
      <sheetName val="Cargo - Anali_Rede Telecom - L1"/>
      <sheetName val="Cargo - Anali_Rede Telecom -L2"/>
      <sheetName val="Cargo - Anali_Soft_Basico - L1"/>
      <sheetName val="Cargo - Anali_Soft_Basico - L2"/>
      <sheetName val="Cargo - Téc.Sistema_Telef - L2"/>
      <sheetName val="Cargo - Aux.Sistema_Telef - L2"/>
      <sheetName val="Cargo - Téc.Áudio_Vídeo - L2"/>
      <sheetName val="Cargo - Aux.Áudio_Vídeo - L2"/>
      <sheetName val="Cargo - Téc.Cabeamento - L2"/>
      <sheetName val="Cargo - Engº. Telecom - L3"/>
      <sheetName val="Cargo - Enc.Equipe-Rede L3"/>
      <sheetName val="Cargo - Téc.Refrig - L3"/>
      <sheetName val="Cargo - Téc.Eletricista - L3"/>
      <sheetName val="Cargo - Téc.Eletricista - L2"/>
      <sheetName val="Cargo - Enc.Equipe-Rede L1 "/>
      <sheetName val="Cargo - Enc.Equipe-Rede L2"/>
      <sheetName val="Cargo - Engº.Eletricista - L1"/>
      <sheetName val="Cargo - Engº.Eletricista - L2"/>
      <sheetName val="Cargo - Engº. Telecom - L1"/>
      <sheetName val="Cargo - Engº. Telecom - L2"/>
      <sheetName val="Cargo - Engº. Mecânico - L1"/>
      <sheetName val="Cargo - Téc-Rede Telecom - L1"/>
      <sheetName val="Cargo - Téc-Rede Telecom - L2"/>
      <sheetName val="Cargo - Téc RedeTelecomNot -L1"/>
      <sheetName val="Cargo - Aux Tec Rede - L1"/>
      <sheetName val="Cargo - Aux Tec Rede - L2"/>
      <sheetName val="Cargo - AuxTecRedeNot-L1"/>
      <sheetName val="Cargo - Aux.Téc.Refrig.-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Resumo Interno"/>
      <sheetName val="RESUMO"/>
      <sheetName val="Secretário Exec.Bilíngue11"/>
      <sheetName val="Uniformes_EPIs2"/>
      <sheetName val="Copeiro"/>
      <sheetName val="Diagramador"/>
      <sheetName val="Encarregado Geral"/>
      <sheetName val="Engenheiro"/>
      <sheetName val="Jornalista"/>
      <sheetName val="Motorista"/>
      <sheetName val="Op. Telemarketing"/>
      <sheetName val="Revisor de Texto"/>
      <sheetName val="Sup. Telemarketing"/>
      <sheetName val="Téc. de Suporte TI"/>
      <sheetName val="Editor de mídia áudiovisual"/>
      <sheetName val="Secretário Exec.Bilíngue"/>
      <sheetName val="Uniformes_EPIs"/>
      <sheetName val="Ferramentas"/>
      <sheetName val="Quadro_Resumo_Interno"/>
      <sheetName val="Secretário_Exec_Bilíngue11"/>
      <sheetName val="Encarregado_Geral"/>
      <sheetName val="Op__Telemarketing"/>
      <sheetName val="Revisor_de_Texto"/>
      <sheetName val="Sup__Telemarketing"/>
      <sheetName val="Téc__de_Suporte_TI"/>
      <sheetName val="Editor_de_mídia_áudiovisual"/>
      <sheetName val="Secretário_Exec_Bilíng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O"/>
      <sheetName val="Resumo"/>
      <sheetName val="Estimativa_-_ITEM_Nº_1"/>
      <sheetName val="Estimativa_-_ITEM_Nº_2"/>
      <sheetName val="Estimativa_-_ITEM_Nº_3"/>
      <sheetName val="Estimativa_-_ITEM_Nº_4"/>
      <sheetName val="Estimativa_-_ITEM_Nº_5"/>
      <sheetName val="Estimativa_-_ITEM_Nº_6"/>
      <sheetName val="Estimativa_-_ITEM_Nº_7"/>
      <sheetName val="Estimativa_-_ITEM_Nº_8"/>
      <sheetName val="Estimativa_-_ITEM_Nº_9"/>
      <sheetName val="Perfis"/>
      <sheetName val="Serviç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O"/>
      <sheetName val="Resumo"/>
      <sheetName val="Estimativa_-_ITEM_Nº_1"/>
      <sheetName val="Estimativa_-_ITEM_Nº_2"/>
      <sheetName val="Estimativa_-_ITEM_Nº_3"/>
      <sheetName val="Estimativa_-_ITEM_Nº_4"/>
      <sheetName val="Estimativa_-_ITEM_Nº_5"/>
      <sheetName val="Estimativa_-_ITEM_Nº_6"/>
      <sheetName val="Estimativa_-_ITEM_Nº_7"/>
      <sheetName val="Estimativa_-_ITEM_Nº_8"/>
      <sheetName val="Estimativa_-_ITEM_Nº_9"/>
      <sheetName val="Perfis"/>
      <sheetName val="Serviç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Complexidade"/>
      <sheetName val="Serviço L1"/>
      <sheetName val="QTD MO L1"/>
      <sheetName val="QTD MO L 1"/>
      <sheetName val="Planilha Alocação MO L1"/>
      <sheetName val="Plan_Geral-L1 (2)"/>
      <sheetName val="Plan_Geral-L1"/>
      <sheetName val="Cargo - Aux.Téc.Refrig.-L1"/>
      <sheetName val="Proposta de Preços L1"/>
      <sheetName val="Quadro Resumo Proposta"/>
      <sheetName val="Serviço L2"/>
      <sheetName val="Serviço L3"/>
      <sheetName val="Serviço L4"/>
      <sheetName val="Qualificação MO"/>
      <sheetName val="QTD MO L2"/>
      <sheetName val="QTD MO L3"/>
      <sheetName val="Plan_Geral-L2"/>
      <sheetName val="Plan_Geral-L3"/>
      <sheetName val="Uniformes"/>
      <sheetName val="Mat."/>
      <sheetName val="Equip."/>
      <sheetName val="Transp."/>
      <sheetName val="Celular"/>
      <sheetName val="Epi´s"/>
      <sheetName val="Cursos-Trein."/>
      <sheetName val="Mat.Exp."/>
      <sheetName val="Cargo - Aux.Téc.Eletric.-L3"/>
      <sheetName val="Cargo - Aux.Téc.Refrig.-L3"/>
      <sheetName val="Cargo - Engº.Eletricista - L3"/>
      <sheetName val="Cargo - Esp Telecom - L1"/>
      <sheetName val="Cargo - Esp Telecom - L2"/>
      <sheetName val="Cargo - Anali_Rede Telecom - L1"/>
      <sheetName val="Cargo - Anali_Soft_Basico - L1"/>
      <sheetName val="Cargo - Enc.Equipe-Rede L1 "/>
      <sheetName val="Cargo - Engº. Telecom - L1"/>
      <sheetName val="Cargo - Engº. Mecânico - L1"/>
      <sheetName val="Cargo - Anali_Rede Telecom -L2"/>
      <sheetName val="Cargo - Anali_Soft_Basico - L2"/>
      <sheetName val="Cargo - Téc.Sistema_Telef - L2"/>
      <sheetName val="Cargo - Aux.Sistema_Telef - L2"/>
      <sheetName val="Cargo - Téc.Áudio_Vídeo - L2"/>
      <sheetName val="Cargo - Aux.Áudio_Vídeo - L2"/>
      <sheetName val="Cargo - Téc.Cabeamento - L2"/>
      <sheetName val="Cargo - Engº. Telecom - L3"/>
      <sheetName val="Cargo - Enc.Equipe-Rede L3"/>
      <sheetName val="Cargo - Téc.Refrig - L3"/>
      <sheetName val="Cargo - Téc.Eletricista - L3"/>
      <sheetName val="Cargo - Téc.Eletricista - L2"/>
      <sheetName val="Cargo - Enc.Equipe-Rede L2"/>
      <sheetName val="Cargo - Engº.Eletricista - L2"/>
      <sheetName val="Cargo - Engº. Telecom - L2"/>
      <sheetName val="Cargo - Téc-Rede Telecom - L1"/>
      <sheetName val="Cargo - Téc-Rede Telec Camp-L1"/>
      <sheetName val="Cargo - Téc-Rede Telecom - L2"/>
      <sheetName val="Cargo - Téc RedeTelecomNot -L1"/>
      <sheetName val="Cargo - Aux Tec Rede - L1"/>
      <sheetName val="Cargo - Aux Tec Rede Campo L1"/>
      <sheetName val="Cargo - AuxTecRedeNot-L1"/>
      <sheetName val="Plan_Ajustes"/>
      <sheetName val="Cargo - Aux Tec Rede - L2"/>
      <sheetName val="Serviço_L1"/>
      <sheetName val="QTD_MO_L1"/>
      <sheetName val="QTD_MO_L_1"/>
      <sheetName val="Planilha_Alocação_MO_L1"/>
      <sheetName val="Plan_Geral-L1_(2)"/>
      <sheetName val="Cargo_-_Aux_Téc_Refrig_-L1"/>
      <sheetName val="Proposta_de_Preços_L1"/>
      <sheetName val="Quadro_Resumo_Proposta"/>
      <sheetName val="Serviço_L2"/>
      <sheetName val="Serviço_L3"/>
      <sheetName val="Serviço_L4"/>
      <sheetName val="Qualificação_MO"/>
      <sheetName val="QTD_MO_L2"/>
      <sheetName val="QTD_MO_L3"/>
      <sheetName val="Mat_"/>
      <sheetName val="Equip_"/>
      <sheetName val="Transp_"/>
      <sheetName val="Cursos-Trein_"/>
      <sheetName val="Mat_Exp_"/>
      <sheetName val="Cargo_-_Aux_Téc_Eletric_-L3"/>
      <sheetName val="Cargo_-_Aux_Téc_Refrig_-L3"/>
      <sheetName val="Cargo_-_Engº_Eletricista_-_L3"/>
      <sheetName val="Cargo_-_Esp_Telecom_-_L1"/>
      <sheetName val="Cargo_-_Esp_Telecom_-_L2"/>
      <sheetName val="Cargo_-_Anali_Rede_Telecom_-_L1"/>
      <sheetName val="Cargo_-_Anali_Soft_Basico_-_L1"/>
      <sheetName val="Cargo_-_Enc_Equipe-Rede_L1_"/>
      <sheetName val="Cargo_-_Engº__Telecom_-_L1"/>
      <sheetName val="Cargo_-_Engº__Mecânico_-_L1"/>
      <sheetName val="Cargo_-_Anali_Rede_Telecom_-L2"/>
      <sheetName val="Cargo_-_Anali_Soft_Basico_-_L2"/>
      <sheetName val="Cargo_-_Téc_Sistema_Telef_-_L2"/>
      <sheetName val="Cargo_-_Aux_Sistema_Telef_-_L2"/>
      <sheetName val="Cargo_-_Téc_Áudio_Vídeo_-_L2"/>
      <sheetName val="Cargo_-_Aux_Áudio_Vídeo_-_L2"/>
      <sheetName val="Cargo_-_Téc_Cabeamento_-_L2"/>
      <sheetName val="Cargo_-_Engº__Telecom_-_L3"/>
      <sheetName val="Cargo_-_Enc_Equipe-Rede_L3"/>
      <sheetName val="Cargo_-_Téc_Refrig_-_L3"/>
      <sheetName val="Cargo_-_Téc_Eletricista_-_L3"/>
      <sheetName val="Cargo_-_Téc_Eletricista_-_L2"/>
      <sheetName val="Cargo_-_Enc_Equipe-Rede_L2"/>
      <sheetName val="Cargo_-_Engº_Eletricista_-_L2"/>
      <sheetName val="Cargo_-_Engº__Telecom_-_L2"/>
      <sheetName val="Cargo_-_Téc-Rede_Telecom_-_L1"/>
      <sheetName val="Cargo_-_Téc-Rede_Telec_Camp-L1"/>
      <sheetName val="Cargo_-_Téc-Rede_Telecom_-_L2"/>
      <sheetName val="Cargo_-_Téc_RedeTelecomNot_-L1"/>
      <sheetName val="Cargo_-_Aux_Tec_Rede_-_L1"/>
      <sheetName val="Cargo_-_Aux_Tec_Rede_Campo_L1"/>
      <sheetName val="Cargo_-_AuxTecRedeNot-L1"/>
      <sheetName val="Cargo_-_Aux_Tec_Rede_-_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io"/>
      <sheetName val="AVISO"/>
      <sheetName val="Dados Contratação"/>
      <sheetName val="Dados Proponente"/>
      <sheetName val="Insumos"/>
      <sheetName val="Serviços de Apoio"/>
      <sheetName val="Transporte"/>
      <sheetName val="Secretariado"/>
      <sheetName val="Deslocamento"/>
      <sheetName val="Diárias"/>
      <sheetName val="Diárias incorporadas à remunera"/>
      <sheetName val="Serviço extraordinário"/>
      <sheetName val="Valor Global"/>
      <sheetName val="Quadro Resu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s Totais"/>
      <sheetName val="Tabela TR e ETP CUSTO GERAL"/>
      <sheetName val="Media Consolidada Levantamento"/>
      <sheetName val="Levantamento Michael Page"/>
      <sheetName val="Levantamento Robert Half"/>
      <sheetName val="Levantamento ADECCO  Brasil"/>
      <sheetName val="Levantamento AGU  PE 04-2023"/>
      <sheetName val="Levantamento MEC ct 07-2021"/>
      <sheetName val="Levantamento UFMG PE 04-2021"/>
      <sheetName val="PERFIS CT MEC 07-2021"/>
      <sheetName val="PERFIS UFMG PE 04-2021"/>
      <sheetName val="Perfis portaria SGD"/>
      <sheetName val="PERFIS"/>
    </sheetNames>
    <sheetDataSet>
      <sheetData sheetId="0"/>
      <sheetData sheetId="1"/>
      <sheetData sheetId="2">
        <row r="5">
          <cell r="M5">
            <v>13323.98394076072</v>
          </cell>
        </row>
        <row r="6">
          <cell r="M6">
            <v>13567.107274094053</v>
          </cell>
        </row>
        <row r="7">
          <cell r="M7">
            <v>13432.560728912862</v>
          </cell>
        </row>
        <row r="8">
          <cell r="M8">
            <v>8300</v>
          </cell>
        </row>
        <row r="9">
          <cell r="M9">
            <v>13905.734548188104</v>
          </cell>
        </row>
        <row r="10">
          <cell r="M10">
            <v>9026.9116648740892</v>
          </cell>
        </row>
        <row r="11">
          <cell r="M11">
            <v>13814.634548188105</v>
          </cell>
        </row>
        <row r="12">
          <cell r="M12">
            <v>16078.200911141077</v>
          </cell>
        </row>
        <row r="13">
          <cell r="M13">
            <v>11326.156248655569</v>
          </cell>
        </row>
        <row r="14">
          <cell r="M14">
            <v>12262.560728912862</v>
          </cell>
        </row>
        <row r="15">
          <cell r="M15">
            <v>9100.9249989244545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O"/>
      <sheetName val="Perfil 1"/>
      <sheetName val="Perfil 2"/>
      <sheetName val="Perfil 3"/>
    </sheetNames>
    <sheetDataSet>
      <sheetData sheetId="0" refreshError="1"/>
      <sheetData sheetId="1">
        <row r="12">
          <cell r="D12" t="str">
            <v>Planejamento Estratégico e Tático</v>
          </cell>
        </row>
      </sheetData>
      <sheetData sheetId="2">
        <row r="12">
          <cell r="D12" t="str">
            <v>Escritório de Projetos</v>
          </cell>
        </row>
      </sheetData>
      <sheetData sheetId="3">
        <row r="12">
          <cell r="D12" t="str">
            <v>Apoio ao Negócio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AD146-000B-4FB7-8EE9-EA6EEFE51B46}">
  <sheetPr>
    <pageSetUpPr fitToPage="1"/>
  </sheetPr>
  <dimension ref="B2:H34"/>
  <sheetViews>
    <sheetView showGridLines="0" tabSelected="1" topLeftCell="B5" zoomScale="160" zoomScaleNormal="160" workbookViewId="0">
      <selection activeCell="E9" sqref="E9"/>
    </sheetView>
  </sheetViews>
  <sheetFormatPr defaultColWidth="9.140625" defaultRowHeight="15"/>
  <cols>
    <col min="1" max="1" width="3.5703125" style="1" customWidth="1"/>
    <col min="2" max="2" width="4" style="1" customWidth="1"/>
    <col min="3" max="3" width="60.140625" style="2" customWidth="1"/>
    <col min="4" max="4" width="15.85546875" style="1" customWidth="1"/>
    <col min="5" max="5" width="26.42578125" style="1" bestFit="1" customWidth="1"/>
    <col min="6" max="6" width="17.85546875" style="1" bestFit="1" customWidth="1"/>
    <col min="7" max="7" width="21.42578125" style="1" bestFit="1" customWidth="1"/>
    <col min="8" max="8" width="15.5703125" style="1" bestFit="1" customWidth="1"/>
    <col min="9" max="9" width="15.5703125" style="1" customWidth="1"/>
    <col min="10" max="16384" width="9.140625" style="1"/>
  </cols>
  <sheetData>
    <row r="2" spans="2:8" ht="21.75" thickBot="1">
      <c r="C2" s="112"/>
    </row>
    <row r="3" spans="2:8" ht="15.75" thickBot="1">
      <c r="B3" s="176" t="s">
        <v>0</v>
      </c>
      <c r="C3" s="177"/>
      <c r="D3" s="177"/>
      <c r="E3" s="177"/>
      <c r="F3" s="177"/>
      <c r="G3" s="178"/>
    </row>
    <row r="4" spans="2:8" s="2" customFormat="1" ht="30">
      <c r="B4" s="179" t="s">
        <v>1</v>
      </c>
      <c r="C4" s="181" t="s">
        <v>2</v>
      </c>
      <c r="D4" s="3" t="s">
        <v>3</v>
      </c>
      <c r="E4" s="3" t="s">
        <v>4</v>
      </c>
      <c r="F4" s="3" t="s">
        <v>5</v>
      </c>
      <c r="G4" s="4" t="s">
        <v>6</v>
      </c>
    </row>
    <row r="5" spans="2:8" s="2" customFormat="1">
      <c r="B5" s="180"/>
      <c r="C5" s="182"/>
      <c r="D5" s="108" t="s">
        <v>7</v>
      </c>
      <c r="E5" s="108" t="s">
        <v>8</v>
      </c>
      <c r="F5" s="108" t="s">
        <v>9</v>
      </c>
      <c r="G5" s="109" t="s">
        <v>10</v>
      </c>
      <c r="H5" s="109" t="s">
        <v>11</v>
      </c>
    </row>
    <row r="6" spans="2:8" s="2" customFormat="1" ht="30">
      <c r="B6" s="113">
        <v>1</v>
      </c>
      <c r="C6" s="122" t="str">
        <f>Salários!D3</f>
        <v>Analista de Apoio à Gestão de Infraestrutura de Tecnologia da Informação - Nível Sênior</v>
      </c>
      <c r="D6" s="5">
        <f>Salários!F3</f>
        <v>2</v>
      </c>
      <c r="E6" s="168">
        <f>ROUND('00  - Todos os Perfis'!D175,2)</f>
        <v>27132.69</v>
      </c>
      <c r="F6" s="168">
        <f>E6*D6</f>
        <v>54265.38</v>
      </c>
      <c r="G6" s="169">
        <f>F6*12</f>
        <v>651184.55999999994</v>
      </c>
      <c r="H6" s="111">
        <f>'00  - Todos os Perfis'!D179</f>
        <v>2.0363796684710569</v>
      </c>
    </row>
    <row r="7" spans="2:8" s="2" customFormat="1" ht="30">
      <c r="B7" s="113">
        <v>2</v>
      </c>
      <c r="C7" s="122" t="str">
        <f>Salários!D4</f>
        <v>Analista de Apoio à Gestão de Segurança da Informação e Proteção de Dados  - Nível Sênior</v>
      </c>
      <c r="D7" s="5">
        <f>Salários!F4</f>
        <v>2</v>
      </c>
      <c r="E7" s="168">
        <f>ROUND('00  - Todos os Perfis'!E175,2)</f>
        <v>27611.23</v>
      </c>
      <c r="F7" s="168">
        <f t="shared" ref="F7:F16" si="0">E7*D7</f>
        <v>55222.46</v>
      </c>
      <c r="G7" s="169">
        <f t="shared" ref="G7:G16" si="1">F7*12</f>
        <v>662669.52</v>
      </c>
      <c r="H7" s="111">
        <f>'00  - Todos os Perfis'!E179</f>
        <v>2.0351597022250085</v>
      </c>
    </row>
    <row r="8" spans="2:8" s="2" customFormat="1" ht="30">
      <c r="B8" s="113">
        <v>3</v>
      </c>
      <c r="C8" s="122" t="str">
        <f>Salários!D5</f>
        <v>Analista de Testes, Métricas e Qualidade de Software – Nível Sênior</v>
      </c>
      <c r="D8" s="5">
        <f>Salários!F5</f>
        <v>2</v>
      </c>
      <c r="E8" s="168">
        <f>ROUND('00  - Todos os Perfis'!F175,2)</f>
        <v>27346.400000000001</v>
      </c>
      <c r="F8" s="168">
        <f t="shared" si="0"/>
        <v>54692.800000000003</v>
      </c>
      <c r="G8" s="169">
        <f t="shared" si="1"/>
        <v>656313.60000000009</v>
      </c>
      <c r="H8" s="111">
        <f>'00  - Todos os Perfis'!F179</f>
        <v>2.0358292474448563</v>
      </c>
    </row>
    <row r="9" spans="2:8" s="2" customFormat="1">
      <c r="B9" s="113">
        <v>4</v>
      </c>
      <c r="C9" s="122" t="str">
        <f>Salários!D6</f>
        <v>Designer Gráfico - Nível Sênior</v>
      </c>
      <c r="D9" s="5">
        <f>Salários!F6</f>
        <v>1</v>
      </c>
      <c r="E9" s="168">
        <f>ROUND('00  - Todos os Perfis'!G175,2)</f>
        <v>17244.03</v>
      </c>
      <c r="F9" s="168">
        <f t="shared" si="0"/>
        <v>17244.03</v>
      </c>
      <c r="G9" s="169">
        <f t="shared" si="1"/>
        <v>206928.36</v>
      </c>
      <c r="H9" s="111">
        <f>'00  - Todos os Perfis'!G179</f>
        <v>2.0775939759036142</v>
      </c>
    </row>
    <row r="10" spans="2:8" s="2" customFormat="1" ht="30">
      <c r="B10" s="113">
        <v>5</v>
      </c>
      <c r="C10" s="122" t="str">
        <f>Salários!D7</f>
        <v>Analista de Apoio à Processos de Contratação e Gerenciamento de Contratos de TI – Nível Sênior</v>
      </c>
      <c r="D10" s="5">
        <f>Salários!F7</f>
        <v>5</v>
      </c>
      <c r="E10" s="168">
        <f>ROUND('00  - Todos os Perfis'!H175,2)</f>
        <v>28277.74</v>
      </c>
      <c r="F10" s="168">
        <f t="shared" si="0"/>
        <v>141388.70000000001</v>
      </c>
      <c r="G10" s="169">
        <f t="shared" si="1"/>
        <v>1696664.4000000001</v>
      </c>
      <c r="H10" s="111">
        <f>'00  - Todos os Perfis'!H179</f>
        <v>2.0335308359301703</v>
      </c>
    </row>
    <row r="11" spans="2:8" s="2" customFormat="1" ht="30">
      <c r="B11" s="113">
        <v>6</v>
      </c>
      <c r="C11" s="122" t="str">
        <f>Salários!D8</f>
        <v>Analista de Apoio à Processos de Contratação e Gerenciamento de Contratos de TI – Nível Pleno</v>
      </c>
      <c r="D11" s="5">
        <f>Salários!F8</f>
        <v>5</v>
      </c>
      <c r="E11" s="168">
        <f>ROUND('00  - Todos os Perfis'!I175,2)</f>
        <v>18674.8</v>
      </c>
      <c r="F11" s="168">
        <f t="shared" si="0"/>
        <v>93374</v>
      </c>
      <c r="G11" s="169">
        <f t="shared" si="1"/>
        <v>1120488</v>
      </c>
      <c r="H11" s="111">
        <f>'00  - Todos os Perfis'!I179</f>
        <v>2.0687917078737121</v>
      </c>
    </row>
    <row r="12" spans="2:8" s="2" customFormat="1">
      <c r="B12" s="113">
        <v>7</v>
      </c>
      <c r="C12" s="122" t="str">
        <f>Salários!D9</f>
        <v>Analista de Apoio a Processos de Governança de TI - Nível Sênior</v>
      </c>
      <c r="D12" s="5">
        <f>Salários!F9</f>
        <v>1</v>
      </c>
      <c r="E12" s="168">
        <f>ROUND('00  - Todos os Perfis'!J175,2)</f>
        <v>28098.43</v>
      </c>
      <c r="F12" s="168">
        <f t="shared" si="0"/>
        <v>28098.43</v>
      </c>
      <c r="G12" s="169">
        <f t="shared" si="1"/>
        <v>337181.16000000003</v>
      </c>
      <c r="H12" s="111">
        <f>'00  - Todos os Perfis'!J179</f>
        <v>2.0339611519933638</v>
      </c>
    </row>
    <row r="13" spans="2:8" s="2" customFormat="1">
      <c r="B13" s="113">
        <v>8</v>
      </c>
      <c r="C13" s="122" t="str">
        <f>Salários!D10</f>
        <v>Gerente de Projetos - Nível Sênior</v>
      </c>
      <c r="D13" s="5">
        <f>Salários!F10</f>
        <v>4</v>
      </c>
      <c r="E13" s="168">
        <f>ROUND('00  - Todos os Perfis'!K175,2)</f>
        <v>32553.79</v>
      </c>
      <c r="F13" s="168">
        <f t="shared" si="0"/>
        <v>130215.16</v>
      </c>
      <c r="G13" s="169">
        <f t="shared" si="1"/>
        <v>1562581.92</v>
      </c>
      <c r="H13" s="111">
        <f>'00  - Todos os Perfis'!K179</f>
        <v>2.0247159604432161</v>
      </c>
    </row>
    <row r="14" spans="2:8" s="2" customFormat="1">
      <c r="B14" s="113">
        <v>9</v>
      </c>
      <c r="C14" s="122" t="str">
        <f>Salários!D11</f>
        <v>Gerente de Projetos  - Nível Pleno</v>
      </c>
      <c r="D14" s="5">
        <f>Salários!F11</f>
        <v>12</v>
      </c>
      <c r="E14" s="168">
        <f>ROUND('00  - Todos os Perfis'!L175,2)</f>
        <v>23200.38</v>
      </c>
      <c r="F14" s="168">
        <f t="shared" si="0"/>
        <v>278404.56</v>
      </c>
      <c r="G14" s="169">
        <f t="shared" si="1"/>
        <v>3340854.7199999997</v>
      </c>
      <c r="H14" s="111">
        <f>'00  - Todos os Perfis'!L179</f>
        <v>2.0483895410461002</v>
      </c>
    </row>
    <row r="15" spans="2:8" s="2" customFormat="1">
      <c r="B15" s="113">
        <v>10</v>
      </c>
      <c r="C15" s="122" t="str">
        <f>Salários!D12</f>
        <v>Analista de Processos de Negócio  - Nível Sênior</v>
      </c>
      <c r="D15" s="5">
        <f>Salários!F12</f>
        <v>1</v>
      </c>
      <c r="E15" s="168">
        <f>ROUND('00  - Todos os Perfis'!M175,2)</f>
        <v>25043.5</v>
      </c>
      <c r="F15" s="168">
        <f t="shared" si="0"/>
        <v>25043.5</v>
      </c>
      <c r="G15" s="169">
        <f t="shared" si="1"/>
        <v>300522</v>
      </c>
      <c r="H15" s="111">
        <f>'00  - Todos os Perfis'!M179</f>
        <v>2.042273270129626</v>
      </c>
    </row>
    <row r="16" spans="2:8" s="2" customFormat="1">
      <c r="B16" s="113">
        <v>11</v>
      </c>
      <c r="C16" s="122" t="str">
        <f>Salários!D13</f>
        <v>Analista de Processos de Negócio  - Nível Pleno</v>
      </c>
      <c r="D16" s="5">
        <f>Salários!F13</f>
        <v>2</v>
      </c>
      <c r="E16" s="168">
        <f>ROUND('00  - Todos os Perfis'!N175,2)</f>
        <v>18820.48</v>
      </c>
      <c r="F16" s="168">
        <f t="shared" si="0"/>
        <v>37640.959999999999</v>
      </c>
      <c r="G16" s="169">
        <f t="shared" si="1"/>
        <v>451691.52000000002</v>
      </c>
      <c r="H16" s="111">
        <f>'00  - Todos os Perfis'!N179</f>
        <v>2.0679744094390626</v>
      </c>
    </row>
    <row r="17" spans="2:7" ht="15.75" thickBot="1">
      <c r="C17" s="1"/>
    </row>
    <row r="18" spans="2:7" ht="16.5" thickBot="1">
      <c r="B18" s="174" t="s">
        <v>12</v>
      </c>
      <c r="C18" s="175"/>
      <c r="D18" s="110">
        <f>SUM(D6:D17)</f>
        <v>37</v>
      </c>
      <c r="E18" s="171">
        <f>SUM(E6:E17)</f>
        <v>274003.47000000003</v>
      </c>
      <c r="F18" s="171">
        <f>SUM(F6:F17)</f>
        <v>915589.98</v>
      </c>
      <c r="G18" s="170">
        <f>SUM(G6:G16)</f>
        <v>10987079.76</v>
      </c>
    </row>
    <row r="20" spans="2:7">
      <c r="F20" s="166"/>
    </row>
    <row r="21" spans="2:7">
      <c r="F21" s="167"/>
    </row>
    <row r="24" spans="2:7">
      <c r="E24" s="167"/>
      <c r="F24" s="167"/>
      <c r="G24" s="167"/>
    </row>
    <row r="25" spans="2:7">
      <c r="E25" s="167"/>
      <c r="F25" s="167"/>
      <c r="G25" s="167"/>
    </row>
    <row r="26" spans="2:7">
      <c r="E26" s="167"/>
      <c r="F26" s="167"/>
      <c r="G26" s="167"/>
    </row>
    <row r="27" spans="2:7">
      <c r="E27" s="167"/>
      <c r="F27" s="167"/>
      <c r="G27" s="167"/>
    </row>
    <row r="28" spans="2:7">
      <c r="E28" s="167"/>
      <c r="F28" s="167"/>
      <c r="G28" s="167"/>
    </row>
    <row r="29" spans="2:7">
      <c r="E29" s="167"/>
      <c r="F29" s="167"/>
      <c r="G29" s="167"/>
    </row>
    <row r="30" spans="2:7">
      <c r="E30" s="167"/>
      <c r="F30" s="167"/>
      <c r="G30" s="167"/>
    </row>
    <row r="31" spans="2:7">
      <c r="E31" s="167"/>
      <c r="F31" s="167"/>
      <c r="G31" s="167"/>
    </row>
    <row r="32" spans="2:7">
      <c r="E32" s="167"/>
      <c r="F32" s="167"/>
      <c r="G32" s="167"/>
    </row>
    <row r="33" spans="5:7">
      <c r="E33" s="167"/>
      <c r="F33" s="167"/>
      <c r="G33" s="167"/>
    </row>
    <row r="34" spans="5:7">
      <c r="E34" s="167"/>
      <c r="F34" s="167"/>
      <c r="G34" s="167"/>
    </row>
  </sheetData>
  <mergeCells count="4">
    <mergeCell ref="B18:C18"/>
    <mergeCell ref="B3:G3"/>
    <mergeCell ref="B4:B5"/>
    <mergeCell ref="C4:C5"/>
  </mergeCells>
  <pageMargins left="0.511811024" right="0.511811024" top="0.78740157499999996" bottom="0.78740157499999996" header="0.31496062000000002" footer="0.31496062000000002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3B298-9C7E-4F55-A452-7F39AF9358B7}">
  <dimension ref="B1:G14"/>
  <sheetViews>
    <sheetView showGridLines="0" zoomScale="160" zoomScaleNormal="160" workbookViewId="0">
      <selection activeCell="G13" sqref="G13"/>
    </sheetView>
  </sheetViews>
  <sheetFormatPr defaultColWidth="9.140625" defaultRowHeight="14.25"/>
  <cols>
    <col min="1" max="1" width="3" style="77" customWidth="1"/>
    <col min="2" max="2" width="7.140625" style="77" bestFit="1" customWidth="1"/>
    <col min="3" max="3" width="9.28515625" style="77" bestFit="1" customWidth="1"/>
    <col min="4" max="4" width="38.5703125" style="77" customWidth="1"/>
    <col min="5" max="5" width="10.7109375" style="131" bestFit="1" customWidth="1"/>
    <col min="6" max="6" width="9.140625" style="77"/>
    <col min="7" max="7" width="6.42578125" style="77" bestFit="1" customWidth="1"/>
    <col min="8" max="8" width="13.28515625" style="77" customWidth="1"/>
    <col min="9" max="16384" width="9.140625" style="77"/>
  </cols>
  <sheetData>
    <row r="1" spans="2:7" ht="15" thickBot="1"/>
    <row r="2" spans="2:7" ht="24">
      <c r="B2" s="117" t="s">
        <v>13</v>
      </c>
      <c r="C2" s="118" t="s">
        <v>14</v>
      </c>
      <c r="D2" s="118" t="s">
        <v>15</v>
      </c>
      <c r="E2" s="118" t="s">
        <v>16</v>
      </c>
      <c r="F2" s="118" t="s">
        <v>17</v>
      </c>
      <c r="G2" s="118" t="s">
        <v>18</v>
      </c>
    </row>
    <row r="3" spans="2:7" ht="24">
      <c r="B3" s="119">
        <v>1</v>
      </c>
      <c r="C3" s="132" t="s">
        <v>19</v>
      </c>
      <c r="D3" s="120" t="s">
        <v>20</v>
      </c>
      <c r="E3" s="121">
        <f>'[7]Media Consolidada Levantamento'!$M$5</f>
        <v>13323.98394076072</v>
      </c>
      <c r="F3" s="128">
        <v>2</v>
      </c>
      <c r="G3" s="127">
        <f>RESUMO!H6</f>
        <v>2.0363796684710569</v>
      </c>
    </row>
    <row r="4" spans="2:7" ht="24">
      <c r="B4" s="119">
        <v>2</v>
      </c>
      <c r="C4" s="132" t="s">
        <v>21</v>
      </c>
      <c r="D4" s="120" t="s">
        <v>22</v>
      </c>
      <c r="E4" s="121">
        <f>'[7]Media Consolidada Levantamento'!$M$6</f>
        <v>13567.107274094053</v>
      </c>
      <c r="F4" s="128">
        <v>2</v>
      </c>
      <c r="G4" s="127">
        <f>RESUMO!H7</f>
        <v>2.0351597022250085</v>
      </c>
    </row>
    <row r="5" spans="2:7" ht="26.25" customHeight="1">
      <c r="B5" s="119">
        <v>3</v>
      </c>
      <c r="C5" s="132" t="s">
        <v>23</v>
      </c>
      <c r="D5" s="120" t="s">
        <v>24</v>
      </c>
      <c r="E5" s="121">
        <f>'[7]Media Consolidada Levantamento'!$M$7</f>
        <v>13432.560728912862</v>
      </c>
      <c r="F5" s="129">
        <v>2</v>
      </c>
      <c r="G5" s="127">
        <f>RESUMO!H8</f>
        <v>2.0358292474448563</v>
      </c>
    </row>
    <row r="6" spans="2:7">
      <c r="B6" s="119">
        <v>4</v>
      </c>
      <c r="C6" s="132" t="s">
        <v>25</v>
      </c>
      <c r="D6" s="120" t="s">
        <v>26</v>
      </c>
      <c r="E6" s="121">
        <f>'[7]Media Consolidada Levantamento'!$M$8</f>
        <v>8300</v>
      </c>
      <c r="F6" s="128">
        <v>1</v>
      </c>
      <c r="G6" s="127">
        <f>RESUMO!H9</f>
        <v>2.0775939759036142</v>
      </c>
    </row>
    <row r="7" spans="2:7" ht="24">
      <c r="B7" s="119">
        <v>5</v>
      </c>
      <c r="C7" s="132" t="s">
        <v>27</v>
      </c>
      <c r="D7" s="120" t="s">
        <v>28</v>
      </c>
      <c r="E7" s="121">
        <f>'[7]Media Consolidada Levantamento'!$M$9</f>
        <v>13905.734548188104</v>
      </c>
      <c r="F7" s="130">
        <v>5</v>
      </c>
      <c r="G7" s="127">
        <f>RESUMO!H10</f>
        <v>2.0335308359301703</v>
      </c>
    </row>
    <row r="8" spans="2:7" ht="24">
      <c r="B8" s="119">
        <v>6</v>
      </c>
      <c r="C8" s="132" t="s">
        <v>27</v>
      </c>
      <c r="D8" s="120" t="s">
        <v>29</v>
      </c>
      <c r="E8" s="121">
        <f>'[7]Media Consolidada Levantamento'!$M$10</f>
        <v>9026.9116648740892</v>
      </c>
      <c r="F8" s="128">
        <v>5</v>
      </c>
      <c r="G8" s="127">
        <f>RESUMO!H11</f>
        <v>2.0687917078737121</v>
      </c>
    </row>
    <row r="9" spans="2:7" ht="24">
      <c r="B9" s="119">
        <v>7</v>
      </c>
      <c r="C9" s="132" t="s">
        <v>27</v>
      </c>
      <c r="D9" s="120" t="s">
        <v>30</v>
      </c>
      <c r="E9" s="121">
        <f>'[7]Media Consolidada Levantamento'!$M$11</f>
        <v>13814.634548188105</v>
      </c>
      <c r="F9" s="128">
        <v>1</v>
      </c>
      <c r="G9" s="127">
        <f>RESUMO!H12</f>
        <v>2.0339611519933638</v>
      </c>
    </row>
    <row r="10" spans="2:7">
      <c r="B10" s="119">
        <v>8</v>
      </c>
      <c r="C10" s="132" t="s">
        <v>31</v>
      </c>
      <c r="D10" s="120" t="s">
        <v>32</v>
      </c>
      <c r="E10" s="121">
        <f>'[7]Media Consolidada Levantamento'!$M$12</f>
        <v>16078.200911141077</v>
      </c>
      <c r="F10" s="128">
        <v>4</v>
      </c>
      <c r="G10" s="127">
        <f>RESUMO!H13</f>
        <v>2.0247159604432161</v>
      </c>
    </row>
    <row r="11" spans="2:7">
      <c r="B11" s="119">
        <v>9</v>
      </c>
      <c r="C11" s="132" t="s">
        <v>31</v>
      </c>
      <c r="D11" s="120" t="s">
        <v>33</v>
      </c>
      <c r="E11" s="121">
        <f>'[7]Media Consolidada Levantamento'!$M$13</f>
        <v>11326.156248655569</v>
      </c>
      <c r="F11" s="128">
        <v>12</v>
      </c>
      <c r="G11" s="127">
        <f>RESUMO!H14</f>
        <v>2.0483895410461002</v>
      </c>
    </row>
    <row r="12" spans="2:7">
      <c r="B12" s="119">
        <v>10</v>
      </c>
      <c r="C12" s="132" t="s">
        <v>34</v>
      </c>
      <c r="D12" s="120" t="s">
        <v>35</v>
      </c>
      <c r="E12" s="121">
        <f>'[7]Media Consolidada Levantamento'!$M$14</f>
        <v>12262.560728912862</v>
      </c>
      <c r="F12" s="128">
        <v>1</v>
      </c>
      <c r="G12" s="127">
        <f>RESUMO!H15</f>
        <v>2.042273270129626</v>
      </c>
    </row>
    <row r="13" spans="2:7">
      <c r="B13" s="119">
        <v>11</v>
      </c>
      <c r="C13" s="132" t="s">
        <v>34</v>
      </c>
      <c r="D13" s="120" t="s">
        <v>36</v>
      </c>
      <c r="E13" s="121">
        <f>'[7]Media Consolidada Levantamento'!$M$15</f>
        <v>9100.9249989244545</v>
      </c>
      <c r="F13" s="128">
        <v>2</v>
      </c>
      <c r="G13" s="127">
        <f>RESUMO!H16</f>
        <v>2.0679744094390626</v>
      </c>
    </row>
    <row r="14" spans="2:7">
      <c r="B14" s="183" t="s">
        <v>37</v>
      </c>
      <c r="C14" s="183"/>
      <c r="D14" s="183"/>
      <c r="E14" s="183"/>
      <c r="F14" s="114">
        <f>SUM(F3:F13)</f>
        <v>37</v>
      </c>
    </row>
  </sheetData>
  <mergeCells count="1">
    <mergeCell ref="B14:E1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797B-D289-4AE4-BDCD-D704D85552B7}">
  <dimension ref="A2:P181"/>
  <sheetViews>
    <sheetView showGridLines="0" topLeftCell="A61" zoomScale="85" zoomScaleNormal="85" workbookViewId="0">
      <selection activeCell="B73" sqref="B73"/>
    </sheetView>
  </sheetViews>
  <sheetFormatPr defaultColWidth="9.140625" defaultRowHeight="15.75"/>
  <cols>
    <col min="1" max="1" width="10.42578125" style="8" customWidth="1"/>
    <col min="2" max="2" width="72.140625" style="8" customWidth="1"/>
    <col min="3" max="3" width="18.5703125" style="8" bestFit="1" customWidth="1"/>
    <col min="4" max="4" width="30.28515625" style="8" customWidth="1"/>
    <col min="5" max="5" width="26.7109375" style="8" customWidth="1"/>
    <col min="6" max="6" width="27" style="8" customWidth="1"/>
    <col min="7" max="7" width="25.28515625" style="8" customWidth="1"/>
    <col min="8" max="8" width="18.28515625" style="8" customWidth="1"/>
    <col min="9" max="9" width="26.140625" style="8" customWidth="1"/>
    <col min="10" max="10" width="28.7109375" style="8" bestFit="1" customWidth="1"/>
    <col min="11" max="11" width="21.42578125" style="8" customWidth="1"/>
    <col min="12" max="12" width="19.7109375" style="8" customWidth="1"/>
    <col min="13" max="13" width="17.42578125" style="8" customWidth="1"/>
    <col min="14" max="14" width="18.42578125" style="8" customWidth="1"/>
    <col min="15" max="15" width="17.42578125" style="8" customWidth="1"/>
    <col min="16" max="16384" width="9.140625" style="8"/>
  </cols>
  <sheetData>
    <row r="2" spans="1:4">
      <c r="A2" s="237" t="s">
        <v>38</v>
      </c>
      <c r="B2" s="237"/>
      <c r="C2" s="237"/>
      <c r="D2" s="237"/>
    </row>
    <row r="3" spans="1:4">
      <c r="A3" s="237" t="s">
        <v>39</v>
      </c>
      <c r="B3" s="237"/>
      <c r="C3" s="237"/>
      <c r="D3" s="237"/>
    </row>
    <row r="4" spans="1:4" ht="36" customHeight="1">
      <c r="A4" s="237" t="s">
        <v>40</v>
      </c>
      <c r="B4" s="237"/>
      <c r="C4" s="237"/>
      <c r="D4" s="237"/>
    </row>
    <row r="5" spans="1:4" ht="20.25" customHeight="1" thickBot="1">
      <c r="A5" s="7"/>
      <c r="B5" s="7"/>
      <c r="C5" s="7"/>
    </row>
    <row r="6" spans="1:4" ht="16.5" thickBot="1">
      <c r="A6" s="238" t="s">
        <v>41</v>
      </c>
      <c r="B6" s="239"/>
      <c r="C6" s="239"/>
      <c r="D6" s="240"/>
    </row>
    <row r="7" spans="1:4" ht="16.5" thickBot="1">
      <c r="A7" s="241" t="s">
        <v>42</v>
      </c>
      <c r="B7" s="242"/>
      <c r="C7" s="243"/>
      <c r="D7" s="244"/>
    </row>
    <row r="8" spans="1:4">
      <c r="A8" s="56" t="s">
        <v>43</v>
      </c>
      <c r="B8" s="46" t="s">
        <v>44</v>
      </c>
      <c r="C8" s="245"/>
      <c r="D8" s="246"/>
    </row>
    <row r="9" spans="1:4">
      <c r="A9" s="57" t="s">
        <v>45</v>
      </c>
      <c r="B9" s="47" t="s">
        <v>46</v>
      </c>
      <c r="C9" s="247"/>
      <c r="D9" s="248"/>
    </row>
    <row r="10" spans="1:4">
      <c r="A10" s="57" t="s">
        <v>47</v>
      </c>
      <c r="B10" s="47" t="s">
        <v>48</v>
      </c>
      <c r="C10" s="249"/>
      <c r="D10" s="250"/>
    </row>
    <row r="11" spans="1:4" ht="16.5" thickBot="1">
      <c r="A11" s="58" t="s">
        <v>49</v>
      </c>
      <c r="B11" s="48" t="s">
        <v>50</v>
      </c>
      <c r="C11" s="251"/>
      <c r="D11" s="252"/>
    </row>
    <row r="12" spans="1:4" ht="16.5" thickBot="1">
      <c r="A12" s="7"/>
      <c r="B12" s="7"/>
      <c r="C12" s="7"/>
    </row>
    <row r="13" spans="1:4" ht="16.5" thickBot="1">
      <c r="A13" s="253" t="s">
        <v>51</v>
      </c>
      <c r="B13" s="254"/>
      <c r="C13" s="254"/>
      <c r="D13" s="255"/>
    </row>
    <row r="14" spans="1:4">
      <c r="A14" s="56" t="s">
        <v>52</v>
      </c>
      <c r="B14" s="46" t="s">
        <v>53</v>
      </c>
      <c r="C14" s="256"/>
      <c r="D14" s="257"/>
    </row>
    <row r="15" spans="1:4">
      <c r="A15" s="57" t="s">
        <v>54</v>
      </c>
      <c r="B15" s="51" t="s">
        <v>55</v>
      </c>
      <c r="C15" s="235" t="s">
        <v>56</v>
      </c>
      <c r="D15" s="236"/>
    </row>
    <row r="16" spans="1:4">
      <c r="A16" s="57" t="s">
        <v>57</v>
      </c>
      <c r="B16" s="47" t="s">
        <v>58</v>
      </c>
      <c r="C16" s="50" t="s">
        <v>59</v>
      </c>
      <c r="D16" s="49" t="s">
        <v>60</v>
      </c>
    </row>
    <row r="17" spans="1:14" ht="30.75" customHeight="1">
      <c r="A17" s="57" t="s">
        <v>61</v>
      </c>
      <c r="B17" s="51" t="s">
        <v>62</v>
      </c>
      <c r="C17" s="222"/>
      <c r="D17" s="223"/>
    </row>
    <row r="18" spans="1:14" ht="16.5" thickBot="1">
      <c r="A18" s="59" t="s">
        <v>63</v>
      </c>
      <c r="B18" s="52" t="s">
        <v>64</v>
      </c>
      <c r="C18" s="224" t="s">
        <v>65</v>
      </c>
      <c r="D18" s="225"/>
    </row>
    <row r="19" spans="1:14" ht="16.5" thickBot="1">
      <c r="A19" s="6"/>
      <c r="B19" s="44"/>
      <c r="C19" s="44"/>
      <c r="D19" s="45"/>
    </row>
    <row r="20" spans="1:14" ht="16.5" thickBot="1">
      <c r="A20" s="226" t="s">
        <v>66</v>
      </c>
      <c r="B20" s="227"/>
      <c r="C20" s="227"/>
      <c r="D20" s="228"/>
    </row>
    <row r="21" spans="1:14" ht="59.25" customHeight="1">
      <c r="A21" s="56" t="s">
        <v>67</v>
      </c>
      <c r="B21" s="53" t="s">
        <v>68</v>
      </c>
      <c r="C21" s="145"/>
      <c r="D21" s="146"/>
    </row>
    <row r="22" spans="1:14">
      <c r="A22" s="57" t="s">
        <v>69</v>
      </c>
      <c r="B22" s="54" t="s">
        <v>70</v>
      </c>
      <c r="C22" s="147">
        <v>2124</v>
      </c>
      <c r="D22" s="148"/>
    </row>
    <row r="23" spans="1:14">
      <c r="A23" s="57" t="s">
        <v>71</v>
      </c>
      <c r="B23" s="54" t="s">
        <v>72</v>
      </c>
      <c r="C23" s="149" t="s">
        <v>73</v>
      </c>
      <c r="D23" s="150"/>
    </row>
    <row r="24" spans="1:14">
      <c r="A24" s="57" t="s">
        <v>74</v>
      </c>
      <c r="B24" s="54" t="s">
        <v>75</v>
      </c>
      <c r="C24" s="142"/>
      <c r="D24" s="143"/>
    </row>
    <row r="25" spans="1:14">
      <c r="A25" s="57" t="s">
        <v>76</v>
      </c>
      <c r="B25" s="54" t="s">
        <v>77</v>
      </c>
      <c r="C25" s="142"/>
      <c r="D25" s="143"/>
    </row>
    <row r="26" spans="1:14" ht="16.5" thickBot="1">
      <c r="A26" s="59" t="s">
        <v>78</v>
      </c>
      <c r="B26" s="55" t="s">
        <v>79</v>
      </c>
      <c r="C26" s="144"/>
      <c r="D26" s="141">
        <v>2</v>
      </c>
      <c r="E26" s="140">
        <v>2</v>
      </c>
      <c r="F26" s="140">
        <v>2</v>
      </c>
      <c r="G26" s="140">
        <v>1</v>
      </c>
      <c r="H26" s="140">
        <v>5</v>
      </c>
      <c r="I26" s="140">
        <v>5</v>
      </c>
      <c r="J26" s="140">
        <v>1</v>
      </c>
      <c r="K26" s="140">
        <v>4</v>
      </c>
      <c r="L26" s="140">
        <v>12</v>
      </c>
      <c r="M26" s="140">
        <v>1</v>
      </c>
      <c r="N26" s="140">
        <v>2</v>
      </c>
    </row>
    <row r="27" spans="1:14">
      <c r="A27" s="105"/>
      <c r="B27" s="44"/>
      <c r="C27" s="44"/>
      <c r="D27" s="45"/>
    </row>
    <row r="29" spans="1:14" ht="94.5">
      <c r="A29" s="187" t="s">
        <v>80</v>
      </c>
      <c r="B29" s="187"/>
      <c r="C29" s="187"/>
      <c r="D29" s="139" t="str">
        <f>Salários!D3</f>
        <v>Analista de Apoio à Gestão de Infraestrutura de Tecnologia da Informação - Nível Sênior</v>
      </c>
      <c r="E29" s="139" t="str">
        <f>Salários!D4</f>
        <v>Analista de Apoio à Gestão de Segurança da Informação e Proteção de Dados  - Nível Sênior</v>
      </c>
      <c r="F29" s="139" t="str">
        <f>Salários!D5</f>
        <v>Analista de Testes, Métricas e Qualidade de Software – Nível Sênior</v>
      </c>
      <c r="G29" s="139" t="str">
        <f>Salários!D6</f>
        <v>Designer Gráfico - Nível Sênior</v>
      </c>
      <c r="H29" s="139" t="str">
        <f>Salários!D7</f>
        <v>Analista de Apoio à Processos de Contratação e Gerenciamento de Contratos de TI – Nível Sênior</v>
      </c>
      <c r="I29" s="139" t="str">
        <f>Salários!D8</f>
        <v>Analista de Apoio à Processos de Contratação e Gerenciamento de Contratos de TI – Nível Pleno</v>
      </c>
      <c r="J29" s="139" t="str">
        <f>Salários!D9</f>
        <v>Analista de Apoio a Processos de Governança de TI - Nível Sênior</v>
      </c>
      <c r="K29" s="139" t="str">
        <f>Salários!D10</f>
        <v>Gerente de Projetos - Nível Sênior</v>
      </c>
      <c r="L29" s="139" t="str">
        <f>Salários!D11</f>
        <v>Gerente de Projetos  - Nível Pleno</v>
      </c>
      <c r="M29" s="139" t="str">
        <f>Salários!D12</f>
        <v>Analista de Processos de Negócio  - Nível Sênior</v>
      </c>
      <c r="N29" s="139" t="str">
        <f>Salários!D13</f>
        <v>Analista de Processos de Negócio  - Nível Pleno</v>
      </c>
    </row>
    <row r="30" spans="1:14" ht="16.5" thickBot="1"/>
    <row r="31" spans="1:14" ht="16.5" thickBot="1">
      <c r="A31" s="60">
        <v>1</v>
      </c>
      <c r="B31" s="195" t="s">
        <v>81</v>
      </c>
      <c r="C31" s="196"/>
      <c r="D31" s="61" t="s">
        <v>82</v>
      </c>
      <c r="E31" s="61" t="s">
        <v>82</v>
      </c>
      <c r="F31" s="61" t="s">
        <v>82</v>
      </c>
      <c r="G31" s="61" t="s">
        <v>82</v>
      </c>
      <c r="H31" s="61" t="s">
        <v>82</v>
      </c>
      <c r="I31" s="61" t="s">
        <v>82</v>
      </c>
      <c r="J31" s="61" t="s">
        <v>82</v>
      </c>
      <c r="K31" s="61" t="s">
        <v>82</v>
      </c>
      <c r="L31" s="61" t="s">
        <v>82</v>
      </c>
      <c r="M31" s="61" t="s">
        <v>82</v>
      </c>
      <c r="N31" s="61" t="s">
        <v>82</v>
      </c>
    </row>
    <row r="32" spans="1:14" ht="16.5" thickBot="1">
      <c r="A32" s="9" t="s">
        <v>7</v>
      </c>
      <c r="B32" s="258" t="s">
        <v>83</v>
      </c>
      <c r="C32" s="259"/>
      <c r="D32" s="38">
        <f>Salários!E3</f>
        <v>13323.98394076072</v>
      </c>
      <c r="E32" s="38">
        <f>Salários!E4</f>
        <v>13567.107274094053</v>
      </c>
      <c r="F32" s="38">
        <f>Salários!E5</f>
        <v>13432.560728912862</v>
      </c>
      <c r="G32" s="38">
        <f>Salários!E6</f>
        <v>8300</v>
      </c>
      <c r="H32" s="38">
        <f>Salários!E7</f>
        <v>13905.734548188104</v>
      </c>
      <c r="I32" s="38">
        <f>Salários!E8</f>
        <v>9026.9116648740892</v>
      </c>
      <c r="J32" s="38">
        <f>Salários!E9</f>
        <v>13814.634548188105</v>
      </c>
      <c r="K32" s="38">
        <f>Salários!E10</f>
        <v>16078.200911141077</v>
      </c>
      <c r="L32" s="38">
        <f>Salários!E11</f>
        <v>11326.156248655569</v>
      </c>
      <c r="M32" s="38">
        <f>Salários!E12</f>
        <v>12262.560728912862</v>
      </c>
      <c r="N32" s="38">
        <f>Salários!E13</f>
        <v>9100.9249989244545</v>
      </c>
    </row>
    <row r="33" spans="1:14" ht="16.5" thickBot="1">
      <c r="A33" s="137" t="s">
        <v>8</v>
      </c>
      <c r="B33" s="138" t="s">
        <v>84</v>
      </c>
      <c r="C33" s="134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1:14" ht="16.5" thickBot="1">
      <c r="A34" s="260" t="s">
        <v>37</v>
      </c>
      <c r="B34" s="261"/>
      <c r="C34" s="262"/>
      <c r="D34" s="11">
        <f>SUM(D32:D32)</f>
        <v>13323.98394076072</v>
      </c>
      <c r="E34" s="11">
        <f t="shared" ref="E34:L34" si="0">SUM(E32:E32)</f>
        <v>13567.107274094053</v>
      </c>
      <c r="F34" s="11">
        <f t="shared" si="0"/>
        <v>13432.560728912862</v>
      </c>
      <c r="G34" s="11">
        <f t="shared" si="0"/>
        <v>8300</v>
      </c>
      <c r="H34" s="11">
        <f t="shared" si="0"/>
        <v>13905.734548188104</v>
      </c>
      <c r="I34" s="11">
        <f t="shared" si="0"/>
        <v>9026.9116648740892</v>
      </c>
      <c r="J34" s="11">
        <f t="shared" si="0"/>
        <v>13814.634548188105</v>
      </c>
      <c r="K34" s="11">
        <f t="shared" si="0"/>
        <v>16078.200911141077</v>
      </c>
      <c r="L34" s="11">
        <f t="shared" si="0"/>
        <v>11326.156248655569</v>
      </c>
      <c r="M34" s="11">
        <f t="shared" ref="M34" si="1">SUM(M32:M32)</f>
        <v>12262.560728912862</v>
      </c>
      <c r="N34" s="11">
        <f t="shared" ref="N34" si="2">SUM(N32:N32)</f>
        <v>9100.9249989244545</v>
      </c>
    </row>
    <row r="35" spans="1:14">
      <c r="A35" s="229" t="s">
        <v>85</v>
      </c>
      <c r="B35" s="229"/>
      <c r="C35" s="229"/>
      <c r="D35" s="229"/>
      <c r="G35" s="62"/>
      <c r="H35" s="62"/>
      <c r="I35" s="62"/>
      <c r="J35" s="62"/>
      <c r="K35" s="62"/>
    </row>
    <row r="36" spans="1:14" ht="25.5" customHeight="1">
      <c r="A36" s="230"/>
      <c r="B36" s="230"/>
      <c r="C36" s="230"/>
      <c r="D36" s="230"/>
      <c r="G36" s="62"/>
      <c r="H36" s="62"/>
      <c r="I36" s="62"/>
      <c r="J36" s="62"/>
      <c r="K36" s="62"/>
    </row>
    <row r="37" spans="1:14">
      <c r="A37" s="63"/>
      <c r="B37" s="63"/>
      <c r="C37" s="63"/>
      <c r="D37" s="64"/>
      <c r="G37" s="62"/>
      <c r="H37" s="62"/>
      <c r="I37" s="62"/>
      <c r="J37" s="62"/>
      <c r="K37" s="62"/>
    </row>
    <row r="38" spans="1:14">
      <c r="A38" s="194" t="s">
        <v>86</v>
      </c>
      <c r="B38" s="194"/>
      <c r="C38" s="194"/>
      <c r="D38" s="194"/>
    </row>
    <row r="39" spans="1:14">
      <c r="A39" s="12"/>
    </row>
    <row r="40" spans="1:14">
      <c r="A40" s="214" t="s">
        <v>87</v>
      </c>
      <c r="B40" s="214"/>
      <c r="C40" s="214"/>
      <c r="D40" s="214"/>
    </row>
    <row r="41" spans="1:14" ht="16.5" thickBot="1"/>
    <row r="42" spans="1:14" ht="16.5" thickBot="1">
      <c r="A42" s="60" t="s">
        <v>88</v>
      </c>
      <c r="B42" s="60" t="s">
        <v>89</v>
      </c>
      <c r="C42" s="60" t="s">
        <v>90</v>
      </c>
      <c r="D42" s="60" t="s">
        <v>82</v>
      </c>
    </row>
    <row r="43" spans="1:14" ht="16.5" thickBot="1">
      <c r="A43" s="13" t="s">
        <v>7</v>
      </c>
      <c r="B43" s="41" t="s">
        <v>91</v>
      </c>
      <c r="C43" s="14">
        <v>8.3299999999999999E-2</v>
      </c>
      <c r="D43" s="15">
        <f>C43*D34</f>
        <v>1109.8878622653679</v>
      </c>
      <c r="E43" s="15">
        <f>$C$43*E34</f>
        <v>1130.1400359320346</v>
      </c>
      <c r="F43" s="15">
        <f t="shared" ref="F43:N43" si="3">$C$43*F34</f>
        <v>1118.9323087184414</v>
      </c>
      <c r="G43" s="15">
        <f t="shared" si="3"/>
        <v>691.39</v>
      </c>
      <c r="H43" s="15">
        <f t="shared" si="3"/>
        <v>1158.347687864069</v>
      </c>
      <c r="I43" s="15">
        <f t="shared" si="3"/>
        <v>751.94174168401162</v>
      </c>
      <c r="J43" s="15">
        <f t="shared" si="3"/>
        <v>1150.7590578640691</v>
      </c>
      <c r="K43" s="15">
        <f t="shared" si="3"/>
        <v>1339.3141358980517</v>
      </c>
      <c r="L43" s="15">
        <f t="shared" si="3"/>
        <v>943.46881551300885</v>
      </c>
      <c r="M43" s="15">
        <f t="shared" si="3"/>
        <v>1021.4713087184414</v>
      </c>
      <c r="N43" s="15">
        <f t="shared" si="3"/>
        <v>758.10705241040705</v>
      </c>
    </row>
    <row r="44" spans="1:14" ht="16.5" thickBot="1">
      <c r="A44" s="13" t="s">
        <v>8</v>
      </c>
      <c r="B44" s="41" t="s">
        <v>92</v>
      </c>
      <c r="C44" s="39">
        <v>0.121</v>
      </c>
      <c r="D44" s="15">
        <f>C44*D34</f>
        <v>1612.202056832047</v>
      </c>
      <c r="E44" s="15">
        <f>$C$44*E34</f>
        <v>1641.6199801653804</v>
      </c>
      <c r="F44" s="15">
        <f t="shared" ref="F44:N44" si="4">$C$44*F34</f>
        <v>1625.3398481984564</v>
      </c>
      <c r="G44" s="15">
        <f t="shared" si="4"/>
        <v>1004.3</v>
      </c>
      <c r="H44" s="15">
        <f t="shared" si="4"/>
        <v>1682.5938803307606</v>
      </c>
      <c r="I44" s="15">
        <f t="shared" si="4"/>
        <v>1092.2563114497648</v>
      </c>
      <c r="J44" s="15">
        <f t="shared" si="4"/>
        <v>1671.5707803307607</v>
      </c>
      <c r="K44" s="15">
        <f t="shared" si="4"/>
        <v>1945.4623102480703</v>
      </c>
      <c r="L44" s="15">
        <f t="shared" si="4"/>
        <v>1370.4649060873237</v>
      </c>
      <c r="M44" s="15">
        <f t="shared" si="4"/>
        <v>1483.7698481984562</v>
      </c>
      <c r="N44" s="15">
        <f t="shared" si="4"/>
        <v>1101.2119248698589</v>
      </c>
    </row>
    <row r="45" spans="1:14" ht="16.5" thickBot="1">
      <c r="A45" s="231" t="s">
        <v>37</v>
      </c>
      <c r="B45" s="231"/>
      <c r="C45" s="16">
        <f>SUM(C43:C44)</f>
        <v>0.20429999999999998</v>
      </c>
      <c r="D45" s="17">
        <f>SUM(D43:D44)</f>
        <v>2722.0899190974151</v>
      </c>
      <c r="E45" s="17">
        <f>SUM(E43:E44)</f>
        <v>2771.7600160974152</v>
      </c>
      <c r="F45" s="17">
        <f t="shared" ref="F45:L45" si="5">SUM(F43:F44)</f>
        <v>2744.272156916898</v>
      </c>
      <c r="G45" s="17">
        <f t="shared" si="5"/>
        <v>1695.69</v>
      </c>
      <c r="H45" s="17">
        <f t="shared" si="5"/>
        <v>2840.9415681948294</v>
      </c>
      <c r="I45" s="17">
        <f t="shared" si="5"/>
        <v>1844.1980531337763</v>
      </c>
      <c r="J45" s="17">
        <f t="shared" si="5"/>
        <v>2822.3298381948298</v>
      </c>
      <c r="K45" s="17">
        <f t="shared" si="5"/>
        <v>3284.776446146122</v>
      </c>
      <c r="L45" s="17">
        <f t="shared" si="5"/>
        <v>2313.9337216003323</v>
      </c>
      <c r="M45" s="17">
        <f t="shared" ref="M45" si="6">SUM(M43:M44)</f>
        <v>2505.2411569168976</v>
      </c>
      <c r="N45" s="17">
        <f t="shared" ref="N45" si="7">SUM(N43:N44)</f>
        <v>1859.3189772802659</v>
      </c>
    </row>
    <row r="46" spans="1:14" ht="30" customHeight="1">
      <c r="A46" s="229" t="s">
        <v>93</v>
      </c>
      <c r="B46" s="229"/>
      <c r="C46" s="229"/>
      <c r="D46" s="229"/>
      <c r="G46" s="18"/>
    </row>
    <row r="47" spans="1:14" ht="29.25" customHeight="1">
      <c r="A47" s="230" t="s">
        <v>94</v>
      </c>
      <c r="B47" s="230"/>
      <c r="C47" s="230"/>
      <c r="D47" s="230"/>
      <c r="G47" s="18"/>
    </row>
    <row r="48" spans="1:14" ht="45" customHeight="1">
      <c r="A48" s="230" t="s">
        <v>95</v>
      </c>
      <c r="B48" s="230"/>
      <c r="C48" s="230"/>
      <c r="D48" s="230"/>
      <c r="G48" s="18"/>
    </row>
    <row r="49" spans="1:14">
      <c r="A49" s="230" t="s">
        <v>96</v>
      </c>
      <c r="B49" s="230"/>
      <c r="C49" s="230"/>
      <c r="D49" s="230"/>
      <c r="G49" s="18"/>
    </row>
    <row r="51" spans="1:14" ht="32.25" customHeight="1">
      <c r="A51" s="232" t="s">
        <v>97</v>
      </c>
      <c r="B51" s="232"/>
      <c r="C51" s="232"/>
      <c r="D51" s="232"/>
    </row>
    <row r="52" spans="1:14" ht="16.5" thickBot="1"/>
    <row r="53" spans="1:14" ht="16.5" thickBot="1">
      <c r="A53" s="60" t="s">
        <v>98</v>
      </c>
      <c r="B53" s="61" t="s">
        <v>99</v>
      </c>
      <c r="C53" s="61" t="s">
        <v>100</v>
      </c>
      <c r="D53" s="60" t="s">
        <v>82</v>
      </c>
      <c r="E53" s="60" t="s">
        <v>82</v>
      </c>
      <c r="F53" s="60" t="s">
        <v>82</v>
      </c>
      <c r="G53" s="60" t="s">
        <v>82</v>
      </c>
      <c r="H53" s="60" t="s">
        <v>82</v>
      </c>
      <c r="I53" s="60" t="s">
        <v>82</v>
      </c>
      <c r="J53" s="60" t="s">
        <v>82</v>
      </c>
      <c r="K53" s="60" t="s">
        <v>82</v>
      </c>
      <c r="L53" s="60" t="s">
        <v>82</v>
      </c>
      <c r="M53" s="60" t="s">
        <v>82</v>
      </c>
      <c r="N53" s="60" t="s">
        <v>82</v>
      </c>
    </row>
    <row r="54" spans="1:14" ht="16.5" thickBot="1">
      <c r="A54" s="9" t="s">
        <v>7</v>
      </c>
      <c r="B54" s="40" t="s">
        <v>101</v>
      </c>
      <c r="C54" s="19">
        <v>0</v>
      </c>
      <c r="D54" s="20">
        <f>$C$54*(D34+D45)</f>
        <v>0</v>
      </c>
      <c r="E54" s="20">
        <f t="shared" ref="E54:N54" si="8">$C$54*(E34+E45)</f>
        <v>0</v>
      </c>
      <c r="F54" s="20">
        <f t="shared" si="8"/>
        <v>0</v>
      </c>
      <c r="G54" s="20">
        <f t="shared" si="8"/>
        <v>0</v>
      </c>
      <c r="H54" s="20">
        <f t="shared" si="8"/>
        <v>0</v>
      </c>
      <c r="I54" s="20">
        <f t="shared" si="8"/>
        <v>0</v>
      </c>
      <c r="J54" s="20">
        <f t="shared" si="8"/>
        <v>0</v>
      </c>
      <c r="K54" s="20">
        <f t="shared" si="8"/>
        <v>0</v>
      </c>
      <c r="L54" s="20">
        <f t="shared" si="8"/>
        <v>0</v>
      </c>
      <c r="M54" s="20">
        <f t="shared" si="8"/>
        <v>0</v>
      </c>
      <c r="N54" s="20">
        <f t="shared" si="8"/>
        <v>0</v>
      </c>
    </row>
    <row r="55" spans="1:14" ht="16.5" thickBot="1">
      <c r="A55" s="9" t="s">
        <v>8</v>
      </c>
      <c r="B55" s="40" t="s">
        <v>102</v>
      </c>
      <c r="C55" s="19">
        <v>2.5000000000000001E-2</v>
      </c>
      <c r="D55" s="20">
        <f t="shared" ref="D55:D61" si="9">C55*($D$34+$D$45)</f>
        <v>401.15184649645335</v>
      </c>
      <c r="E55" s="20">
        <f>$C$55*($E$34+E45)</f>
        <v>408.47168225478674</v>
      </c>
      <c r="F55" s="20">
        <f>$C$55*($F$34+F45)</f>
        <v>404.42082214574407</v>
      </c>
      <c r="G55" s="20">
        <f>$C$55*($G$34+G45)</f>
        <v>249.89225000000002</v>
      </c>
      <c r="H55" s="20">
        <f>$C$55*($H$34+H45)</f>
        <v>418.66690290957331</v>
      </c>
      <c r="I55" s="20">
        <f>$C$55*($I$34+I45)</f>
        <v>271.77774295019663</v>
      </c>
      <c r="J55" s="20">
        <f>$C$55*($J$34+J45)</f>
        <v>415.92410965957333</v>
      </c>
      <c r="K55" s="20">
        <f>$C$55*($K$34+K45)</f>
        <v>484.07443393218</v>
      </c>
      <c r="L55" s="20">
        <f>$C$55*($L$34+L45)</f>
        <v>341.00224925639753</v>
      </c>
      <c r="M55" s="20">
        <f>$C$55*($M$34+M45)</f>
        <v>369.19504714574401</v>
      </c>
      <c r="N55" s="20">
        <f>$C$55*($N$34+N45)</f>
        <v>274.00609940511799</v>
      </c>
    </row>
    <row r="56" spans="1:14" ht="16.5" thickBot="1">
      <c r="A56" s="9" t="s">
        <v>103</v>
      </c>
      <c r="B56" s="42" t="s">
        <v>104</v>
      </c>
      <c r="C56" s="37">
        <v>0.01</v>
      </c>
      <c r="D56" s="20">
        <f t="shared" si="9"/>
        <v>160.46073859858134</v>
      </c>
      <c r="E56" s="20">
        <f>$C$56*(E34+E45)</f>
        <v>163.3886729019147</v>
      </c>
      <c r="F56" s="20">
        <f t="shared" ref="F56:N56" si="10">$C$56*(F34+F45)</f>
        <v>161.76832885829762</v>
      </c>
      <c r="G56" s="20">
        <f t="shared" si="10"/>
        <v>99.956900000000005</v>
      </c>
      <c r="H56" s="20">
        <f t="shared" si="10"/>
        <v>167.46676116382932</v>
      </c>
      <c r="I56" s="20">
        <f t="shared" si="10"/>
        <v>108.71109718007865</v>
      </c>
      <c r="J56" s="20">
        <f t="shared" si="10"/>
        <v>166.36964386382934</v>
      </c>
      <c r="K56" s="20">
        <f t="shared" si="10"/>
        <v>193.62977357287201</v>
      </c>
      <c r="L56" s="20">
        <f t="shared" si="10"/>
        <v>136.400899702559</v>
      </c>
      <c r="M56" s="20">
        <f>$C$56*(M34+M45)</f>
        <v>147.67801885829761</v>
      </c>
      <c r="N56" s="20">
        <f t="shared" si="10"/>
        <v>109.6024397620472</v>
      </c>
    </row>
    <row r="57" spans="1:14" ht="16.5" thickBot="1">
      <c r="A57" s="9" t="s">
        <v>105</v>
      </c>
      <c r="B57" s="40" t="s">
        <v>106</v>
      </c>
      <c r="C57" s="19">
        <v>1.4999999999999999E-2</v>
      </c>
      <c r="D57" s="20">
        <f t="shared" si="9"/>
        <v>240.691107897872</v>
      </c>
      <c r="E57" s="20">
        <f>C57*($E$34+$E$45)</f>
        <v>245.08300935287201</v>
      </c>
      <c r="F57" s="20">
        <f>C57*($F$34+$F$45)</f>
        <v>242.65249328744642</v>
      </c>
      <c r="G57" s="20">
        <f>C57*($G$34+$G$45)</f>
        <v>149.93535</v>
      </c>
      <c r="H57" s="20">
        <f>C57*($H$34+$H$45)</f>
        <v>251.20014174574396</v>
      </c>
      <c r="I57" s="20">
        <f>C57*($I$34+$I$45)</f>
        <v>163.06664577011796</v>
      </c>
      <c r="J57" s="20">
        <f>C57*($J$34+$J$45)</f>
        <v>249.55446579574399</v>
      </c>
      <c r="K57" s="20">
        <f>C57*($K$34+$K$45)</f>
        <v>290.44466035930799</v>
      </c>
      <c r="L57" s="20">
        <f>C57*($L$34+$L$45)</f>
        <v>204.6013495538385</v>
      </c>
      <c r="M57" s="20">
        <f>C57*($M$34+$M$45)</f>
        <v>221.51702828744638</v>
      </c>
      <c r="N57" s="20">
        <f>C57*($N$34+$N$45)</f>
        <v>164.4036596430708</v>
      </c>
    </row>
    <row r="58" spans="1:14" ht="16.5" thickBot="1">
      <c r="A58" s="9" t="s">
        <v>107</v>
      </c>
      <c r="B58" s="40" t="s">
        <v>108</v>
      </c>
      <c r="C58" s="19">
        <v>0.01</v>
      </c>
      <c r="D58" s="20">
        <f t="shared" si="9"/>
        <v>160.46073859858134</v>
      </c>
      <c r="E58" s="20">
        <f t="shared" ref="E58:E61" si="11">C58*($E$34+$E$45)</f>
        <v>163.3886729019147</v>
      </c>
      <c r="F58" s="20">
        <f t="shared" ref="F58:F61" si="12">C58*($F$34+$F$45)</f>
        <v>161.76832885829762</v>
      </c>
      <c r="G58" s="20">
        <f t="shared" ref="G58:G61" si="13">C58*($G$34+$G$45)</f>
        <v>99.956900000000005</v>
      </c>
      <c r="H58" s="20">
        <f t="shared" ref="H58:H61" si="14">C58*($H$34+$H$45)</f>
        <v>167.46676116382932</v>
      </c>
      <c r="I58" s="20">
        <f t="shared" ref="I58:I61" si="15">C58*($I$34+$I$45)</f>
        <v>108.71109718007865</v>
      </c>
      <c r="J58" s="20">
        <f t="shared" ref="J58:J61" si="16">C58*($J$34+$J$45)</f>
        <v>166.36964386382934</v>
      </c>
      <c r="K58" s="20">
        <f t="shared" ref="K58:K61" si="17">C58*($K$34+$K$45)</f>
        <v>193.62977357287201</v>
      </c>
      <c r="L58" s="20">
        <f t="shared" ref="L58:L61" si="18">C58*($L$34+$L$45)</f>
        <v>136.400899702559</v>
      </c>
      <c r="M58" s="20">
        <f>C58*($M$34+$M$45)</f>
        <v>147.67801885829761</v>
      </c>
      <c r="N58" s="20">
        <f>C58*($N$34+$N$45)</f>
        <v>109.6024397620472</v>
      </c>
    </row>
    <row r="59" spans="1:14" ht="16.5" thickBot="1">
      <c r="A59" s="9" t="s">
        <v>109</v>
      </c>
      <c r="B59" s="40" t="s">
        <v>110</v>
      </c>
      <c r="C59" s="19">
        <v>6.0000000000000001E-3</v>
      </c>
      <c r="D59" s="20">
        <f t="shared" si="9"/>
        <v>96.276443159148812</v>
      </c>
      <c r="E59" s="20">
        <f t="shared" si="11"/>
        <v>98.03320374114881</v>
      </c>
      <c r="F59" s="20">
        <f t="shared" si="12"/>
        <v>97.060997314978565</v>
      </c>
      <c r="G59" s="20">
        <f t="shared" si="13"/>
        <v>59.974140000000006</v>
      </c>
      <c r="H59" s="20">
        <f t="shared" si="14"/>
        <v>100.4800566982976</v>
      </c>
      <c r="I59" s="20">
        <f t="shared" si="15"/>
        <v>65.226658308047192</v>
      </c>
      <c r="J59" s="20">
        <f t="shared" si="16"/>
        <v>99.821786318297598</v>
      </c>
      <c r="K59" s="20">
        <f t="shared" si="17"/>
        <v>116.1778641437232</v>
      </c>
      <c r="L59" s="20">
        <f t="shared" si="18"/>
        <v>81.840539821535401</v>
      </c>
      <c r="M59" s="20">
        <f>C59*($M$34+$M$45)</f>
        <v>88.606811314978557</v>
      </c>
      <c r="N59" s="20">
        <f>C59*($N$34+$N$45)</f>
        <v>65.761463857228321</v>
      </c>
    </row>
    <row r="60" spans="1:14" ht="16.5" thickBot="1">
      <c r="A60" s="9" t="s">
        <v>111</v>
      </c>
      <c r="B60" s="40" t="s">
        <v>112</v>
      </c>
      <c r="C60" s="19">
        <v>2E-3</v>
      </c>
      <c r="D60" s="20">
        <f t="shared" si="9"/>
        <v>32.092147719716266</v>
      </c>
      <c r="E60" s="20">
        <f t="shared" si="11"/>
        <v>32.677734580382939</v>
      </c>
      <c r="F60" s="20">
        <f t="shared" si="12"/>
        <v>32.353665771659522</v>
      </c>
      <c r="G60" s="20">
        <f t="shared" si="13"/>
        <v>19.991380000000003</v>
      </c>
      <c r="H60" s="20">
        <f t="shared" si="14"/>
        <v>33.493352232765865</v>
      </c>
      <c r="I60" s="20">
        <f t="shared" si="15"/>
        <v>21.742219436015731</v>
      </c>
      <c r="J60" s="20">
        <f t="shared" si="16"/>
        <v>33.273928772765871</v>
      </c>
      <c r="K60" s="20">
        <f t="shared" si="17"/>
        <v>38.725954714574399</v>
      </c>
      <c r="L60" s="20">
        <f t="shared" si="18"/>
        <v>27.2801799405118</v>
      </c>
      <c r="M60" s="20">
        <f>$C$60*(M34+M45)</f>
        <v>29.53560377165952</v>
      </c>
      <c r="N60" s="20">
        <f>$C$60*(N34+N45)</f>
        <v>21.920487952409442</v>
      </c>
    </row>
    <row r="61" spans="1:14" ht="16.5" thickBot="1">
      <c r="A61" s="9" t="s">
        <v>113</v>
      </c>
      <c r="B61" s="40" t="s">
        <v>114</v>
      </c>
      <c r="C61" s="19">
        <v>0.08</v>
      </c>
      <c r="D61" s="20">
        <f t="shared" si="9"/>
        <v>1283.6859087886507</v>
      </c>
      <c r="E61" s="20">
        <f t="shared" si="11"/>
        <v>1307.1093832153176</v>
      </c>
      <c r="F61" s="20">
        <f t="shared" si="12"/>
        <v>1294.146630866381</v>
      </c>
      <c r="G61" s="20">
        <f t="shared" si="13"/>
        <v>799.65520000000004</v>
      </c>
      <c r="H61" s="20">
        <f t="shared" si="14"/>
        <v>1339.7340893106345</v>
      </c>
      <c r="I61" s="20">
        <f t="shared" si="15"/>
        <v>869.68877744062922</v>
      </c>
      <c r="J61" s="20">
        <f t="shared" si="16"/>
        <v>1330.9571509106347</v>
      </c>
      <c r="K61" s="20">
        <f t="shared" si="17"/>
        <v>1549.0381885829761</v>
      </c>
      <c r="L61" s="20">
        <f t="shared" si="18"/>
        <v>1091.207197620472</v>
      </c>
      <c r="M61" s="20">
        <f>$C$61*(M34+M45)</f>
        <v>1181.4241508663808</v>
      </c>
      <c r="N61" s="20">
        <f>$C$61*(N34+N45)</f>
        <v>876.81951809637758</v>
      </c>
    </row>
    <row r="62" spans="1:14" ht="16.5" thickBot="1">
      <c r="A62" s="208" t="s">
        <v>115</v>
      </c>
      <c r="B62" s="210"/>
      <c r="C62" s="21">
        <f>SUM(C54:C61)</f>
        <v>0.14800000000000002</v>
      </c>
      <c r="D62" s="22">
        <f>SUM(D54:D61)</f>
        <v>2374.8189312590039</v>
      </c>
      <c r="E62" s="22">
        <f t="shared" ref="E62:N62" si="19">SUM(E54:E61)</f>
        <v>2418.1523589483377</v>
      </c>
      <c r="F62" s="22">
        <f t="shared" si="19"/>
        <v>2394.1712671028049</v>
      </c>
      <c r="G62" s="22">
        <f t="shared" si="19"/>
        <v>1479.3621200000002</v>
      </c>
      <c r="H62" s="22">
        <f t="shared" si="19"/>
        <v>2478.5080652246738</v>
      </c>
      <c r="I62" s="22">
        <f t="shared" si="19"/>
        <v>1608.9242382651641</v>
      </c>
      <c r="J62" s="22">
        <f t="shared" si="19"/>
        <v>2462.2707291846741</v>
      </c>
      <c r="K62" s="22">
        <f t="shared" si="19"/>
        <v>2865.7206488785055</v>
      </c>
      <c r="L62" s="22">
        <f t="shared" si="19"/>
        <v>2018.7333155978733</v>
      </c>
      <c r="M62" s="22">
        <f t="shared" si="19"/>
        <v>2185.6346791028045</v>
      </c>
      <c r="N62" s="22">
        <f t="shared" si="19"/>
        <v>1622.1161084782984</v>
      </c>
    </row>
    <row r="63" spans="1:14" ht="27" customHeight="1">
      <c r="A63" s="189" t="s">
        <v>116</v>
      </c>
      <c r="B63" s="189"/>
      <c r="C63" s="189"/>
      <c r="D63" s="189"/>
      <c r="G63" s="18"/>
    </row>
    <row r="64" spans="1:14" ht="30" customHeight="1">
      <c r="A64" s="190" t="s">
        <v>117</v>
      </c>
      <c r="B64" s="190"/>
      <c r="C64" s="190"/>
      <c r="D64" s="190"/>
      <c r="G64" s="18"/>
    </row>
    <row r="65" spans="1:14" ht="27" customHeight="1">
      <c r="A65" s="190" t="s">
        <v>118</v>
      </c>
      <c r="B65" s="190"/>
      <c r="C65" s="190"/>
      <c r="D65" s="190"/>
    </row>
    <row r="67" spans="1:14">
      <c r="A67" s="214" t="s">
        <v>119</v>
      </c>
      <c r="B67" s="214"/>
      <c r="C67" s="214"/>
      <c r="D67" s="214"/>
    </row>
    <row r="68" spans="1:14" ht="16.5" thickBot="1"/>
    <row r="69" spans="1:14" ht="16.5" thickBot="1">
      <c r="A69" s="60" t="s">
        <v>120</v>
      </c>
      <c r="B69" s="61" t="s">
        <v>121</v>
      </c>
      <c r="C69" s="61" t="s">
        <v>122</v>
      </c>
      <c r="D69" s="60" t="s">
        <v>82</v>
      </c>
      <c r="E69" s="60" t="s">
        <v>82</v>
      </c>
      <c r="F69" s="60" t="s">
        <v>82</v>
      </c>
      <c r="G69" s="60" t="s">
        <v>82</v>
      </c>
      <c r="H69" s="60" t="s">
        <v>82</v>
      </c>
      <c r="I69" s="60" t="s">
        <v>82</v>
      </c>
      <c r="J69" s="60" t="s">
        <v>82</v>
      </c>
      <c r="K69" s="60" t="s">
        <v>82</v>
      </c>
      <c r="L69" s="60" t="s">
        <v>82</v>
      </c>
      <c r="M69" s="60" t="s">
        <v>82</v>
      </c>
      <c r="N69" s="60" t="s">
        <v>82</v>
      </c>
    </row>
    <row r="70" spans="1:14" ht="16.5" thickBot="1">
      <c r="A70" s="9" t="s">
        <v>7</v>
      </c>
      <c r="B70" s="43" t="s">
        <v>123</v>
      </c>
      <c r="C70" s="24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</row>
    <row r="71" spans="1:14" ht="16.5" thickBot="1">
      <c r="A71" s="25" t="s">
        <v>124</v>
      </c>
      <c r="B71" s="43" t="s">
        <v>125</v>
      </c>
      <c r="C71" s="26">
        <v>0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</row>
    <row r="72" spans="1:14" ht="16.5" thickBot="1">
      <c r="A72" s="9" t="s">
        <v>8</v>
      </c>
      <c r="B72" s="43" t="s">
        <v>299</v>
      </c>
      <c r="C72" s="151">
        <v>589.78</v>
      </c>
      <c r="D72" s="20">
        <v>589.77599999999995</v>
      </c>
      <c r="E72" s="20">
        <v>589.77599999999995</v>
      </c>
      <c r="F72" s="20">
        <v>589.77599999999995</v>
      </c>
      <c r="G72" s="20">
        <v>589.77599999999995</v>
      </c>
      <c r="H72" s="20">
        <v>589.77599999999995</v>
      </c>
      <c r="I72" s="20">
        <v>589.77599999999995</v>
      </c>
      <c r="J72" s="20">
        <v>589.77599999999995</v>
      </c>
      <c r="K72" s="20">
        <v>589.77599999999995</v>
      </c>
      <c r="L72" s="20">
        <v>589.77599999999995</v>
      </c>
      <c r="M72" s="20">
        <v>589.77599999999995</v>
      </c>
      <c r="N72" s="20">
        <v>589.77599999999995</v>
      </c>
    </row>
    <row r="73" spans="1:14" ht="16.5" thickBot="1">
      <c r="A73" s="9" t="s">
        <v>103</v>
      </c>
      <c r="B73" s="43" t="s">
        <v>126</v>
      </c>
      <c r="C73" s="151">
        <v>140.12</v>
      </c>
      <c r="D73" s="20">
        <f>C73</f>
        <v>140.12</v>
      </c>
      <c r="E73" s="20">
        <f t="shared" ref="E73:N73" si="20">D73</f>
        <v>140.12</v>
      </c>
      <c r="F73" s="20">
        <f t="shared" si="20"/>
        <v>140.12</v>
      </c>
      <c r="G73" s="20">
        <f t="shared" si="20"/>
        <v>140.12</v>
      </c>
      <c r="H73" s="20">
        <f t="shared" si="20"/>
        <v>140.12</v>
      </c>
      <c r="I73" s="20">
        <f t="shared" si="20"/>
        <v>140.12</v>
      </c>
      <c r="J73" s="20">
        <f t="shared" si="20"/>
        <v>140.12</v>
      </c>
      <c r="K73" s="20">
        <f t="shared" si="20"/>
        <v>140.12</v>
      </c>
      <c r="L73" s="20">
        <f t="shared" si="20"/>
        <v>140.12</v>
      </c>
      <c r="M73" s="20">
        <f t="shared" si="20"/>
        <v>140.12</v>
      </c>
      <c r="N73" s="20">
        <f t="shared" si="20"/>
        <v>140.12</v>
      </c>
    </row>
    <row r="74" spans="1:14" ht="16.5" thickBot="1">
      <c r="A74" s="9" t="s">
        <v>105</v>
      </c>
      <c r="B74" s="43" t="s">
        <v>127</v>
      </c>
      <c r="C74" s="24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</row>
    <row r="75" spans="1:14" ht="16.5" thickBot="1">
      <c r="A75" s="9" t="s">
        <v>109</v>
      </c>
      <c r="B75" s="43" t="s">
        <v>128</v>
      </c>
      <c r="C75" s="24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</row>
    <row r="76" spans="1:14" ht="16.5" thickBot="1">
      <c r="A76" s="9" t="s">
        <v>111</v>
      </c>
      <c r="B76" s="43" t="s">
        <v>129</v>
      </c>
      <c r="C76" s="24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</row>
    <row r="77" spans="1:14" ht="16.5" thickBot="1">
      <c r="A77" s="9" t="s">
        <v>113</v>
      </c>
      <c r="B77" s="43" t="s">
        <v>130</v>
      </c>
      <c r="C77" s="24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</row>
    <row r="78" spans="1:14" ht="16.5" thickBot="1">
      <c r="A78" s="208" t="s">
        <v>37</v>
      </c>
      <c r="B78" s="209"/>
      <c r="C78" s="210"/>
      <c r="D78" s="28">
        <f>SUM(D70:D77)</f>
        <v>729.89599999999996</v>
      </c>
      <c r="E78" s="28">
        <f t="shared" ref="E78:N78" si="21">SUM(E70:E77)</f>
        <v>729.89599999999996</v>
      </c>
      <c r="F78" s="28">
        <f t="shared" si="21"/>
        <v>729.89599999999996</v>
      </c>
      <c r="G78" s="28">
        <f t="shared" si="21"/>
        <v>729.89599999999996</v>
      </c>
      <c r="H78" s="28">
        <f t="shared" si="21"/>
        <v>729.89599999999996</v>
      </c>
      <c r="I78" s="28">
        <f t="shared" si="21"/>
        <v>729.89599999999996</v>
      </c>
      <c r="J78" s="28">
        <f t="shared" si="21"/>
        <v>729.89599999999996</v>
      </c>
      <c r="K78" s="28">
        <f t="shared" si="21"/>
        <v>729.89599999999996</v>
      </c>
      <c r="L78" s="28">
        <f t="shared" si="21"/>
        <v>729.89599999999996</v>
      </c>
      <c r="M78" s="28">
        <f t="shared" si="21"/>
        <v>729.89599999999996</v>
      </c>
      <c r="N78" s="28">
        <f t="shared" si="21"/>
        <v>729.89599999999996</v>
      </c>
    </row>
    <row r="79" spans="1:14" ht="18.75" customHeight="1">
      <c r="A79" s="216" t="s">
        <v>131</v>
      </c>
      <c r="B79" s="216"/>
      <c r="C79" s="216"/>
      <c r="D79" s="216"/>
    </row>
    <row r="80" spans="1:14" ht="34.5" customHeight="1">
      <c r="A80" s="190" t="s">
        <v>132</v>
      </c>
      <c r="B80" s="190"/>
      <c r="C80" s="190"/>
      <c r="D80" s="190"/>
    </row>
    <row r="81" spans="1:14" ht="34.5" customHeight="1">
      <c r="A81" s="190" t="s">
        <v>133</v>
      </c>
      <c r="B81" s="190"/>
      <c r="C81" s="133"/>
      <c r="D81" s="133"/>
    </row>
    <row r="82" spans="1:14" ht="34.5" customHeight="1">
      <c r="A82" s="190" t="s">
        <v>134</v>
      </c>
      <c r="B82" s="190"/>
      <c r="C82" s="190"/>
      <c r="D82" s="190"/>
    </row>
    <row r="83" spans="1:14">
      <c r="A83" s="31"/>
      <c r="B83" s="31"/>
      <c r="C83" s="31"/>
      <c r="D83" s="31"/>
    </row>
    <row r="84" spans="1:14">
      <c r="A84" s="217" t="s">
        <v>135</v>
      </c>
      <c r="B84" s="217"/>
      <c r="C84" s="217"/>
      <c r="D84" s="217"/>
    </row>
    <row r="85" spans="1:14" ht="16.5" thickBot="1">
      <c r="A85" s="29"/>
      <c r="B85" s="29"/>
      <c r="C85" s="29"/>
      <c r="D85" s="29"/>
    </row>
    <row r="86" spans="1:14" ht="16.5" thickBot="1">
      <c r="A86" s="70">
        <v>2</v>
      </c>
      <c r="B86" s="71" t="s">
        <v>136</v>
      </c>
      <c r="C86" s="71" t="s">
        <v>137</v>
      </c>
      <c r="D86" s="70" t="s">
        <v>82</v>
      </c>
      <c r="E86" s="70" t="s">
        <v>82</v>
      </c>
      <c r="F86" s="70" t="s">
        <v>82</v>
      </c>
      <c r="G86" s="70" t="s">
        <v>82</v>
      </c>
      <c r="H86" s="70" t="s">
        <v>82</v>
      </c>
      <c r="I86" s="70" t="s">
        <v>82</v>
      </c>
      <c r="J86" s="70" t="s">
        <v>82</v>
      </c>
      <c r="K86" s="70" t="s">
        <v>82</v>
      </c>
      <c r="L86" s="70" t="s">
        <v>82</v>
      </c>
      <c r="M86" s="70" t="s">
        <v>82</v>
      </c>
      <c r="N86" s="70" t="s">
        <v>82</v>
      </c>
    </row>
    <row r="87" spans="1:14" ht="16.5" thickBot="1">
      <c r="A87" s="25" t="s">
        <v>88</v>
      </c>
      <c r="B87" s="43" t="s">
        <v>89</v>
      </c>
      <c r="C87" s="23"/>
      <c r="D87" s="27">
        <f>D45</f>
        <v>2722.0899190974151</v>
      </c>
      <c r="E87" s="27">
        <f t="shared" ref="E87:N87" si="22">E45</f>
        <v>2771.7600160974152</v>
      </c>
      <c r="F87" s="27">
        <f t="shared" si="22"/>
        <v>2744.272156916898</v>
      </c>
      <c r="G87" s="27">
        <f t="shared" si="22"/>
        <v>1695.69</v>
      </c>
      <c r="H87" s="27">
        <f t="shared" si="22"/>
        <v>2840.9415681948294</v>
      </c>
      <c r="I87" s="27">
        <f t="shared" si="22"/>
        <v>1844.1980531337763</v>
      </c>
      <c r="J87" s="27">
        <f t="shared" si="22"/>
        <v>2822.3298381948298</v>
      </c>
      <c r="K87" s="27">
        <f t="shared" si="22"/>
        <v>3284.776446146122</v>
      </c>
      <c r="L87" s="27">
        <f t="shared" si="22"/>
        <v>2313.9337216003323</v>
      </c>
      <c r="M87" s="27">
        <f t="shared" si="22"/>
        <v>2505.2411569168976</v>
      </c>
      <c r="N87" s="27">
        <f t="shared" si="22"/>
        <v>1859.3189772802659</v>
      </c>
    </row>
    <row r="88" spans="1:14" ht="16.5" thickBot="1">
      <c r="A88" s="25" t="s">
        <v>98</v>
      </c>
      <c r="B88" s="43" t="s">
        <v>99</v>
      </c>
      <c r="C88" s="23"/>
      <c r="D88" s="27">
        <f>D62</f>
        <v>2374.8189312590039</v>
      </c>
      <c r="E88" s="27">
        <f t="shared" ref="E88:N88" si="23">E62</f>
        <v>2418.1523589483377</v>
      </c>
      <c r="F88" s="27">
        <f t="shared" si="23"/>
        <v>2394.1712671028049</v>
      </c>
      <c r="G88" s="27">
        <f t="shared" si="23"/>
        <v>1479.3621200000002</v>
      </c>
      <c r="H88" s="27">
        <f t="shared" si="23"/>
        <v>2478.5080652246738</v>
      </c>
      <c r="I88" s="27">
        <f t="shared" si="23"/>
        <v>1608.9242382651641</v>
      </c>
      <c r="J88" s="27">
        <f t="shared" si="23"/>
        <v>2462.2707291846741</v>
      </c>
      <c r="K88" s="27">
        <f t="shared" si="23"/>
        <v>2865.7206488785055</v>
      </c>
      <c r="L88" s="27">
        <f t="shared" si="23"/>
        <v>2018.7333155978733</v>
      </c>
      <c r="M88" s="27">
        <f t="shared" si="23"/>
        <v>2185.6346791028045</v>
      </c>
      <c r="N88" s="27">
        <f t="shared" si="23"/>
        <v>1622.1161084782984</v>
      </c>
    </row>
    <row r="89" spans="1:14" ht="16.5" thickBot="1">
      <c r="A89" s="25" t="s">
        <v>120</v>
      </c>
      <c r="B89" s="43" t="s">
        <v>121</v>
      </c>
      <c r="C89" s="23"/>
      <c r="D89" s="27">
        <f>D78</f>
        <v>729.89599999999996</v>
      </c>
      <c r="E89" s="27">
        <f t="shared" ref="E89:N89" si="24">E78</f>
        <v>729.89599999999996</v>
      </c>
      <c r="F89" s="27">
        <f t="shared" si="24"/>
        <v>729.89599999999996</v>
      </c>
      <c r="G89" s="27">
        <f t="shared" si="24"/>
        <v>729.89599999999996</v>
      </c>
      <c r="H89" s="27">
        <f t="shared" si="24"/>
        <v>729.89599999999996</v>
      </c>
      <c r="I89" s="27">
        <f t="shared" si="24"/>
        <v>729.89599999999996</v>
      </c>
      <c r="J89" s="27">
        <f t="shared" si="24"/>
        <v>729.89599999999996</v>
      </c>
      <c r="K89" s="27">
        <f t="shared" si="24"/>
        <v>729.89599999999996</v>
      </c>
      <c r="L89" s="27">
        <f t="shared" si="24"/>
        <v>729.89599999999996</v>
      </c>
      <c r="M89" s="27">
        <f t="shared" si="24"/>
        <v>729.89599999999996</v>
      </c>
      <c r="N89" s="27">
        <f t="shared" si="24"/>
        <v>729.89599999999996</v>
      </c>
    </row>
    <row r="90" spans="1:14" ht="16.5" thickBot="1">
      <c r="A90" s="218" t="s">
        <v>37</v>
      </c>
      <c r="B90" s="219"/>
      <c r="C90" s="30"/>
      <c r="D90" s="22">
        <f>SUM(D87:D89)</f>
        <v>5826.8048503564187</v>
      </c>
      <c r="E90" s="22">
        <f t="shared" ref="E90:N90" si="25">SUM(E87:E89)</f>
        <v>5919.8083750457527</v>
      </c>
      <c r="F90" s="22">
        <f t="shared" si="25"/>
        <v>5868.3394240197022</v>
      </c>
      <c r="G90" s="22">
        <f t="shared" si="25"/>
        <v>3904.94812</v>
      </c>
      <c r="H90" s="22">
        <f t="shared" si="25"/>
        <v>6049.3456334195025</v>
      </c>
      <c r="I90" s="22">
        <f t="shared" si="25"/>
        <v>4183.0182913989402</v>
      </c>
      <c r="J90" s="22">
        <f t="shared" si="25"/>
        <v>6014.4965673795041</v>
      </c>
      <c r="K90" s="22">
        <f t="shared" si="25"/>
        <v>6880.3930950246277</v>
      </c>
      <c r="L90" s="22">
        <f t="shared" si="25"/>
        <v>5062.5630371982052</v>
      </c>
      <c r="M90" s="22">
        <f t="shared" si="25"/>
        <v>5420.7718360197023</v>
      </c>
      <c r="N90" s="22">
        <f t="shared" si="25"/>
        <v>4211.3310857585639</v>
      </c>
    </row>
    <row r="91" spans="1:14">
      <c r="A91" s="31"/>
    </row>
    <row r="93" spans="1:14">
      <c r="A93" s="194" t="s">
        <v>138</v>
      </c>
      <c r="B93" s="194"/>
      <c r="C93" s="194"/>
      <c r="D93" s="194"/>
    </row>
    <row r="94" spans="1:14" ht="16.5" thickBot="1"/>
    <row r="95" spans="1:14" ht="16.5" thickBot="1">
      <c r="A95" s="60">
        <v>3</v>
      </c>
      <c r="B95" s="61" t="s">
        <v>139</v>
      </c>
      <c r="C95" s="61" t="s">
        <v>137</v>
      </c>
      <c r="D95" s="60" t="s">
        <v>82</v>
      </c>
      <c r="E95" s="60" t="s">
        <v>82</v>
      </c>
      <c r="F95" s="60" t="s">
        <v>82</v>
      </c>
      <c r="G95" s="60" t="s">
        <v>82</v>
      </c>
      <c r="H95" s="60" t="s">
        <v>82</v>
      </c>
      <c r="I95" s="60" t="s">
        <v>82</v>
      </c>
      <c r="J95" s="60" t="s">
        <v>82</v>
      </c>
      <c r="K95" s="60" t="s">
        <v>82</v>
      </c>
      <c r="L95" s="60" t="s">
        <v>82</v>
      </c>
      <c r="M95" s="60" t="s">
        <v>82</v>
      </c>
      <c r="N95" s="60" t="s">
        <v>82</v>
      </c>
    </row>
    <row r="96" spans="1:14" ht="16.5" thickBot="1">
      <c r="A96" s="9" t="s">
        <v>7</v>
      </c>
      <c r="B96" s="43" t="s">
        <v>140</v>
      </c>
      <c r="C96" s="19">
        <v>4.1999999999999997E-3</v>
      </c>
      <c r="D96" s="20">
        <f>C96*$D$34</f>
        <v>55.960732551195022</v>
      </c>
      <c r="E96" s="20">
        <f>C96*$E$34</f>
        <v>56.981850551195016</v>
      </c>
      <c r="F96" s="20">
        <f>C96*$F$34</f>
        <v>56.416755061434017</v>
      </c>
      <c r="G96" s="20">
        <f>C96*$G$34</f>
        <v>34.86</v>
      </c>
      <c r="H96" s="20">
        <f>C96*$H$34</f>
        <v>58.404085102390034</v>
      </c>
      <c r="I96" s="20">
        <f>C96*$I$34</f>
        <v>37.913028992471169</v>
      </c>
      <c r="J96" s="20">
        <f>C96*$J$34</f>
        <v>58.021465102390039</v>
      </c>
      <c r="K96" s="20">
        <f>C96*$K$34</f>
        <v>67.528443826792525</v>
      </c>
      <c r="L96" s="20">
        <f>C96*$L$34</f>
        <v>47.569856244353382</v>
      </c>
      <c r="M96" s="20">
        <f>C96*$M$34</f>
        <v>51.502755061434016</v>
      </c>
      <c r="N96" s="20">
        <f>C96*$N$34</f>
        <v>38.223884995482706</v>
      </c>
    </row>
    <row r="97" spans="1:14" ht="16.5" thickBot="1">
      <c r="A97" s="9" t="s">
        <v>8</v>
      </c>
      <c r="B97" s="43" t="s">
        <v>141</v>
      </c>
      <c r="C97" s="19">
        <f>8%*C96</f>
        <v>3.3599999999999998E-4</v>
      </c>
      <c r="D97" s="20">
        <f t="shared" ref="D97:D101" si="26">C97*$D$34</f>
        <v>4.476858604095602</v>
      </c>
      <c r="E97" s="20">
        <f t="shared" ref="E97:E101" si="27">C97*$E$34</f>
        <v>4.558548044095601</v>
      </c>
      <c r="F97" s="20">
        <f t="shared" ref="F97:F101" si="28">C97*$F$34</f>
        <v>4.5133404049147217</v>
      </c>
      <c r="G97" s="20">
        <f t="shared" ref="G97:G101" si="29">C97*$G$34</f>
        <v>2.7887999999999997</v>
      </c>
      <c r="H97" s="20">
        <f t="shared" ref="H97:H101" si="30">C97*$H$34</f>
        <v>4.6723268081912028</v>
      </c>
      <c r="I97" s="20">
        <f t="shared" ref="I97:I101" si="31">C97*$I$34</f>
        <v>3.0330423193976936</v>
      </c>
      <c r="J97" s="20">
        <f t="shared" ref="J97:J101" si="32">C97*$J$34</f>
        <v>4.6417172081912028</v>
      </c>
      <c r="K97" s="20">
        <f t="shared" ref="K97:K101" si="33">C97*$K$34</f>
        <v>5.4022755061434014</v>
      </c>
      <c r="L97" s="20">
        <f t="shared" ref="L97:L101" si="34">C97*$L$34</f>
        <v>3.8055884995482709</v>
      </c>
      <c r="M97" s="20">
        <f t="shared" ref="M97:M101" si="35">C97*$M$34</f>
        <v>4.1202204049147211</v>
      </c>
      <c r="N97" s="20">
        <f t="shared" ref="N97:N101" si="36">C97*$N$34</f>
        <v>3.0579107996386163</v>
      </c>
    </row>
    <row r="98" spans="1:14" ht="16.5" thickBot="1">
      <c r="A98" s="9" t="s">
        <v>103</v>
      </c>
      <c r="B98" s="43" t="s">
        <v>142</v>
      </c>
      <c r="C98" s="19">
        <v>0.02</v>
      </c>
      <c r="D98" s="20">
        <f>C98*$D$34</f>
        <v>266.47967881521441</v>
      </c>
      <c r="E98" s="20">
        <f t="shared" si="27"/>
        <v>271.34214548188106</v>
      </c>
      <c r="F98" s="20">
        <f t="shared" si="28"/>
        <v>268.65121457825722</v>
      </c>
      <c r="G98" s="20">
        <f t="shared" si="29"/>
        <v>166</v>
      </c>
      <c r="H98" s="20">
        <f t="shared" si="30"/>
        <v>278.11469096376209</v>
      </c>
      <c r="I98" s="20">
        <f t="shared" si="31"/>
        <v>180.53823329748178</v>
      </c>
      <c r="J98" s="20">
        <f t="shared" si="32"/>
        <v>276.29269096376214</v>
      </c>
      <c r="K98" s="20">
        <f t="shared" si="33"/>
        <v>321.56401822282157</v>
      </c>
      <c r="L98" s="20">
        <f t="shared" si="34"/>
        <v>226.52312497311138</v>
      </c>
      <c r="M98" s="20">
        <f t="shared" si="35"/>
        <v>245.25121457825725</v>
      </c>
      <c r="N98" s="20">
        <f t="shared" si="36"/>
        <v>182.0184999784891</v>
      </c>
    </row>
    <row r="99" spans="1:14" ht="16.5" thickBot="1">
      <c r="A99" s="9" t="s">
        <v>105</v>
      </c>
      <c r="B99" s="43" t="s">
        <v>143</v>
      </c>
      <c r="C99" s="19">
        <v>1.9400000000000001E-2</v>
      </c>
      <c r="D99" s="20">
        <f>C99*$D$34</f>
        <v>258.48528845075799</v>
      </c>
      <c r="E99" s="20">
        <f t="shared" si="27"/>
        <v>263.20188111742465</v>
      </c>
      <c r="F99" s="20">
        <f t="shared" si="28"/>
        <v>260.59167814090955</v>
      </c>
      <c r="G99" s="20">
        <f t="shared" si="29"/>
        <v>161.02000000000001</v>
      </c>
      <c r="H99" s="20">
        <f t="shared" si="30"/>
        <v>269.77125023484922</v>
      </c>
      <c r="I99" s="20">
        <f t="shared" si="31"/>
        <v>175.12208629855735</v>
      </c>
      <c r="J99" s="20">
        <f t="shared" si="32"/>
        <v>268.00391023484923</v>
      </c>
      <c r="K99" s="20">
        <f t="shared" si="33"/>
        <v>311.9170976761369</v>
      </c>
      <c r="L99" s="20">
        <f t="shared" si="34"/>
        <v>219.72743122391805</v>
      </c>
      <c r="M99" s="20">
        <f t="shared" si="35"/>
        <v>237.89367814090954</v>
      </c>
      <c r="N99" s="20">
        <f t="shared" si="36"/>
        <v>176.55794497913442</v>
      </c>
    </row>
    <row r="100" spans="1:14" ht="35.25" customHeight="1" thickBot="1">
      <c r="A100" s="9" t="s">
        <v>107</v>
      </c>
      <c r="B100" s="43" t="s">
        <v>144</v>
      </c>
      <c r="C100" s="19">
        <f>C99*C62</f>
        <v>2.8712000000000004E-3</v>
      </c>
      <c r="D100" s="20">
        <f>C100*$D$34</f>
        <v>38.255822690712186</v>
      </c>
      <c r="E100" s="20">
        <f t="shared" si="27"/>
        <v>38.953878405378852</v>
      </c>
      <c r="F100" s="20">
        <f t="shared" si="28"/>
        <v>38.567568364854615</v>
      </c>
      <c r="G100" s="20">
        <f t="shared" si="29"/>
        <v>23.830960000000005</v>
      </c>
      <c r="H100" s="20">
        <f t="shared" si="30"/>
        <v>39.926145034757688</v>
      </c>
      <c r="I100" s="20">
        <f t="shared" si="31"/>
        <v>25.918068772186487</v>
      </c>
      <c r="J100" s="20">
        <f t="shared" si="32"/>
        <v>39.664578714757695</v>
      </c>
      <c r="K100" s="20">
        <f t="shared" si="33"/>
        <v>46.163730456068265</v>
      </c>
      <c r="L100" s="20">
        <f t="shared" si="34"/>
        <v>32.519659821139875</v>
      </c>
      <c r="M100" s="20">
        <f t="shared" si="35"/>
        <v>35.208264364854614</v>
      </c>
      <c r="N100" s="20">
        <f t="shared" si="36"/>
        <v>26.130575856911896</v>
      </c>
    </row>
    <row r="101" spans="1:14" ht="16.5" thickBot="1">
      <c r="A101" s="9" t="s">
        <v>109</v>
      </c>
      <c r="B101" s="43" t="s">
        <v>145</v>
      </c>
      <c r="C101" s="19">
        <v>0.02</v>
      </c>
      <c r="D101" s="20">
        <f t="shared" si="26"/>
        <v>266.47967881521441</v>
      </c>
      <c r="E101" s="20">
        <f t="shared" si="27"/>
        <v>271.34214548188106</v>
      </c>
      <c r="F101" s="20">
        <f t="shared" si="28"/>
        <v>268.65121457825722</v>
      </c>
      <c r="G101" s="20">
        <f t="shared" si="29"/>
        <v>166</v>
      </c>
      <c r="H101" s="20">
        <f t="shared" si="30"/>
        <v>278.11469096376209</v>
      </c>
      <c r="I101" s="20">
        <f t="shared" si="31"/>
        <v>180.53823329748178</v>
      </c>
      <c r="J101" s="20">
        <f t="shared" si="32"/>
        <v>276.29269096376214</v>
      </c>
      <c r="K101" s="20">
        <f t="shared" si="33"/>
        <v>321.56401822282157</v>
      </c>
      <c r="L101" s="20">
        <f t="shared" si="34"/>
        <v>226.52312497311138</v>
      </c>
      <c r="M101" s="20">
        <f t="shared" si="35"/>
        <v>245.25121457825725</v>
      </c>
      <c r="N101" s="20">
        <f t="shared" si="36"/>
        <v>182.0184999784891</v>
      </c>
    </row>
    <row r="102" spans="1:14" s="31" customFormat="1" ht="16.5" thickBot="1">
      <c r="A102" s="208" t="s">
        <v>37</v>
      </c>
      <c r="B102" s="210"/>
      <c r="C102" s="32">
        <f>SUM(C96:C101)</f>
        <v>6.6807199999999997E-2</v>
      </c>
      <c r="D102" s="28">
        <f>SUM(D96:D101)</f>
        <v>890.13805992718972</v>
      </c>
      <c r="E102" s="28">
        <f t="shared" ref="E102:N102" si="37">SUM(E96:E101)</f>
        <v>906.38044908185634</v>
      </c>
      <c r="F102" s="28">
        <f t="shared" si="37"/>
        <v>897.3917711286274</v>
      </c>
      <c r="G102" s="28">
        <f t="shared" si="37"/>
        <v>554.49976000000004</v>
      </c>
      <c r="H102" s="28">
        <f t="shared" si="37"/>
        <v>929.00318910771227</v>
      </c>
      <c r="I102" s="28">
        <f t="shared" si="37"/>
        <v>603.06269297757626</v>
      </c>
      <c r="J102" s="28">
        <f t="shared" si="37"/>
        <v>922.91705318771255</v>
      </c>
      <c r="K102" s="28">
        <f t="shared" si="37"/>
        <v>1074.1395839107843</v>
      </c>
      <c r="L102" s="28">
        <f t="shared" si="37"/>
        <v>756.66878573518238</v>
      </c>
      <c r="M102" s="28">
        <f t="shared" si="37"/>
        <v>819.22734712862734</v>
      </c>
      <c r="N102" s="28">
        <f t="shared" si="37"/>
        <v>608.00731658814584</v>
      </c>
    </row>
    <row r="103" spans="1:14" ht="31.5" customHeight="1">
      <c r="A103" s="190" t="s">
        <v>146</v>
      </c>
      <c r="B103" s="190"/>
      <c r="C103" s="190"/>
      <c r="D103" s="190"/>
    </row>
    <row r="105" spans="1:14" ht="16.5" thickBot="1">
      <c r="A105" s="194" t="s">
        <v>147</v>
      </c>
      <c r="B105" s="194"/>
      <c r="C105" s="194"/>
      <c r="D105" s="194"/>
    </row>
    <row r="106" spans="1:14" ht="34.5" customHeight="1">
      <c r="A106" s="189" t="s">
        <v>148</v>
      </c>
      <c r="B106" s="189"/>
      <c r="C106" s="189"/>
      <c r="D106" s="189"/>
    </row>
    <row r="108" spans="1:14">
      <c r="A108" s="214" t="s">
        <v>149</v>
      </c>
      <c r="B108" s="214"/>
      <c r="C108" s="214"/>
      <c r="D108" s="214"/>
    </row>
    <row r="109" spans="1:14" ht="16.5" thickBot="1">
      <c r="A109" s="12"/>
    </row>
    <row r="110" spans="1:14" ht="16.5" thickBot="1">
      <c r="A110" s="60" t="s">
        <v>150</v>
      </c>
      <c r="B110" s="61" t="s">
        <v>151</v>
      </c>
      <c r="C110" s="61" t="s">
        <v>137</v>
      </c>
      <c r="D110" s="60" t="s">
        <v>82</v>
      </c>
      <c r="E110" s="60" t="s">
        <v>82</v>
      </c>
      <c r="F110" s="60" t="s">
        <v>82</v>
      </c>
      <c r="G110" s="60" t="s">
        <v>82</v>
      </c>
      <c r="H110" s="60" t="s">
        <v>82</v>
      </c>
      <c r="I110" s="60" t="s">
        <v>82</v>
      </c>
      <c r="J110" s="60" t="s">
        <v>82</v>
      </c>
      <c r="K110" s="60" t="s">
        <v>82</v>
      </c>
      <c r="L110" s="60" t="s">
        <v>82</v>
      </c>
      <c r="M110" s="60" t="s">
        <v>82</v>
      </c>
      <c r="N110" s="60" t="s">
        <v>82</v>
      </c>
    </row>
    <row r="111" spans="1:14" ht="16.5" thickBot="1">
      <c r="A111" s="9" t="s">
        <v>7</v>
      </c>
      <c r="B111" s="40" t="s">
        <v>152</v>
      </c>
      <c r="C111" s="106">
        <v>8.3299999999999999E-2</v>
      </c>
      <c r="D111" s="107">
        <f>($D$34+$D$45+$D$102)*C111</f>
        <v>1410.7864529181174</v>
      </c>
      <c r="E111" s="107">
        <f>($E$34+$E$45+$E$102)*C111</f>
        <v>1436.5291366814679</v>
      </c>
      <c r="F111" s="107">
        <f>($F$34+$F$45+$F$102)*C111</f>
        <v>1422.2829139246337</v>
      </c>
      <c r="G111" s="107">
        <f>($G$34+$G$45+$G$102)*C111</f>
        <v>878.83080700800008</v>
      </c>
      <c r="H111" s="107">
        <f>($H$34+$H$45+$H$102)*C111</f>
        <v>1472.3840861473707</v>
      </c>
      <c r="I111" s="107">
        <f>($I$34+$I$45+$I$102)*C111</f>
        <v>955.79856183508718</v>
      </c>
      <c r="J111" s="107">
        <f>($J$34+$J$45+$J$102)*C111</f>
        <v>1462.7381239162348</v>
      </c>
      <c r="K111" s="107">
        <f>($K$34+$K$45+$K$102)*C111</f>
        <v>1702.411841201792</v>
      </c>
      <c r="L111" s="107">
        <f>($L$34+$L$45+$L$102)*C111</f>
        <v>1199.2500043740572</v>
      </c>
      <c r="M111" s="107">
        <f>($M$34+$M$45+$M$102)*C111</f>
        <v>1298.3995351054336</v>
      </c>
      <c r="N111" s="107">
        <f>($N$34+$N$45+$N$102)*C111</f>
        <v>963.63533268964568</v>
      </c>
    </row>
    <row r="112" spans="1:14" ht="16.5" thickBot="1">
      <c r="A112" s="9" t="s">
        <v>8</v>
      </c>
      <c r="B112" s="40" t="s">
        <v>153</v>
      </c>
      <c r="C112" s="19">
        <v>1.66E-2</v>
      </c>
      <c r="D112" s="107">
        <f>($D$34+$D$45+$D$102)*C112</f>
        <v>281.14111786843637</v>
      </c>
      <c r="E112" s="107">
        <f t="shared" ref="E112:E116" si="38">($E$34+$E$45+$E$102)*C112</f>
        <v>286.27111247193716</v>
      </c>
      <c r="F112" s="107">
        <f t="shared" ref="F112:F116" si="39">($F$34+$F$45+$F$102)*C112</f>
        <v>283.43212930550925</v>
      </c>
      <c r="G112" s="107">
        <f t="shared" ref="G112:G116" si="40">($G$34+$G$45+$G$102)*C112</f>
        <v>175.13315001600003</v>
      </c>
      <c r="H112" s="107">
        <f t="shared" ref="H112:H116" si="41">($H$34+$H$45+$H$102)*C112</f>
        <v>293.41627647114473</v>
      </c>
      <c r="I112" s="107">
        <f t="shared" ref="I112:I116" si="42">($I$34+$I$45+$I$102)*C112</f>
        <v>190.4712620223583</v>
      </c>
      <c r="J112" s="107">
        <f t="shared" ref="J112:J116" si="43">($J$34+$J$45+$J$102)*C112</f>
        <v>291.49403189687274</v>
      </c>
      <c r="K112" s="107">
        <f t="shared" ref="K112:K116" si="44">($K$34+$K$45+$K$102)*C112</f>
        <v>339.25614122388652</v>
      </c>
      <c r="L112" s="107">
        <f t="shared" ref="L112:L116" si="45">($L$34+$L$45+$L$102)*C112</f>
        <v>238.98619534945198</v>
      </c>
      <c r="M112" s="107">
        <f t="shared" ref="M112:M116" si="46">($M$34+$M$45+$M$102)*C112</f>
        <v>258.74468526710922</v>
      </c>
      <c r="N112" s="107">
        <f t="shared" ref="N112:N116" si="47">($N$34+$N$45+$N$102)*C112</f>
        <v>192.03297146036158</v>
      </c>
    </row>
    <row r="113" spans="1:14" ht="16.5" thickBot="1">
      <c r="A113" s="9" t="s">
        <v>103</v>
      </c>
      <c r="B113" s="40" t="s">
        <v>154</v>
      </c>
      <c r="C113" s="106">
        <v>2.0000000000000001E-4</v>
      </c>
      <c r="D113" s="107">
        <f>($D$34+$D$45+$D$102)*C113</f>
        <v>3.3872423839570649</v>
      </c>
      <c r="E113" s="107">
        <f t="shared" si="38"/>
        <v>3.4490495478546648</v>
      </c>
      <c r="F113" s="107">
        <f t="shared" si="39"/>
        <v>3.4148449313916776</v>
      </c>
      <c r="G113" s="107">
        <f t="shared" si="40"/>
        <v>2.1100379520000003</v>
      </c>
      <c r="H113" s="107">
        <f t="shared" si="41"/>
        <v>3.5351358610981292</v>
      </c>
      <c r="I113" s="107">
        <f t="shared" si="42"/>
        <v>2.2948344821970883</v>
      </c>
      <c r="J113" s="107">
        <f t="shared" si="43"/>
        <v>3.5119762879141296</v>
      </c>
      <c r="K113" s="107">
        <f t="shared" si="44"/>
        <v>4.0874233882395972</v>
      </c>
      <c r="L113" s="107">
        <f t="shared" si="45"/>
        <v>2.8793517511982167</v>
      </c>
      <c r="M113" s="107">
        <f t="shared" si="46"/>
        <v>3.1174058465916779</v>
      </c>
      <c r="N113" s="107">
        <f t="shared" si="47"/>
        <v>2.3136502585585732</v>
      </c>
    </row>
    <row r="114" spans="1:14" ht="16.5" thickBot="1">
      <c r="A114" s="9" t="s">
        <v>105</v>
      </c>
      <c r="B114" s="40" t="s">
        <v>155</v>
      </c>
      <c r="C114" s="19">
        <v>2.7000000000000001E-3</v>
      </c>
      <c r="D114" s="107">
        <f>($D$34+$D$45+$D$102)*C114</f>
        <v>45.727772183420377</v>
      </c>
      <c r="E114" s="107">
        <f t="shared" si="38"/>
        <v>46.562168896037974</v>
      </c>
      <c r="F114" s="107">
        <f t="shared" si="39"/>
        <v>46.100406573787652</v>
      </c>
      <c r="G114" s="107">
        <f t="shared" si="40"/>
        <v>28.485512352000004</v>
      </c>
      <c r="H114" s="107">
        <f t="shared" si="41"/>
        <v>47.724334124824743</v>
      </c>
      <c r="I114" s="107">
        <f t="shared" si="42"/>
        <v>30.98026550966069</v>
      </c>
      <c r="J114" s="107">
        <f t="shared" si="43"/>
        <v>47.411679886840751</v>
      </c>
      <c r="K114" s="107">
        <f t="shared" si="44"/>
        <v>55.180215741234555</v>
      </c>
      <c r="L114" s="107">
        <f t="shared" si="45"/>
        <v>38.871248641175924</v>
      </c>
      <c r="M114" s="107">
        <f t="shared" si="46"/>
        <v>42.084978928987653</v>
      </c>
      <c r="N114" s="107">
        <f t="shared" si="47"/>
        <v>31.234278490540738</v>
      </c>
    </row>
    <row r="115" spans="1:14" ht="16.5" thickBot="1">
      <c r="A115" s="9" t="s">
        <v>107</v>
      </c>
      <c r="B115" s="40" t="s">
        <v>156</v>
      </c>
      <c r="C115" s="106">
        <v>2.8E-3</v>
      </c>
      <c r="D115" s="107">
        <f>($D$34+$D$45+$D$102)*C115</f>
        <v>47.421393375398907</v>
      </c>
      <c r="E115" s="107">
        <f t="shared" si="38"/>
        <v>48.286693669965302</v>
      </c>
      <c r="F115" s="107">
        <f t="shared" si="39"/>
        <v>47.807829039483487</v>
      </c>
      <c r="G115" s="107">
        <f t="shared" si="40"/>
        <v>29.540531328000004</v>
      </c>
      <c r="H115" s="107">
        <f t="shared" si="41"/>
        <v>49.491902055373806</v>
      </c>
      <c r="I115" s="107">
        <f t="shared" si="42"/>
        <v>32.127682750759234</v>
      </c>
      <c r="J115" s="107">
        <f t="shared" si="43"/>
        <v>49.167668030797813</v>
      </c>
      <c r="K115" s="107">
        <f t="shared" si="44"/>
        <v>57.223927435354348</v>
      </c>
      <c r="L115" s="107">
        <f t="shared" si="45"/>
        <v>40.310924516775032</v>
      </c>
      <c r="M115" s="107">
        <f t="shared" si="46"/>
        <v>43.643681852283486</v>
      </c>
      <c r="N115" s="107">
        <f t="shared" si="47"/>
        <v>32.391103619820022</v>
      </c>
    </row>
    <row r="116" spans="1:14" ht="16.5" thickBot="1">
      <c r="A116" s="9" t="s">
        <v>109</v>
      </c>
      <c r="B116" s="40" t="s">
        <v>130</v>
      </c>
      <c r="C116" s="19"/>
      <c r="D116" s="107">
        <f t="shared" ref="D116" si="48">($D$34+$D$45+$D$102)*C116</f>
        <v>0</v>
      </c>
      <c r="E116" s="107">
        <f t="shared" si="38"/>
        <v>0</v>
      </c>
      <c r="F116" s="107">
        <f t="shared" si="39"/>
        <v>0</v>
      </c>
      <c r="G116" s="107">
        <f t="shared" si="40"/>
        <v>0</v>
      </c>
      <c r="H116" s="107">
        <f t="shared" si="41"/>
        <v>0</v>
      </c>
      <c r="I116" s="107">
        <f t="shared" si="42"/>
        <v>0</v>
      </c>
      <c r="J116" s="107">
        <f t="shared" si="43"/>
        <v>0</v>
      </c>
      <c r="K116" s="107">
        <f t="shared" si="44"/>
        <v>0</v>
      </c>
      <c r="L116" s="107">
        <f t="shared" si="45"/>
        <v>0</v>
      </c>
      <c r="M116" s="107">
        <f t="shared" si="46"/>
        <v>0</v>
      </c>
      <c r="N116" s="107">
        <f t="shared" si="47"/>
        <v>0</v>
      </c>
    </row>
    <row r="117" spans="1:14" ht="16.5" thickBot="1">
      <c r="A117" s="208" t="s">
        <v>115</v>
      </c>
      <c r="B117" s="210"/>
      <c r="C117" s="32">
        <f>SUM(C111:C116)</f>
        <v>0.1056</v>
      </c>
      <c r="D117" s="28">
        <f>SUM(D111:D116)</f>
        <v>1788.4639787293304</v>
      </c>
      <c r="E117" s="28">
        <f t="shared" ref="E117:N117" si="49">SUM(E111:E116)</f>
        <v>1821.0981612672631</v>
      </c>
      <c r="F117" s="28">
        <f t="shared" si="49"/>
        <v>1803.0381237748059</v>
      </c>
      <c r="G117" s="28">
        <f t="shared" si="49"/>
        <v>1114.1000386560004</v>
      </c>
      <c r="H117" s="28">
        <f t="shared" si="49"/>
        <v>1866.5517346598122</v>
      </c>
      <c r="I117" s="28">
        <f t="shared" si="49"/>
        <v>1211.6726066000626</v>
      </c>
      <c r="J117" s="28">
        <f t="shared" si="49"/>
        <v>1854.3234800186603</v>
      </c>
      <c r="K117" s="28">
        <f t="shared" si="49"/>
        <v>2158.1595489905067</v>
      </c>
      <c r="L117" s="28">
        <f t="shared" si="49"/>
        <v>1520.2977246326584</v>
      </c>
      <c r="M117" s="28">
        <f t="shared" si="49"/>
        <v>1645.9902870004057</v>
      </c>
      <c r="N117" s="28">
        <f t="shared" si="49"/>
        <v>1221.6073365189266</v>
      </c>
    </row>
    <row r="118" spans="1:14" ht="15.75" customHeight="1">
      <c r="A118" s="193" t="s">
        <v>157</v>
      </c>
      <c r="B118" s="193"/>
      <c r="C118" s="193"/>
      <c r="D118" s="193"/>
    </row>
    <row r="119" spans="1:14" ht="27" customHeight="1">
      <c r="A119" s="191" t="s">
        <v>158</v>
      </c>
      <c r="B119" s="191"/>
      <c r="C119" s="191"/>
      <c r="D119" s="191"/>
    </row>
    <row r="121" spans="1:14">
      <c r="A121" s="215" t="s">
        <v>159</v>
      </c>
      <c r="B121" s="215"/>
      <c r="C121" s="215"/>
      <c r="D121" s="215"/>
    </row>
    <row r="122" spans="1:14" ht="16.5" thickBot="1">
      <c r="A122" s="33"/>
      <c r="B122" s="34"/>
      <c r="C122" s="34"/>
    </row>
    <row r="123" spans="1:14" ht="16.5" thickBot="1">
      <c r="A123" s="66" t="s">
        <v>160</v>
      </c>
      <c r="B123" s="220" t="s">
        <v>161</v>
      </c>
      <c r="C123" s="220"/>
      <c r="D123" s="67" t="s">
        <v>82</v>
      </c>
      <c r="E123" s="67" t="s">
        <v>82</v>
      </c>
      <c r="F123" s="67" t="s">
        <v>82</v>
      </c>
      <c r="G123" s="67" t="s">
        <v>82</v>
      </c>
      <c r="H123" s="67" t="s">
        <v>82</v>
      </c>
      <c r="I123" s="67" t="s">
        <v>82</v>
      </c>
      <c r="J123" s="67" t="s">
        <v>82</v>
      </c>
      <c r="K123" s="67" t="s">
        <v>82</v>
      </c>
      <c r="L123" s="67" t="s">
        <v>82</v>
      </c>
      <c r="M123" s="67" t="s">
        <v>82</v>
      </c>
      <c r="N123" s="67" t="s">
        <v>82</v>
      </c>
    </row>
    <row r="124" spans="1:14" ht="16.5" thickBot="1">
      <c r="A124" s="65" t="s">
        <v>7</v>
      </c>
      <c r="B124" s="221" t="s">
        <v>162</v>
      </c>
      <c r="C124" s="221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</row>
    <row r="125" spans="1:14" ht="16.5" thickBot="1">
      <c r="A125" s="213" t="s">
        <v>37</v>
      </c>
      <c r="B125" s="213"/>
      <c r="C125" s="213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</row>
    <row r="126" spans="1:14" ht="15.75" customHeight="1">
      <c r="A126" s="190" t="s">
        <v>163</v>
      </c>
      <c r="B126" s="191"/>
      <c r="C126" s="191"/>
    </row>
    <row r="128" spans="1:14">
      <c r="A128" s="214" t="s">
        <v>164</v>
      </c>
      <c r="B128" s="214"/>
      <c r="C128" s="214"/>
      <c r="D128" s="214"/>
    </row>
    <row r="129" spans="1:14" ht="16.5" thickBot="1">
      <c r="A129" s="12"/>
    </row>
    <row r="130" spans="1:14" ht="16.5" thickBot="1">
      <c r="A130" s="60">
        <v>4</v>
      </c>
      <c r="B130" s="61" t="s">
        <v>165</v>
      </c>
      <c r="C130" s="61" t="s">
        <v>137</v>
      </c>
      <c r="D130" s="60" t="s">
        <v>82</v>
      </c>
      <c r="E130" s="60" t="s">
        <v>82</v>
      </c>
      <c r="F130" s="60" t="s">
        <v>82</v>
      </c>
      <c r="G130" s="60" t="s">
        <v>82</v>
      </c>
      <c r="H130" s="60" t="s">
        <v>82</v>
      </c>
      <c r="I130" s="60" t="s">
        <v>82</v>
      </c>
      <c r="J130" s="60" t="s">
        <v>82</v>
      </c>
      <c r="K130" s="60" t="s">
        <v>82</v>
      </c>
      <c r="L130" s="60" t="s">
        <v>82</v>
      </c>
      <c r="M130" s="60" t="s">
        <v>82</v>
      </c>
      <c r="N130" s="60" t="s">
        <v>82</v>
      </c>
    </row>
    <row r="131" spans="1:14" ht="16.5" thickBot="1">
      <c r="A131" s="9" t="s">
        <v>150</v>
      </c>
      <c r="B131" s="40" t="s">
        <v>151</v>
      </c>
      <c r="C131" s="19">
        <f>C117</f>
        <v>0.1056</v>
      </c>
      <c r="D131" s="20">
        <f>D117</f>
        <v>1788.4639787293304</v>
      </c>
      <c r="E131" s="20">
        <f t="shared" ref="E131:N131" si="50">E117</f>
        <v>1821.0981612672631</v>
      </c>
      <c r="F131" s="20">
        <f t="shared" si="50"/>
        <v>1803.0381237748059</v>
      </c>
      <c r="G131" s="20">
        <f t="shared" si="50"/>
        <v>1114.1000386560004</v>
      </c>
      <c r="H131" s="20">
        <f t="shared" si="50"/>
        <v>1866.5517346598122</v>
      </c>
      <c r="I131" s="20">
        <f t="shared" si="50"/>
        <v>1211.6726066000626</v>
      </c>
      <c r="J131" s="20">
        <f t="shared" si="50"/>
        <v>1854.3234800186603</v>
      </c>
      <c r="K131" s="20">
        <f t="shared" si="50"/>
        <v>2158.1595489905067</v>
      </c>
      <c r="L131" s="20">
        <f t="shared" si="50"/>
        <v>1520.2977246326584</v>
      </c>
      <c r="M131" s="20">
        <f t="shared" si="50"/>
        <v>1645.9902870004057</v>
      </c>
      <c r="N131" s="20">
        <f t="shared" si="50"/>
        <v>1221.6073365189266</v>
      </c>
    </row>
    <row r="132" spans="1:14" ht="16.5" thickBot="1">
      <c r="A132" s="9" t="s">
        <v>160</v>
      </c>
      <c r="B132" s="40" t="s">
        <v>161</v>
      </c>
      <c r="C132" s="10" t="s">
        <v>166</v>
      </c>
      <c r="D132" s="9" t="s">
        <v>166</v>
      </c>
      <c r="E132" s="9" t="s">
        <v>166</v>
      </c>
      <c r="F132" s="9" t="s">
        <v>166</v>
      </c>
      <c r="G132" s="9" t="s">
        <v>166</v>
      </c>
      <c r="H132" s="9" t="s">
        <v>166</v>
      </c>
      <c r="I132" s="9" t="s">
        <v>166</v>
      </c>
      <c r="J132" s="9" t="s">
        <v>166</v>
      </c>
      <c r="K132" s="9" t="s">
        <v>166</v>
      </c>
      <c r="L132" s="9" t="s">
        <v>166</v>
      </c>
      <c r="M132" s="9" t="s">
        <v>166</v>
      </c>
      <c r="N132" s="9" t="s">
        <v>166</v>
      </c>
    </row>
    <row r="133" spans="1:14" ht="16.5" thickBot="1">
      <c r="A133" s="208" t="s">
        <v>37</v>
      </c>
      <c r="B133" s="210"/>
      <c r="C133" s="32">
        <f>SUM(C131:C132)</f>
        <v>0.1056</v>
      </c>
      <c r="D133" s="28">
        <f>SUM(D131:D132)</f>
        <v>1788.4639787293304</v>
      </c>
      <c r="E133" s="28">
        <f t="shared" ref="E133:N133" si="51">SUM(E131:E132)</f>
        <v>1821.0981612672631</v>
      </c>
      <c r="F133" s="28">
        <f t="shared" si="51"/>
        <v>1803.0381237748059</v>
      </c>
      <c r="G133" s="28">
        <f t="shared" si="51"/>
        <v>1114.1000386560004</v>
      </c>
      <c r="H133" s="28">
        <f t="shared" si="51"/>
        <v>1866.5517346598122</v>
      </c>
      <c r="I133" s="28">
        <f t="shared" si="51"/>
        <v>1211.6726066000626</v>
      </c>
      <c r="J133" s="28">
        <f t="shared" si="51"/>
        <v>1854.3234800186603</v>
      </c>
      <c r="K133" s="28">
        <f t="shared" si="51"/>
        <v>2158.1595489905067</v>
      </c>
      <c r="L133" s="28">
        <f t="shared" si="51"/>
        <v>1520.2977246326584</v>
      </c>
      <c r="M133" s="28">
        <f t="shared" si="51"/>
        <v>1645.9902870004057</v>
      </c>
      <c r="N133" s="28">
        <f t="shared" si="51"/>
        <v>1221.6073365189266</v>
      </c>
    </row>
    <row r="134" spans="1:14" ht="30.75" customHeight="1">
      <c r="A134" s="212" t="s">
        <v>167</v>
      </c>
      <c r="B134" s="212"/>
      <c r="C134" s="212"/>
      <c r="D134" s="212"/>
    </row>
    <row r="136" spans="1:14">
      <c r="A136" s="194" t="s">
        <v>168</v>
      </c>
      <c r="B136" s="194"/>
      <c r="C136" s="194"/>
      <c r="D136" s="194"/>
    </row>
    <row r="137" spans="1:14" ht="16.5" thickBot="1"/>
    <row r="138" spans="1:14" ht="16.5" thickBot="1">
      <c r="A138" s="68">
        <v>5</v>
      </c>
      <c r="B138" s="203" t="s">
        <v>169</v>
      </c>
      <c r="C138" s="204"/>
      <c r="D138" s="61" t="s">
        <v>82</v>
      </c>
      <c r="E138" s="61" t="s">
        <v>82</v>
      </c>
      <c r="F138" s="61" t="s">
        <v>82</v>
      </c>
      <c r="G138" s="61" t="s">
        <v>82</v>
      </c>
      <c r="H138" s="61" t="s">
        <v>82</v>
      </c>
      <c r="I138" s="61" t="s">
        <v>82</v>
      </c>
      <c r="J138" s="61" t="s">
        <v>82</v>
      </c>
      <c r="K138" s="61" t="s">
        <v>82</v>
      </c>
      <c r="L138" s="61" t="s">
        <v>82</v>
      </c>
      <c r="M138" s="61" t="s">
        <v>82</v>
      </c>
      <c r="N138" s="61" t="s">
        <v>82</v>
      </c>
    </row>
    <row r="139" spans="1:14" ht="16.5" thickBot="1">
      <c r="A139" s="13" t="s">
        <v>7</v>
      </c>
      <c r="B139" s="211" t="s">
        <v>170</v>
      </c>
      <c r="C139" s="211"/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</row>
    <row r="140" spans="1:14" ht="16.5" thickBot="1">
      <c r="A140" s="13" t="s">
        <v>8</v>
      </c>
      <c r="B140" s="211" t="s">
        <v>171</v>
      </c>
      <c r="C140" s="211"/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</row>
    <row r="141" spans="1:14" ht="16.5" thickBot="1">
      <c r="A141" s="13" t="s">
        <v>103</v>
      </c>
      <c r="B141" s="211" t="s">
        <v>172</v>
      </c>
      <c r="C141" s="211"/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</row>
    <row r="142" spans="1:14" ht="16.5" thickBot="1">
      <c r="A142" s="13" t="s">
        <v>105</v>
      </c>
      <c r="B142" s="211" t="s">
        <v>130</v>
      </c>
      <c r="C142" s="211"/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</row>
    <row r="143" spans="1:14" ht="16.5" thickBot="1">
      <c r="A143" s="192" t="s">
        <v>115</v>
      </c>
      <c r="B143" s="192"/>
      <c r="C143" s="192"/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</row>
    <row r="144" spans="1:14">
      <c r="A144" s="193" t="s">
        <v>173</v>
      </c>
      <c r="B144" s="193"/>
      <c r="C144" s="193"/>
    </row>
    <row r="146" spans="1:14">
      <c r="A146" s="194" t="s">
        <v>174</v>
      </c>
      <c r="B146" s="194"/>
      <c r="C146" s="194"/>
      <c r="D146" s="194"/>
    </row>
    <row r="147" spans="1:14" ht="16.5" thickBot="1"/>
    <row r="148" spans="1:14" ht="16.5" thickBot="1">
      <c r="A148" s="60">
        <v>6</v>
      </c>
      <c r="B148" s="61" t="s">
        <v>175</v>
      </c>
      <c r="C148" s="61" t="s">
        <v>100</v>
      </c>
      <c r="D148" s="60" t="s">
        <v>82</v>
      </c>
      <c r="E148" s="60" t="s">
        <v>82</v>
      </c>
      <c r="F148" s="60" t="s">
        <v>82</v>
      </c>
      <c r="G148" s="60" t="s">
        <v>82</v>
      </c>
      <c r="H148" s="60" t="s">
        <v>82</v>
      </c>
      <c r="I148" s="60" t="s">
        <v>82</v>
      </c>
      <c r="J148" s="60" t="s">
        <v>82</v>
      </c>
      <c r="K148" s="60" t="s">
        <v>82</v>
      </c>
      <c r="L148" s="60" t="s">
        <v>82</v>
      </c>
      <c r="M148" s="60" t="s">
        <v>82</v>
      </c>
      <c r="N148" s="60" t="s">
        <v>82</v>
      </c>
    </row>
    <row r="149" spans="1:14" ht="16.5" thickBot="1">
      <c r="A149" s="9" t="s">
        <v>7</v>
      </c>
      <c r="B149" s="40" t="s">
        <v>176</v>
      </c>
      <c r="C149" s="124">
        <f>'Perc. Lucro e Custos Indiretos'!F48</f>
        <v>3.1873913043478259E-2</v>
      </c>
      <c r="D149" s="157">
        <f>C149*D173</f>
        <v>695.78810510030735</v>
      </c>
      <c r="E149" s="157">
        <f>$C$149*E173</f>
        <v>708.05967094049254</v>
      </c>
      <c r="F149" s="157">
        <f t="shared" ref="F149:N149" si="52">$C$149*F173</f>
        <v>701.26848078558987</v>
      </c>
      <c r="G149" s="157">
        <f t="shared" si="52"/>
        <v>442.2042599637702</v>
      </c>
      <c r="H149" s="157">
        <f t="shared" si="52"/>
        <v>725.15176503263081</v>
      </c>
      <c r="I149" s="157">
        <f t="shared" si="52"/>
        <v>478.89487387235323</v>
      </c>
      <c r="J149" s="157">
        <f t="shared" si="52"/>
        <v>720.55352416157416</v>
      </c>
      <c r="K149" s="157">
        <f t="shared" si="52"/>
        <v>834.80625044565284</v>
      </c>
      <c r="L149" s="157">
        <f t="shared" si="52"/>
        <v>594.94844596565508</v>
      </c>
      <c r="M149" s="157">
        <f t="shared" si="52"/>
        <v>642.21313699704592</v>
      </c>
      <c r="N149" s="157">
        <f t="shared" si="52"/>
        <v>482.63067121190932</v>
      </c>
    </row>
    <row r="150" spans="1:14" ht="16.5" thickBot="1">
      <c r="A150" s="9" t="s">
        <v>8</v>
      </c>
      <c r="B150" s="40" t="s">
        <v>177</v>
      </c>
      <c r="C150" s="124">
        <f>'Perc. Lucro e Custos Indiretos'!G48</f>
        <v>4.6151086956521717E-2</v>
      </c>
      <c r="D150" s="157">
        <f>C150*(D173+D149)</f>
        <v>1039.5614917345797</v>
      </c>
      <c r="E150" s="157">
        <f>$C$150*(E173+E149)</f>
        <v>1057.896164600111</v>
      </c>
      <c r="F150" s="157">
        <f t="shared" ref="F150:N150" si="53">$C$150*(F173+F149)</f>
        <v>1047.7495988334169</v>
      </c>
      <c r="G150" s="157">
        <f t="shared" si="53"/>
        <v>660.68752364349632</v>
      </c>
      <c r="H150" s="157">
        <f t="shared" si="53"/>
        <v>1083.4330812289595</v>
      </c>
      <c r="I150" s="157">
        <f t="shared" si="53"/>
        <v>715.50615168251034</v>
      </c>
      <c r="J150" s="157">
        <f t="shared" si="53"/>
        <v>1076.5629520844243</v>
      </c>
      <c r="K150" s="157">
        <f t="shared" si="53"/>
        <v>1247.2654025862141</v>
      </c>
      <c r="L150" s="157">
        <f t="shared" si="53"/>
        <v>888.89920574894461</v>
      </c>
      <c r="M150" s="157">
        <f t="shared" si="53"/>
        <v>959.51632661490589</v>
      </c>
      <c r="N150" s="157">
        <f t="shared" si="53"/>
        <v>721.08772317914736</v>
      </c>
    </row>
    <row r="151" spans="1:14" ht="16.5" thickBot="1">
      <c r="A151" s="195" t="s">
        <v>178</v>
      </c>
      <c r="B151" s="196"/>
      <c r="C151" s="69">
        <f>SUM(C149:C150)</f>
        <v>7.8024999999999983E-2</v>
      </c>
      <c r="D151" s="156">
        <f>SUM(D149:D150)</f>
        <v>1735.3495968348871</v>
      </c>
      <c r="E151" s="156">
        <f t="shared" ref="E151:N151" si="54">SUM(E149:E150)</f>
        <v>1765.9558355406034</v>
      </c>
      <c r="F151" s="156">
        <f t="shared" si="54"/>
        <v>1749.0180796190068</v>
      </c>
      <c r="G151" s="156">
        <f t="shared" si="54"/>
        <v>1102.8917836072665</v>
      </c>
      <c r="H151" s="156">
        <f t="shared" si="54"/>
        <v>1808.5848462615904</v>
      </c>
      <c r="I151" s="156">
        <f t="shared" si="54"/>
        <v>1194.4010255548635</v>
      </c>
      <c r="J151" s="156">
        <f t="shared" si="54"/>
        <v>1797.1164762459985</v>
      </c>
      <c r="K151" s="156">
        <f t="shared" si="54"/>
        <v>2082.0716530318668</v>
      </c>
      <c r="L151" s="156">
        <f t="shared" si="54"/>
        <v>1483.8476517145996</v>
      </c>
      <c r="M151" s="156">
        <f t="shared" si="54"/>
        <v>1601.7294636119518</v>
      </c>
      <c r="N151" s="156">
        <f t="shared" si="54"/>
        <v>1203.7183943910568</v>
      </c>
    </row>
    <row r="152" spans="1:14" ht="16.5" thickBot="1">
      <c r="A152" s="197" t="s">
        <v>103</v>
      </c>
      <c r="B152" s="200" t="s">
        <v>179</v>
      </c>
      <c r="C152" s="201"/>
      <c r="D152" s="202"/>
    </row>
    <row r="153" spans="1:14" ht="16.5" thickBot="1">
      <c r="A153" s="198"/>
      <c r="B153" s="40" t="s">
        <v>180</v>
      </c>
      <c r="C153" s="158">
        <v>6.4999999999999997E-3</v>
      </c>
      <c r="D153" s="159">
        <f>((D173+D149+D150)/(1-(C153+C154+C155+C156)))*C153</f>
        <v>176.36247872533741</v>
      </c>
      <c r="E153" s="159">
        <f>((E173+E149+E150)/(1-($C$153+$C$154+$C$155+$C$156)))*$C$153</f>
        <v>179.47297135024976</v>
      </c>
      <c r="F153" s="159">
        <f t="shared" ref="F153:N153" si="55">((F173+F149+F150)/(1-($C$153+$C$154+$C$155+$C$156)))*$C$153</f>
        <v>177.7515979602274</v>
      </c>
      <c r="G153" s="159">
        <f t="shared" si="55"/>
        <v>112.08619236005899</v>
      </c>
      <c r="H153" s="159">
        <f t="shared" si="55"/>
        <v>183.80533066855344</v>
      </c>
      <c r="I153" s="159">
        <f t="shared" si="55"/>
        <v>121.38621857125612</v>
      </c>
      <c r="J153" s="159">
        <f t="shared" si="55"/>
        <v>182.63980749871027</v>
      </c>
      <c r="K153" s="159">
        <f t="shared" si="55"/>
        <v>211.59962135710146</v>
      </c>
      <c r="L153" s="159">
        <f t="shared" si="55"/>
        <v>150.80249558040921</v>
      </c>
      <c r="M153" s="159">
        <f t="shared" si="55"/>
        <v>162.78274934643414</v>
      </c>
      <c r="N153" s="159">
        <f t="shared" si="55"/>
        <v>122.33313685570229</v>
      </c>
    </row>
    <row r="154" spans="1:14" ht="16.5" thickBot="1">
      <c r="A154" s="198"/>
      <c r="B154" s="40" t="s">
        <v>181</v>
      </c>
      <c r="C154" s="19">
        <v>0.03</v>
      </c>
      <c r="D154" s="157">
        <f>((D173+D149+D150)/(1-(C153+C154+C155+C156)))*C154</f>
        <v>813.98067104001882</v>
      </c>
      <c r="E154" s="157">
        <f>((E173+E149+E150)/(1-($C$153+$C$154+$C$155+$C$156)))*$C$154</f>
        <v>828.33679084730659</v>
      </c>
      <c r="F154" s="157">
        <f t="shared" ref="F154:N154" si="56">((F173+F149+F150)/(1-($C$153+$C$154+$C$155+$C$156)))*$C$154</f>
        <v>820.39199058566498</v>
      </c>
      <c r="G154" s="157">
        <f t="shared" si="56"/>
        <v>517.32088781565687</v>
      </c>
      <c r="H154" s="157">
        <f t="shared" si="56"/>
        <v>848.33229539332365</v>
      </c>
      <c r="I154" s="157">
        <f t="shared" si="56"/>
        <v>560.24408571348977</v>
      </c>
      <c r="J154" s="157">
        <f t="shared" si="56"/>
        <v>842.95295768635503</v>
      </c>
      <c r="K154" s="157">
        <f t="shared" si="56"/>
        <v>976.61363703277596</v>
      </c>
      <c r="L154" s="157">
        <f t="shared" si="56"/>
        <v>696.01151806342716</v>
      </c>
      <c r="M154" s="157">
        <f t="shared" si="56"/>
        <v>751.3049969835422</v>
      </c>
      <c r="N154" s="157">
        <f t="shared" si="56"/>
        <v>564.61447779554908</v>
      </c>
    </row>
    <row r="155" spans="1:14" ht="16.5" thickBot="1">
      <c r="A155" s="198"/>
      <c r="B155" s="40" t="s">
        <v>182</v>
      </c>
      <c r="C155" s="19">
        <v>0.05</v>
      </c>
      <c r="D155" s="157">
        <f>((D173+D149+D150)/(1-(C153+C154+C155+C156)))*C155</f>
        <v>1356.6344517333648</v>
      </c>
      <c r="E155" s="157">
        <f>((E173+E149+E150)/(1-($C$153+$C$154+$C$155+$C$156)))*$C$155</f>
        <v>1380.5613180788444</v>
      </c>
      <c r="F155" s="157">
        <f t="shared" ref="F155:N155" si="57">((F173+F149+F150)/(1-($C$153+$C$154+$C$155+$C$156)))*$C$155</f>
        <v>1367.3199843094417</v>
      </c>
      <c r="G155" s="157">
        <f t="shared" si="57"/>
        <v>862.2014796927615</v>
      </c>
      <c r="H155" s="157">
        <f t="shared" si="57"/>
        <v>1413.8871589888729</v>
      </c>
      <c r="I155" s="157">
        <f t="shared" si="57"/>
        <v>933.74014285581643</v>
      </c>
      <c r="J155" s="157">
        <f t="shared" si="57"/>
        <v>1404.9215961439252</v>
      </c>
      <c r="K155" s="157">
        <f t="shared" si="57"/>
        <v>1627.6893950546266</v>
      </c>
      <c r="L155" s="157">
        <f t="shared" si="57"/>
        <v>1160.0191967723786</v>
      </c>
      <c r="M155" s="157">
        <f t="shared" si="57"/>
        <v>1252.1749949725704</v>
      </c>
      <c r="N155" s="157">
        <f t="shared" si="57"/>
        <v>941.0241296592485</v>
      </c>
    </row>
    <row r="156" spans="1:14" ht="16.5" thickBot="1">
      <c r="A156" s="199"/>
      <c r="B156" s="40" t="s">
        <v>183</v>
      </c>
      <c r="C156" s="19">
        <v>4.4999999999999998E-2</v>
      </c>
      <c r="D156" s="157">
        <f>((D173+D149+D150)/(1-(C153+C154+C155+C156)))*C156</f>
        <v>1220.9710065600282</v>
      </c>
      <c r="E156" s="157">
        <f>((E173+E149+E150)/(1-($C$153+$C$154+$C$155+$C$156)))*$C$156</f>
        <v>1242.5051862709599</v>
      </c>
      <c r="F156" s="157">
        <f t="shared" ref="F156:N156" si="58">((F173+F149+F150)/(1-($C$153+$C$154+$C$155+$C$156)))*$C$156</f>
        <v>1230.5879858784974</v>
      </c>
      <c r="G156" s="157">
        <f t="shared" si="58"/>
        <v>775.98133172348537</v>
      </c>
      <c r="H156" s="157">
        <f t="shared" si="58"/>
        <v>1272.4984430899854</v>
      </c>
      <c r="I156" s="157">
        <f t="shared" si="58"/>
        <v>840.36612857023465</v>
      </c>
      <c r="J156" s="157">
        <f t="shared" si="58"/>
        <v>1264.4294365295325</v>
      </c>
      <c r="K156" s="157">
        <f t="shared" si="58"/>
        <v>1464.9204555491638</v>
      </c>
      <c r="L156" s="157">
        <f t="shared" si="58"/>
        <v>1044.0172770951406</v>
      </c>
      <c r="M156" s="157">
        <f t="shared" si="58"/>
        <v>1126.9574954753132</v>
      </c>
      <c r="N156" s="157">
        <f t="shared" si="58"/>
        <v>846.92171669332367</v>
      </c>
    </row>
    <row r="157" spans="1:14" ht="15.95" customHeight="1" thickBot="1">
      <c r="A157" s="195" t="s">
        <v>184</v>
      </c>
      <c r="B157" s="196"/>
      <c r="C157" s="69">
        <f>SUM(C153:C156)</f>
        <v>0.13150000000000001</v>
      </c>
      <c r="D157" s="156">
        <f>SUM(D153:D156)</f>
        <v>3567.9486080587494</v>
      </c>
      <c r="E157" s="156">
        <f t="shared" ref="E157:N157" si="59">SUM(E153:E156)</f>
        <v>3630.8762665473605</v>
      </c>
      <c r="F157" s="156">
        <f t="shared" si="59"/>
        <v>3596.0515587338314</v>
      </c>
      <c r="G157" s="156">
        <f t="shared" si="59"/>
        <v>2267.5898915919629</v>
      </c>
      <c r="H157" s="156">
        <f t="shared" si="59"/>
        <v>3718.5232281407357</v>
      </c>
      <c r="I157" s="156">
        <f t="shared" si="59"/>
        <v>2455.7365757107968</v>
      </c>
      <c r="J157" s="156">
        <f t="shared" si="59"/>
        <v>3694.9437978585229</v>
      </c>
      <c r="K157" s="156">
        <f t="shared" si="59"/>
        <v>4280.8231089936671</v>
      </c>
      <c r="L157" s="156">
        <f t="shared" si="59"/>
        <v>3050.8504875113558</v>
      </c>
      <c r="M157" s="156">
        <f t="shared" si="59"/>
        <v>3293.22023677786</v>
      </c>
      <c r="N157" s="156">
        <f t="shared" si="59"/>
        <v>2474.8934610038236</v>
      </c>
    </row>
    <row r="158" spans="1:14" ht="15.95" customHeight="1" thickBot="1">
      <c r="A158" s="208" t="s">
        <v>185</v>
      </c>
      <c r="B158" s="209"/>
      <c r="C158" s="210"/>
      <c r="D158" s="160">
        <f>SUM(D151,D157)</f>
        <v>5303.2982048936365</v>
      </c>
      <c r="E158" s="160">
        <f t="shared" ref="E158:N158" si="60">SUM(E151,E157)</f>
        <v>5396.8321020879639</v>
      </c>
      <c r="F158" s="160">
        <f t="shared" si="60"/>
        <v>5345.0696383528384</v>
      </c>
      <c r="G158" s="160">
        <f t="shared" si="60"/>
        <v>3370.4816751992294</v>
      </c>
      <c r="H158" s="160">
        <f t="shared" si="60"/>
        <v>5527.1080744023257</v>
      </c>
      <c r="I158" s="160">
        <f t="shared" si="60"/>
        <v>3650.1376012656601</v>
      </c>
      <c r="J158" s="160">
        <f t="shared" si="60"/>
        <v>5492.0602741045213</v>
      </c>
      <c r="K158" s="160">
        <f t="shared" si="60"/>
        <v>6362.894762025534</v>
      </c>
      <c r="L158" s="160">
        <f t="shared" si="60"/>
        <v>4534.6981392259549</v>
      </c>
      <c r="M158" s="160">
        <f t="shared" si="60"/>
        <v>4894.9497003898123</v>
      </c>
      <c r="N158" s="160">
        <f t="shared" si="60"/>
        <v>3678.6118553948804</v>
      </c>
    </row>
    <row r="159" spans="1:14" ht="18" customHeight="1">
      <c r="A159" s="189" t="s">
        <v>186</v>
      </c>
      <c r="B159" s="189"/>
      <c r="C159" s="189"/>
      <c r="D159" s="189"/>
    </row>
    <row r="160" spans="1:14" ht="52.5" customHeight="1">
      <c r="A160" s="190" t="s">
        <v>187</v>
      </c>
      <c r="B160" s="190"/>
      <c r="C160" s="190"/>
      <c r="D160" s="190"/>
    </row>
    <row r="161" spans="1:14" ht="21" customHeight="1">
      <c r="A161" s="190" t="s">
        <v>188</v>
      </c>
      <c r="B161" s="190"/>
      <c r="C161" s="190"/>
      <c r="D161" s="190"/>
    </row>
    <row r="162" spans="1:14" ht="21" customHeight="1">
      <c r="A162" s="191" t="s">
        <v>189</v>
      </c>
      <c r="B162" s="190"/>
      <c r="C162" s="190"/>
      <c r="D162" s="190"/>
    </row>
    <row r="163" spans="1:14" ht="21" customHeight="1">
      <c r="A163" s="191" t="s">
        <v>190</v>
      </c>
      <c r="B163" s="190"/>
      <c r="C163" s="190"/>
      <c r="D163" s="190"/>
    </row>
    <row r="165" spans="1:14">
      <c r="A165" s="194" t="s">
        <v>191</v>
      </c>
      <c r="B165" s="194"/>
      <c r="C165" s="194"/>
      <c r="E165"/>
    </row>
    <row r="166" spans="1:14" ht="16.5" thickBot="1">
      <c r="E166"/>
    </row>
    <row r="167" spans="1:14" ht="16.5" thickBot="1">
      <c r="A167" s="135"/>
      <c r="B167" s="205" t="s">
        <v>192</v>
      </c>
      <c r="C167" s="205"/>
      <c r="D167" s="61" t="s">
        <v>82</v>
      </c>
      <c r="E167" s="61" t="s">
        <v>82</v>
      </c>
      <c r="F167" s="61" t="s">
        <v>82</v>
      </c>
      <c r="G167" s="61" t="s">
        <v>82</v>
      </c>
      <c r="H167" s="61" t="s">
        <v>82</v>
      </c>
      <c r="I167" s="61" t="s">
        <v>82</v>
      </c>
      <c r="J167" s="61" t="s">
        <v>82</v>
      </c>
      <c r="K167" s="61" t="s">
        <v>82</v>
      </c>
      <c r="L167" s="61" t="s">
        <v>82</v>
      </c>
      <c r="M167" s="61" t="s">
        <v>82</v>
      </c>
      <c r="N167" s="61" t="s">
        <v>82</v>
      </c>
    </row>
    <row r="168" spans="1:14" ht="16.5" thickBot="1">
      <c r="A168" s="136" t="s">
        <v>7</v>
      </c>
      <c r="B168" s="206" t="s">
        <v>80</v>
      </c>
      <c r="C168" s="206"/>
      <c r="D168" s="36">
        <f>D34</f>
        <v>13323.98394076072</v>
      </c>
      <c r="E168" s="36">
        <f t="shared" ref="E168:N168" si="61">E34</f>
        <v>13567.107274094053</v>
      </c>
      <c r="F168" s="36">
        <f t="shared" si="61"/>
        <v>13432.560728912862</v>
      </c>
      <c r="G168" s="36">
        <f t="shared" si="61"/>
        <v>8300</v>
      </c>
      <c r="H168" s="36">
        <f t="shared" si="61"/>
        <v>13905.734548188104</v>
      </c>
      <c r="I168" s="36">
        <f t="shared" si="61"/>
        <v>9026.9116648740892</v>
      </c>
      <c r="J168" s="36">
        <f t="shared" si="61"/>
        <v>13814.634548188105</v>
      </c>
      <c r="K168" s="36">
        <f t="shared" si="61"/>
        <v>16078.200911141077</v>
      </c>
      <c r="L168" s="36">
        <f t="shared" si="61"/>
        <v>11326.156248655569</v>
      </c>
      <c r="M168" s="36">
        <f t="shared" si="61"/>
        <v>12262.560728912862</v>
      </c>
      <c r="N168" s="36">
        <f t="shared" si="61"/>
        <v>9100.9249989244545</v>
      </c>
    </row>
    <row r="169" spans="1:14" ht="16.5" thickBot="1">
      <c r="A169" s="136" t="s">
        <v>8</v>
      </c>
      <c r="B169" s="206" t="s">
        <v>86</v>
      </c>
      <c r="C169" s="206"/>
      <c r="D169" s="36">
        <f>D90</f>
        <v>5826.8048503564187</v>
      </c>
      <c r="E169" s="36">
        <f t="shared" ref="E169:N169" si="62">E90</f>
        <v>5919.8083750457527</v>
      </c>
      <c r="F169" s="36">
        <f t="shared" si="62"/>
        <v>5868.3394240197022</v>
      </c>
      <c r="G169" s="36">
        <f t="shared" si="62"/>
        <v>3904.94812</v>
      </c>
      <c r="H169" s="36">
        <f t="shared" si="62"/>
        <v>6049.3456334195025</v>
      </c>
      <c r="I169" s="36">
        <f t="shared" si="62"/>
        <v>4183.0182913989402</v>
      </c>
      <c r="J169" s="36">
        <f t="shared" si="62"/>
        <v>6014.4965673795041</v>
      </c>
      <c r="K169" s="36">
        <f t="shared" si="62"/>
        <v>6880.3930950246277</v>
      </c>
      <c r="L169" s="36">
        <f t="shared" si="62"/>
        <v>5062.5630371982052</v>
      </c>
      <c r="M169" s="36">
        <f t="shared" si="62"/>
        <v>5420.7718360197023</v>
      </c>
      <c r="N169" s="36">
        <f t="shared" si="62"/>
        <v>4211.3310857585639</v>
      </c>
    </row>
    <row r="170" spans="1:14" ht="16.5" thickBot="1">
      <c r="A170" s="136" t="s">
        <v>103</v>
      </c>
      <c r="B170" s="206" t="s">
        <v>138</v>
      </c>
      <c r="C170" s="206"/>
      <c r="D170" s="36">
        <f>D102</f>
        <v>890.13805992718972</v>
      </c>
      <c r="E170" s="36">
        <f t="shared" ref="E170:N170" si="63">E102</f>
        <v>906.38044908185634</v>
      </c>
      <c r="F170" s="36">
        <f t="shared" si="63"/>
        <v>897.3917711286274</v>
      </c>
      <c r="G170" s="36">
        <f t="shared" si="63"/>
        <v>554.49976000000004</v>
      </c>
      <c r="H170" s="36">
        <f t="shared" si="63"/>
        <v>929.00318910771227</v>
      </c>
      <c r="I170" s="36">
        <f t="shared" si="63"/>
        <v>603.06269297757626</v>
      </c>
      <c r="J170" s="36">
        <f t="shared" si="63"/>
        <v>922.91705318771255</v>
      </c>
      <c r="K170" s="36">
        <f t="shared" si="63"/>
        <v>1074.1395839107843</v>
      </c>
      <c r="L170" s="36">
        <f t="shared" si="63"/>
        <v>756.66878573518238</v>
      </c>
      <c r="M170" s="36">
        <f t="shared" si="63"/>
        <v>819.22734712862734</v>
      </c>
      <c r="N170" s="36">
        <f t="shared" si="63"/>
        <v>608.00731658814584</v>
      </c>
    </row>
    <row r="171" spans="1:14" ht="16.5" thickBot="1">
      <c r="A171" s="136" t="s">
        <v>105</v>
      </c>
      <c r="B171" s="206" t="s">
        <v>147</v>
      </c>
      <c r="C171" s="206"/>
      <c r="D171" s="36">
        <f>D133</f>
        <v>1788.4639787293304</v>
      </c>
      <c r="E171" s="36">
        <f t="shared" ref="E171:N171" si="64">E133</f>
        <v>1821.0981612672631</v>
      </c>
      <c r="F171" s="36">
        <f t="shared" si="64"/>
        <v>1803.0381237748059</v>
      </c>
      <c r="G171" s="36">
        <f t="shared" si="64"/>
        <v>1114.1000386560004</v>
      </c>
      <c r="H171" s="36">
        <f t="shared" si="64"/>
        <v>1866.5517346598122</v>
      </c>
      <c r="I171" s="36">
        <f t="shared" si="64"/>
        <v>1211.6726066000626</v>
      </c>
      <c r="J171" s="36">
        <f t="shared" si="64"/>
        <v>1854.3234800186603</v>
      </c>
      <c r="K171" s="36">
        <f t="shared" si="64"/>
        <v>2158.1595489905067</v>
      </c>
      <c r="L171" s="36">
        <f t="shared" si="64"/>
        <v>1520.2977246326584</v>
      </c>
      <c r="M171" s="36">
        <f t="shared" si="64"/>
        <v>1645.9902870004057</v>
      </c>
      <c r="N171" s="36">
        <f t="shared" si="64"/>
        <v>1221.6073365189266</v>
      </c>
    </row>
    <row r="172" spans="1:14" ht="16.5" thickBot="1">
      <c r="A172" s="136" t="s">
        <v>107</v>
      </c>
      <c r="B172" s="206" t="s">
        <v>168</v>
      </c>
      <c r="C172" s="206"/>
      <c r="D172" s="36">
        <f>D143</f>
        <v>0</v>
      </c>
      <c r="E172" s="36">
        <f t="shared" ref="E172:N172" si="65">E143</f>
        <v>0</v>
      </c>
      <c r="F172" s="36">
        <f t="shared" si="65"/>
        <v>0</v>
      </c>
      <c r="G172" s="36">
        <f t="shared" si="65"/>
        <v>0</v>
      </c>
      <c r="H172" s="36">
        <f t="shared" si="65"/>
        <v>0</v>
      </c>
      <c r="I172" s="36">
        <f t="shared" si="65"/>
        <v>0</v>
      </c>
      <c r="J172" s="36">
        <f t="shared" si="65"/>
        <v>0</v>
      </c>
      <c r="K172" s="36">
        <f t="shared" si="65"/>
        <v>0</v>
      </c>
      <c r="L172" s="36">
        <f t="shared" si="65"/>
        <v>0</v>
      </c>
      <c r="M172" s="36">
        <f t="shared" si="65"/>
        <v>0</v>
      </c>
      <c r="N172" s="36">
        <f t="shared" si="65"/>
        <v>0</v>
      </c>
    </row>
    <row r="173" spans="1:14" ht="15.75" customHeight="1" thickBot="1">
      <c r="A173" s="207" t="s">
        <v>193</v>
      </c>
      <c r="B173" s="207"/>
      <c r="C173" s="207"/>
      <c r="D173" s="36">
        <f>SUM(D168:D172)</f>
        <v>21829.39082977366</v>
      </c>
      <c r="E173" s="36">
        <f t="shared" ref="E173:N173" si="66">SUM(E168:E172)</f>
        <v>22214.394259488923</v>
      </c>
      <c r="F173" s="36">
        <f t="shared" si="66"/>
        <v>22001.330047835996</v>
      </c>
      <c r="G173" s="36">
        <f t="shared" si="66"/>
        <v>13873.547918656002</v>
      </c>
      <c r="H173" s="36">
        <f t="shared" si="66"/>
        <v>22750.635105375131</v>
      </c>
      <c r="I173" s="36">
        <f t="shared" si="66"/>
        <v>15024.665255850668</v>
      </c>
      <c r="J173" s="36">
        <f t="shared" si="66"/>
        <v>22606.371648773984</v>
      </c>
      <c r="K173" s="36">
        <f t="shared" si="66"/>
        <v>26190.893139066997</v>
      </c>
      <c r="L173" s="36">
        <f t="shared" si="66"/>
        <v>18665.685796221616</v>
      </c>
      <c r="M173" s="36">
        <f t="shared" si="66"/>
        <v>20148.550199061596</v>
      </c>
      <c r="N173" s="36">
        <f t="shared" si="66"/>
        <v>15141.87073779009</v>
      </c>
    </row>
    <row r="174" spans="1:14" ht="16.5" thickBot="1">
      <c r="A174" s="136" t="s">
        <v>109</v>
      </c>
      <c r="B174" s="206" t="s">
        <v>194</v>
      </c>
      <c r="C174" s="206"/>
      <c r="D174" s="36">
        <f>D158</f>
        <v>5303.2982048936365</v>
      </c>
      <c r="E174" s="36">
        <f t="shared" ref="E174:N174" si="67">E158</f>
        <v>5396.8321020879639</v>
      </c>
      <c r="F174" s="36">
        <f t="shared" si="67"/>
        <v>5345.0696383528384</v>
      </c>
      <c r="G174" s="36">
        <f t="shared" si="67"/>
        <v>3370.4816751992294</v>
      </c>
      <c r="H174" s="36">
        <f t="shared" si="67"/>
        <v>5527.1080744023257</v>
      </c>
      <c r="I174" s="36">
        <f t="shared" si="67"/>
        <v>3650.1376012656601</v>
      </c>
      <c r="J174" s="36">
        <f t="shared" si="67"/>
        <v>5492.0602741045213</v>
      </c>
      <c r="K174" s="36">
        <f t="shared" si="67"/>
        <v>6362.894762025534</v>
      </c>
      <c r="L174" s="36">
        <f t="shared" si="67"/>
        <v>4534.6981392259549</v>
      </c>
      <c r="M174" s="36">
        <f t="shared" si="67"/>
        <v>4894.9497003898123</v>
      </c>
      <c r="N174" s="36">
        <f t="shared" si="67"/>
        <v>3678.6118553948804</v>
      </c>
    </row>
    <row r="175" spans="1:14" ht="15.75" customHeight="1" thickBot="1">
      <c r="A175" s="184" t="s">
        <v>195</v>
      </c>
      <c r="B175" s="185"/>
      <c r="C175" s="185"/>
      <c r="D175" s="172">
        <f t="shared" ref="D175:N175" si="68">ROUND(D173+D174,2)</f>
        <v>27132.69</v>
      </c>
      <c r="E175" s="172">
        <f t="shared" si="68"/>
        <v>27611.23</v>
      </c>
      <c r="F175" s="172">
        <f t="shared" si="68"/>
        <v>27346.400000000001</v>
      </c>
      <c r="G175" s="172">
        <f t="shared" si="68"/>
        <v>17244.03</v>
      </c>
      <c r="H175" s="172">
        <f t="shared" si="68"/>
        <v>28277.74</v>
      </c>
      <c r="I175" s="172">
        <f t="shared" si="68"/>
        <v>18674.8</v>
      </c>
      <c r="J175" s="172">
        <f t="shared" si="68"/>
        <v>28098.43</v>
      </c>
      <c r="K175" s="172">
        <f t="shared" si="68"/>
        <v>32553.79</v>
      </c>
      <c r="L175" s="172">
        <f t="shared" si="68"/>
        <v>23200.38</v>
      </c>
      <c r="M175" s="172">
        <f t="shared" si="68"/>
        <v>25043.5</v>
      </c>
      <c r="N175" s="172">
        <f t="shared" si="68"/>
        <v>18820.48</v>
      </c>
    </row>
    <row r="176" spans="1:14" ht="15.75" customHeight="1" thickBot="1">
      <c r="A176" s="184" t="s">
        <v>196</v>
      </c>
      <c r="B176" s="185"/>
      <c r="C176" s="185"/>
      <c r="D176" s="172">
        <f>D175*12</f>
        <v>325592.27999999997</v>
      </c>
      <c r="E176" s="172">
        <f t="shared" ref="E176:N176" si="69">E175*12</f>
        <v>331334.76</v>
      </c>
      <c r="F176" s="172">
        <f t="shared" si="69"/>
        <v>328156.80000000005</v>
      </c>
      <c r="G176" s="172">
        <f t="shared" si="69"/>
        <v>206928.36</v>
      </c>
      <c r="H176" s="172">
        <f t="shared" si="69"/>
        <v>339332.88</v>
      </c>
      <c r="I176" s="172">
        <f t="shared" si="69"/>
        <v>224097.59999999998</v>
      </c>
      <c r="J176" s="172">
        <f t="shared" si="69"/>
        <v>337181.16000000003</v>
      </c>
      <c r="K176" s="172">
        <f t="shared" si="69"/>
        <v>390645.48</v>
      </c>
      <c r="L176" s="172">
        <f t="shared" si="69"/>
        <v>278404.56</v>
      </c>
      <c r="M176" s="172">
        <f t="shared" si="69"/>
        <v>300522</v>
      </c>
      <c r="N176" s="172">
        <f t="shared" si="69"/>
        <v>225845.76000000001</v>
      </c>
    </row>
    <row r="177" spans="1:16" ht="15.75" customHeight="1" thickBot="1">
      <c r="A177" s="184" t="s">
        <v>197</v>
      </c>
      <c r="B177" s="185"/>
      <c r="C177" s="185"/>
      <c r="D177" s="172">
        <f>D176*D26</f>
        <v>651184.55999999994</v>
      </c>
      <c r="E177" s="172">
        <f t="shared" ref="E177:N177" si="70">E176*E26</f>
        <v>662669.52</v>
      </c>
      <c r="F177" s="173">
        <f t="shared" si="70"/>
        <v>656313.60000000009</v>
      </c>
      <c r="G177" s="172">
        <f t="shared" si="70"/>
        <v>206928.36</v>
      </c>
      <c r="H177" s="172">
        <f t="shared" si="70"/>
        <v>1696664.4</v>
      </c>
      <c r="I177" s="172">
        <f t="shared" si="70"/>
        <v>1120488</v>
      </c>
      <c r="J177" s="172">
        <f t="shared" si="70"/>
        <v>337181.16000000003</v>
      </c>
      <c r="K177" s="172">
        <f t="shared" si="70"/>
        <v>1562581.92</v>
      </c>
      <c r="L177" s="172">
        <f t="shared" si="70"/>
        <v>3340854.7199999997</v>
      </c>
      <c r="M177" s="173">
        <f t="shared" si="70"/>
        <v>300522</v>
      </c>
      <c r="N177" s="172">
        <f t="shared" si="70"/>
        <v>451691.52000000002</v>
      </c>
      <c r="O177" s="233">
        <f>SUM(D177:N177)</f>
        <v>10987079.759999998</v>
      </c>
      <c r="P177" s="234"/>
    </row>
    <row r="179" spans="1:16" ht="37.5" customHeight="1">
      <c r="A179" s="186" t="s">
        <v>198</v>
      </c>
      <c r="B179" s="186"/>
      <c r="C179" s="186"/>
      <c r="D179" s="123">
        <f>D175/D168</f>
        <v>2.0363796684710569</v>
      </c>
      <c r="E179" s="123">
        <f t="shared" ref="E179:N179" si="71">E175/E168</f>
        <v>2.0351597022250085</v>
      </c>
      <c r="F179" s="123">
        <f t="shared" si="71"/>
        <v>2.0358292474448563</v>
      </c>
      <c r="G179" s="123">
        <f t="shared" si="71"/>
        <v>2.0775939759036142</v>
      </c>
      <c r="H179" s="123">
        <f t="shared" si="71"/>
        <v>2.0335308359301703</v>
      </c>
      <c r="I179" s="123">
        <f t="shared" si="71"/>
        <v>2.0687917078737121</v>
      </c>
      <c r="J179" s="123">
        <f t="shared" si="71"/>
        <v>2.0339611519933638</v>
      </c>
      <c r="K179" s="123">
        <f t="shared" si="71"/>
        <v>2.0247159604432161</v>
      </c>
      <c r="L179" s="123">
        <f t="shared" si="71"/>
        <v>2.0483895410461002</v>
      </c>
      <c r="M179" s="123">
        <f t="shared" si="71"/>
        <v>2.042273270129626</v>
      </c>
      <c r="N179" s="123">
        <f t="shared" si="71"/>
        <v>2.0679744094390626</v>
      </c>
    </row>
    <row r="180" spans="1:16" ht="75.75" customHeight="1">
      <c r="A180" s="188" t="s">
        <v>199</v>
      </c>
      <c r="B180" s="188"/>
      <c r="C180" s="188"/>
    </row>
    <row r="181" spans="1:16" ht="78" customHeight="1">
      <c r="A181" s="188" t="s">
        <v>200</v>
      </c>
      <c r="B181" s="188"/>
      <c r="C181" s="188"/>
    </row>
  </sheetData>
  <mergeCells count="92">
    <mergeCell ref="O177:P177"/>
    <mergeCell ref="C15:D15"/>
    <mergeCell ref="A2:D2"/>
    <mergeCell ref="A3:D3"/>
    <mergeCell ref="A4:D4"/>
    <mergeCell ref="A6:D6"/>
    <mergeCell ref="A7:D7"/>
    <mergeCell ref="C8:D8"/>
    <mergeCell ref="C9:D9"/>
    <mergeCell ref="C10:D10"/>
    <mergeCell ref="C11:D11"/>
    <mergeCell ref="A13:D13"/>
    <mergeCell ref="C14:D14"/>
    <mergeCell ref="B31:C31"/>
    <mergeCell ref="B32:C32"/>
    <mergeCell ref="A34:C34"/>
    <mergeCell ref="C17:D17"/>
    <mergeCell ref="C18:D18"/>
    <mergeCell ref="A20:D20"/>
    <mergeCell ref="A64:D64"/>
    <mergeCell ref="A35:D36"/>
    <mergeCell ref="A38:D38"/>
    <mergeCell ref="A40:D40"/>
    <mergeCell ref="A45:B45"/>
    <mergeCell ref="A46:D46"/>
    <mergeCell ref="A47:D47"/>
    <mergeCell ref="A48:D48"/>
    <mergeCell ref="A49:D49"/>
    <mergeCell ref="A51:D51"/>
    <mergeCell ref="A62:B62"/>
    <mergeCell ref="A63:D63"/>
    <mergeCell ref="A133:B133"/>
    <mergeCell ref="A106:D106"/>
    <mergeCell ref="A65:D65"/>
    <mergeCell ref="A67:D67"/>
    <mergeCell ref="A78:C78"/>
    <mergeCell ref="A79:D79"/>
    <mergeCell ref="A80:D80"/>
    <mergeCell ref="A84:D84"/>
    <mergeCell ref="A90:B90"/>
    <mergeCell ref="A93:D93"/>
    <mergeCell ref="A102:B102"/>
    <mergeCell ref="A103:D103"/>
    <mergeCell ref="A105:D105"/>
    <mergeCell ref="A82:D82"/>
    <mergeCell ref="B123:C123"/>
    <mergeCell ref="B124:C124"/>
    <mergeCell ref="A125:C125"/>
    <mergeCell ref="A126:C126"/>
    <mergeCell ref="A128:D128"/>
    <mergeCell ref="A108:D108"/>
    <mergeCell ref="A117:B117"/>
    <mergeCell ref="A118:D118"/>
    <mergeCell ref="A119:D119"/>
    <mergeCell ref="A121:D121"/>
    <mergeCell ref="B139:C139"/>
    <mergeCell ref="B140:C140"/>
    <mergeCell ref="B141:C141"/>
    <mergeCell ref="B142:C142"/>
    <mergeCell ref="A134:D134"/>
    <mergeCell ref="A181:C181"/>
    <mergeCell ref="A81:B81"/>
    <mergeCell ref="B167:C167"/>
    <mergeCell ref="B168:C168"/>
    <mergeCell ref="B169:C169"/>
    <mergeCell ref="B170:C170"/>
    <mergeCell ref="B171:C171"/>
    <mergeCell ref="A163:D163"/>
    <mergeCell ref="A165:C165"/>
    <mergeCell ref="B172:C172"/>
    <mergeCell ref="B174:C174"/>
    <mergeCell ref="A173:C173"/>
    <mergeCell ref="A175:C175"/>
    <mergeCell ref="A157:B157"/>
    <mergeCell ref="A158:C158"/>
    <mergeCell ref="A176:C176"/>
    <mergeCell ref="A177:C177"/>
    <mergeCell ref="A179:C179"/>
    <mergeCell ref="A29:C29"/>
    <mergeCell ref="A180:C180"/>
    <mergeCell ref="A159:D159"/>
    <mergeCell ref="A160:D160"/>
    <mergeCell ref="A161:D161"/>
    <mergeCell ref="A162:D162"/>
    <mergeCell ref="A143:C143"/>
    <mergeCell ref="A144:C144"/>
    <mergeCell ref="A146:D146"/>
    <mergeCell ref="A151:B151"/>
    <mergeCell ref="A152:A156"/>
    <mergeCell ref="B152:D152"/>
    <mergeCell ref="A136:D136"/>
    <mergeCell ref="B138:C138"/>
  </mergeCells>
  <dataValidations disablePrompts="1" count="1">
    <dataValidation allowBlank="1" sqref="C111:C115 B153:C156" xr:uid="{80FB8371-A552-4C07-981E-6EBAAFC91067}"/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4E1B5-2961-4073-83E6-B87B5182ED46}">
  <dimension ref="A1:M1021"/>
  <sheetViews>
    <sheetView showGridLines="0" zoomScale="115" zoomScaleNormal="115" workbookViewId="0">
      <pane ySplit="1" topLeftCell="A2" activePane="bottomLeft" state="frozen"/>
      <selection activeCell="H17" sqref="H17"/>
      <selection pane="bottomLeft" activeCell="E21" sqref="E21"/>
    </sheetView>
  </sheetViews>
  <sheetFormatPr defaultColWidth="9" defaultRowHeight="15" customHeight="1"/>
  <cols>
    <col min="1" max="1" width="10.140625" style="77" customWidth="1"/>
    <col min="2" max="2" width="11.85546875" style="77" bestFit="1" customWidth="1"/>
    <col min="3" max="3" width="7.85546875" style="77" bestFit="1" customWidth="1"/>
    <col min="4" max="4" width="9.5703125" style="77" bestFit="1" customWidth="1"/>
    <col min="5" max="5" width="47.7109375" style="77" bestFit="1" customWidth="1"/>
    <col min="6" max="7" width="24.140625" style="77" bestFit="1" customWidth="1"/>
    <col min="8" max="8" width="39" style="77" bestFit="1" customWidth="1"/>
    <col min="9" max="26" width="7.85546875" style="77" customWidth="1"/>
    <col min="27" max="1024" width="14.28515625" style="77" customWidth="1"/>
    <col min="1025" max="16384" width="9" style="77"/>
  </cols>
  <sheetData>
    <row r="1" spans="1:8" ht="14.25" customHeight="1">
      <c r="A1" s="72" t="s">
        <v>201</v>
      </c>
      <c r="B1" s="72" t="s">
        <v>202</v>
      </c>
      <c r="C1" s="72" t="s">
        <v>203</v>
      </c>
      <c r="D1" s="72" t="s">
        <v>204</v>
      </c>
      <c r="E1" s="73" t="s">
        <v>205</v>
      </c>
      <c r="F1" s="74" t="s">
        <v>206</v>
      </c>
      <c r="G1" s="75" t="s">
        <v>177</v>
      </c>
      <c r="H1" s="76" t="s">
        <v>207</v>
      </c>
    </row>
    <row r="2" spans="1:8" ht="14.25" customHeight="1">
      <c r="A2" s="278" t="s">
        <v>41</v>
      </c>
      <c r="B2" s="263" t="s">
        <v>208</v>
      </c>
      <c r="C2" s="264">
        <v>153173</v>
      </c>
      <c r="D2" s="263" t="s">
        <v>209</v>
      </c>
      <c r="E2" s="78" t="s">
        <v>210</v>
      </c>
      <c r="F2" s="79">
        <v>0.02</v>
      </c>
      <c r="G2" s="80">
        <v>4.5999999999999999E-2</v>
      </c>
      <c r="H2" s="278" t="s">
        <v>211</v>
      </c>
    </row>
    <row r="3" spans="1:8" ht="14.25" customHeight="1">
      <c r="A3" s="278"/>
      <c r="B3" s="263"/>
      <c r="C3" s="265"/>
      <c r="D3" s="263"/>
      <c r="E3" s="78" t="s">
        <v>212</v>
      </c>
      <c r="F3" s="79">
        <v>0.02</v>
      </c>
      <c r="G3" s="80">
        <v>4.5999999999999999E-2</v>
      </c>
      <c r="H3" s="278"/>
    </row>
    <row r="4" spans="1:8" ht="14.25" customHeight="1">
      <c r="A4" s="278"/>
      <c r="B4" s="263"/>
      <c r="C4" s="265"/>
      <c r="D4" s="263"/>
      <c r="E4" s="78" t="s">
        <v>213</v>
      </c>
      <c r="F4" s="79">
        <v>0.02</v>
      </c>
      <c r="G4" s="80">
        <v>4.5999999999999999E-2</v>
      </c>
      <c r="H4" s="278"/>
    </row>
    <row r="5" spans="1:8" ht="14.25" customHeight="1">
      <c r="A5" s="278"/>
      <c r="B5" s="263"/>
      <c r="C5" s="265"/>
      <c r="D5" s="263"/>
      <c r="E5" s="81" t="s">
        <v>214</v>
      </c>
      <c r="F5" s="79">
        <v>0.02</v>
      </c>
      <c r="G5" s="80">
        <v>4.5999999999999999E-2</v>
      </c>
      <c r="H5" s="278"/>
    </row>
    <row r="6" spans="1:8" ht="14.25" customHeight="1">
      <c r="A6" s="278"/>
      <c r="B6" s="263"/>
      <c r="C6" s="265"/>
      <c r="D6" s="263"/>
      <c r="E6" s="81" t="s">
        <v>215</v>
      </c>
      <c r="F6" s="79">
        <v>0.02</v>
      </c>
      <c r="G6" s="80">
        <v>4.5999999999999999E-2</v>
      </c>
      <c r="H6" s="278"/>
    </row>
    <row r="7" spans="1:8" ht="14.25" customHeight="1">
      <c r="A7" s="278"/>
      <c r="B7" s="263"/>
      <c r="C7" s="265"/>
      <c r="D7" s="263"/>
      <c r="E7" s="81" t="s">
        <v>216</v>
      </c>
      <c r="F7" s="79">
        <v>0.02</v>
      </c>
      <c r="G7" s="80">
        <v>4.5999999999999999E-2</v>
      </c>
      <c r="H7" s="278"/>
    </row>
    <row r="8" spans="1:8" ht="14.25" customHeight="1">
      <c r="A8" s="278"/>
      <c r="B8" s="263"/>
      <c r="C8" s="265"/>
      <c r="D8" s="263"/>
      <c r="E8" s="81" t="s">
        <v>217</v>
      </c>
      <c r="F8" s="79">
        <v>0.02</v>
      </c>
      <c r="G8" s="80">
        <v>4.5999999999999999E-2</v>
      </c>
      <c r="H8" s="278"/>
    </row>
    <row r="9" spans="1:8" ht="14.25" customHeight="1">
      <c r="A9" s="278"/>
      <c r="B9" s="263"/>
      <c r="C9" s="266"/>
      <c r="D9" s="263"/>
      <c r="E9" s="81" t="s">
        <v>218</v>
      </c>
      <c r="F9" s="79">
        <v>0.02</v>
      </c>
      <c r="G9" s="80">
        <v>4.5999999999999999E-2</v>
      </c>
      <c r="H9" s="278"/>
    </row>
    <row r="10" spans="1:8" ht="14.25">
      <c r="A10" s="274" t="s">
        <v>41</v>
      </c>
      <c r="B10" s="274" t="s">
        <v>219</v>
      </c>
      <c r="C10" s="275">
        <v>153173</v>
      </c>
      <c r="D10" s="274" t="s">
        <v>220</v>
      </c>
      <c r="E10" s="82" t="str">
        <f>'[8]Perfil 1'!$D$12</f>
        <v>Planejamento Estratégico e Tático</v>
      </c>
      <c r="F10" s="83">
        <v>0.05</v>
      </c>
      <c r="G10" s="84">
        <v>9.1999999999999998E-2</v>
      </c>
      <c r="H10" s="274" t="s">
        <v>221</v>
      </c>
    </row>
    <row r="11" spans="1:8" ht="14.25">
      <c r="A11" s="274"/>
      <c r="B11" s="274"/>
      <c r="C11" s="276"/>
      <c r="D11" s="274"/>
      <c r="E11" s="82" t="str">
        <f>'[8]Perfil 2'!$D$12</f>
        <v>Escritório de Projetos</v>
      </c>
      <c r="F11" s="83">
        <v>0.05</v>
      </c>
      <c r="G11" s="84">
        <v>9.1999999999999998E-2</v>
      </c>
      <c r="H11" s="274"/>
    </row>
    <row r="12" spans="1:8" ht="14.25">
      <c r="A12" s="274"/>
      <c r="B12" s="274"/>
      <c r="C12" s="277"/>
      <c r="D12" s="274"/>
      <c r="E12" s="82" t="str">
        <f>'[8]Perfil 3'!$D$12</f>
        <v>Apoio ao Negócio</v>
      </c>
      <c r="F12" s="83">
        <v>0.05</v>
      </c>
      <c r="G12" s="84">
        <v>9.1999999999999998E-2</v>
      </c>
      <c r="H12" s="274"/>
    </row>
    <row r="13" spans="1:8" ht="14.25">
      <c r="A13" s="274" t="s">
        <v>41</v>
      </c>
      <c r="B13" s="274" t="s">
        <v>222</v>
      </c>
      <c r="C13" s="275">
        <v>153173</v>
      </c>
      <c r="D13" s="274" t="s">
        <v>223</v>
      </c>
      <c r="E13" s="85" t="s">
        <v>224</v>
      </c>
      <c r="F13" s="83">
        <v>0.05</v>
      </c>
      <c r="G13" s="84">
        <v>5.0500000000000003E-2</v>
      </c>
      <c r="H13" s="274" t="s">
        <v>221</v>
      </c>
    </row>
    <row r="14" spans="1:8" ht="14.25">
      <c r="A14" s="274"/>
      <c r="B14" s="274"/>
      <c r="C14" s="276"/>
      <c r="D14" s="275"/>
      <c r="E14" s="86" t="s">
        <v>225</v>
      </c>
      <c r="F14" s="87">
        <v>0.05</v>
      </c>
      <c r="G14" s="84">
        <v>5.1400000000000001E-2</v>
      </c>
      <c r="H14" s="274"/>
    </row>
    <row r="15" spans="1:8" ht="14.25">
      <c r="A15" s="264" t="s">
        <v>41</v>
      </c>
      <c r="B15" s="279" t="s">
        <v>226</v>
      </c>
      <c r="C15" s="263">
        <v>153173</v>
      </c>
      <c r="D15" s="263" t="s">
        <v>227</v>
      </c>
      <c r="E15" s="88" t="s">
        <v>228</v>
      </c>
      <c r="F15" s="89">
        <v>0.02</v>
      </c>
      <c r="G15" s="80">
        <v>3.15E-2</v>
      </c>
      <c r="H15" s="263" t="s">
        <v>229</v>
      </c>
    </row>
    <row r="16" spans="1:8" ht="14.25">
      <c r="A16" s="265"/>
      <c r="B16" s="280"/>
      <c r="C16" s="263"/>
      <c r="D16" s="263"/>
      <c r="E16" s="88" t="s">
        <v>230</v>
      </c>
      <c r="F16" s="89">
        <v>0.02</v>
      </c>
      <c r="G16" s="80">
        <v>3.15E-2</v>
      </c>
      <c r="H16" s="263"/>
    </row>
    <row r="17" spans="1:8" ht="14.25">
      <c r="A17" s="265"/>
      <c r="B17" s="280"/>
      <c r="C17" s="263"/>
      <c r="D17" s="263"/>
      <c r="E17" s="88" t="s">
        <v>231</v>
      </c>
      <c r="F17" s="89">
        <v>0.02</v>
      </c>
      <c r="G17" s="80">
        <v>3.15E-2</v>
      </c>
      <c r="H17" s="263"/>
    </row>
    <row r="18" spans="1:8" ht="14.25">
      <c r="A18" s="265"/>
      <c r="B18" s="280"/>
      <c r="C18" s="263"/>
      <c r="D18" s="263"/>
      <c r="E18" s="88" t="s">
        <v>232</v>
      </c>
      <c r="F18" s="89">
        <v>0.02</v>
      </c>
      <c r="G18" s="80">
        <v>3.15E-2</v>
      </c>
      <c r="H18" s="263"/>
    </row>
    <row r="19" spans="1:8" ht="14.25">
      <c r="A19" s="266"/>
      <c r="B19" s="281"/>
      <c r="C19" s="263"/>
      <c r="D19" s="263"/>
      <c r="E19" s="88" t="s">
        <v>233</v>
      </c>
      <c r="F19" s="89">
        <v>0.02</v>
      </c>
      <c r="G19" s="80">
        <v>3.15E-2</v>
      </c>
      <c r="H19" s="263"/>
    </row>
    <row r="20" spans="1:8" ht="14.25">
      <c r="A20" s="263" t="s">
        <v>234</v>
      </c>
      <c r="B20" s="264" t="s">
        <v>235</v>
      </c>
      <c r="C20" s="265">
        <v>150002</v>
      </c>
      <c r="D20" s="266" t="s">
        <v>208</v>
      </c>
      <c r="E20" s="90" t="s">
        <v>236</v>
      </c>
      <c r="F20" s="91">
        <v>0.05</v>
      </c>
      <c r="G20" s="80">
        <v>2.07E-2</v>
      </c>
      <c r="H20" s="263" t="s">
        <v>221</v>
      </c>
    </row>
    <row r="21" spans="1:8" ht="14.25">
      <c r="A21" s="263"/>
      <c r="B21" s="265"/>
      <c r="C21" s="265"/>
      <c r="D21" s="263"/>
      <c r="E21" s="92" t="s">
        <v>237</v>
      </c>
      <c r="F21" s="79">
        <v>0.05</v>
      </c>
      <c r="G21" s="80">
        <v>2.07E-2</v>
      </c>
      <c r="H21" s="263"/>
    </row>
    <row r="22" spans="1:8" ht="14.25">
      <c r="A22" s="263"/>
      <c r="B22" s="266"/>
      <c r="C22" s="266"/>
      <c r="D22" s="263"/>
      <c r="E22" s="92" t="s">
        <v>238</v>
      </c>
      <c r="F22" s="115">
        <v>0.05</v>
      </c>
      <c r="G22" s="116">
        <v>2.07E-2</v>
      </c>
      <c r="H22" s="263"/>
    </row>
    <row r="23" spans="1:8" ht="42.75">
      <c r="A23" s="270" t="s">
        <v>239</v>
      </c>
      <c r="B23" s="273" t="s">
        <v>240</v>
      </c>
      <c r="C23" s="263">
        <v>153258</v>
      </c>
      <c r="D23" s="263" t="s">
        <v>241</v>
      </c>
      <c r="E23" s="88" t="s">
        <v>242</v>
      </c>
      <c r="F23" s="80">
        <v>0.05</v>
      </c>
      <c r="G23" s="80">
        <v>4.4999999999999998E-2</v>
      </c>
      <c r="H23" s="264" t="s">
        <v>221</v>
      </c>
    </row>
    <row r="24" spans="1:8" ht="42.75">
      <c r="A24" s="271"/>
      <c r="B24" s="273"/>
      <c r="C24" s="263"/>
      <c r="D24" s="263"/>
      <c r="E24" s="88" t="s">
        <v>243</v>
      </c>
      <c r="F24" s="80">
        <v>0.05</v>
      </c>
      <c r="G24" s="80">
        <v>4.4999999999999998E-2</v>
      </c>
      <c r="H24" s="265"/>
    </row>
    <row r="25" spans="1:8" ht="42.75">
      <c r="A25" s="271"/>
      <c r="B25" s="273"/>
      <c r="C25" s="263"/>
      <c r="D25" s="263"/>
      <c r="E25" s="88" t="s">
        <v>244</v>
      </c>
      <c r="F25" s="80">
        <v>0.05</v>
      </c>
      <c r="G25" s="80">
        <v>4.4999999999999998E-2</v>
      </c>
      <c r="H25" s="265"/>
    </row>
    <row r="26" spans="1:8" ht="42.75">
      <c r="A26" s="272"/>
      <c r="B26" s="273"/>
      <c r="C26" s="263"/>
      <c r="D26" s="263"/>
      <c r="E26" s="88" t="s">
        <v>245</v>
      </c>
      <c r="F26" s="80">
        <v>0.05</v>
      </c>
      <c r="G26" s="80">
        <v>4.4999999999999998E-2</v>
      </c>
      <c r="H26" s="266"/>
    </row>
    <row r="27" spans="1:8" ht="28.5">
      <c r="A27" s="264" t="s">
        <v>246</v>
      </c>
      <c r="B27" s="267" t="s">
        <v>247</v>
      </c>
      <c r="C27" s="264">
        <v>63000</v>
      </c>
      <c r="D27" s="264" t="s">
        <v>248</v>
      </c>
      <c r="E27" s="88" t="s">
        <v>249</v>
      </c>
      <c r="F27" s="80">
        <v>0.05</v>
      </c>
      <c r="G27" s="80">
        <v>8.2500000000000004E-2</v>
      </c>
      <c r="H27" s="264" t="s">
        <v>221</v>
      </c>
    </row>
    <row r="28" spans="1:8" ht="28.5">
      <c r="A28" s="265"/>
      <c r="B28" s="268"/>
      <c r="C28" s="265"/>
      <c r="D28" s="265"/>
      <c r="E28" s="92" t="s">
        <v>250</v>
      </c>
      <c r="F28" s="80">
        <v>0.05</v>
      </c>
      <c r="G28" s="80">
        <v>8.2500000000000004E-2</v>
      </c>
      <c r="H28" s="265"/>
    </row>
    <row r="29" spans="1:8" ht="14.25">
      <c r="A29" s="265"/>
      <c r="B29" s="268"/>
      <c r="C29" s="265"/>
      <c r="D29" s="265"/>
      <c r="E29" s="88" t="s">
        <v>251</v>
      </c>
      <c r="F29" s="80">
        <v>0.05</v>
      </c>
      <c r="G29" s="80">
        <v>8.2500000000000004E-2</v>
      </c>
      <c r="H29" s="265"/>
    </row>
    <row r="30" spans="1:8" ht="14.25">
      <c r="A30" s="266"/>
      <c r="B30" s="269"/>
      <c r="C30" s="266"/>
      <c r="D30" s="266"/>
      <c r="E30" s="88" t="s">
        <v>252</v>
      </c>
      <c r="F30" s="80">
        <v>0.05</v>
      </c>
      <c r="G30" s="80">
        <v>8.2500000000000004E-2</v>
      </c>
      <c r="H30" s="266"/>
    </row>
    <row r="31" spans="1:8" ht="14.25" customHeight="1">
      <c r="A31" s="282" t="s">
        <v>253</v>
      </c>
      <c r="B31" s="284" t="s">
        <v>254</v>
      </c>
      <c r="C31" s="282">
        <v>550005</v>
      </c>
      <c r="D31" s="282"/>
      <c r="E31" s="93" t="s">
        <v>255</v>
      </c>
      <c r="F31" s="94">
        <v>1.7000000000000001E-2</v>
      </c>
      <c r="G31" s="80">
        <v>0.02</v>
      </c>
      <c r="H31" s="278" t="s">
        <v>256</v>
      </c>
    </row>
    <row r="32" spans="1:8" ht="14.25" customHeight="1">
      <c r="A32" s="283"/>
      <c r="B32" s="285"/>
      <c r="C32" s="283"/>
      <c r="D32" s="283"/>
      <c r="E32" s="95" t="s">
        <v>257</v>
      </c>
      <c r="F32" s="94">
        <v>1.83E-2</v>
      </c>
      <c r="G32" s="80">
        <v>0.02</v>
      </c>
      <c r="H32" s="278"/>
    </row>
    <row r="33" spans="1:13" ht="14.25" customHeight="1">
      <c r="A33" s="283"/>
      <c r="B33" s="285"/>
      <c r="C33" s="283"/>
      <c r="D33" s="283"/>
      <c r="E33" s="95" t="s">
        <v>258</v>
      </c>
      <c r="F33" s="94">
        <v>1.83E-2</v>
      </c>
      <c r="G33" s="80">
        <v>0.02</v>
      </c>
      <c r="H33" s="278"/>
      <c r="M33" s="96"/>
    </row>
    <row r="34" spans="1:13" ht="14.25" customHeight="1">
      <c r="A34" s="283"/>
      <c r="B34" s="285"/>
      <c r="C34" s="283"/>
      <c r="D34" s="283"/>
      <c r="E34" s="95" t="s">
        <v>259</v>
      </c>
      <c r="F34" s="94">
        <v>1.89E-2</v>
      </c>
      <c r="G34" s="80">
        <v>0.02</v>
      </c>
      <c r="H34" s="278"/>
      <c r="M34" s="97"/>
    </row>
    <row r="35" spans="1:13" ht="14.25" customHeight="1">
      <c r="A35" s="283"/>
      <c r="B35" s="286"/>
      <c r="C35" s="287"/>
      <c r="D35" s="287"/>
      <c r="E35" s="98" t="s">
        <v>260</v>
      </c>
      <c r="F35" s="99">
        <v>1.8700000000000001E-2</v>
      </c>
      <c r="G35" s="80">
        <v>0.02</v>
      </c>
      <c r="H35" s="278"/>
      <c r="M35" s="97"/>
    </row>
    <row r="36" spans="1:13" ht="14.25" customHeight="1">
      <c r="A36" s="264" t="s">
        <v>261</v>
      </c>
      <c r="B36" s="288" t="s">
        <v>262</v>
      </c>
      <c r="C36" s="288">
        <v>925468</v>
      </c>
      <c r="D36" s="264"/>
      <c r="E36" s="92" t="s">
        <v>263</v>
      </c>
      <c r="F36" s="89">
        <v>0.02</v>
      </c>
      <c r="G36" s="80">
        <v>6.2700000000000006E-2</v>
      </c>
      <c r="H36" s="278" t="s">
        <v>264</v>
      </c>
      <c r="M36" s="97"/>
    </row>
    <row r="37" spans="1:13" ht="14.25" customHeight="1">
      <c r="A37" s="265"/>
      <c r="B37" s="289"/>
      <c r="C37" s="289"/>
      <c r="D37" s="265"/>
      <c r="E37" s="92" t="s">
        <v>265</v>
      </c>
      <c r="F37" s="89">
        <v>0.02</v>
      </c>
      <c r="G37" s="80">
        <v>5.8999999999999997E-2</v>
      </c>
      <c r="H37" s="278"/>
      <c r="M37" s="96"/>
    </row>
    <row r="38" spans="1:13" ht="14.25" customHeight="1">
      <c r="A38" s="265"/>
      <c r="B38" s="289"/>
      <c r="C38" s="289"/>
      <c r="D38" s="265"/>
      <c r="E38" s="92" t="s">
        <v>266</v>
      </c>
      <c r="F38" s="89">
        <v>0.02</v>
      </c>
      <c r="G38" s="80">
        <v>6.0999999999999999E-2</v>
      </c>
      <c r="H38" s="278"/>
      <c r="M38" s="97"/>
    </row>
    <row r="39" spans="1:13" ht="14.25" customHeight="1">
      <c r="A39" s="265"/>
      <c r="B39" s="289"/>
      <c r="C39" s="289"/>
      <c r="D39" s="265"/>
      <c r="E39" s="92" t="s">
        <v>267</v>
      </c>
      <c r="F39" s="89">
        <v>0.02</v>
      </c>
      <c r="G39" s="80">
        <v>6.8000000000000005E-2</v>
      </c>
      <c r="H39" s="278"/>
      <c r="M39" s="97"/>
    </row>
    <row r="40" spans="1:13" ht="14.25" customHeight="1">
      <c r="A40" s="265"/>
      <c r="B40" s="289"/>
      <c r="C40" s="289"/>
      <c r="D40" s="265"/>
      <c r="E40" s="92" t="s">
        <v>268</v>
      </c>
      <c r="F40" s="89">
        <v>0.02</v>
      </c>
      <c r="G40" s="80">
        <v>6.8000000000000005E-2</v>
      </c>
      <c r="H40" s="278"/>
      <c r="M40" s="97"/>
    </row>
    <row r="41" spans="1:13" ht="14.25" customHeight="1">
      <c r="A41" s="265"/>
      <c r="B41" s="289"/>
      <c r="C41" s="289"/>
      <c r="D41" s="265"/>
      <c r="E41" s="92" t="s">
        <v>269</v>
      </c>
      <c r="F41" s="89">
        <v>0.02</v>
      </c>
      <c r="G41" s="80">
        <v>6.7000000000000004E-2</v>
      </c>
      <c r="H41" s="278"/>
      <c r="M41" s="96"/>
    </row>
    <row r="42" spans="1:13" ht="14.25" customHeight="1">
      <c r="A42" s="266"/>
      <c r="B42" s="290"/>
      <c r="C42" s="290"/>
      <c r="D42" s="266"/>
      <c r="E42" s="92" t="s">
        <v>270</v>
      </c>
      <c r="F42" s="89">
        <v>0.02</v>
      </c>
      <c r="G42" s="80">
        <v>6.8699999999999997E-2</v>
      </c>
      <c r="H42" s="278"/>
      <c r="M42" s="97"/>
    </row>
    <row r="43" spans="1:13" ht="14.25" customHeight="1">
      <c r="A43" s="288" t="s">
        <v>271</v>
      </c>
      <c r="B43" s="288" t="s">
        <v>272</v>
      </c>
      <c r="C43" s="288">
        <v>70004</v>
      </c>
      <c r="D43" s="288"/>
      <c r="E43" s="92" t="s">
        <v>273</v>
      </c>
      <c r="F43" s="89">
        <v>3.5000000000000003E-2</v>
      </c>
      <c r="G43" s="100">
        <v>1.8610000000000002E-2</v>
      </c>
      <c r="H43" s="278" t="s">
        <v>274</v>
      </c>
      <c r="M43" s="97"/>
    </row>
    <row r="44" spans="1:13" ht="14.25" customHeight="1">
      <c r="A44" s="289"/>
      <c r="B44" s="289"/>
      <c r="C44" s="289"/>
      <c r="D44" s="289"/>
      <c r="E44" s="92" t="s">
        <v>275</v>
      </c>
      <c r="F44" s="89">
        <v>3.5000000000000003E-2</v>
      </c>
      <c r="G44" s="100">
        <v>1.8610000000000002E-2</v>
      </c>
      <c r="H44" s="278"/>
      <c r="M44" s="97"/>
    </row>
    <row r="45" spans="1:13" ht="14.25" customHeight="1">
      <c r="A45" s="289"/>
      <c r="B45" s="289"/>
      <c r="C45" s="289"/>
      <c r="D45" s="289"/>
      <c r="E45" s="92" t="s">
        <v>276</v>
      </c>
      <c r="F45" s="89">
        <v>3.5000000000000003E-2</v>
      </c>
      <c r="G45" s="100">
        <v>1.8610000000000002E-2</v>
      </c>
      <c r="H45" s="278"/>
      <c r="M45" s="96"/>
    </row>
    <row r="46" spans="1:13" ht="14.25" customHeight="1">
      <c r="A46" s="289"/>
      <c r="B46" s="289"/>
      <c r="C46" s="289"/>
      <c r="D46" s="289"/>
      <c r="E46" s="92" t="s">
        <v>277</v>
      </c>
      <c r="F46" s="89">
        <v>3.5000000000000003E-2</v>
      </c>
      <c r="G46" s="100">
        <v>1.8610000000000002E-2</v>
      </c>
      <c r="H46" s="278"/>
      <c r="M46" s="97"/>
    </row>
    <row r="47" spans="1:13" ht="14.25" customHeight="1">
      <c r="A47" s="290"/>
      <c r="B47" s="290"/>
      <c r="C47" s="290"/>
      <c r="D47" s="290"/>
      <c r="E47" s="92" t="s">
        <v>278</v>
      </c>
      <c r="F47" s="89">
        <v>3.5000000000000003E-2</v>
      </c>
      <c r="G47" s="100">
        <v>1.8610000000000002E-2</v>
      </c>
      <c r="H47" s="278"/>
      <c r="M47" s="97"/>
    </row>
    <row r="48" spans="1:13" ht="14.25" customHeight="1">
      <c r="E48" s="101" t="s">
        <v>279</v>
      </c>
      <c r="F48" s="102">
        <f>AVERAGE(F2:F47)</f>
        <v>3.1873913043478259E-2</v>
      </c>
      <c r="G48" s="102">
        <f>AVERAGE(G2:G47)</f>
        <v>4.6151086956521717E-2</v>
      </c>
      <c r="M48" s="97"/>
    </row>
    <row r="49" spans="1:13" ht="14.25" customHeight="1">
      <c r="E49" s="103" t="s">
        <v>280</v>
      </c>
      <c r="F49" s="84">
        <f>MEDIAN(F2:F47)</f>
        <v>0.02</v>
      </c>
      <c r="G49" s="84">
        <f>MEDIAN(G2:G47)</f>
        <v>4.5999999999999999E-2</v>
      </c>
      <c r="M49" s="96"/>
    </row>
    <row r="50" spans="1:13" ht="14.25" customHeight="1">
      <c r="F50" s="104"/>
      <c r="G50" s="104"/>
    </row>
    <row r="51" spans="1:13" ht="14.25" customHeight="1">
      <c r="F51" s="104"/>
      <c r="G51" s="104"/>
    </row>
    <row r="52" spans="1:13" ht="14.25" customHeight="1">
      <c r="F52" s="104"/>
      <c r="G52" s="104"/>
    </row>
    <row r="53" spans="1:13" ht="14.25" customHeight="1">
      <c r="A53" s="125" t="s">
        <v>281</v>
      </c>
      <c r="B53" s="125" t="s">
        <v>282</v>
      </c>
      <c r="C53" s="125">
        <v>30001</v>
      </c>
      <c r="D53" s="125"/>
      <c r="E53" s="125"/>
      <c r="F53" s="126">
        <v>2.9532019370780802E-2</v>
      </c>
      <c r="G53" s="126">
        <v>0.02</v>
      </c>
      <c r="H53" s="125" t="s">
        <v>283</v>
      </c>
    </row>
    <row r="54" spans="1:13" ht="14.25" customHeight="1">
      <c r="F54" s="104"/>
      <c r="G54" s="104"/>
    </row>
    <row r="55" spans="1:13" ht="14.25" customHeight="1">
      <c r="F55" s="104"/>
      <c r="G55" s="104"/>
    </row>
    <row r="56" spans="1:13" ht="14.25" customHeight="1">
      <c r="F56" s="104"/>
      <c r="G56" s="104"/>
    </row>
    <row r="57" spans="1:13" ht="14.25" customHeight="1">
      <c r="F57" s="104"/>
      <c r="G57" s="104"/>
    </row>
    <row r="58" spans="1:13" ht="14.25" customHeight="1">
      <c r="F58" s="104"/>
      <c r="G58" s="104"/>
    </row>
    <row r="59" spans="1:13" ht="14.25" customHeight="1">
      <c r="F59" s="104"/>
      <c r="G59" s="104"/>
    </row>
    <row r="60" spans="1:13" ht="14.25" customHeight="1">
      <c r="F60" s="104"/>
      <c r="G60" s="104"/>
    </row>
    <row r="61" spans="1:13" ht="14.25" customHeight="1">
      <c r="F61" s="104"/>
      <c r="G61" s="104"/>
    </row>
    <row r="62" spans="1:13" ht="14.25" customHeight="1">
      <c r="F62" s="104"/>
      <c r="G62" s="104"/>
    </row>
    <row r="63" spans="1:13" ht="14.25" customHeight="1">
      <c r="F63" s="104"/>
      <c r="G63" s="104"/>
    </row>
    <row r="64" spans="1:13" ht="14.25" customHeight="1">
      <c r="F64" s="104"/>
      <c r="G64" s="104"/>
    </row>
    <row r="65" spans="6:7" ht="14.25" customHeight="1">
      <c r="F65" s="104"/>
      <c r="G65" s="104"/>
    </row>
    <row r="66" spans="6:7" ht="14.25" customHeight="1">
      <c r="F66" s="104"/>
      <c r="G66" s="104"/>
    </row>
    <row r="67" spans="6:7" ht="14.25" customHeight="1">
      <c r="F67" s="104"/>
      <c r="G67" s="104"/>
    </row>
    <row r="68" spans="6:7" ht="14.25" customHeight="1"/>
    <row r="69" spans="6:7" ht="14.25" customHeight="1"/>
    <row r="70" spans="6:7" ht="14.25" customHeight="1"/>
    <row r="71" spans="6:7" ht="14.25" customHeight="1"/>
    <row r="72" spans="6:7" ht="14.25" customHeight="1"/>
    <row r="73" spans="6:7" ht="14.25" customHeight="1"/>
    <row r="74" spans="6:7" ht="14.25" customHeight="1"/>
    <row r="75" spans="6:7" ht="14.25" customHeight="1"/>
    <row r="76" spans="6:7" ht="14.25" customHeight="1"/>
    <row r="77" spans="6:7" ht="14.25" customHeight="1"/>
    <row r="78" spans="6:7" ht="14.25" customHeight="1"/>
    <row r="79" spans="6:7" ht="14.25" customHeight="1"/>
    <row r="80" spans="6: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</sheetData>
  <mergeCells count="50">
    <mergeCell ref="A36:A42"/>
    <mergeCell ref="B36:B42"/>
    <mergeCell ref="C36:C42"/>
    <mergeCell ref="D36:D42"/>
    <mergeCell ref="H36:H42"/>
    <mergeCell ref="A43:A47"/>
    <mergeCell ref="B43:B47"/>
    <mergeCell ref="C43:C47"/>
    <mergeCell ref="D43:D47"/>
    <mergeCell ref="H43:H47"/>
    <mergeCell ref="A20:A22"/>
    <mergeCell ref="B20:B22"/>
    <mergeCell ref="C20:C22"/>
    <mergeCell ref="D20:D22"/>
    <mergeCell ref="H20:H22"/>
    <mergeCell ref="A31:A35"/>
    <mergeCell ref="B31:B35"/>
    <mergeCell ref="C31:C35"/>
    <mergeCell ref="D31:D35"/>
    <mergeCell ref="H31:H35"/>
    <mergeCell ref="A13:A14"/>
    <mergeCell ref="B13:B14"/>
    <mergeCell ref="C13:C14"/>
    <mergeCell ref="D13:D14"/>
    <mergeCell ref="H13:H14"/>
    <mergeCell ref="A15:A19"/>
    <mergeCell ref="B15:B19"/>
    <mergeCell ref="C15:C19"/>
    <mergeCell ref="D15:D19"/>
    <mergeCell ref="H15:H19"/>
    <mergeCell ref="A2:A9"/>
    <mergeCell ref="B2:B9"/>
    <mergeCell ref="C2:C9"/>
    <mergeCell ref="D2:D9"/>
    <mergeCell ref="H2:H9"/>
    <mergeCell ref="A10:A12"/>
    <mergeCell ref="B10:B12"/>
    <mergeCell ref="C10:C12"/>
    <mergeCell ref="D10:D12"/>
    <mergeCell ref="H10:H12"/>
    <mergeCell ref="C23:C26"/>
    <mergeCell ref="D23:D26"/>
    <mergeCell ref="H23:H26"/>
    <mergeCell ref="A27:A30"/>
    <mergeCell ref="B27:B30"/>
    <mergeCell ref="C27:C30"/>
    <mergeCell ref="D27:D30"/>
    <mergeCell ref="H27:H30"/>
    <mergeCell ref="A23:A26"/>
    <mergeCell ref="B23:B26"/>
  </mergeCells>
  <pageMargins left="0.7" right="0.7" top="1.1437499999999998" bottom="1.1437499999999998" header="0.75" footer="0.75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0CA0-0FC5-489F-B4A2-2419E4B1CA19}">
  <dimension ref="B1:E9"/>
  <sheetViews>
    <sheetView showGridLines="0" zoomScale="190" zoomScaleNormal="190" workbookViewId="0">
      <selection activeCell="B4" sqref="B3:B4"/>
    </sheetView>
  </sheetViews>
  <sheetFormatPr defaultRowHeight="15"/>
  <cols>
    <col min="2" max="2" width="19.5703125" bestFit="1" customWidth="1"/>
    <col min="3" max="3" width="22.28515625" bestFit="1" customWidth="1"/>
    <col min="4" max="4" width="16.7109375" bestFit="1" customWidth="1"/>
    <col min="5" max="5" width="10.5703125" bestFit="1" customWidth="1"/>
  </cols>
  <sheetData>
    <row r="1" spans="2:5">
      <c r="B1" s="291" t="s">
        <v>284</v>
      </c>
      <c r="C1" s="291"/>
      <c r="D1" s="291"/>
      <c r="E1" s="291"/>
    </row>
    <row r="2" spans="2:5">
      <c r="B2" s="152" t="s">
        <v>285</v>
      </c>
      <c r="C2" s="153" t="s">
        <v>286</v>
      </c>
      <c r="D2" s="153" t="s">
        <v>287</v>
      </c>
      <c r="E2" s="153" t="s">
        <v>288</v>
      </c>
    </row>
    <row r="3" spans="2:5">
      <c r="B3" s="154" t="s">
        <v>289</v>
      </c>
      <c r="C3" s="161">
        <v>589.77599999999995</v>
      </c>
      <c r="D3" s="161">
        <v>589.77599999999995</v>
      </c>
      <c r="E3" s="155">
        <f>AVERAGE(C3:D3)</f>
        <v>589.77599999999995</v>
      </c>
    </row>
    <row r="4" spans="2:5">
      <c r="B4" s="154" t="s">
        <v>290</v>
      </c>
      <c r="C4" s="161">
        <v>119.655</v>
      </c>
      <c r="D4" s="161">
        <v>160.59</v>
      </c>
      <c r="E4" s="155">
        <f>AVERAGE(C4:D4)</f>
        <v>140.1225</v>
      </c>
    </row>
    <row r="6" spans="2:5">
      <c r="B6" s="292" t="s">
        <v>291</v>
      </c>
      <c r="C6" s="292"/>
      <c r="D6" s="292"/>
    </row>
    <row r="7" spans="2:5">
      <c r="B7" s="163" t="s">
        <v>292</v>
      </c>
      <c r="C7" s="163" t="s">
        <v>293</v>
      </c>
      <c r="D7" s="165" t="s">
        <v>294</v>
      </c>
    </row>
    <row r="8" spans="2:5">
      <c r="B8" s="164" t="s">
        <v>295</v>
      </c>
      <c r="C8" s="162" t="s">
        <v>296</v>
      </c>
      <c r="D8" s="154">
        <v>4413622</v>
      </c>
    </row>
    <row r="9" spans="2:5">
      <c r="B9" s="164" t="s">
        <v>297</v>
      </c>
      <c r="C9" s="162" t="s">
        <v>298</v>
      </c>
      <c r="D9" s="154">
        <v>4372270</v>
      </c>
    </row>
  </sheetData>
  <mergeCells count="2">
    <mergeCell ref="B1:E1"/>
    <mergeCell ref="B6:D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23ED10E372C44DAB1EA51237BD1930" ma:contentTypeVersion="6" ma:contentTypeDescription="Crie um novo documento." ma:contentTypeScope="" ma:versionID="3a6327d95c8aacf141d24acbbdcc72b6">
  <xsd:schema xmlns:xsd="http://www.w3.org/2001/XMLSchema" xmlns:xs="http://www.w3.org/2001/XMLSchema" xmlns:p="http://schemas.microsoft.com/office/2006/metadata/properties" xmlns:ns2="b8d3147f-91e5-4886-88eb-61bdc68f1df5" xmlns:ns3="c94db094-8f25-4daa-8b73-1cdd93bd1684" targetNamespace="http://schemas.microsoft.com/office/2006/metadata/properties" ma:root="true" ma:fieldsID="d885d50474e77cfe74c9db30369941ac" ns2:_="" ns3:_="">
    <xsd:import namespace="b8d3147f-91e5-4886-88eb-61bdc68f1df5"/>
    <xsd:import namespace="c94db094-8f25-4daa-8b73-1cdd93bd16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3147f-91e5-4886-88eb-61bdc68f1d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db094-8f25-4daa-8b73-1cdd93bd16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5D450F-3F04-4480-B835-65CB15A4D8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F284446-ECA2-4EE5-A2EA-FED2C2BBEF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51AA08-360B-4153-8B98-FE94744BCF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3147f-91e5-4886-88eb-61bdc68f1df5"/>
    <ds:schemaRef ds:uri="c94db094-8f25-4daa-8b73-1cdd93bd16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RESUMO</vt:lpstr>
      <vt:lpstr>Salários</vt:lpstr>
      <vt:lpstr>00  - Todos os Perfis</vt:lpstr>
      <vt:lpstr>Perc. Lucro e Custos Indiretos</vt:lpstr>
      <vt:lpstr>Média dos Benefícios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Licitações01</dc:creator>
  <cp:keywords/>
  <dc:description/>
  <cp:lastModifiedBy>Fabiano Israel</cp:lastModifiedBy>
  <cp:revision/>
  <dcterms:created xsi:type="dcterms:W3CDTF">2023-04-17T12:17:46Z</dcterms:created>
  <dcterms:modified xsi:type="dcterms:W3CDTF">2024-11-12T13:59:00Z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0x0101005923ED10E372C44DAB1EA51237BD1930</vt:lpwstr>
  </property>
</Properties>
</file>