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f8519627eee7c64/Algar/1-Projetos/F/FNDE/2024/Projetos/"/>
    </mc:Choice>
  </mc:AlternateContent>
  <xr:revisionPtr revIDLastSave="83" documentId="8_{D3BBC8BD-B61D-4600-84E6-8761C068A970}" xr6:coauthVersionLast="47" xr6:coauthVersionMax="47" xr10:uidLastSave="{234C244F-6E34-4D95-9827-EAE9176E06E4}"/>
  <bookViews>
    <workbookView xWindow="-120" yWindow="-120" windowWidth="29040" windowHeight="15720" xr2:uid="{8DDE9293-1F6B-4633-9B18-67BAEC9BF7D9}"/>
  </bookViews>
  <sheets>
    <sheet name="Proposta" sheetId="12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</sheets>
  <definedNames>
    <definedName name="_1">#REF!</definedName>
    <definedName name="_10">#REF!</definedName>
    <definedName name="_11">#REF!</definedName>
    <definedName name="_12">#REF!</definedName>
    <definedName name="_13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4">#REF!</definedName>
    <definedName name="_40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name="_5">#REF!</definedName>
    <definedName name="_50">#REF!</definedName>
    <definedName name="_51">#REF!</definedName>
    <definedName name="_52">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6">#REF!</definedName>
    <definedName name="_60">#REF!</definedName>
    <definedName name="_61">#REF!</definedName>
    <definedName name="_62">#REF!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7">#REF!</definedName>
    <definedName name="_70">#REF!</definedName>
    <definedName name="_71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78">#REF!</definedName>
    <definedName name="_79">#REF!</definedName>
    <definedName name="_8">#REF!</definedName>
    <definedName name="_80">#REF!</definedName>
    <definedName name="_81">#REF!</definedName>
    <definedName name="_82">#REF!</definedName>
    <definedName name="_9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a" localSheetId="0" hidden="1">#REF!</definedName>
    <definedName name="aa" hidden="1">#REF!</definedName>
    <definedName name="aaaaa" localSheetId="0" hidden="1">#REF!</definedName>
    <definedName name="aaaaa" hidden="1">#REF!</definedName>
    <definedName name="AEMPRESA">#REF!</definedName>
    <definedName name="_xlnm.Print_Area" localSheetId="0">Proposta!$D$3:$L$22</definedName>
    <definedName name="Atraso_de_Pagamento__meses">#REF!</definedName>
    <definedName name="b">#REF!</definedName>
    <definedName name="Balance_Sheet">#REF!</definedName>
    <definedName name="BANCARIA">#REF!</definedName>
    <definedName name="BaseYear">#REF!</definedName>
    <definedName name="BCF">#REF!</definedName>
    <definedName name="BCOS">#REF!</definedName>
    <definedName name="BCPX">#REF!</definedName>
    <definedName name="BEMPRESA">#REF!</definedName>
    <definedName name="BO">#REF!</definedName>
    <definedName name="BPACC">#REF!</definedName>
    <definedName name="BPL">#REF!</definedName>
    <definedName name="Bridge">#REF!</definedName>
    <definedName name="bridge3">#REF!</definedName>
    <definedName name="bridge4">#REF!</definedName>
    <definedName name="BS">#REF!</definedName>
    <definedName name="BSGA">#REF!</definedName>
    <definedName name="CAF">#REF!</definedName>
    <definedName name="CargoSalarios">#REF!</definedName>
    <definedName name="CBWorkbookPriority" hidden="1">-1706525199</definedName>
    <definedName name="CC">#REF!</definedName>
    <definedName name="cexterna">#REF!</definedName>
    <definedName name="CHEQUE">#REF!</definedName>
    <definedName name="cidade_at">#REF!</definedName>
    <definedName name="cidade_bakup_Sn">#REF!</definedName>
    <definedName name="cidade_bkp_pl">#REF!</definedName>
    <definedName name="cidade_datacenter">#REF!</definedName>
    <definedName name="cidade_db">#REF!</definedName>
    <definedName name="cidade_erp">#REF!</definedName>
    <definedName name="cidade_full">#REF!</definedName>
    <definedName name="cidade_op_pl">#REF!</definedName>
    <definedName name="cidade_op_Sn">#REF!</definedName>
    <definedName name="cidade_redes_jr">#REF!</definedName>
    <definedName name="cidade_redes_pl">#REF!</definedName>
    <definedName name="cidade_seginfo">#REF!</definedName>
    <definedName name="cidade_web_jr">#REF!</definedName>
    <definedName name="cidade_web_pl">#REF!</definedName>
    <definedName name="co">#REF!</definedName>
    <definedName name="COBRANÇA">#REF!</definedName>
    <definedName name="ComissaoComercial">#REF!</definedName>
    <definedName name="Comissões_internas">#REF!</definedName>
    <definedName name="DA">#REF!</definedName>
    <definedName name="Data">#REF!</definedName>
    <definedName name="DEPOSITO">#REF!</definedName>
    <definedName name="dsadsa">#REF!</definedName>
    <definedName name="DURAÇÃO_DO_CONTRATO">#REF!+#REF!</definedName>
    <definedName name="EImob">#REF!</definedName>
    <definedName name="EImoba">#REF!</definedName>
    <definedName name="Eint">#REF!</definedName>
    <definedName name="EInta">#REF!</definedName>
    <definedName name="flag">#REF!</definedName>
    <definedName name="GSH">#REF!</definedName>
    <definedName name="ICMS">#REF!</definedName>
    <definedName name="Idioma">#REF!</definedName>
    <definedName name="IGA">#REF!</definedName>
    <definedName name="IGB">#REF!</definedName>
    <definedName name="Imob">#REF!</definedName>
    <definedName name="Imoba">#REF!</definedName>
    <definedName name="Imposto_de_Renda">#REF!</definedName>
    <definedName name="Impostoiss">#REF!</definedName>
    <definedName name="iss">#REF!</definedName>
    <definedName name="ISSQN">#REF!</definedName>
    <definedName name="Itens" localSheetId="0">#REF!</definedName>
    <definedName name="Itens">#REF!</definedName>
    <definedName name="jurus_internos">#REF!</definedName>
    <definedName name="leasing">#REF!</definedName>
    <definedName name="Linha_Total" localSheetId="0">#REF!</definedName>
    <definedName name="Linha_Total">#REF!</definedName>
    <definedName name="m12PG">#REF!</definedName>
    <definedName name="m12Pguá">#REF!</definedName>
    <definedName name="m12SP">#REF!</definedName>
    <definedName name="m13GPI">#REF!</definedName>
    <definedName name="m13PG">#REF!</definedName>
    <definedName name="m13Pguá">#REF!</definedName>
    <definedName name="m13SP">#REF!</definedName>
    <definedName name="m14GPI">#REF!</definedName>
    <definedName name="m14PG">#REF!</definedName>
    <definedName name="m14PG1">#REF!</definedName>
    <definedName name="m14Pguá">#REF!</definedName>
    <definedName name="m14SP">#REF!</definedName>
    <definedName name="m15GPI">#REF!</definedName>
    <definedName name="m15PG">#REF!</definedName>
    <definedName name="m15Pguá">#REF!</definedName>
    <definedName name="m15SP">#REF!</definedName>
    <definedName name="m16GPI">#REF!</definedName>
    <definedName name="m16PG">#REF!</definedName>
    <definedName name="MargemContribuicao">#REF!</definedName>
    <definedName name="Moeda">#REF!</definedName>
    <definedName name="OutrosImpostos">#REF!</definedName>
    <definedName name="PAIS">#REF!</definedName>
    <definedName name="Perfis">#REF!</definedName>
    <definedName name="Personal">#REF!</definedName>
    <definedName name="Personal_Lista" localSheetId="1">OFFSET(Personal,MATCH(#REF!,Personal_Tipo,0),0,1,25)</definedName>
    <definedName name="Personal_Lista" localSheetId="10">OFFSET(Personal,MATCH(#REF!,Personal_Tipo,0),0,1,25)</definedName>
    <definedName name="Personal_Lista" localSheetId="11">OFFSET(Personal,MATCH(#REF!,Personal_Tipo,0),0,1,25)</definedName>
    <definedName name="Personal_Lista" localSheetId="2">OFFSET(Personal,MATCH(#REF!,Personal_Tipo,0),0,1,25)</definedName>
    <definedName name="Personal_Lista" localSheetId="3">OFFSET(Personal,MATCH(#REF!,Personal_Tipo,0),0,1,25)</definedName>
    <definedName name="Personal_Lista" localSheetId="4">OFFSET(Personal,MATCH(#REF!,Personal_Tipo,0),0,1,25)</definedName>
    <definedName name="Personal_Lista" localSheetId="5">OFFSET(Personal,MATCH(#REF!,Personal_Tipo,0),0,1,25)</definedName>
    <definedName name="Personal_Lista" localSheetId="6">OFFSET(Personal,MATCH(#REF!,Personal_Tipo,0),0,1,25)</definedName>
    <definedName name="Personal_Lista" localSheetId="7">OFFSET(Personal,MATCH(#REF!,Personal_Tipo,0),0,1,25)</definedName>
    <definedName name="Personal_Lista" localSheetId="8">OFFSET(Personal,MATCH(#REF!,Personal_Tipo,0),0,1,25)</definedName>
    <definedName name="Personal_Lista" localSheetId="9">OFFSET(Personal,MATCH(#REF!,Personal_Tipo,0),0,1,25)</definedName>
    <definedName name="Personal_Lista" localSheetId="0">OFFSET(Personal,MATCH(#REF!,Personal_Tipo,0),0,1,25)</definedName>
    <definedName name="Personal_Lista">OFFSET(Personal,MATCH(#REF!,Personal_Tipo,0),0,1,25)</definedName>
    <definedName name="Personal_Tipo">#REF!</definedName>
    <definedName name="PIS">#REF!</definedName>
    <definedName name="PISCOFINS">#REF!</definedName>
    <definedName name="PISCOFINSISSQN">#REF!</definedName>
    <definedName name="PRAÇA">#REF!</definedName>
    <definedName name="PrazoContrato">#REF!</definedName>
    <definedName name="PROCVC">#REF!</definedName>
    <definedName name="PROCVC1">#REF!</definedName>
    <definedName name="REGIÃO">#REF!</definedName>
    <definedName name="REGISTRO">#REF!</definedName>
    <definedName name="Results">#REF!</definedName>
    <definedName name="SA">#REF!</definedName>
    <definedName name="salesB">#REF!</definedName>
    <definedName name="selecaoparasomazzz">#REF!</definedName>
    <definedName name="Serviços">#REF!</definedName>
    <definedName name="SGA">#REF!</definedName>
    <definedName name="SHARED_FORMULA_0">#N/A</definedName>
    <definedName name="SHARED_FORMULA_0___0">#N/A</definedName>
    <definedName name="SHARED_FORMULA_0___0___0">#N/A</definedName>
    <definedName name="SHARED_FORMULA_1">#N/A</definedName>
    <definedName name="SHARED_FORMULA_1___0">#N/A</definedName>
    <definedName name="SHARED_FORMULA_1___0___0">#N/A</definedName>
    <definedName name="SHARED_FORMULA_2">#N/A</definedName>
    <definedName name="SHARED_FORMULA_2___0">#N/A</definedName>
    <definedName name="SHARED_FORMULA_2___0___0">#N/A</definedName>
    <definedName name="SHARED_FORMULA_3">#N/A</definedName>
    <definedName name="SHARED_FORMULA_3___0">#N/A</definedName>
    <definedName name="SHARED_FORMULA_3___0___0">#N/A</definedName>
    <definedName name="SHARED_FORMULA_4">#N/A</definedName>
    <definedName name="SHARED_FORMULA_4___0">#N/A</definedName>
    <definedName name="SHARED_FORMULA_4___0___0">#N/A</definedName>
    <definedName name="SHARED_FORMULA_5">#N/A</definedName>
    <definedName name="SHARED_FORMULA_5___0">#N/A</definedName>
    <definedName name="SHARED_FORMULA_5___0___0">#N/A</definedName>
    <definedName name="SHARED_FORMULA_6">#N/A</definedName>
    <definedName name="SHARED_FORMULA_6___0">#N/A</definedName>
    <definedName name="SHARED_FORMULA_7">#N/A</definedName>
    <definedName name="SHARED_FORMULA_7___0">#N/A</definedName>
    <definedName name="SOCIETE">#REF!</definedName>
    <definedName name="SREGISTRO">#REF!</definedName>
    <definedName name="sssss" localSheetId="0" hidden="1">#REF!</definedName>
    <definedName name="sssss" hidden="1">#REF!</definedName>
    <definedName name="STK">#REF!</definedName>
    <definedName name="SWOT">#REF!</definedName>
    <definedName name="T7_S_AS_M_C4_M06">#REF!</definedName>
    <definedName name="T7_S_AS_M_C4_M07">#REF!</definedName>
    <definedName name="T7_S_AS_M_C4_M08">#REF!</definedName>
    <definedName name="T7_S_AS_M_C4_M09">#REF!</definedName>
    <definedName name="T7_S_AS_M_C4_M10">#REF!</definedName>
    <definedName name="T7_S_AS_M_C4_M11">#REF!</definedName>
    <definedName name="T7_S_AS_M_C4_M12">#REF!</definedName>
    <definedName name="T7_S_AS_M_C5_M01">#REF!</definedName>
    <definedName name="T7_S_AS_M_C5_M02">#REF!</definedName>
    <definedName name="T7_S_AS_M_C5_M03">#REF!</definedName>
    <definedName name="T7_S_AS_M_C5_M04">#REF!</definedName>
    <definedName name="T7_S_AS_M_C5_M05">#REF!</definedName>
    <definedName name="T7_S_AS_M_C5_M06">#REF!</definedName>
    <definedName name="T7_S_AS_M_C5_M07">#REF!</definedName>
    <definedName name="T7_S_AS_M_C5_M08">#REF!</definedName>
    <definedName name="T7_S_AS_M_C5_M09">#REF!</definedName>
    <definedName name="T7_S_AS_M_C5_M10">#REF!</definedName>
    <definedName name="T7_S_AS_M_C5_M11">#REF!</definedName>
    <definedName name="T7_S_AS_M_C5_M12">#REF!</definedName>
    <definedName name="T7_S_CA_M_C1_M01">#REF!</definedName>
    <definedName name="T7_S_CA_M_C1_M02">#REF!</definedName>
    <definedName name="T7_S_CA_M_C1_M03">#REF!</definedName>
    <definedName name="T7_S_CA_M_C1_M04">#REF!</definedName>
    <definedName name="T7_S_CA_M_C1_M05">#REF!</definedName>
    <definedName name="T7_S_CA_M_C1_M06">#REF!</definedName>
    <definedName name="T7_S_CA_M_C1_M07">#REF!</definedName>
    <definedName name="T7_S_CA_M_C1_M08">#REF!</definedName>
    <definedName name="T7_S_CA_M_C1_M09">#REF!</definedName>
    <definedName name="T7_S_CA_M_C1_M10">#REF!</definedName>
    <definedName name="T7_S_CA_M_C1_M11">#REF!</definedName>
    <definedName name="T7_S_CA_M_C1_M12">#REF!</definedName>
    <definedName name="T7_S_CA_M_C2_M01">#REF!</definedName>
    <definedName name="T7_S_CA_M_C2_M02">#REF!</definedName>
    <definedName name="T7_S_CA_M_C2_M03">#REF!</definedName>
    <definedName name="T7_S_CA_M_C2_M04">#REF!</definedName>
    <definedName name="T7_S_CA_M_C2_M05">#REF!</definedName>
    <definedName name="T7_S_CA_M_C2_M06">#REF!</definedName>
    <definedName name="T7_S_CA_M_C2_M07">#REF!</definedName>
    <definedName name="T7_S_CA_M_C2_M08">#REF!</definedName>
    <definedName name="T7_S_CA_M_C2_M09">#REF!</definedName>
    <definedName name="T7_S_CA_M_C2_M10">#REF!</definedName>
    <definedName name="T7_S_CA_M_C2_M11">#REF!</definedName>
    <definedName name="T7_S_CA_M_C2_M12">#REF!</definedName>
    <definedName name="T7_S_CA_M_C3_M01">#REF!</definedName>
    <definedName name="T7_S_CA_M_C3_M02">#REF!</definedName>
    <definedName name="T7_S_CA_M_C3_M03">#REF!</definedName>
    <definedName name="T7_S_CA_M_C3_M04">#REF!</definedName>
    <definedName name="T7_S_CA_M_C3_M05">#REF!</definedName>
    <definedName name="T7_S_CA_M_C3_M06">#REF!</definedName>
    <definedName name="T7_S_CA_M_C3_M07">#REF!</definedName>
    <definedName name="T7_S_CA_M_C3_M08">#REF!</definedName>
    <definedName name="T7_S_CA_M_C3_M09">#REF!</definedName>
    <definedName name="T7_S_CA_M_C3_M10">#REF!</definedName>
    <definedName name="T7_S_CA_M_C3_M11">#REF!</definedName>
    <definedName name="T7_S_CA_M_C3_M12">#REF!</definedName>
    <definedName name="T7_S_CA_M_C4_M01">#REF!</definedName>
    <definedName name="TABELA_PA_12X6">#REF!</definedName>
    <definedName name="tabela15">#REF!</definedName>
    <definedName name="tabelahe">#REF!</definedName>
    <definedName name="Taxa_Comercial">#REF!</definedName>
    <definedName name="TaxaAdm">#REF!</definedName>
    <definedName name="TIPO_CONTRATAÇÃO">#REF!</definedName>
    <definedName name="tipo_de_contratação">#REF!</definedName>
    <definedName name="TIPO_DO_CERTAME">#REF!</definedName>
    <definedName name="total_at">#REF!</definedName>
    <definedName name="total_bd">#REF!</definedName>
    <definedName name="total_bkp_pl">#REF!</definedName>
    <definedName name="total_bkp_Sn">#REF!</definedName>
    <definedName name="total_datacenter">#REF!</definedName>
    <definedName name="total_erp">#REF!</definedName>
    <definedName name="total_full">#REF!</definedName>
    <definedName name="total_op_pl">#REF!</definedName>
    <definedName name="total_op_Sn">#REF!</definedName>
    <definedName name="total_redes_jr">#REF!</definedName>
    <definedName name="total_redes_pl">#REF!</definedName>
    <definedName name="total_seginfo">#REF!</definedName>
    <definedName name="total_web_jr">#REF!</definedName>
    <definedName name="total_web_pl">#REF!</definedName>
    <definedName name="TxAdmCorporativa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E35" i="3"/>
  <c r="E35" i="4"/>
  <c r="E35" i="5"/>
  <c r="E35" i="6"/>
  <c r="E35" i="7"/>
  <c r="E35" i="8"/>
  <c r="E35" i="9"/>
  <c r="E35" i="10"/>
  <c r="E35" i="11"/>
  <c r="E35" i="1"/>
  <c r="E70" i="1"/>
  <c r="E40" i="1"/>
  <c r="E36" i="1"/>
  <c r="E37" i="1"/>
  <c r="E38" i="1"/>
  <c r="E39" i="1"/>
  <c r="E41" i="1"/>
  <c r="E42" i="1"/>
  <c r="E36" i="2" l="1"/>
  <c r="E37" i="2"/>
  <c r="E38" i="2"/>
  <c r="E39" i="2"/>
  <c r="E40" i="2"/>
  <c r="E41" i="2"/>
  <c r="E42" i="2"/>
  <c r="E36" i="3"/>
  <c r="E37" i="3"/>
  <c r="E38" i="3"/>
  <c r="E39" i="3"/>
  <c r="E40" i="3"/>
  <c r="E41" i="3"/>
  <c r="E42" i="3"/>
  <c r="E36" i="4"/>
  <c r="E37" i="4"/>
  <c r="E38" i="4"/>
  <c r="E39" i="4"/>
  <c r="E40" i="4"/>
  <c r="E41" i="4"/>
  <c r="E42" i="4"/>
  <c r="E36" i="5"/>
  <c r="E37" i="5"/>
  <c r="E38" i="5"/>
  <c r="E39" i="5"/>
  <c r="E40" i="5"/>
  <c r="E41" i="5"/>
  <c r="E42" i="5"/>
  <c r="E36" i="6"/>
  <c r="E37" i="6"/>
  <c r="E38" i="6"/>
  <c r="E39" i="6"/>
  <c r="E40" i="6"/>
  <c r="E41" i="6"/>
  <c r="E42" i="6"/>
  <c r="E36" i="7"/>
  <c r="E37" i="7"/>
  <c r="E38" i="7"/>
  <c r="E39" i="7"/>
  <c r="E40" i="7"/>
  <c r="E41" i="7"/>
  <c r="E42" i="7"/>
  <c r="E36" i="8"/>
  <c r="E37" i="8"/>
  <c r="E38" i="8"/>
  <c r="E39" i="8"/>
  <c r="E40" i="8"/>
  <c r="E41" i="8"/>
  <c r="E42" i="8"/>
  <c r="E36" i="9"/>
  <c r="E37" i="9"/>
  <c r="E38" i="9"/>
  <c r="E39" i="9"/>
  <c r="E40" i="9"/>
  <c r="E41" i="9"/>
  <c r="E42" i="9"/>
  <c r="E36" i="10"/>
  <c r="E37" i="10"/>
  <c r="E38" i="10"/>
  <c r="E39" i="10"/>
  <c r="E40" i="10"/>
  <c r="E41" i="10"/>
  <c r="E42" i="10"/>
  <c r="E36" i="11"/>
  <c r="E37" i="11"/>
  <c r="E38" i="11"/>
  <c r="E39" i="11"/>
  <c r="E40" i="11"/>
  <c r="E41" i="11"/>
  <c r="E42" i="11"/>
  <c r="E47" i="11"/>
  <c r="E46" i="11"/>
  <c r="E47" i="10"/>
  <c r="E46" i="10"/>
  <c r="E47" i="9"/>
  <c r="E46" i="9"/>
  <c r="E47" i="8"/>
  <c r="E46" i="8"/>
  <c r="E47" i="7"/>
  <c r="E46" i="7"/>
  <c r="E47" i="6"/>
  <c r="E46" i="6"/>
  <c r="E47" i="5"/>
  <c r="E46" i="5"/>
  <c r="E46" i="4"/>
  <c r="E47" i="4"/>
  <c r="E47" i="3"/>
  <c r="E46" i="3"/>
  <c r="E47" i="2"/>
  <c r="E46" i="2"/>
  <c r="E47" i="1"/>
  <c r="E46" i="1" l="1"/>
  <c r="E22" i="11"/>
  <c r="E22" i="10"/>
  <c r="E22" i="9"/>
  <c r="E22" i="8"/>
  <c r="E22" i="7"/>
  <c r="E22" i="6"/>
  <c r="E22" i="5"/>
  <c r="E22" i="4"/>
  <c r="E22" i="3"/>
  <c r="E22" i="2"/>
  <c r="E22" i="1"/>
  <c r="D56" i="2"/>
  <c r="D56" i="3"/>
  <c r="D56" i="4"/>
  <c r="D56" i="5"/>
  <c r="D56" i="6"/>
  <c r="D56" i="7"/>
  <c r="D56" i="8"/>
  <c r="D56" i="9"/>
  <c r="D56" i="10"/>
  <c r="D56" i="11"/>
  <c r="D56" i="1"/>
  <c r="D69" i="11"/>
  <c r="D54" i="11"/>
  <c r="D49" i="11"/>
  <c r="D31" i="11"/>
  <c r="D69" i="10"/>
  <c r="D54" i="10"/>
  <c r="D49" i="10"/>
  <c r="D31" i="10"/>
  <c r="D69" i="9"/>
  <c r="D54" i="9"/>
  <c r="D49" i="9"/>
  <c r="D31" i="9"/>
  <c r="D69" i="8"/>
  <c r="D54" i="8"/>
  <c r="D49" i="8"/>
  <c r="D31" i="8"/>
  <c r="D69" i="7"/>
  <c r="D54" i="7"/>
  <c r="D49" i="7"/>
  <c r="D31" i="7"/>
  <c r="D69" i="6"/>
  <c r="D54" i="6"/>
  <c r="D49" i="6"/>
  <c r="D43" i="6"/>
  <c r="D31" i="6"/>
  <c r="D69" i="5"/>
  <c r="D54" i="5"/>
  <c r="D49" i="5"/>
  <c r="D31" i="5"/>
  <c r="D69" i="4"/>
  <c r="D54" i="4"/>
  <c r="D49" i="4"/>
  <c r="D31" i="4"/>
  <c r="D69" i="3"/>
  <c r="D54" i="3"/>
  <c r="D49" i="3"/>
  <c r="D31" i="3"/>
  <c r="D69" i="2"/>
  <c r="D54" i="2"/>
  <c r="D49" i="2"/>
  <c r="D31" i="2"/>
  <c r="D69" i="1"/>
  <c r="D54" i="1"/>
  <c r="D49" i="1"/>
  <c r="D31" i="1"/>
  <c r="E27" i="5" l="1"/>
  <c r="D33" i="2"/>
  <c r="D33" i="1"/>
  <c r="E27" i="1"/>
  <c r="D43" i="2"/>
  <c r="D43" i="4"/>
  <c r="D33" i="3"/>
  <c r="D33" i="4"/>
  <c r="E27" i="4"/>
  <c r="D33" i="6"/>
  <c r="D57" i="6"/>
  <c r="E27" i="7"/>
  <c r="D33" i="7"/>
  <c r="D43" i="7"/>
  <c r="D33" i="8"/>
  <c r="E27" i="8"/>
  <c r="D33" i="9"/>
  <c r="D33" i="10"/>
  <c r="E27" i="10"/>
  <c r="D43" i="11"/>
  <c r="D33" i="11"/>
  <c r="E27" i="3" l="1"/>
  <c r="E67" i="3" s="1"/>
  <c r="E27" i="11"/>
  <c r="E55" i="5"/>
  <c r="E65" i="5"/>
  <c r="E54" i="5"/>
  <c r="E66" i="5"/>
  <c r="E64" i="5"/>
  <c r="E32" i="5"/>
  <c r="E67" i="5"/>
  <c r="E49" i="5"/>
  <c r="E63" i="5"/>
  <c r="E58" i="5"/>
  <c r="E53" i="5"/>
  <c r="E31" i="5"/>
  <c r="D33" i="5"/>
  <c r="E80" i="5"/>
  <c r="E27" i="9"/>
  <c r="E63" i="9" s="1"/>
  <c r="E66" i="8"/>
  <c r="E80" i="8"/>
  <c r="E65" i="8"/>
  <c r="E64" i="8"/>
  <c r="E63" i="8"/>
  <c r="E55" i="8"/>
  <c r="E32" i="8"/>
  <c r="E58" i="8"/>
  <c r="E31" i="8"/>
  <c r="E67" i="8"/>
  <c r="E53" i="8"/>
  <c r="E54" i="8"/>
  <c r="E49" i="8"/>
  <c r="E67" i="4"/>
  <c r="E58" i="4"/>
  <c r="E53" i="4"/>
  <c r="E66" i="4"/>
  <c r="E80" i="4"/>
  <c r="E65" i="4"/>
  <c r="E64" i="4"/>
  <c r="E56" i="4"/>
  <c r="E57" i="4" s="1"/>
  <c r="E63" i="4"/>
  <c r="E32" i="4"/>
  <c r="E55" i="4"/>
  <c r="E54" i="4"/>
  <c r="E31" i="4"/>
  <c r="E49" i="4"/>
  <c r="E80" i="10"/>
  <c r="E63" i="10"/>
  <c r="E55" i="10"/>
  <c r="E67" i="10"/>
  <c r="E65" i="10"/>
  <c r="E64" i="10"/>
  <c r="E54" i="10"/>
  <c r="E66" i="10"/>
  <c r="E58" i="10"/>
  <c r="E53" i="10"/>
  <c r="E31" i="10"/>
  <c r="E32" i="10"/>
  <c r="E49" i="10"/>
  <c r="D57" i="7"/>
  <c r="E27" i="6"/>
  <c r="E64" i="7"/>
  <c r="E63" i="7"/>
  <c r="E55" i="7"/>
  <c r="E66" i="7"/>
  <c r="E80" i="7"/>
  <c r="E65" i="7"/>
  <c r="E53" i="7"/>
  <c r="E49" i="7"/>
  <c r="E32" i="7"/>
  <c r="E67" i="7"/>
  <c r="E31" i="7"/>
  <c r="E56" i="7"/>
  <c r="E57" i="7" s="1"/>
  <c r="E58" i="7"/>
  <c r="E54" i="7"/>
  <c r="D43" i="3"/>
  <c r="E27" i="2"/>
  <c r="E56" i="8"/>
  <c r="D43" i="8"/>
  <c r="D57" i="2"/>
  <c r="D43" i="9"/>
  <c r="D43" i="10"/>
  <c r="E80" i="11"/>
  <c r="E66" i="11"/>
  <c r="E67" i="11"/>
  <c r="E63" i="11"/>
  <c r="E64" i="11"/>
  <c r="E56" i="11"/>
  <c r="E57" i="11" s="1"/>
  <c r="E54" i="11"/>
  <c r="E55" i="11"/>
  <c r="E65" i="11"/>
  <c r="E58" i="11"/>
  <c r="E53" i="11"/>
  <c r="E49" i="11"/>
  <c r="E32" i="11"/>
  <c r="E31" i="11"/>
  <c r="E56" i="1"/>
  <c r="D43" i="1"/>
  <c r="D57" i="11"/>
  <c r="D57" i="4"/>
  <c r="E55" i="1"/>
  <c r="E63" i="1"/>
  <c r="E54" i="1"/>
  <c r="E31" i="1"/>
  <c r="E80" i="1"/>
  <c r="E67" i="1"/>
  <c r="E58" i="1"/>
  <c r="E53" i="1"/>
  <c r="E66" i="1"/>
  <c r="E65" i="1"/>
  <c r="E64" i="1"/>
  <c r="E49" i="1"/>
  <c r="E32" i="1"/>
  <c r="E50" i="4" l="1"/>
  <c r="E50" i="10"/>
  <c r="E31" i="3"/>
  <c r="E33" i="3" s="1"/>
  <c r="E80" i="3"/>
  <c r="E66" i="3"/>
  <c r="E54" i="3"/>
  <c r="E63" i="3"/>
  <c r="E32" i="3"/>
  <c r="E49" i="3"/>
  <c r="E53" i="3"/>
  <c r="E55" i="3"/>
  <c r="E65" i="3"/>
  <c r="E56" i="3"/>
  <c r="E57" i="3" s="1"/>
  <c r="E58" i="3"/>
  <c r="E64" i="3"/>
  <c r="E33" i="10"/>
  <c r="E33" i="5"/>
  <c r="E56" i="9"/>
  <c r="E57" i="9" s="1"/>
  <c r="E54" i="9"/>
  <c r="E64" i="9"/>
  <c r="E65" i="9"/>
  <c r="E66" i="9"/>
  <c r="E69" i="4"/>
  <c r="E70" i="4" s="1"/>
  <c r="E71" i="4" s="1"/>
  <c r="E49" i="9"/>
  <c r="E53" i="9"/>
  <c r="E58" i="9"/>
  <c r="E69" i="5"/>
  <c r="E31" i="9"/>
  <c r="E43" i="4"/>
  <c r="E32" i="9"/>
  <c r="E55" i="9"/>
  <c r="E67" i="9"/>
  <c r="E33" i="7"/>
  <c r="E43" i="7"/>
  <c r="E50" i="7" s="1"/>
  <c r="E57" i="8"/>
  <c r="E59" i="8" s="1"/>
  <c r="E43" i="11"/>
  <c r="E50" i="11" s="1"/>
  <c r="E33" i="8"/>
  <c r="E59" i="4"/>
  <c r="E59" i="3"/>
  <c r="E57" i="1"/>
  <c r="E59" i="1" s="1"/>
  <c r="E43" i="1"/>
  <c r="E50" i="1" s="1"/>
  <c r="D57" i="3"/>
  <c r="E59" i="11"/>
  <c r="E69" i="8"/>
  <c r="E70" i="8" s="1"/>
  <c r="E71" i="8" s="1"/>
  <c r="E59" i="7"/>
  <c r="E80" i="9"/>
  <c r="E33" i="1"/>
  <c r="E33" i="11"/>
  <c r="E56" i="5"/>
  <c r="E43" i="10"/>
  <c r="E69" i="3"/>
  <c r="D57" i="1"/>
  <c r="E66" i="2"/>
  <c r="E80" i="2"/>
  <c r="E65" i="2"/>
  <c r="E64" i="2"/>
  <c r="E56" i="2"/>
  <c r="E57" i="2" s="1"/>
  <c r="E63" i="2"/>
  <c r="E32" i="2"/>
  <c r="E55" i="2"/>
  <c r="E54" i="2"/>
  <c r="E31" i="2"/>
  <c r="E67" i="2"/>
  <c r="E53" i="2"/>
  <c r="E58" i="2"/>
  <c r="E49" i="2"/>
  <c r="E69" i="7"/>
  <c r="E43" i="8"/>
  <c r="E50" i="8" s="1"/>
  <c r="E69" i="1"/>
  <c r="E69" i="11"/>
  <c r="D57" i="9"/>
  <c r="D43" i="5"/>
  <c r="E43" i="5"/>
  <c r="E50" i="5" s="1"/>
  <c r="E69" i="10"/>
  <c r="D57" i="10"/>
  <c r="D57" i="8"/>
  <c r="E54" i="6"/>
  <c r="E67" i="6"/>
  <c r="E58" i="6"/>
  <c r="E53" i="6"/>
  <c r="E66" i="6"/>
  <c r="E80" i="6"/>
  <c r="E65" i="6"/>
  <c r="E64" i="6"/>
  <c r="E56" i="6"/>
  <c r="E57" i="6" s="1"/>
  <c r="E63" i="6"/>
  <c r="E31" i="6"/>
  <c r="E49" i="6"/>
  <c r="E55" i="6"/>
  <c r="E32" i="6"/>
  <c r="E56" i="10"/>
  <c r="E57" i="10" s="1"/>
  <c r="E33" i="4"/>
  <c r="E50" i="3" l="1"/>
  <c r="E50" i="9"/>
  <c r="E43" i="3"/>
  <c r="E33" i="9"/>
  <c r="E69" i="9"/>
  <c r="E70" i="9" s="1"/>
  <c r="E71" i="9" s="1"/>
  <c r="E33" i="6"/>
  <c r="E83" i="4"/>
  <c r="E84" i="4" s="1"/>
  <c r="E43" i="9"/>
  <c r="E59" i="9"/>
  <c r="E59" i="2"/>
  <c r="E43" i="6"/>
  <c r="E50" i="6" s="1"/>
  <c r="E43" i="2"/>
  <c r="E50" i="2" s="1"/>
  <c r="E59" i="6"/>
  <c r="E71" i="1"/>
  <c r="E69" i="2"/>
  <c r="E33" i="2"/>
  <c r="E57" i="5"/>
  <c r="E59" i="5" s="1"/>
  <c r="E69" i="6"/>
  <c r="D57" i="5"/>
  <c r="E70" i="5"/>
  <c r="E71" i="5" s="1"/>
  <c r="E70" i="11"/>
  <c r="E71" i="11" s="1"/>
  <c r="E59" i="10"/>
  <c r="E70" i="7"/>
  <c r="E71" i="7" s="1"/>
  <c r="E70" i="10"/>
  <c r="E71" i="10" s="1"/>
  <c r="E70" i="3"/>
  <c r="E71" i="3" s="1"/>
  <c r="E83" i="9" l="1"/>
  <c r="E85" i="4"/>
  <c r="E87" i="4"/>
  <c r="E83" i="1"/>
  <c r="E88" i="4"/>
  <c r="E83" i="11"/>
  <c r="E86" i="4"/>
  <c r="E83" i="7"/>
  <c r="E84" i="7" s="1"/>
  <c r="E83" i="10"/>
  <c r="E70" i="6"/>
  <c r="E71" i="6" s="1"/>
  <c r="E83" i="8"/>
  <c r="E83" i="3"/>
  <c r="E83" i="5"/>
  <c r="E70" i="2"/>
  <c r="E71" i="2" s="1"/>
  <c r="E89" i="4" l="1"/>
  <c r="E91" i="4" s="1"/>
  <c r="E86" i="7"/>
  <c r="E83" i="2"/>
  <c r="E84" i="8"/>
  <c r="E85" i="7"/>
  <c r="E84" i="10"/>
  <c r="E86" i="10" s="1"/>
  <c r="E87" i="7"/>
  <c r="E88" i="7"/>
  <c r="E84" i="11"/>
  <c r="E84" i="5"/>
  <c r="E84" i="9"/>
  <c r="E87" i="9" s="1"/>
  <c r="E83" i="6"/>
  <c r="E84" i="6" s="1"/>
  <c r="E84" i="1"/>
  <c r="E84" i="3"/>
  <c r="E93" i="4" l="1"/>
  <c r="K14" i="12"/>
  <c r="L14" i="12" s="1"/>
  <c r="E85" i="10"/>
  <c r="E87" i="10"/>
  <c r="E87" i="1"/>
  <c r="E88" i="1"/>
  <c r="E89" i="7"/>
  <c r="E91" i="7" s="1"/>
  <c r="E84" i="2"/>
  <c r="E85" i="2" s="1"/>
  <c r="E88" i="6"/>
  <c r="E85" i="6"/>
  <c r="E86" i="1"/>
  <c r="E86" i="3"/>
  <c r="E87" i="6"/>
  <c r="E88" i="10"/>
  <c r="E85" i="9"/>
  <c r="E86" i="9"/>
  <c r="E86" i="6"/>
  <c r="E86" i="11"/>
  <c r="E88" i="11"/>
  <c r="E85" i="11"/>
  <c r="E87" i="11"/>
  <c r="E85" i="3"/>
  <c r="E88" i="8"/>
  <c r="E86" i="8"/>
  <c r="E88" i="3"/>
  <c r="E88" i="9"/>
  <c r="E87" i="3"/>
  <c r="E85" i="1"/>
  <c r="E85" i="8"/>
  <c r="E85" i="5"/>
  <c r="E87" i="5"/>
  <c r="E88" i="5"/>
  <c r="E86" i="5"/>
  <c r="E87" i="8"/>
  <c r="E93" i="7" l="1"/>
  <c r="K17" i="12"/>
  <c r="L17" i="12" s="1"/>
  <c r="E89" i="3"/>
  <c r="E91" i="3" s="1"/>
  <c r="E89" i="10"/>
  <c r="E91" i="10" s="1"/>
  <c r="E87" i="2"/>
  <c r="E88" i="2"/>
  <c r="E86" i="2"/>
  <c r="E89" i="6"/>
  <c r="E91" i="6" s="1"/>
  <c r="E89" i="9"/>
  <c r="E91" i="9" s="1"/>
  <c r="E89" i="5"/>
  <c r="E91" i="5" s="1"/>
  <c r="E89" i="8"/>
  <c r="E91" i="8" s="1"/>
  <c r="E89" i="11"/>
  <c r="E91" i="11" s="1"/>
  <c r="E89" i="1"/>
  <c r="E91" i="1" s="1"/>
  <c r="E93" i="6" l="1"/>
  <c r="K16" i="12"/>
  <c r="L16" i="12" s="1"/>
  <c r="E93" i="11"/>
  <c r="K21" i="12"/>
  <c r="L21" i="12" s="1"/>
  <c r="E93" i="10"/>
  <c r="K20" i="12"/>
  <c r="L20" i="12" s="1"/>
  <c r="E93" i="8"/>
  <c r="K18" i="12"/>
  <c r="L18" i="12" s="1"/>
  <c r="E93" i="3"/>
  <c r="K13" i="12"/>
  <c r="L13" i="12" s="1"/>
  <c r="E93" i="1"/>
  <c r="K11" i="12"/>
  <c r="L11" i="12" s="1"/>
  <c r="E93" i="5"/>
  <c r="K15" i="12"/>
  <c r="L15" i="12" s="1"/>
  <c r="E93" i="9"/>
  <c r="K19" i="12"/>
  <c r="L19" i="12" s="1"/>
  <c r="E89" i="2"/>
  <c r="E91" i="2" s="1"/>
  <c r="E93" i="2" l="1"/>
  <c r="K12" i="12"/>
  <c r="L12" i="12" s="1"/>
  <c r="L22" i="12" s="1"/>
  <c r="L2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C51162A8-4FC0-4C04-815E-A823674CE962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16B58AFA-83E8-426D-8C8E-07C41C109EA3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1A288F1A-EBCF-4142-9230-A015477F43A1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1A8F2BB7-E949-40AC-8D89-265AD45F3623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2BB1FF66-DEB3-4B61-8753-C14F0B3E7C29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4EE45F24-5DE8-4127-B989-3F2C7FC9CB60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01720FD1-4969-4A1F-9BF4-0F4BF35C53B8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D6543ECD-DBE8-4F48-8054-86B75F8C4C85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4D51BA45-1115-49C9-9B54-44C00CDD6542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7E2DF941-3A3B-4CD1-95C2-61FDF954773C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5B007D41-BFE9-4FFA-B1D0-FD0AB8570E6D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CDD9DC49-D858-434F-92C5-53FF146B86E0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E63024B5-7BA0-41B6-9FAE-02DEACA03297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C0C60D7D-4D69-4A11-86E6-F23EAF7AC999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BEEDB050-CFFD-4944-AEBB-E2B6DB7CECE1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017A5623-F1AE-445A-B02A-0BB0589C8C71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4AB77CE1-E9A8-4D72-B515-43CF031BE5DB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A0F43461-DADC-4CBA-86B1-E7A94792E9D8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7765F733-1293-434A-8834-51C4284F442C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85721E64-7CC3-469A-BFAD-7AA25233354B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6B20447A-5180-46F6-9EFC-35008AD39968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FF0E1A83-FEB4-4B84-A338-F173907109EA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A6480629-9DA0-42AE-A3CB-36B43D97721A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58B3BF4F-9B49-48A7-937B-E5D922067C13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47D30E44-5C2D-46F3-8DD3-8A765BCEC7E1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DF7E7130-85CD-4E41-AF9D-301D16D16F75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8A6C7D16-7F0A-4C41-A390-BFDF1168A67D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45CFFC45-6AFE-4A2A-A584-DD9998E11F73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2AFA37BF-40A3-41DB-9426-B2E1CBBB5DB6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9A6C9639-9643-4892-9D9C-E38BF89A987A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39D7CE4D-D398-4AA4-8E09-AFBF50245C52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3DBEBE19-FE7B-42F1-8A81-345B7A388F3F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33516123-3362-4EF4-8626-63614AECF437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7AF72723-4E24-4C78-B493-77A6ECBD7E18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692E9CB1-31C6-4C79-8FED-EB32D66E2646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D52BCBBA-4537-497F-BC56-7464BBC77AB7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745FECE1-43D1-4428-BF0D-4207777CEC31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F0C3EC2B-A888-4B51-9973-7151C145A96C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BF214D5C-0D52-4655-985A-9BA0BE56A0D8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BB207DC9-A81F-4116-A77B-542EAC6E61CE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F5B1813F-BB19-46B4-8FE1-F5CA0551D994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19AC57CD-030C-4F6F-B18F-CD79FC6E9E51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4CA36A38-7940-4722-B811-1A5FAACB4CA0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F4B88810-8608-4034-BBD9-96C2C6DEF36D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9ACD7C23-F8DE-47AA-A199-8D0745F930C5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B61A0A84-D018-4116-8037-F21B7962C8E7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1F97EB41-26FE-4FE3-94F2-FD84E77778B4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C0038566-04F6-49B6-8475-3D05628EE5C3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DC0F1AA4-723C-452A-9E03-FED97FD17B58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53A17F06-6D32-4204-871D-61722DB9A240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829E44CB-FAFA-458A-80E4-FC23922C4832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A13A8FFE-05BC-4727-813A-430DC9E8EC67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A494217C-1F3E-4021-929A-58FC151311E9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CA21B750-9A26-475C-824F-A858815DB518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398B49D8-CF52-4857-97F0-0FBE2B6D821F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61ED893B-A2A8-47D4-B1D2-15A52BFCCF8B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C77A1975-5922-406B-9B56-F7B66533BB76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7FFCF0E8-10AC-42FD-8162-2854BFC06BBA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A83594CC-42F0-4B51-8CAC-1EF106597859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1AC86E2F-91BD-4E65-AEA2-7BCB88AE54D3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D16409C2-9D20-4F7B-8C66-E6A0033DE53E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52DF6464-8F58-47D4-826E-B69DEC150432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7DC4B4E2-0464-46E1-91E0-AECB2C9A2759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85C2EFF8-8F9E-4AB2-8093-2030DFC2A36F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9D9DBDE6-F30D-4382-A96C-6E939EC8F7A1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4206AB25-C44C-497F-9F21-27C29C7C3079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4902E741-A2AA-4BE0-854E-F7B5B46635D8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DEFAB4D5-0058-4BE4-8070-830FC9F6A64C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7BB426B2-21FD-4A8B-B134-1FDE09E83EBF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7BC7D4EA-2A7A-438D-BD26-6AD472E7D9CB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B06D206A-3A70-45CC-86E3-0B06334484ED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8370923A-512B-4293-9A88-B5BB4FEFA9FC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CF5F1EA7-CDBC-47D1-B115-2DA6D71A599F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58A39F48-8CFD-4A5C-9D10-2EF3F04AECC1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61D75908-9219-4986-8E98-564DA6433123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66101A91-FDC9-4923-9A89-76F96B7ACFFB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31AA19C7-29F0-4CF5-9A7F-1DF18B3E2F98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0DE64345-CE48-4170-AA5F-4AF7CA590118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D94D4398-1264-4E16-9045-835CD5984BB8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8CA11170-A806-456F-AE12-5E5E7B5BA819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Fábio Koichi Freitas Nozaki - Oficial de Chancelaria</author>
  </authors>
  <commentList>
    <comment ref="C37" authorId="0" shapeId="0" xr:uid="{2CE614BA-3F4F-496A-A7CE-C78DC2D59668}">
      <text>
        <r>
          <rPr>
            <sz val="9"/>
            <color indexed="81"/>
            <rFont val="Segoe UI"/>
            <family val="2"/>
          </rPr>
          <t>(RAT 1%, 2%, 3%) * FAP (0,5-2); max 6% (verificar GFIP)</t>
        </r>
      </text>
    </comment>
    <comment ref="B45" authorId="0" shapeId="0" xr:uid="{639BEA65-DA30-47A6-93D4-E81120FD91F9}">
      <text>
        <r>
          <rPr>
            <sz val="9"/>
            <color indexed="81"/>
            <rFont val="Segoe UI"/>
            <family val="2"/>
          </rPr>
          <t>2*valor da passagem*dias trabalhados mês- (salário-base*6%)</t>
        </r>
      </text>
    </comment>
    <comment ref="C53" authorId="0" shapeId="0" xr:uid="{7CEA8445-A6F0-4CF8-AF23-C82FC50030FB}">
      <text>
        <r>
          <rPr>
            <sz val="9"/>
            <color indexed="81"/>
            <rFont val="Segoe UI"/>
            <family val="2"/>
          </rPr>
          <t>5,55% (TCU)*1/12 - máx 0,46%</t>
        </r>
      </text>
    </comment>
    <comment ref="C54" authorId="0" shapeId="0" xr:uid="{DAB4BBA4-3597-49AC-8752-125A5EB1C70A}">
      <text>
        <r>
          <rPr>
            <sz val="9"/>
            <color indexed="81"/>
            <rFont val="Segoe UI"/>
            <family val="2"/>
          </rPr>
          <t>fgts (8,00%)* aviso prévio indenizado (0,46%)</t>
        </r>
      </text>
    </comment>
    <comment ref="C55" authorId="0" shapeId="0" xr:uid="{F67A2E1C-5A25-4883-994D-0EBCAF455FD0}">
      <text>
        <r>
          <rPr>
            <sz val="9"/>
            <color indexed="81"/>
            <rFont val="Segoe UI"/>
            <family val="2"/>
          </rPr>
          <t>fgts*(multa fgts)*(1+13º+férias e adic férias)</t>
        </r>
      </text>
    </comment>
    <comment ref="C56" authorId="0" shapeId="0" xr:uid="{9A3A13FF-FBF2-4802-A989-34F1F8CC8CBB}">
      <text>
        <r>
          <rPr>
            <sz val="9"/>
            <color indexed="81"/>
            <rFont val="Segoe UI"/>
            <family val="2"/>
          </rPr>
          <t>(1/30 dias*7)/12</t>
        </r>
      </text>
    </comment>
    <comment ref="C58" authorId="0" shapeId="0" xr:uid="{3D3BEADB-B1F7-4E97-BF7F-EFC14206C7CB}">
      <text>
        <r>
          <rPr>
            <sz val="9"/>
            <color indexed="81"/>
            <rFont val="Segoe UI"/>
            <family val="2"/>
          </rPr>
          <t>fgts*(multa fgts+CS fgts)* 0,71%</t>
        </r>
      </text>
    </comment>
    <comment ref="C87" authorId="0" shapeId="0" xr:uid="{5ABEE5C1-8B4A-4081-80BE-A6A88015581C}">
      <text>
        <r>
          <rPr>
            <sz val="9"/>
            <color indexed="81"/>
            <rFont val="Segoe UI"/>
            <family val="2"/>
          </rPr>
          <t>min 2% max 5% - optantes simples, consultar tabela</t>
        </r>
      </text>
    </comment>
  </commentList>
</comments>
</file>

<file path=xl/sharedStrings.xml><?xml version="1.0" encoding="utf-8"?>
<sst xmlns="http://schemas.openxmlformats.org/spreadsheetml/2006/main" count="1349" uniqueCount="133">
  <si>
    <t>PLANILHA DE CUSTOS E FORMAÇÃO DE PREÇOS</t>
  </si>
  <si>
    <t>Discriminação dos Serviços</t>
  </si>
  <si>
    <t xml:space="preserve">   A - Data da apresentação da proposta</t>
  </si>
  <si>
    <t xml:space="preserve">   B - Município/UF</t>
  </si>
  <si>
    <t>Brasília/DF</t>
  </si>
  <si>
    <t xml:space="preserve">   C - Ano do Acordo, Convenção Coletiva ou Sentença Normativa em Dissídio Coletivo</t>
  </si>
  <si>
    <t>2023/2024</t>
  </si>
  <si>
    <t xml:space="preserve">   D - Número de meses de execução contratual:</t>
  </si>
  <si>
    <t>Identificação do Serviço</t>
  </si>
  <si>
    <t>Tipo de serviço</t>
  </si>
  <si>
    <t>Unidade de medida</t>
  </si>
  <si>
    <t>Quantidade a contratar</t>
  </si>
  <si>
    <t>Item</t>
  </si>
  <si>
    <t>INDIVÍDUO</t>
  </si>
  <si>
    <t>Módulos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</si>
  <si>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</si>
  <si>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</si>
  <si>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</si>
  <si>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(dia/mês/ano)</t>
  </si>
  <si>
    <t>Módulo 1 - Composição da Remuneração</t>
  </si>
  <si>
    <t>Salário-base do profissional</t>
  </si>
  <si>
    <t>Adicional noturno</t>
  </si>
  <si>
    <t>Horas Extra</t>
  </si>
  <si>
    <t>Sobreaviso</t>
  </si>
  <si>
    <t>Outros</t>
  </si>
  <si>
    <t>TOTAL - MÓDULO 1</t>
  </si>
  <si>
    <t>Módulo 2 - Encargos e Benefícios Anuais, Mensais, Diários</t>
  </si>
  <si>
    <t>Submódulo 2.1 - 13º salário, férias e adicional de férias</t>
  </si>
  <si>
    <t>A</t>
  </si>
  <si>
    <t>13º salário</t>
  </si>
  <si>
    <t>B</t>
  </si>
  <si>
    <t>Férias e adicional de férias</t>
  </si>
  <si>
    <t>Subtotal Submódulo 2.1</t>
  </si>
  <si>
    <t>Submódulo 2.2 - GPS, FGTS e Outras Contribuições</t>
  </si>
  <si>
    <t>INSS</t>
  </si>
  <si>
    <t>Salário educação</t>
  </si>
  <si>
    <t>C</t>
  </si>
  <si>
    <t>SAT</t>
  </si>
  <si>
    <t>D</t>
  </si>
  <si>
    <t>SESC ou SESI</t>
  </si>
  <si>
    <t>E</t>
  </si>
  <si>
    <t>SENAI - SENAC</t>
  </si>
  <si>
    <t>F</t>
  </si>
  <si>
    <t>SEBRAE</t>
  </si>
  <si>
    <t>G</t>
  </si>
  <si>
    <t>INCRA</t>
  </si>
  <si>
    <t>H</t>
  </si>
  <si>
    <t>FGTS</t>
  </si>
  <si>
    <t>Total Submódulo 2.2</t>
  </si>
  <si>
    <t xml:space="preserve">Submódulo 2.3 - Benefícios Mensais e Diários </t>
  </si>
  <si>
    <t xml:space="preserve">Transporte </t>
  </si>
  <si>
    <t xml:space="preserve">Auxílio Alimentação  </t>
  </si>
  <si>
    <t>Assistência médica e familiar</t>
  </si>
  <si>
    <t>Outros (especificar)</t>
  </si>
  <si>
    <t>Total Submódulo 2.3</t>
  </si>
  <si>
    <t>TOTAL - MÓDULO 2</t>
  </si>
  <si>
    <t>Módulo 3 - Provisão para rescisão</t>
  </si>
  <si>
    <t>Aviso Prévio Indenizado</t>
  </si>
  <si>
    <t>Incidência do FGTS sobre Aviso Prévio Indenizado</t>
  </si>
  <si>
    <t>Multa do FGTS sobre Aviso Prévio Indenizado</t>
  </si>
  <si>
    <t>Aviso Prévio Trabalhado</t>
  </si>
  <si>
    <t>Incidência dos encargos do submódulo 2.2 sobre Aviso Prévio Trabalhado</t>
  </si>
  <si>
    <t>Multa do FGTS  sobre Aviso Prévio trabalhado</t>
  </si>
  <si>
    <t>TOTAL - MÓDULO 3</t>
  </si>
  <si>
    <t>Módulo 4 - Custo da reposição do funcionário ausente</t>
  </si>
  <si>
    <t>Férias</t>
  </si>
  <si>
    <t>Ausências Legais</t>
  </si>
  <si>
    <t>Licença Paternidade</t>
  </si>
  <si>
    <t>Ausência por acidente de trabalho</t>
  </si>
  <si>
    <t>Afastamento maternidade</t>
  </si>
  <si>
    <t>Subtotal Módulo 4</t>
  </si>
  <si>
    <t>Incidência dos encargos do submódulo 2.2 sobre Reposição do Funcionário Ausente</t>
  </si>
  <si>
    <t>TOTAL - MÓDULO 4</t>
  </si>
  <si>
    <t>Módulo 5 - Insumos Diversos</t>
  </si>
  <si>
    <t>Softwares</t>
  </si>
  <si>
    <t>Recursos Computacionais</t>
  </si>
  <si>
    <t>Equipamentos</t>
  </si>
  <si>
    <t>Custos com Serviços de Informações</t>
  </si>
  <si>
    <t>Treinamentos e Capacitações</t>
  </si>
  <si>
    <t xml:space="preserve">Outros </t>
  </si>
  <si>
    <t>TOTAL - MÓDULO 5</t>
  </si>
  <si>
    <t>Módulo 6 - Custos Indiretos, Tributos e Lucro</t>
  </si>
  <si>
    <t>Custos Indiretos</t>
  </si>
  <si>
    <t>Lucro</t>
  </si>
  <si>
    <t>PIS</t>
  </si>
  <si>
    <t>COFINS</t>
  </si>
  <si>
    <t>ISS</t>
  </si>
  <si>
    <t>CPRB</t>
  </si>
  <si>
    <t>TOTAL - MÓDULO 6</t>
  </si>
  <si>
    <t>PREÇO PARA UM PROFISSIONAL</t>
  </si>
  <si>
    <t>PREÇO MENSAL TOTAL</t>
  </si>
  <si>
    <t>Identificação da Dispensa de Licitação</t>
  </si>
  <si>
    <t>Nº do Processo</t>
  </si>
  <si>
    <t>Nº da Licitação</t>
  </si>
  <si>
    <t>Nome da Empresa</t>
  </si>
  <si>
    <t>CNPJ</t>
  </si>
  <si>
    <t>GRUPO ÚNICO</t>
  </si>
  <si>
    <t>Grupo</t>
  </si>
  <si>
    <t>Perfil Profissional</t>
  </si>
  <si>
    <t>Catser</t>
  </si>
  <si>
    <t>Valor Unitário Mensal</t>
  </si>
  <si>
    <t>Valor Total Mensal</t>
  </si>
  <si>
    <t>Salário de Referência (B)</t>
  </si>
  <si>
    <t>Custo mensal do Perfil  (C)</t>
  </si>
  <si>
    <t>Custo Total do Perfil (D)
(D = C X A)</t>
  </si>
  <si>
    <t xml:space="preserve">Serviços profissionais técnicos especializados em apoio a gestão 
de Infraestrutura / Perfil vinculado: Analista de Apoio à Gestão de 
Infraestrutura de Tecnologia da Informação – Nível Sênior </t>
  </si>
  <si>
    <t>Posto</t>
  </si>
  <si>
    <t xml:space="preserve">
Serviços profissionais técnicos especializados em apoio a gestão 
de Infraestrutura / Perfil vinculado: Analista de Apoio à Gestão de 
Segurança da Informação e Proteção de Dados – Nível Sênior</t>
  </si>
  <si>
    <t xml:space="preserve">Serviços profissionais técnicos especializados em Métricas / Perfil 
vinculado: Analista de Testes, Qualidade e Métricas de Software – 
Nível Sênior </t>
  </si>
  <si>
    <t xml:space="preserve">Serviços profissionais técnicos especializados em design de inter
faces / Perfil vinculado: Designer Gráfico – Nível Sênior </t>
  </si>
  <si>
    <t>Serviços profissionais técnicos especializados em apoio a gestão / 
Perfil vinculado: Analista de Apoio à Processos de Contratação e 
Gerenciamento de Contratos de TI – Nível Sênior</t>
  </si>
  <si>
    <t xml:space="preserve">
Serviços profissionais técnicos especializados em apoio a gestão / 
Perfil vinculado: Analista de Apoio à Processos de Contratação e 
Gerenciamento de Contratos de TI – Nível Pleno </t>
  </si>
  <si>
    <t xml:space="preserve">Serviços profissionais técnicos especializados em suporte à Gover
nança de TIC / Perfil vinculado: Analista de Apoio a Processos de 
Governança de TI - Nível Sênior </t>
  </si>
  <si>
    <t xml:space="preserve">Serviços profissionais técnicos especializados em Gestão de Proje
tos / Perfil vinculado: Gerente de Projetos – Nível Sênior </t>
  </si>
  <si>
    <t>Serviços profissionais técnicos especializados em Gestão de Proje
tos / Perfil vinculado: Gerente de Projetos – Nível Pleno</t>
  </si>
  <si>
    <t xml:space="preserve">Serviços profissionais técnicos especializados em Análise de Pro
cessos / Perfil vinculado: Analista de Processos de Negócio – Nível 
Sênior </t>
  </si>
  <si>
    <t xml:space="preserve">Serviços profissionais técnicos especializados em Análise de Pro
cessos / Perfil vinculado: Analista de Processos de Negócio – Nível 
Pleno </t>
  </si>
  <si>
    <t>Quantitativo Total da Equipe</t>
  </si>
  <si>
    <t>Custo Total Mensal (E)</t>
  </si>
  <si>
    <t>Custo Total Anual (E X 12)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</si>
  <si>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</si>
  <si>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</si>
  <si>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</si>
  <si>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</si>
  <si>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</si>
  <si>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</si>
  <si>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</si>
  <si>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</si>
  <si>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</si>
  <si>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</si>
  <si>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</si>
  <si>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Para os demais itens do módulo 2.2 todas as alíquotas foram aplicadas sobre a soma do total do módulo 1 e do total módulo 2.1</t>
  </si>
  <si>
    <r>
      <t xml:space="preserve">O INSS está aplicado sobre  total do módulo 1 e apenas sobre o item Férias e adicional de férias do módulo 2.1 uma vez que a alteração da alíquota instituída pela Lei nº 14.973/2024 não incide sobre o item “13º salário", mas apenas sobre o valor do item “férias e adicional de férias" conforme artigo 9º-A, § 1º  - "A partir de 1º de janeiro de 2025 até 31 de dezembro de 2027, para fins de cálculo do valor devido sob o regime da substituição parcial de que trata o caput deste artigo, as contribuições previstas nos incisos I e III do caput do art. 22 da Lei nº 8.212, de 24 de julho de 1991, não incidirão sobre as remunerações pagas, devidas ou creditadas a título de </t>
    </r>
    <r>
      <rPr>
        <b/>
        <i/>
        <sz val="11"/>
        <color theme="1"/>
        <rFont val="Aptos Narrow"/>
        <family val="2"/>
        <scheme val="minor"/>
      </rPr>
      <t>décimo terceiro salário."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</si>
</sst>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&quot;R$&quot;\ * #,##0.00000_-;\-&quot;R$&quot;\ * #,##0.00000_-;_-&quot;R$&quot;\ * &quot;-&quot;??_-;_-@_-"/>
    <numFmt numFmtId="166" formatCode="0.0000"/>
    <numFmt numFmtId="167" formatCode="_-&quot;R$&quot;\ * #,##0.0000_-;\-&quot;R$&quot;\ * #,##0.0000_-;_-&quot;R$&quot;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indexed="81"/>
      <name val="Segoe U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14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6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44" fontId="3" fillId="6" borderId="14" xfId="2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44" fontId="6" fillId="8" borderId="18" xfId="2" applyFont="1" applyFill="1" applyBorder="1" applyAlignment="1">
      <alignment horizontal="center" vertical="center"/>
    </xf>
    <xf numFmtId="10" fontId="3" fillId="0" borderId="32" xfId="0" applyNumberFormat="1" applyFont="1" applyBorder="1" applyAlignment="1">
      <alignment horizontal="center" vertical="center"/>
    </xf>
    <xf numFmtId="44" fontId="3" fillId="0" borderId="14" xfId="2" applyFont="1" applyBorder="1" applyAlignment="1">
      <alignment horizontal="center" vertical="center"/>
    </xf>
    <xf numFmtId="0" fontId="6" fillId="11" borderId="15" xfId="0" applyFont="1" applyFill="1" applyBorder="1" applyAlignment="1">
      <alignment vertical="center"/>
    </xf>
    <xf numFmtId="0" fontId="6" fillId="11" borderId="16" xfId="0" applyFont="1" applyFill="1" applyBorder="1" applyAlignment="1">
      <alignment vertical="center"/>
    </xf>
    <xf numFmtId="10" fontId="6" fillId="11" borderId="33" xfId="0" applyNumberFormat="1" applyFont="1" applyFill="1" applyBorder="1" applyAlignment="1">
      <alignment horizontal="center" vertical="center"/>
    </xf>
    <xf numFmtId="44" fontId="6" fillId="11" borderId="18" xfId="2" applyFont="1" applyFill="1" applyBorder="1" applyAlignment="1">
      <alignment horizontal="center" vertical="center"/>
    </xf>
    <xf numFmtId="10" fontId="3" fillId="6" borderId="32" xfId="0" applyNumberFormat="1" applyFont="1" applyFill="1" applyBorder="1" applyAlignment="1" applyProtection="1">
      <alignment horizontal="center" vertical="center"/>
      <protection locked="0"/>
    </xf>
    <xf numFmtId="10" fontId="3" fillId="2" borderId="32" xfId="0" applyNumberFormat="1" applyFont="1" applyFill="1" applyBorder="1" applyAlignment="1" applyProtection="1">
      <alignment horizontal="center" vertical="center"/>
      <protection locked="0"/>
    </xf>
    <xf numFmtId="10" fontId="6" fillId="11" borderId="17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6" fillId="11" borderId="38" xfId="0" applyFont="1" applyFill="1" applyBorder="1" applyAlignment="1">
      <alignment vertical="center"/>
    </xf>
    <xf numFmtId="0" fontId="6" fillId="11" borderId="32" xfId="0" applyFont="1" applyFill="1" applyBorder="1" applyAlignment="1">
      <alignment vertical="center"/>
    </xf>
    <xf numFmtId="10" fontId="6" fillId="12" borderId="32" xfId="0" applyNumberFormat="1" applyFont="1" applyFill="1" applyBorder="1" applyAlignment="1">
      <alignment horizontal="center" vertical="center"/>
    </xf>
    <xf numFmtId="44" fontId="6" fillId="12" borderId="14" xfId="2" applyFont="1" applyFill="1" applyBorder="1" applyAlignment="1">
      <alignment horizontal="center" vertical="center"/>
    </xf>
    <xf numFmtId="44" fontId="6" fillId="12" borderId="29" xfId="2" applyFont="1" applyFill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4" fontId="6" fillId="9" borderId="18" xfId="2" applyFont="1" applyFill="1" applyBorder="1" applyAlignment="1">
      <alignment horizontal="center" vertical="center"/>
    </xf>
    <xf numFmtId="44" fontId="6" fillId="3" borderId="41" xfId="2" applyFont="1" applyFill="1" applyBorder="1" applyAlignment="1">
      <alignment horizontal="center" vertical="center"/>
    </xf>
    <xf numFmtId="44" fontId="3" fillId="0" borderId="0" xfId="2" applyFont="1" applyAlignment="1">
      <alignment horizontal="center" vertical="center"/>
    </xf>
    <xf numFmtId="44" fontId="6" fillId="13" borderId="41" xfId="2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10" fontId="0" fillId="0" borderId="0" xfId="0" applyNumberFormat="1"/>
    <xf numFmtId="0" fontId="0" fillId="0" borderId="45" xfId="0" applyBorder="1" applyAlignment="1">
      <alignment horizontal="center" vertical="center" wrapText="1"/>
    </xf>
    <xf numFmtId="0" fontId="0" fillId="0" borderId="32" xfId="0" applyBorder="1" applyAlignment="1">
      <alignment horizontal="left" wrapText="1"/>
    </xf>
    <xf numFmtId="0" fontId="0" fillId="0" borderId="32" xfId="0" applyBorder="1" applyAlignment="1">
      <alignment horizontal="center" vertical="center" wrapText="1"/>
    </xf>
    <xf numFmtId="44" fontId="2" fillId="0" borderId="32" xfId="0" applyNumberFormat="1" applyFont="1" applyBorder="1" applyAlignment="1">
      <alignment horizontal="center" vertical="center"/>
    </xf>
    <xf numFmtId="0" fontId="2" fillId="0" borderId="32" xfId="1" applyNumberFormat="1" applyFont="1" applyBorder="1" applyAlignment="1">
      <alignment horizontal="center" vertical="center"/>
    </xf>
    <xf numFmtId="9" fontId="0" fillId="0" borderId="0" xfId="3" applyFont="1"/>
    <xf numFmtId="0" fontId="0" fillId="0" borderId="46" xfId="0" applyBorder="1" applyAlignment="1">
      <alignment horizontal="center" vertical="center" wrapText="1"/>
    </xf>
    <xf numFmtId="165" fontId="2" fillId="0" borderId="32" xfId="0" applyNumberFormat="1" applyFont="1" applyBorder="1"/>
    <xf numFmtId="44" fontId="0" fillId="2" borderId="0" xfId="2" applyFont="1" applyFill="1"/>
    <xf numFmtId="166" fontId="0" fillId="0" borderId="0" xfId="0" applyNumberFormat="1"/>
    <xf numFmtId="167" fontId="2" fillId="0" borderId="32" xfId="0" applyNumberFormat="1" applyFont="1" applyBorder="1" applyAlignment="1">
      <alignment vertical="center"/>
    </xf>
    <xf numFmtId="0" fontId="9" fillId="0" borderId="32" xfId="0" applyFont="1" applyBorder="1" applyAlignment="1">
      <alignment horizontal="right"/>
    </xf>
    <xf numFmtId="44" fontId="9" fillId="0" borderId="25" xfId="0" applyNumberFormat="1" applyFont="1" applyBorder="1" applyAlignment="1">
      <alignment horizontal="center"/>
    </xf>
    <xf numFmtId="44" fontId="9" fillId="0" borderId="13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4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8" borderId="15" xfId="0" applyFont="1" applyFill="1" applyBorder="1" applyAlignment="1">
      <alignment horizontal="left" vertical="center"/>
    </xf>
    <xf numFmtId="0" fontId="6" fillId="8" borderId="16" xfId="0" applyFont="1" applyFill="1" applyBorder="1" applyAlignment="1">
      <alignment horizontal="left" vertical="center"/>
    </xf>
    <xf numFmtId="0" fontId="6" fillId="8" borderId="17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11" borderId="15" xfId="0" applyFont="1" applyFill="1" applyBorder="1" applyAlignment="1">
      <alignment horizontal="left" vertical="center"/>
    </xf>
    <xf numFmtId="0" fontId="6" fillId="11" borderId="16" xfId="0" applyFont="1" applyFill="1" applyBorder="1" applyAlignment="1">
      <alignment horizontal="left" vertical="center"/>
    </xf>
    <xf numFmtId="0" fontId="6" fillId="11" borderId="17" xfId="0" applyFont="1" applyFill="1" applyBorder="1" applyAlignment="1">
      <alignment horizontal="left" vertical="center"/>
    </xf>
    <xf numFmtId="0" fontId="7" fillId="7" borderId="35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6" fillId="12" borderId="39" xfId="0" applyFont="1" applyFill="1" applyBorder="1" applyAlignment="1">
      <alignment horizontal="left" vertical="center"/>
    </xf>
    <xf numFmtId="0" fontId="6" fillId="12" borderId="33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2" borderId="42" xfId="0" applyFill="1" applyBorder="1" applyAlignment="1">
      <alignment horizontal="left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B3BC-4CEF-4286-A5E4-D6514F6F568E}">
  <sheetPr codeName="Planilha26"/>
  <dimension ref="D2:S23"/>
  <sheetViews>
    <sheetView tabSelected="1" topLeftCell="C13" zoomScale="85" zoomScaleNormal="85" workbookViewId="0">
      <selection activeCell="N18" sqref="N18"/>
    </sheetView>
  </sheetViews>
  <sheetFormatPr defaultRowHeight="15" x14ac:dyDescent="0.25"/>
  <cols>
    <col min="4" max="4" width="6.5703125" bestFit="1" customWidth="1"/>
    <col min="5" max="5" width="15.85546875" style="54" customWidth="1"/>
    <col min="6" max="6" width="68.85546875" style="55" customWidth="1"/>
    <col min="7" max="7" width="8.140625" customWidth="1"/>
    <col min="8" max="8" width="13.5703125" customWidth="1"/>
    <col min="9" max="11" width="15.42578125" customWidth="1"/>
    <col min="12" max="12" width="19.140625" bestFit="1" customWidth="1"/>
    <col min="14" max="14" width="21.42578125" customWidth="1"/>
    <col min="19" max="19" width="10.7109375" bestFit="1" customWidth="1"/>
  </cols>
  <sheetData>
    <row r="2" spans="4:19" ht="15.75" thickBot="1" x14ac:dyDescent="0.3"/>
    <row r="3" spans="4:19" ht="15.75" x14ac:dyDescent="0.25">
      <c r="D3" s="91" t="s">
        <v>91</v>
      </c>
      <c r="E3" s="92"/>
      <c r="F3" s="92"/>
      <c r="G3" s="93"/>
      <c r="H3" s="94"/>
      <c r="I3" s="94"/>
      <c r="J3" s="94"/>
      <c r="K3" s="94"/>
      <c r="L3" s="95"/>
    </row>
    <row r="4" spans="4:19" ht="15.75" x14ac:dyDescent="0.25">
      <c r="D4" s="77" t="s">
        <v>92</v>
      </c>
      <c r="E4" s="78"/>
      <c r="F4" s="78"/>
      <c r="G4" s="79"/>
      <c r="H4" s="80"/>
      <c r="I4" s="80"/>
      <c r="J4" s="80"/>
      <c r="K4" s="80"/>
      <c r="L4" s="81"/>
    </row>
    <row r="5" spans="4:19" ht="15.75" x14ac:dyDescent="0.25">
      <c r="D5" s="77" t="s">
        <v>93</v>
      </c>
      <c r="E5" s="78"/>
      <c r="F5" s="78"/>
      <c r="G5" s="79"/>
      <c r="H5" s="80"/>
      <c r="I5" s="80"/>
      <c r="J5" s="80"/>
      <c r="K5" s="80"/>
      <c r="L5" s="81"/>
    </row>
    <row r="6" spans="4:19" ht="15.75" x14ac:dyDescent="0.25">
      <c r="D6" s="77" t="s">
        <v>94</v>
      </c>
      <c r="E6" s="78"/>
      <c r="F6" s="78"/>
      <c r="G6" s="79"/>
      <c r="H6" s="80"/>
      <c r="I6" s="80"/>
      <c r="J6" s="80"/>
      <c r="K6" s="80"/>
      <c r="L6" s="81"/>
    </row>
    <row r="7" spans="4:19" ht="16.5" thickBot="1" x14ac:dyDescent="0.3">
      <c r="D7" s="82" t="s">
        <v>95</v>
      </c>
      <c r="E7" s="83"/>
      <c r="F7" s="83"/>
      <c r="G7" s="84"/>
      <c r="H7" s="85"/>
      <c r="I7" s="85"/>
      <c r="J7" s="85"/>
      <c r="K7" s="85"/>
      <c r="L7" s="86"/>
    </row>
    <row r="9" spans="4:19" ht="18.75" x14ac:dyDescent="0.3">
      <c r="D9" s="87" t="s">
        <v>96</v>
      </c>
      <c r="E9" s="87"/>
      <c r="F9" s="87"/>
      <c r="G9" s="87"/>
      <c r="H9" s="87"/>
      <c r="I9" s="87"/>
      <c r="J9" s="87"/>
      <c r="K9" s="87"/>
      <c r="L9" s="87"/>
    </row>
    <row r="10" spans="4:19" ht="45" x14ac:dyDescent="0.25">
      <c r="D10" s="56" t="s">
        <v>97</v>
      </c>
      <c r="E10" s="57" t="s">
        <v>12</v>
      </c>
      <c r="F10" s="58" t="s">
        <v>98</v>
      </c>
      <c r="G10" s="57" t="s">
        <v>99</v>
      </c>
      <c r="H10" s="57" t="s">
        <v>100</v>
      </c>
      <c r="I10" s="57" t="s">
        <v>101</v>
      </c>
      <c r="J10" s="57" t="s">
        <v>102</v>
      </c>
      <c r="K10" s="57" t="s">
        <v>103</v>
      </c>
      <c r="L10" s="57" t="s">
        <v>104</v>
      </c>
      <c r="S10" s="59"/>
    </row>
    <row r="11" spans="4:19" ht="45" x14ac:dyDescent="0.25">
      <c r="D11" s="88">
        <v>1</v>
      </c>
      <c r="E11" s="60">
        <v>1</v>
      </c>
      <c r="F11" s="61" t="s">
        <v>105</v>
      </c>
      <c r="G11" s="62">
        <v>27260</v>
      </c>
      <c r="H11" s="63" t="s">
        <v>106</v>
      </c>
      <c r="I11" s="64">
        <v>2</v>
      </c>
      <c r="J11" s="63">
        <v>13323.98</v>
      </c>
      <c r="K11" s="63">
        <f>'1'!$E$91</f>
        <v>23935.18</v>
      </c>
      <c r="L11" s="70">
        <f>K11*I11</f>
        <v>47870.36</v>
      </c>
      <c r="N11" s="69"/>
      <c r="S11" s="65"/>
    </row>
    <row r="12" spans="4:19" ht="60" x14ac:dyDescent="0.25">
      <c r="D12" s="89"/>
      <c r="E12" s="66">
        <v>2</v>
      </c>
      <c r="F12" s="61" t="s">
        <v>107</v>
      </c>
      <c r="G12" s="62">
        <v>27260</v>
      </c>
      <c r="H12" s="63" t="s">
        <v>106</v>
      </c>
      <c r="I12" s="64">
        <v>2</v>
      </c>
      <c r="J12" s="63">
        <v>13567.11</v>
      </c>
      <c r="K12" s="63">
        <f>'2'!$E$91</f>
        <v>24355.89</v>
      </c>
      <c r="L12" s="70">
        <f t="shared" ref="L12:L21" si="0">K12*I12</f>
        <v>48711.78</v>
      </c>
      <c r="N12" s="69"/>
    </row>
    <row r="13" spans="4:19" ht="45" x14ac:dyDescent="0.25">
      <c r="D13" s="89"/>
      <c r="E13" s="62">
        <v>3</v>
      </c>
      <c r="F13" s="61" t="s">
        <v>108</v>
      </c>
      <c r="G13" s="62">
        <v>27260</v>
      </c>
      <c r="H13" s="63" t="s">
        <v>106</v>
      </c>
      <c r="I13" s="64">
        <v>2</v>
      </c>
      <c r="J13" s="63">
        <v>13432.56</v>
      </c>
      <c r="K13" s="63">
        <f>'3'!$E$91</f>
        <v>24123.064999999999</v>
      </c>
      <c r="L13" s="70">
        <f t="shared" si="0"/>
        <v>48246.13</v>
      </c>
      <c r="N13" s="69"/>
    </row>
    <row r="14" spans="4:19" ht="45" customHeight="1" x14ac:dyDescent="0.25">
      <c r="D14" s="89"/>
      <c r="E14" s="62">
        <v>4</v>
      </c>
      <c r="F14" s="61" t="s">
        <v>109</v>
      </c>
      <c r="G14" s="62">
        <v>27260</v>
      </c>
      <c r="H14" s="63" t="s">
        <v>106</v>
      </c>
      <c r="I14" s="64">
        <v>1</v>
      </c>
      <c r="J14" s="63">
        <v>8300</v>
      </c>
      <c r="K14" s="63">
        <f>'4'!$E$91</f>
        <v>15284.67</v>
      </c>
      <c r="L14" s="70">
        <f t="shared" si="0"/>
        <v>15284.67</v>
      </c>
      <c r="N14" s="69"/>
    </row>
    <row r="15" spans="4:19" ht="45" x14ac:dyDescent="0.25">
      <c r="D15" s="89"/>
      <c r="E15" s="62">
        <v>5</v>
      </c>
      <c r="F15" s="61" t="s">
        <v>110</v>
      </c>
      <c r="G15" s="62">
        <v>27260</v>
      </c>
      <c r="H15" s="63" t="s">
        <v>106</v>
      </c>
      <c r="I15" s="64">
        <v>5</v>
      </c>
      <c r="J15" s="63">
        <v>13905.73</v>
      </c>
      <c r="K15" s="63">
        <f>'5'!$E$91</f>
        <v>24941.84</v>
      </c>
      <c r="L15" s="70">
        <f t="shared" si="0"/>
        <v>124709.2</v>
      </c>
      <c r="N15" s="69"/>
    </row>
    <row r="16" spans="4:19" ht="60" x14ac:dyDescent="0.25">
      <c r="D16" s="89"/>
      <c r="E16" s="62">
        <v>6</v>
      </c>
      <c r="F16" s="61" t="s">
        <v>111</v>
      </c>
      <c r="G16" s="62">
        <v>27260</v>
      </c>
      <c r="H16" s="63" t="s">
        <v>106</v>
      </c>
      <c r="I16" s="64">
        <v>5</v>
      </c>
      <c r="J16" s="63">
        <v>9026.91</v>
      </c>
      <c r="K16" s="63">
        <f>'6'!$E$91</f>
        <v>16499.560000000001</v>
      </c>
      <c r="L16" s="70">
        <f t="shared" si="0"/>
        <v>82497.8</v>
      </c>
      <c r="N16" s="69"/>
    </row>
    <row r="17" spans="4:14" ht="45" x14ac:dyDescent="0.25">
      <c r="D17" s="89"/>
      <c r="E17" s="62">
        <v>7</v>
      </c>
      <c r="F17" s="61" t="s">
        <v>112</v>
      </c>
      <c r="G17" s="62">
        <v>27260</v>
      </c>
      <c r="H17" s="63" t="s">
        <v>106</v>
      </c>
      <c r="I17" s="64">
        <v>1</v>
      </c>
      <c r="J17" s="63">
        <v>13814.53</v>
      </c>
      <c r="K17" s="63">
        <f>'7'!$E$91</f>
        <v>24784.02</v>
      </c>
      <c r="L17" s="70">
        <f t="shared" si="0"/>
        <v>24784.02</v>
      </c>
      <c r="N17" s="69"/>
    </row>
    <row r="18" spans="4:14" ht="30" x14ac:dyDescent="0.25">
      <c r="D18" s="89"/>
      <c r="E18" s="62">
        <v>8</v>
      </c>
      <c r="F18" s="61" t="s">
        <v>113</v>
      </c>
      <c r="G18" s="62">
        <v>27260</v>
      </c>
      <c r="H18" s="63" t="s">
        <v>106</v>
      </c>
      <c r="I18" s="64">
        <v>4</v>
      </c>
      <c r="J18" s="63">
        <v>16078.2</v>
      </c>
      <c r="K18" s="63">
        <f>'8'!$E$91</f>
        <v>28701.06</v>
      </c>
      <c r="L18" s="70">
        <f t="shared" si="0"/>
        <v>114804.24</v>
      </c>
      <c r="N18" s="69"/>
    </row>
    <row r="19" spans="4:14" ht="30" x14ac:dyDescent="0.25">
      <c r="D19" s="89"/>
      <c r="E19" s="62">
        <v>9</v>
      </c>
      <c r="F19" s="61" t="s">
        <v>114</v>
      </c>
      <c r="G19" s="62">
        <v>27260</v>
      </c>
      <c r="H19" s="63" t="s">
        <v>106</v>
      </c>
      <c r="I19" s="64">
        <v>12</v>
      </c>
      <c r="J19" s="63">
        <v>11326.16</v>
      </c>
      <c r="K19" s="63">
        <f>'9'!$E$91</f>
        <v>20478.1675</v>
      </c>
      <c r="L19" s="70">
        <f t="shared" si="0"/>
        <v>245738.01</v>
      </c>
      <c r="N19" s="69"/>
    </row>
    <row r="20" spans="4:14" ht="45" x14ac:dyDescent="0.25">
      <c r="D20" s="89"/>
      <c r="E20" s="62">
        <v>10</v>
      </c>
      <c r="F20" s="61" t="s">
        <v>115</v>
      </c>
      <c r="G20" s="62">
        <v>27260</v>
      </c>
      <c r="H20" s="63" t="s">
        <v>106</v>
      </c>
      <c r="I20" s="64">
        <v>1</v>
      </c>
      <c r="J20" s="63">
        <v>12262.56</v>
      </c>
      <c r="K20" s="63">
        <f>'10'!$E$91</f>
        <v>22098.51</v>
      </c>
      <c r="L20" s="70">
        <f t="shared" si="0"/>
        <v>22098.51</v>
      </c>
      <c r="N20" s="69"/>
    </row>
    <row r="21" spans="4:14" ht="45" x14ac:dyDescent="0.25">
      <c r="D21" s="90"/>
      <c r="E21" s="62">
        <v>11</v>
      </c>
      <c r="F21" s="61" t="s">
        <v>116</v>
      </c>
      <c r="G21" s="62">
        <v>27260</v>
      </c>
      <c r="H21" s="63" t="s">
        <v>106</v>
      </c>
      <c r="I21" s="64">
        <v>2</v>
      </c>
      <c r="J21" s="63">
        <v>9100.92</v>
      </c>
      <c r="K21" s="63">
        <f>'11'!$E$91</f>
        <v>16627.63</v>
      </c>
      <c r="L21" s="70">
        <f t="shared" si="0"/>
        <v>33255.26</v>
      </c>
      <c r="N21" s="69"/>
    </row>
    <row r="22" spans="4:14" ht="15.75" x14ac:dyDescent="0.25">
      <c r="D22" s="71" t="s">
        <v>117</v>
      </c>
      <c r="E22" s="71"/>
      <c r="F22" s="71"/>
      <c r="G22" s="71"/>
      <c r="H22" s="71"/>
      <c r="I22" s="64">
        <v>37</v>
      </c>
      <c r="J22" s="72" t="s">
        <v>118</v>
      </c>
      <c r="K22" s="73"/>
      <c r="L22" s="67">
        <f>SUM(L11:L21)</f>
        <v>807999.98</v>
      </c>
    </row>
    <row r="23" spans="4:14" ht="15.75" x14ac:dyDescent="0.25">
      <c r="D23" s="74"/>
      <c r="E23" s="75"/>
      <c r="F23" s="75"/>
      <c r="G23" s="75"/>
      <c r="H23" s="75"/>
      <c r="I23" s="76"/>
      <c r="J23" s="72" t="s">
        <v>119</v>
      </c>
      <c r="K23" s="73"/>
      <c r="L23" s="67">
        <f>L22*12</f>
        <v>9695999.7599999998</v>
      </c>
    </row>
  </sheetData>
  <mergeCells count="16">
    <mergeCell ref="D3:G3"/>
    <mergeCell ref="H3:L3"/>
    <mergeCell ref="D4:G4"/>
    <mergeCell ref="H4:L4"/>
    <mergeCell ref="D5:G5"/>
    <mergeCell ref="H5:L5"/>
    <mergeCell ref="D22:H22"/>
    <mergeCell ref="J22:K22"/>
    <mergeCell ref="D23:I23"/>
    <mergeCell ref="J23:K23"/>
    <mergeCell ref="D6:G6"/>
    <mergeCell ref="H6:L6"/>
    <mergeCell ref="D7:G7"/>
    <mergeCell ref="H7:L7"/>
    <mergeCell ref="D9:L9"/>
    <mergeCell ref="D11:D21"/>
  </mergeCells>
  <printOptions horizont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73B1-09A9-474E-8FBB-D1B86ADD2217}">
  <sheetPr codeName="Planilha12"/>
  <dimension ref="A1:F94"/>
  <sheetViews>
    <sheetView topLeftCell="A66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128</v>
      </c>
    </row>
    <row r="13" spans="1:5" ht="15.75" thickBot="1" x14ac:dyDescent="0.3">
      <c r="B13" s="148">
        <v>0</v>
      </c>
      <c r="C13" s="149"/>
      <c r="D13" s="14" t="s">
        <v>13</v>
      </c>
      <c r="E13" s="15">
        <v>12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Proposta!J19</f>
        <v>11326.16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11326.16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943.84666666666658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1370.4653599999999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2314.3120266666665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634.83126800000002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341.04453779953064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136.40472026666666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204.6070804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136.40472026666666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81.84283216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27.280944053333332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1091.2377621333333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2653.6538650795305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5752.7418917461964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47.705785919999997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3.8164628735999995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226.5232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220.2308888888889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43.606244554133333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226.5232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768.40578223662226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56.630800000000001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188.01425599999999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2.2652320000000001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30.580632000000001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31.713248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309.20416799999998</v>
      </c>
    </row>
    <row r="70" spans="1:5" x14ac:dyDescent="0.25">
      <c r="B70" s="106" t="s">
        <v>71</v>
      </c>
      <c r="C70" s="107"/>
      <c r="D70" s="108"/>
      <c r="E70" s="28">
        <f>E69*D43</f>
        <v>61.223167354003195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370.42733535400316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182.17735009336823</v>
      </c>
    </row>
    <row r="84" spans="1:6" x14ac:dyDescent="0.25">
      <c r="A84" s="1" t="s">
        <v>30</v>
      </c>
      <c r="B84" s="5" t="s">
        <v>83</v>
      </c>
      <c r="C84" s="6"/>
      <c r="D84" s="33">
        <v>1.000138713842804E-2</v>
      </c>
      <c r="E84" s="28">
        <f>IFERROR(IF($E$27="","",($E$27+$E$50+$E$59+$E$71+$E$80+$E$83)*$D$84),"")</f>
        <v>184.02464681980823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133.10808875000001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614.34502499999996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409.56335000000001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737.21402999999998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2260.4324906631764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20478.1675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245738.01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BD40BF41-38C4-4A16-8A6C-E924F23D3D77}"/>
    <dataValidation operator="lessThanOrEqual" showInputMessage="1" errorTitle="Valor inválido" error="Máximo aceito = 5%" sqref="D83" xr:uid="{BC4E4D24-E46A-4D1D-9955-544EFBBCA1AB}"/>
    <dataValidation type="decimal" allowBlank="1" showInputMessage="1" showErrorMessage="1" errorTitle="Valor inválido" error="Mínimo aceito = 2%_x000a_Máximo aceito = 5%" sqref="D87" xr:uid="{ECA30DF5-4C1C-41AB-A53A-A43EBAA69FC2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56AFE466-9878-4115-981B-355C2C04F3EA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5277-2835-4300-92D9-AC972D1F3390}">
  <sheetPr codeName="Planilha13"/>
  <dimension ref="A1:F94"/>
  <sheetViews>
    <sheetView topLeftCell="A63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129</v>
      </c>
    </row>
    <row r="13" spans="1:5" ht="15.75" thickBot="1" x14ac:dyDescent="0.3">
      <c r="B13" s="148">
        <v>0</v>
      </c>
      <c r="C13" s="149"/>
      <c r="D13" s="14" t="s">
        <v>13</v>
      </c>
      <c r="E13" s="15">
        <v>1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Proposta!J20</f>
        <v>12262.56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12262.56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1021.8799999999999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1483.7697599999999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2505.6497599999998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687.31648799999994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369.24068770342399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147.68209759999999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221.5231464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147.68209759999999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88.609258560000001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29.536419519999999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1181.4567807999999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2873.0469761834238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6163.472736183423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51.649902719999993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4.1319922175999997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245.25119999999998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238.43866666666665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47.211428252799998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245.25119999999998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831.93438985706666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61.312799999999996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203.55849599999999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2.452512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33.108912000000004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34.335167999999996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334.76788800000003</v>
      </c>
    </row>
    <row r="70" spans="1:5" x14ac:dyDescent="0.25">
      <c r="B70" s="106" t="s">
        <v>71</v>
      </c>
      <c r="C70" s="107"/>
      <c r="D70" s="108"/>
      <c r="E70" s="28">
        <f>E69*D43</f>
        <v>66.2848452669312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401.05273326693123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196.59019859307418</v>
      </c>
    </row>
    <row r="84" spans="1:6" x14ac:dyDescent="0.25">
      <c r="A84" s="1" t="s">
        <v>30</v>
      </c>
      <c r="B84" s="5" t="s">
        <v>83</v>
      </c>
      <c r="C84" s="6"/>
      <c r="D84" s="33">
        <v>1.0011667559940316E-2</v>
      </c>
      <c r="E84" s="28">
        <f>IFERROR(IF($E$27="","",($E$27+$E$50+$E$59+$E$71+$E$80+$E$83)*$D$84),"")</f>
        <v>198.78776709950702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143.64031500000002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662.95530000000008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441.97020000000003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795.54635999999994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2439.4901406925815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22098.51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22098.51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1C70579C-1B7B-4452-8987-5DA39538530F}"/>
    <dataValidation operator="lessThanOrEqual" showInputMessage="1" errorTitle="Valor inválido" error="Máximo aceito = 5%" sqref="D83" xr:uid="{33ED4E0C-5E41-4B38-BE42-01A28C113EDD}"/>
    <dataValidation type="decimal" allowBlank="1" showInputMessage="1" showErrorMessage="1" errorTitle="Valor inválido" error="Mínimo aceito = 2%_x000a_Máximo aceito = 5%" sqref="D87" xr:uid="{F9D8B77B-16D3-40D6-9054-9458693990AB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2709A844-47F3-492F-9696-D437F68AA23F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F021-126D-4DBA-94A0-148CA11576C2}">
  <sheetPr codeName="Planilha14"/>
  <dimension ref="A1:F94"/>
  <sheetViews>
    <sheetView topLeftCell="A69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130</v>
      </c>
    </row>
    <row r="13" spans="1:5" ht="15.75" thickBot="1" x14ac:dyDescent="0.3">
      <c r="B13" s="148">
        <v>0</v>
      </c>
      <c r="C13" s="149"/>
      <c r="D13" s="14" t="s">
        <v>13</v>
      </c>
      <c r="E13" s="15">
        <v>2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Proposta!J21</f>
        <v>9100.92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9100.92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758.41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1101.2113199999999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1859.6213199999997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510.10656600000004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274.03983829916803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109.6054132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164.40811980000001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109.6054132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65.763247919999998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21.921082640000002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876.84330560000001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2132.292986659168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4776.6903066591676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38.333075039999997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3.0666460031999998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182.01840000000001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176.96233333333333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35.038966709599997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182.01840000000001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617.43782108613334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45.504600000000003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151.07527200000001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1.820184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24.572484000000003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25.482576000000002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248.45511600000003</v>
      </c>
    </row>
    <row r="70" spans="1:5" x14ac:dyDescent="0.25">
      <c r="B70" s="106" t="s">
        <v>71</v>
      </c>
      <c r="C70" s="107"/>
      <c r="D70" s="108"/>
      <c r="E70" s="28">
        <f>E69*D43</f>
        <v>49.194709260278408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297.64982526027842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147.9269795300558</v>
      </c>
    </row>
    <row r="84" spans="1:6" x14ac:dyDescent="0.25">
      <c r="A84" s="1" t="s">
        <v>30</v>
      </c>
      <c r="B84" s="5" t="s">
        <v>83</v>
      </c>
      <c r="C84" s="6"/>
      <c r="D84" s="33">
        <v>9.9694151440749834E-3</v>
      </c>
      <c r="E84" s="28">
        <f>IFERROR(IF($E$27="","",($E$27+$E$50+$E$59+$E$71+$E$80+$E$83)*$D$84),"")</f>
        <v>148.94929246436504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108.07959500000003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498.82889999999998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332.55260000000004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598.59468000000004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1834.9320469944209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16627.63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33255.26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FB30AD38-5D35-44C7-B825-88EAE5518A76}"/>
    <dataValidation operator="lessThanOrEqual" showInputMessage="1" errorTitle="Valor inválido" error="Máximo aceito = 5%" sqref="D83" xr:uid="{870C762F-A39C-415F-B2BC-3279A38F34D0}"/>
    <dataValidation type="decimal" allowBlank="1" showInputMessage="1" showErrorMessage="1" errorTitle="Valor inválido" error="Mínimo aceito = 2%_x000a_Máximo aceito = 5%" sqref="D87" xr:uid="{983C1310-2817-423E-B46E-AF8D60C12CDD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24FDEC73-E59C-44B5-B9E5-7832D1CA762C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85B3-3001-49E2-8ADA-8C708A02EF04}">
  <sheetPr codeName="Planilha3"/>
  <dimension ref="A1:F94"/>
  <sheetViews>
    <sheetView topLeftCell="A64" zoomScaleNormal="100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120</v>
      </c>
    </row>
    <row r="13" spans="1:5" ht="15.75" thickBot="1" x14ac:dyDescent="0.3">
      <c r="B13" s="148">
        <v>0</v>
      </c>
      <c r="C13" s="149"/>
      <c r="D13" s="14" t="s">
        <v>13</v>
      </c>
      <c r="E13" s="15">
        <v>2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Proposta!J11</f>
        <v>13323.98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13323.98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1110.3316666666665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1612.2015799999999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2722.5332466666664</v>
      </c>
    </row>
    <row r="34" spans="1:6" x14ac:dyDescent="0.25">
      <c r="B34" s="127" t="s">
        <v>33</v>
      </c>
      <c r="C34" s="128"/>
      <c r="D34" s="128"/>
      <c r="E34" s="129"/>
    </row>
    <row r="35" spans="1:6" ht="101.2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746.80907900000011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401.20134279845865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160.46513246666666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240.69769869999996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160.46513246666666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>IF($E$27="","",($E$27+$E$33)*D40)</f>
        <v>96.279079479999993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32.093026493333333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1283.7210597333333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3121.7315511384591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6629.0407978051253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56.120603759999995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4.4896483007999999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266.4796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259.07738888888889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51.297944785733335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266.4796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903.94478573542222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66.619900000000001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221.178068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2.6647959999999999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35.974746000000003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37.307144000000001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363.74465399999997</v>
      </c>
    </row>
    <row r="70" spans="1:5" x14ac:dyDescent="0.25">
      <c r="B70" s="106" t="s">
        <v>71</v>
      </c>
      <c r="C70" s="107"/>
      <c r="D70" s="108"/>
      <c r="E70" s="28">
        <f>E69*D43</f>
        <v>72.022314479169594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435.76696847916958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212.92732552019717</v>
      </c>
    </row>
    <row r="84" spans="1:6" x14ac:dyDescent="0.25">
      <c r="A84" s="1" t="s">
        <v>30</v>
      </c>
      <c r="B84" s="5" t="s">
        <v>83</v>
      </c>
      <c r="C84" s="6"/>
      <c r="D84" s="33">
        <v>1.0021360594713391E-2</v>
      </c>
      <c r="E84" s="28">
        <f>IFERROR(IF($E$27="","",($E$27+$E$50+$E$59+$E$71+$E$80+$E$83)*$D$84),"")</f>
        <v>215.51597246008731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155.57867000000005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718.05540000000008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478.70360000000011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861.66648000000009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2642.4474479802848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23935.18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47870.36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disablePrompts="1" count="4">
    <dataValidation allowBlank="1" showInputMessage="1" showErrorMessage="1" errorTitle="Valor inválido" error="Mínimo aceito = 2%_x000a_Máximo aceito = 5%" sqref="D88" xr:uid="{363367E1-DD0E-447E-919D-B8A350D2E8AA}"/>
    <dataValidation operator="lessThanOrEqual" showInputMessage="1" errorTitle="Valor inválido" error="Máximo aceito = 5%" sqref="D83" xr:uid="{7D945536-2B15-4BDF-A882-0D3BD3741034}"/>
    <dataValidation type="decimal" allowBlank="1" showInputMessage="1" showErrorMessage="1" errorTitle="Valor inválido" error="Mínimo aceito = 2%_x000a_Máximo aceito = 5%" sqref="D87" xr:uid="{0A88BED7-1D11-4717-855B-0F6E23569B16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38309A45-B9AE-4174-B682-E2D94015311C}">
      <formula1>0.06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FE73-401E-449C-946D-EF75328598E7}">
  <sheetPr codeName="Planilha4"/>
  <dimension ref="A1:F94"/>
  <sheetViews>
    <sheetView topLeftCell="A72" zoomScaleNormal="100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121</v>
      </c>
    </row>
    <row r="13" spans="1:5" ht="15.75" thickBot="1" x14ac:dyDescent="0.3">
      <c r="B13" s="148">
        <v>0</v>
      </c>
      <c r="C13" s="149"/>
      <c r="D13" s="14" t="s">
        <v>13</v>
      </c>
      <c r="E13" s="15">
        <v>2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Proposta!J12</f>
        <v>13567.11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13567.11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1130.5925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1641.62031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2772.21281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760.43651550000004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408.52228462474403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163.39322810000002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245.08984215000001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163.39322810000002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98.035936860000007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32.678645620000005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1307.1458248000001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3178.6955057547443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6735.6843157547446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57.144667319999996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4.5715733855999998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271.34219999999999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263.80491666666666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52.2340066318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271.34219999999999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920.4395640040666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67.835549999999998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225.21402600000002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2.7134220000000004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36.631197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37.987908000000004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370.38210299999997</v>
      </c>
    </row>
    <row r="70" spans="1:5" x14ac:dyDescent="0.25">
      <c r="B70" s="106" t="s">
        <v>71</v>
      </c>
      <c r="C70" s="107"/>
      <c r="D70" s="108"/>
      <c r="E70" s="28">
        <f>E69*D43</f>
        <v>73.336545311047189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443.71864831104716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216.66952528069859</v>
      </c>
    </row>
    <row r="84" spans="1:6" x14ac:dyDescent="0.25">
      <c r="A84" s="1" t="s">
        <v>30</v>
      </c>
      <c r="B84" s="5" t="s">
        <v>83</v>
      </c>
      <c r="C84" s="6"/>
      <c r="D84" s="33">
        <v>1.0023391973901209E-2</v>
      </c>
      <c r="E84" s="28">
        <f>IFERROR(IF($E$27="","",($E$27+$E$50+$E$59+$E$71+$E$80+$E$83)*$D$84),"")</f>
        <v>219.34812164944148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158.31328500000001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730.67669999999998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487.11779999999999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876.81203999999991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2688.93747193014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24355.89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48711.78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disablePrompts="1" count="4">
    <dataValidation allowBlank="1" showInputMessage="1" showErrorMessage="1" errorTitle="Valor inválido" error="Mínimo aceito = 2%_x000a_Máximo aceito = 5%" sqref="D88" xr:uid="{5009BE85-205C-4B9E-AE1D-695FC4074DA6}"/>
    <dataValidation operator="lessThanOrEqual" showInputMessage="1" errorTitle="Valor inválido" error="Máximo aceito = 5%" sqref="D83" xr:uid="{041AAF6B-B538-4A50-A441-29E79C511CA9}"/>
    <dataValidation type="decimal" allowBlank="1" showInputMessage="1" showErrorMessage="1" errorTitle="Valor inválido" error="Mínimo aceito = 2%_x000a_Máximo aceito = 5%" sqref="D87" xr:uid="{77286199-4700-4812-8EEC-B1BE2B781F3E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63D3C1CB-2F9B-4A3D-BF5F-1E8380925561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F6C1-3D40-4D54-906E-9BE41C1FE8D2}">
  <sheetPr codeName="Planilha6"/>
  <dimension ref="A1:F94"/>
  <sheetViews>
    <sheetView zoomScale="98" zoomScaleNormal="98" workbookViewId="0">
      <selection activeCell="J35" sqref="J35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122</v>
      </c>
    </row>
    <row r="13" spans="1:5" ht="15.75" thickBot="1" x14ac:dyDescent="0.3">
      <c r="B13" s="148">
        <v>0</v>
      </c>
      <c r="C13" s="149"/>
      <c r="D13" s="14" t="s">
        <v>13</v>
      </c>
      <c r="E13" s="15">
        <v>2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Proposta!J13</f>
        <v>13432.56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13432.56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1119.3799999999999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1625.3397599999998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2744.71976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752.89498800000001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404.47081947142402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161.77279759999999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242.65919639999998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161.77279759999999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97.06367856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32.354559520000002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1294.1823807999999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3147.1712179514243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6676.6669779514241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56.577942719999996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4.5262354175999997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268.65120000000002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261.18866666666668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51.715982852800003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268.65120000000002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911.31122765706675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67.162800000000004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222.98049599999999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2.686512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36.267912000000003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37.611167999999999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366.708888</v>
      </c>
    </row>
    <row r="70" spans="1:5" x14ac:dyDescent="0.25">
      <c r="B70" s="106" t="s">
        <v>71</v>
      </c>
      <c r="C70" s="107"/>
      <c r="D70" s="108"/>
      <c r="E70" s="28">
        <f>E69*D43</f>
        <v>72.609239925331195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439.31812792533117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214.59856333533821</v>
      </c>
    </row>
    <row r="84" spans="1:6" x14ac:dyDescent="0.25">
      <c r="A84" s="1" t="s">
        <v>30</v>
      </c>
      <c r="B84" s="5" t="s">
        <v>83</v>
      </c>
      <c r="C84" s="6"/>
      <c r="D84" s="33">
        <v>1.002224008236614E-2</v>
      </c>
      <c r="E84" s="28">
        <f>IFERROR(IF($E$27="","",($E$27+$E$50+$E$59+$E$71+$E$80+$E$83)*$D$84),"")</f>
        <v>217.22659063083915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156.79992250000001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723.69194999999991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482.46129999999999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868.43033999999989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2663.208666466177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24123.064999999999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48246.13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938E206F-5306-4044-B73D-5F735F04ECA3}"/>
    <dataValidation operator="lessThanOrEqual" showInputMessage="1" errorTitle="Valor inválido" error="Máximo aceito = 5%" sqref="D83" xr:uid="{06EE5ABF-C427-4408-8520-B9736D0E2296}"/>
    <dataValidation type="decimal" allowBlank="1" showInputMessage="1" showErrorMessage="1" errorTitle="Valor inválido" error="Mínimo aceito = 2%_x000a_Máximo aceito = 5%" sqref="D87" xr:uid="{DD2627A4-8585-480C-9546-A41BD5CEFC3A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ACB6F368-F118-49CF-B44A-052AAC2E3EE3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1D00-A570-45D0-90A4-A800B9ADFB78}">
  <sheetPr codeName="Planilha7"/>
  <dimension ref="A1:F94"/>
  <sheetViews>
    <sheetView topLeftCell="A76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123</v>
      </c>
    </row>
    <row r="13" spans="1:5" ht="15.75" thickBot="1" x14ac:dyDescent="0.3">
      <c r="B13" s="148">
        <v>0</v>
      </c>
      <c r="C13" s="149"/>
      <c r="D13" s="14" t="s">
        <v>13</v>
      </c>
      <c r="E13" s="15">
        <v>1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Proposta!J14</f>
        <v>8300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8300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691.66666666666663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1004.3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1695.9666666666667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465.21499999999997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249.9231569866667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99.959666666666678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149.93950000000001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99.959666666666678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59.975800000000007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19.991933333333336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799.67733333333342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1944.6420569866664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33.51*22*0.85</f>
        <v>626.63699999999994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821.63699999999994</v>
      </c>
    </row>
    <row r="50" spans="1:5" ht="15.75" thickBot="1" x14ac:dyDescent="0.3">
      <c r="B50" s="96" t="s">
        <v>55</v>
      </c>
      <c r="C50" s="97"/>
      <c r="D50" s="98"/>
      <c r="E50" s="26">
        <f>E33+E43+E49</f>
        <v>4462.2457236533328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34.959599999999995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2.7967679999999997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166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161.38888888888889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31.955387333333331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166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563.10064422222217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41.5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137.78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1.6600000000000001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22.41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23.24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226.59</v>
      </c>
    </row>
    <row r="70" spans="1:5" x14ac:dyDescent="0.25">
      <c r="B70" s="106" t="s">
        <v>71</v>
      </c>
      <c r="C70" s="107"/>
      <c r="D70" s="108"/>
      <c r="E70" s="28">
        <f>E69*D43</f>
        <v>44.865363815999999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271.45536381599999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135.96801731691556</v>
      </c>
    </row>
    <row r="84" spans="1:6" x14ac:dyDescent="0.25">
      <c r="A84" s="1" t="s">
        <v>30</v>
      </c>
      <c r="B84" s="5" t="s">
        <v>83</v>
      </c>
      <c r="C84" s="6"/>
      <c r="D84" s="33">
        <v>1.005392783211104E-2</v>
      </c>
      <c r="E84" s="28">
        <f>IFERROR(IF($E$27="","",($E$27+$E$50+$E$59+$E$71+$E$80+$E$83)*$D$84),"")</f>
        <v>138.06827599152882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99.350355000000022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458.54010000000005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305.6934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550.24811999999997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1687.8682683084446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15284.67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15284.67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A64B3669-831B-440F-8785-F479271A50C8}"/>
    <dataValidation operator="lessThanOrEqual" showInputMessage="1" errorTitle="Valor inválido" error="Máximo aceito = 5%" sqref="D83" xr:uid="{AE672862-7070-4C1C-B85D-EAF3F4F59506}"/>
    <dataValidation type="decimal" allowBlank="1" showInputMessage="1" showErrorMessage="1" errorTitle="Valor inválido" error="Mínimo aceito = 2%_x000a_Máximo aceito = 5%" sqref="D87" xr:uid="{17A3E565-A863-4827-A1B5-83E55188A2A1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A952B79F-5A8E-46E2-988B-38E2695FBAE8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A089B-DC7A-4945-B6B9-E9A101A79CE3}">
  <sheetPr codeName="Planilha8"/>
  <dimension ref="A1:F94"/>
  <sheetViews>
    <sheetView topLeftCell="A63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124</v>
      </c>
    </row>
    <row r="13" spans="1:5" ht="15.75" thickBot="1" x14ac:dyDescent="0.3">
      <c r="B13" s="148">
        <v>0</v>
      </c>
      <c r="C13" s="149"/>
      <c r="D13" s="14" t="s">
        <v>13</v>
      </c>
      <c r="E13" s="15">
        <v>5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Proposta!J15</f>
        <v>13905.73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13905.73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1158.8108333333332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1682.5933299999999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2841.4041633333331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779.41616650000003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418.71854720532531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167.47134163333334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251.20701244999998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167.47134163333334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100.48280498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33.494268326666663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1339.7707330666667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3258.032215795326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6884.2123791286594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58.570934759999993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4.6856747807999994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278.1146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270.38919444444446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53.53770943406667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278.1146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943.4127134193111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69.528649999999999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230.83511799999999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2.7811460000000001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37.545470999999999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38.936043999999995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379.62642899999997</v>
      </c>
    </row>
    <row r="70" spans="1:5" x14ac:dyDescent="0.25">
      <c r="B70" s="106" t="s">
        <v>71</v>
      </c>
      <c r="C70" s="107"/>
      <c r="D70" s="108"/>
      <c r="E70" s="28">
        <f>E69*D43</f>
        <v>75.166944045429588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454.79337304542958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221.881484655934</v>
      </c>
    </row>
    <row r="84" spans="1:6" x14ac:dyDescent="0.25">
      <c r="A84" s="1" t="s">
        <v>30</v>
      </c>
      <c r="B84" s="5" t="s">
        <v>83</v>
      </c>
      <c r="C84" s="6"/>
      <c r="D84" s="33">
        <v>1.002630742794546E-2</v>
      </c>
      <c r="E84" s="28">
        <f>IFERROR(IF($E$27="","",($E$27+$E$50+$E$59+$E$71+$E$80+$E$83)*$D$84),"")</f>
        <v>224.6898497506651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162.12196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748.25519999999995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498.83679999999998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897.90623999999991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2753.6915344065987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24941.84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124709.2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16847F76-E25A-4E72-8A3D-F02A842BF63B}"/>
    <dataValidation operator="lessThanOrEqual" showInputMessage="1" errorTitle="Valor inválido" error="Máximo aceito = 5%" sqref="D83" xr:uid="{3AB47DE4-FBE1-4A9B-9EFE-0C0F3564DAA2}"/>
    <dataValidation type="decimal" allowBlank="1" showInputMessage="1" showErrorMessage="1" errorTitle="Valor inválido" error="Mínimo aceito = 2%_x000a_Máximo aceito = 5%" sqref="D87" xr:uid="{808A3083-068D-481C-836A-D7DDB46DE7BE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349FCF3A-6E7D-4CCD-AB30-9BC56CF66A05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BD27-4DBF-4214-AFA8-5403B80EB51E}">
  <sheetPr codeName="Planilha9"/>
  <dimension ref="A1:F94"/>
  <sheetViews>
    <sheetView topLeftCell="A68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125</v>
      </c>
    </row>
    <row r="13" spans="1:5" ht="15.75" thickBot="1" x14ac:dyDescent="0.3">
      <c r="B13" s="148">
        <v>0</v>
      </c>
      <c r="C13" s="149"/>
      <c r="D13" s="14" t="s">
        <v>13</v>
      </c>
      <c r="E13" s="15">
        <v>5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Proposta!J16</f>
        <v>9026.91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9026.91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752.24249999999995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1092.25611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1844.4986100000001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505.95830550000005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271.81130663066403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108.7140861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163.07112914999999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108.7140861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65.228451660000005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21.742817220000003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869.71268880000002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2114.9528711606645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4744.2274811606649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38.021344919999997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3.0417075935999995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180.53819999999999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175.52324999999999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34.754024755799996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180.53819999999999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612.41672726939998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45.134549999999997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149.84670600000001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1.805382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24.372657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25.275348000000001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246.43464300000002</v>
      </c>
    </row>
    <row r="70" spans="1:5" x14ac:dyDescent="0.25">
      <c r="B70" s="106" t="s">
        <v>71</v>
      </c>
      <c r="C70" s="107"/>
      <c r="D70" s="108"/>
      <c r="E70" s="28">
        <f>E69*D43</f>
        <v>48.794650757143202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295.22929375714324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146.7878350218721</v>
      </c>
    </row>
    <row r="84" spans="1:6" x14ac:dyDescent="0.25">
      <c r="A84" s="1" t="s">
        <v>30</v>
      </c>
      <c r="B84" s="5" t="s">
        <v>83</v>
      </c>
      <c r="C84" s="6"/>
      <c r="D84" s="33">
        <v>9.9678696644915025E-3</v>
      </c>
      <c r="E84" s="28">
        <f>IFERROR(IF($E$27="","",($E$27+$E$50+$E$59+$E$71+$E$80+$E$83)*$D$84),"")</f>
        <v>147.77936279092111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107.24714000000003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494.98680000000007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329.99120000000011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593.98416000000009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1820.7764978127934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16499.560000000001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82497.8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25FE78E3-8150-45C1-B5F3-387D504C4336}"/>
    <dataValidation operator="lessThanOrEqual" showInputMessage="1" errorTitle="Valor inválido" error="Máximo aceito = 5%" sqref="D83" xr:uid="{D0AE20CD-EB38-4A54-AA5E-6D5F869A6747}"/>
    <dataValidation type="decimal" allowBlank="1" showInputMessage="1" showErrorMessage="1" errorTitle="Valor inválido" error="Mínimo aceito = 2%_x000a_Máximo aceito = 5%" sqref="D87" xr:uid="{7C4BC3D8-7CD3-403E-A2DF-7158A7C03181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50F186D5-F582-4A7B-A3C6-B86B4C5DF25D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8585-B82B-4CFC-B231-44E79A84F237}">
  <sheetPr codeName="Planilha10"/>
  <dimension ref="A1:F94"/>
  <sheetViews>
    <sheetView topLeftCell="A66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126</v>
      </c>
    </row>
    <row r="13" spans="1:5" ht="15.75" thickBot="1" x14ac:dyDescent="0.3">
      <c r="B13" s="148">
        <v>0</v>
      </c>
      <c r="C13" s="149"/>
      <c r="D13" s="14" t="s">
        <v>13</v>
      </c>
      <c r="E13" s="15">
        <v>1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Proposta!J17</f>
        <v>13814.53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13814.53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1151.2108333333333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1671.5581300000001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2822.7689633333334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774.30440650000003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415.97240360084538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166.37298963333336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249.55948445000001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166.37298963333336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99.823793780000003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33.274597926666672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1330.9839170666669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3236.6645825908463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6844.2095459241791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58.186800359999999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4.6549440288000001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276.29060000000004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268.61586111111114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53.186585178066672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276.29060000000004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937.22539067797788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69.07265000000001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229.32119800000001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2.7629060000000001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37.299231000000006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38.680683999999999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377.13666900000004</v>
      </c>
    </row>
    <row r="70" spans="1:5" x14ac:dyDescent="0.25">
      <c r="B70" s="106" t="s">
        <v>71</v>
      </c>
      <c r="C70" s="107"/>
      <c r="D70" s="108"/>
      <c r="E70" s="28">
        <f>E69*D43</f>
        <v>74.673965590005608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451.81063459000563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220.47775571192165</v>
      </c>
    </row>
    <row r="84" spans="1:6" x14ac:dyDescent="0.25">
      <c r="A84" s="1" t="s">
        <v>30</v>
      </c>
      <c r="B84" s="5" t="s">
        <v>83</v>
      </c>
      <c r="C84" s="6"/>
      <c r="D84" s="33">
        <v>1.0025250737838302E-2</v>
      </c>
      <c r="E84" s="28">
        <f>IFERROR(IF($E$27="","",($E$27+$E$50+$E$59+$E$71+$E$80+$E$83)*$D$84),"")</f>
        <v>223.24482309591542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161.09613000000004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743.52060000000017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495.68040000000008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892.22472000000016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2736.2444288078377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24784.02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24784.02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5A64B1EA-16B5-4EA2-8EEA-4D0A5A228E1A}"/>
    <dataValidation operator="lessThanOrEqual" showInputMessage="1" errorTitle="Valor inválido" error="Máximo aceito = 5%" sqref="D83" xr:uid="{83AFEAEB-17CF-48A0-8316-859660C62C47}"/>
    <dataValidation type="decimal" allowBlank="1" showInputMessage="1" showErrorMessage="1" errorTitle="Valor inválido" error="Mínimo aceito = 2%_x000a_Máximo aceito = 5%" sqref="D87" xr:uid="{37E8925C-71BD-436C-A730-E135043A16C6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60F9B9F2-31E8-4892-B9CD-B494D18C0532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80D2-E582-444F-967E-CF75742A0435}">
  <sheetPr codeName="Planilha11"/>
  <dimension ref="A1:F94"/>
  <sheetViews>
    <sheetView topLeftCell="A71" zoomScale="98" zoomScaleNormal="98" workbookViewId="0">
      <selection activeCell="F91" sqref="F91"/>
    </sheetView>
  </sheetViews>
  <sheetFormatPr defaultRowHeight="15" x14ac:dyDescent="0.25"/>
  <cols>
    <col min="1" max="1" width="1.7109375" style="1" customWidth="1"/>
    <col min="2" max="2" width="13.7109375" style="2" customWidth="1"/>
    <col min="3" max="3" width="59.42578125" style="2" customWidth="1"/>
    <col min="4" max="4" width="16.85546875" style="2" bestFit="1" customWidth="1"/>
    <col min="5" max="5" width="15.42578125" style="2" bestFit="1" customWidth="1"/>
    <col min="6" max="6" width="109.140625" style="3" customWidth="1"/>
    <col min="7" max="16384" width="9.140625" style="3"/>
  </cols>
  <sheetData>
    <row r="1" spans="1:5" ht="15.75" thickBot="1" x14ac:dyDescent="0.3"/>
    <row r="2" spans="1:5" ht="15.75" thickBot="1" x14ac:dyDescent="0.3">
      <c r="A2" s="2"/>
      <c r="B2" s="132" t="s">
        <v>0</v>
      </c>
      <c r="C2" s="133"/>
      <c r="D2" s="133"/>
      <c r="E2" s="134"/>
    </row>
    <row r="3" spans="1:5" ht="15.75" thickBot="1" x14ac:dyDescent="0.3"/>
    <row r="4" spans="1:5" x14ac:dyDescent="0.25">
      <c r="B4" s="135" t="s">
        <v>1</v>
      </c>
      <c r="C4" s="136"/>
      <c r="D4" s="136"/>
      <c r="E4" s="137"/>
    </row>
    <row r="5" spans="1:5" x14ac:dyDescent="0.25">
      <c r="B5" s="138" t="s">
        <v>2</v>
      </c>
      <c r="C5" s="139"/>
      <c r="D5" s="140"/>
      <c r="E5" s="4"/>
    </row>
    <row r="6" spans="1:5" x14ac:dyDescent="0.25">
      <c r="B6" s="106" t="s">
        <v>3</v>
      </c>
      <c r="C6" s="107"/>
      <c r="D6" s="108"/>
      <c r="E6" s="8" t="s">
        <v>4</v>
      </c>
    </row>
    <row r="7" spans="1:5" x14ac:dyDescent="0.25">
      <c r="B7" s="106" t="s">
        <v>5</v>
      </c>
      <c r="C7" s="107"/>
      <c r="D7" s="108"/>
      <c r="E7" s="8" t="s">
        <v>6</v>
      </c>
    </row>
    <row r="8" spans="1:5" ht="15.75" thickBot="1" x14ac:dyDescent="0.3">
      <c r="B8" s="141" t="s">
        <v>7</v>
      </c>
      <c r="C8" s="142"/>
      <c r="D8" s="143"/>
      <c r="E8" s="9">
        <v>12</v>
      </c>
    </row>
    <row r="9" spans="1:5" ht="15.75" thickBot="1" x14ac:dyDescent="0.3"/>
    <row r="10" spans="1:5" ht="15.75" thickBot="1" x14ac:dyDescent="0.3">
      <c r="B10" s="135" t="s">
        <v>8</v>
      </c>
      <c r="C10" s="136"/>
      <c r="D10" s="136"/>
      <c r="E10" s="137"/>
    </row>
    <row r="11" spans="1:5" ht="24" x14ac:dyDescent="0.25">
      <c r="A11" s="10"/>
      <c r="B11" s="144" t="s">
        <v>9</v>
      </c>
      <c r="C11" s="145"/>
      <c r="D11" s="11" t="s">
        <v>10</v>
      </c>
      <c r="E11" s="12" t="s">
        <v>11</v>
      </c>
    </row>
    <row r="12" spans="1:5" x14ac:dyDescent="0.25">
      <c r="A12" s="10"/>
      <c r="B12" s="146" t="s">
        <v>12</v>
      </c>
      <c r="C12" s="147"/>
      <c r="D12" s="147"/>
      <c r="E12" s="13" t="s">
        <v>127</v>
      </c>
    </row>
    <row r="13" spans="1:5" ht="15.75" thickBot="1" x14ac:dyDescent="0.3">
      <c r="B13" s="148">
        <v>0</v>
      </c>
      <c r="C13" s="149"/>
      <c r="D13" s="14" t="s">
        <v>13</v>
      </c>
      <c r="E13" s="15">
        <v>4</v>
      </c>
    </row>
    <row r="14" spans="1:5" ht="15.75" thickBot="1" x14ac:dyDescent="0.3"/>
    <row r="15" spans="1:5" x14ac:dyDescent="0.25">
      <c r="B15" s="135" t="s">
        <v>14</v>
      </c>
      <c r="C15" s="136"/>
      <c r="D15" s="136"/>
      <c r="E15" s="137"/>
    </row>
    <row r="16" spans="1:5" x14ac:dyDescent="0.25">
      <c r="B16" s="16">
        <v>1</v>
      </c>
      <c r="C16" s="130" t="s">
        <v>15</v>
      </c>
      <c r="D16" s="131"/>
      <c r="E16" s="17"/>
    </row>
    <row r="17" spans="1:5" x14ac:dyDescent="0.25">
      <c r="B17" s="18">
        <v>2</v>
      </c>
      <c r="C17" s="120" t="s">
        <v>16</v>
      </c>
      <c r="D17" s="121"/>
      <c r="E17" s="17"/>
    </row>
    <row r="18" spans="1:5" x14ac:dyDescent="0.25">
      <c r="B18" s="18">
        <v>3</v>
      </c>
      <c r="C18" s="120" t="s">
        <v>17</v>
      </c>
      <c r="D18" s="121"/>
      <c r="E18" s="17"/>
    </row>
    <row r="19" spans="1:5" ht="15.75" thickBot="1" x14ac:dyDescent="0.3">
      <c r="B19" s="19">
        <v>4</v>
      </c>
      <c r="C19" s="122" t="s">
        <v>18</v>
      </c>
      <c r="D19" s="123"/>
      <c r="E19" s="20"/>
    </row>
    <row r="20" spans="1:5" ht="15.75" thickBot="1" x14ac:dyDescent="0.3"/>
    <row r="21" spans="1:5" x14ac:dyDescent="0.25">
      <c r="B21" s="124" t="s">
        <v>19</v>
      </c>
      <c r="C21" s="125"/>
      <c r="D21" s="125"/>
      <c r="E21" s="126"/>
    </row>
    <row r="22" spans="1:5" x14ac:dyDescent="0.25">
      <c r="B22" s="5" t="s">
        <v>20</v>
      </c>
      <c r="C22" s="6"/>
      <c r="D22" s="21"/>
      <c r="E22" s="22">
        <f>Proposta!J18</f>
        <v>16078.2</v>
      </c>
    </row>
    <row r="23" spans="1:5" x14ac:dyDescent="0.25">
      <c r="B23" s="23" t="s">
        <v>21</v>
      </c>
      <c r="C23" s="24"/>
      <c r="D23" s="25"/>
      <c r="E23" s="22">
        <v>0</v>
      </c>
    </row>
    <row r="24" spans="1:5" x14ac:dyDescent="0.25">
      <c r="B24" s="23" t="s">
        <v>22</v>
      </c>
      <c r="C24" s="24"/>
      <c r="D24" s="25"/>
      <c r="E24" s="22">
        <v>0</v>
      </c>
    </row>
    <row r="25" spans="1:5" x14ac:dyDescent="0.25">
      <c r="B25" s="23" t="s">
        <v>23</v>
      </c>
      <c r="C25" s="24"/>
      <c r="D25" s="25"/>
      <c r="E25" s="22">
        <v>0</v>
      </c>
    </row>
    <row r="26" spans="1:5" x14ac:dyDescent="0.25">
      <c r="B26" s="23" t="s">
        <v>24</v>
      </c>
      <c r="C26" s="24"/>
      <c r="D26" s="25"/>
      <c r="E26" s="22">
        <v>0</v>
      </c>
    </row>
    <row r="27" spans="1:5" ht="15.75" thickBot="1" x14ac:dyDescent="0.3">
      <c r="B27" s="96" t="s">
        <v>25</v>
      </c>
      <c r="C27" s="97"/>
      <c r="D27" s="98"/>
      <c r="E27" s="26">
        <f>IF(E22="","",SUM(E22:E26))</f>
        <v>16078.2</v>
      </c>
    </row>
    <row r="28" spans="1:5" ht="15.75" thickBot="1" x14ac:dyDescent="0.3"/>
    <row r="29" spans="1:5" ht="15.75" thickBot="1" x14ac:dyDescent="0.3">
      <c r="B29" s="99" t="s">
        <v>26</v>
      </c>
      <c r="C29" s="100"/>
      <c r="D29" s="100"/>
      <c r="E29" s="101"/>
    </row>
    <row r="30" spans="1:5" x14ac:dyDescent="0.25">
      <c r="B30" s="127" t="s">
        <v>27</v>
      </c>
      <c r="C30" s="128"/>
      <c r="D30" s="128"/>
      <c r="E30" s="129"/>
    </row>
    <row r="31" spans="1:5" x14ac:dyDescent="0.25">
      <c r="A31" s="1" t="s">
        <v>28</v>
      </c>
      <c r="B31" s="5" t="s">
        <v>29</v>
      </c>
      <c r="C31" s="6"/>
      <c r="D31" s="27">
        <f>1/12</f>
        <v>8.3333333333333329E-2</v>
      </c>
      <c r="E31" s="28">
        <f>IF($E$27="","",D31*$E$27)</f>
        <v>1339.85</v>
      </c>
    </row>
    <row r="32" spans="1:5" x14ac:dyDescent="0.25">
      <c r="A32" s="1" t="s">
        <v>30</v>
      </c>
      <c r="B32" s="5" t="s">
        <v>31</v>
      </c>
      <c r="C32" s="6"/>
      <c r="D32" s="27">
        <v>0.121</v>
      </c>
      <c r="E32" s="28">
        <f>IF($E$27="","",D32*$E$27)</f>
        <v>1945.4621999999999</v>
      </c>
    </row>
    <row r="33" spans="1:6" ht="15.75" thickBot="1" x14ac:dyDescent="0.3">
      <c r="B33" s="29" t="s">
        <v>32</v>
      </c>
      <c r="C33" s="30"/>
      <c r="D33" s="31">
        <f>SUM(D31:D32)</f>
        <v>0.20433333333333331</v>
      </c>
      <c r="E33" s="32">
        <f>IF(E27="","",SUM(E31:E32))</f>
        <v>3285.3121999999998</v>
      </c>
    </row>
    <row r="34" spans="1:6" x14ac:dyDescent="0.25">
      <c r="B34" s="127" t="s">
        <v>33</v>
      </c>
      <c r="C34" s="128"/>
      <c r="D34" s="128"/>
      <c r="E34" s="129"/>
    </row>
    <row r="35" spans="1:6" ht="75" customHeight="1" x14ac:dyDescent="0.25">
      <c r="A35" s="1" t="s">
        <v>28</v>
      </c>
      <c r="B35" s="5" t="s">
        <v>34</v>
      </c>
      <c r="C35" s="6"/>
      <c r="D35" s="27">
        <v>0.05</v>
      </c>
      <c r="E35" s="28">
        <f>IF($E$27="","",(($E$27+$E$32)*D35))</f>
        <v>901.18310999999994</v>
      </c>
      <c r="F35" s="150" t="s">
        <v>132</v>
      </c>
    </row>
    <row r="36" spans="1:6" ht="15" customHeight="1" x14ac:dyDescent="0.25">
      <c r="A36" s="1" t="s">
        <v>30</v>
      </c>
      <c r="B36" s="5" t="s">
        <v>35</v>
      </c>
      <c r="C36" s="6"/>
      <c r="D36" s="27">
        <v>2.5002400000000001E-2</v>
      </c>
      <c r="E36" s="28">
        <f t="shared" ref="E36:E42" si="0">IF($E$27="","",($E$27+$E$33)*D36)</f>
        <v>484.13427742928002</v>
      </c>
      <c r="F36" s="151" t="s">
        <v>131</v>
      </c>
    </row>
    <row r="37" spans="1:6" x14ac:dyDescent="0.25">
      <c r="A37" s="1" t="s">
        <v>36</v>
      </c>
      <c r="B37" s="5" t="s">
        <v>37</v>
      </c>
      <c r="C37" s="6"/>
      <c r="D37" s="33">
        <v>0.01</v>
      </c>
      <c r="E37" s="28">
        <f t="shared" si="0"/>
        <v>193.63512200000002</v>
      </c>
      <c r="F37" s="151"/>
    </row>
    <row r="38" spans="1:6" x14ac:dyDescent="0.25">
      <c r="A38" s="1" t="s">
        <v>38</v>
      </c>
      <c r="B38" s="5" t="s">
        <v>39</v>
      </c>
      <c r="C38" s="6"/>
      <c r="D38" s="27">
        <v>1.4999999999999999E-2</v>
      </c>
      <c r="E38" s="28">
        <f t="shared" si="0"/>
        <v>290.45268299999998</v>
      </c>
      <c r="F38" s="151"/>
    </row>
    <row r="39" spans="1:6" x14ac:dyDescent="0.25">
      <c r="A39" s="1" t="s">
        <v>40</v>
      </c>
      <c r="B39" s="5" t="s">
        <v>41</v>
      </c>
      <c r="C39" s="6"/>
      <c r="D39" s="27">
        <v>0.01</v>
      </c>
      <c r="E39" s="28">
        <f t="shared" si="0"/>
        <v>193.63512200000002</v>
      </c>
      <c r="F39" s="151"/>
    </row>
    <row r="40" spans="1:6" x14ac:dyDescent="0.25">
      <c r="A40" s="1" t="s">
        <v>42</v>
      </c>
      <c r="B40" s="5" t="s">
        <v>43</v>
      </c>
      <c r="C40" s="6"/>
      <c r="D40" s="27">
        <v>6.0000000000000001E-3</v>
      </c>
      <c r="E40" s="28">
        <f t="shared" si="0"/>
        <v>116.18107320000001</v>
      </c>
      <c r="F40" s="151"/>
    </row>
    <row r="41" spans="1:6" x14ac:dyDescent="0.25">
      <c r="A41" s="1" t="s">
        <v>44</v>
      </c>
      <c r="B41" s="5" t="s">
        <v>45</v>
      </c>
      <c r="C41" s="6"/>
      <c r="D41" s="34">
        <v>2E-3</v>
      </c>
      <c r="E41" s="28">
        <f t="shared" si="0"/>
        <v>38.727024400000005</v>
      </c>
      <c r="F41" s="151"/>
    </row>
    <row r="42" spans="1:6" x14ac:dyDescent="0.25">
      <c r="A42" s="1" t="s">
        <v>46</v>
      </c>
      <c r="B42" s="5" t="s">
        <v>47</v>
      </c>
      <c r="C42" s="6"/>
      <c r="D42" s="27">
        <v>0.08</v>
      </c>
      <c r="E42" s="28">
        <f t="shared" si="0"/>
        <v>1549.0809760000002</v>
      </c>
      <c r="F42" s="151"/>
    </row>
    <row r="43" spans="1:6" ht="15.75" thickBot="1" x14ac:dyDescent="0.3">
      <c r="B43" s="109" t="s">
        <v>48</v>
      </c>
      <c r="C43" s="111"/>
      <c r="D43" s="35">
        <f>SUM(D35:D42)</f>
        <v>0.1980024</v>
      </c>
      <c r="E43" s="32">
        <f>IF(E27="","",SUM(E35:E42))</f>
        <v>3767.0293880292802</v>
      </c>
    </row>
    <row r="44" spans="1:6" x14ac:dyDescent="0.25">
      <c r="B44" s="127" t="s">
        <v>49</v>
      </c>
      <c r="C44" s="128"/>
      <c r="D44" s="128"/>
      <c r="E44" s="129"/>
    </row>
    <row r="45" spans="1:6" x14ac:dyDescent="0.25">
      <c r="A45" s="1" t="s">
        <v>28</v>
      </c>
      <c r="B45" s="106" t="s">
        <v>50</v>
      </c>
      <c r="C45" s="107"/>
      <c r="D45" s="108"/>
      <c r="E45" s="28">
        <v>0</v>
      </c>
    </row>
    <row r="46" spans="1:6" x14ac:dyDescent="0.25">
      <c r="A46" s="1" t="s">
        <v>30</v>
      </c>
      <c r="B46" s="106" t="s">
        <v>51</v>
      </c>
      <c r="C46" s="107"/>
      <c r="D46" s="108"/>
      <c r="E46" s="28">
        <f>33.51*22*0.8</f>
        <v>589.77599999999995</v>
      </c>
    </row>
    <row r="47" spans="1:6" x14ac:dyDescent="0.25">
      <c r="A47" s="1" t="s">
        <v>36</v>
      </c>
      <c r="B47" s="5" t="s">
        <v>52</v>
      </c>
      <c r="C47" s="6"/>
      <c r="D47" s="7"/>
      <c r="E47" s="28">
        <f>390*50%</f>
        <v>195</v>
      </c>
    </row>
    <row r="48" spans="1:6" x14ac:dyDescent="0.25">
      <c r="A48" s="1" t="s">
        <v>38</v>
      </c>
      <c r="B48" s="106" t="s">
        <v>53</v>
      </c>
      <c r="C48" s="107"/>
      <c r="D48" s="108"/>
      <c r="E48" s="28">
        <v>0</v>
      </c>
    </row>
    <row r="49" spans="1:5" ht="15.75" thickBot="1" x14ac:dyDescent="0.3">
      <c r="B49" s="109" t="s">
        <v>54</v>
      </c>
      <c r="C49" s="110"/>
      <c r="D49" s="111">
        <f>SUM(D45:D48)</f>
        <v>0</v>
      </c>
      <c r="E49" s="32">
        <f>IF(E27="","",SUM(E45:E48))</f>
        <v>784.77599999999995</v>
      </c>
    </row>
    <row r="50" spans="1:5" ht="15.75" thickBot="1" x14ac:dyDescent="0.3">
      <c r="B50" s="96" t="s">
        <v>55</v>
      </c>
      <c r="C50" s="97"/>
      <c r="D50" s="98"/>
      <c r="E50" s="26">
        <f>E33+E43+E49</f>
        <v>7837.1175880292794</v>
      </c>
    </row>
    <row r="51" spans="1:5" ht="15.75" thickBot="1" x14ac:dyDescent="0.3"/>
    <row r="52" spans="1:5" ht="15.75" thickBot="1" x14ac:dyDescent="0.3">
      <c r="B52" s="99" t="s">
        <v>56</v>
      </c>
      <c r="C52" s="100"/>
      <c r="D52" s="100"/>
      <c r="E52" s="101"/>
    </row>
    <row r="53" spans="1:5" x14ac:dyDescent="0.25">
      <c r="A53" s="1" t="s">
        <v>28</v>
      </c>
      <c r="B53" s="5" t="s">
        <v>57</v>
      </c>
      <c r="C53" s="5"/>
      <c r="D53" s="27">
        <v>4.2119999999999996E-3</v>
      </c>
      <c r="E53" s="28">
        <f t="shared" ref="E53:E58" si="1">IF($E$27="","",D53*$E$27)</f>
        <v>67.721378399999992</v>
      </c>
    </row>
    <row r="54" spans="1:5" x14ac:dyDescent="0.25">
      <c r="A54" s="1" t="s">
        <v>30</v>
      </c>
      <c r="B54" s="5" t="s">
        <v>58</v>
      </c>
      <c r="C54" s="5"/>
      <c r="D54" s="27">
        <f>D53*D42</f>
        <v>3.3695999999999997E-4</v>
      </c>
      <c r="E54" s="28">
        <f t="shared" si="1"/>
        <v>5.4177102719999999</v>
      </c>
    </row>
    <row r="55" spans="1:5" x14ac:dyDescent="0.25">
      <c r="A55" s="1" t="s">
        <v>36</v>
      </c>
      <c r="B55" s="5" t="s">
        <v>59</v>
      </c>
      <c r="C55" s="5"/>
      <c r="D55" s="27">
        <v>0.02</v>
      </c>
      <c r="E55" s="28">
        <f>IF($E$27="","",D55*$E$27)</f>
        <v>321.56400000000002</v>
      </c>
    </row>
    <row r="56" spans="1:5" x14ac:dyDescent="0.25">
      <c r="A56" s="1" t="s">
        <v>38</v>
      </c>
      <c r="B56" s="5" t="s">
        <v>60</v>
      </c>
      <c r="C56" s="5"/>
      <c r="D56" s="27">
        <f>7/30/12</f>
        <v>1.9444444444444445E-2</v>
      </c>
      <c r="E56" s="28">
        <f>IF($E$27="","",D56*$E$27)</f>
        <v>312.63166666666666</v>
      </c>
    </row>
    <row r="57" spans="1:5" x14ac:dyDescent="0.25">
      <c r="A57" s="1" t="s">
        <v>40</v>
      </c>
      <c r="B57" s="5" t="s">
        <v>61</v>
      </c>
      <c r="C57" s="6"/>
      <c r="D57" s="27">
        <f>D56*D43</f>
        <v>3.8500466666666665E-3</v>
      </c>
      <c r="E57" s="28">
        <f>E56*D43</f>
        <v>61.901820315999998</v>
      </c>
    </row>
    <row r="58" spans="1:5" x14ac:dyDescent="0.25">
      <c r="A58" s="1" t="s">
        <v>42</v>
      </c>
      <c r="B58" s="5" t="s">
        <v>62</v>
      </c>
      <c r="C58" s="5"/>
      <c r="D58" s="27">
        <v>0.02</v>
      </c>
      <c r="E58" s="28">
        <f t="shared" si="1"/>
        <v>321.56400000000002</v>
      </c>
    </row>
    <row r="59" spans="1:5" ht="15.75" thickBot="1" x14ac:dyDescent="0.3">
      <c r="B59" s="96" t="s">
        <v>63</v>
      </c>
      <c r="C59" s="97"/>
      <c r="D59" s="98"/>
      <c r="E59" s="26">
        <f>IF(E27="","",SUM(E53:E58))</f>
        <v>1090.8005756546668</v>
      </c>
    </row>
    <row r="60" spans="1:5" ht="15.75" thickBot="1" x14ac:dyDescent="0.3"/>
    <row r="61" spans="1:5" x14ac:dyDescent="0.25">
      <c r="B61" s="112" t="s">
        <v>64</v>
      </c>
      <c r="C61" s="113"/>
      <c r="D61" s="113"/>
      <c r="E61" s="114"/>
    </row>
    <row r="62" spans="1:5" x14ac:dyDescent="0.25">
      <c r="B62" s="115"/>
      <c r="C62" s="116"/>
      <c r="D62" s="116"/>
      <c r="E62" s="117"/>
    </row>
    <row r="63" spans="1:5" x14ac:dyDescent="0.25">
      <c r="A63" s="1" t="s">
        <v>28</v>
      </c>
      <c r="B63" s="106" t="s">
        <v>65</v>
      </c>
      <c r="C63" s="108"/>
      <c r="D63" s="27">
        <v>5.0000000000000001E-3</v>
      </c>
      <c r="E63" s="28">
        <f>IF($E$27="","",D63*$E$27)</f>
        <v>80.391000000000005</v>
      </c>
    </row>
    <row r="64" spans="1:5" x14ac:dyDescent="0.25">
      <c r="A64" s="1" t="s">
        <v>30</v>
      </c>
      <c r="B64" s="36" t="s">
        <v>66</v>
      </c>
      <c r="C64" s="37"/>
      <c r="D64" s="27">
        <v>1.66E-2</v>
      </c>
      <c r="E64" s="28">
        <f>IF($E$27="","",D64*$E$27)</f>
        <v>266.89812000000001</v>
      </c>
    </row>
    <row r="65" spans="1:5" x14ac:dyDescent="0.25">
      <c r="A65" s="1" t="s">
        <v>36</v>
      </c>
      <c r="B65" s="36" t="s">
        <v>67</v>
      </c>
      <c r="C65" s="37"/>
      <c r="D65" s="27">
        <v>2.0000000000000001E-4</v>
      </c>
      <c r="E65" s="28">
        <f>IF($E$27="","",D65*$E$27)</f>
        <v>3.2156400000000005</v>
      </c>
    </row>
    <row r="66" spans="1:5" x14ac:dyDescent="0.25">
      <c r="A66" s="1" t="s">
        <v>38</v>
      </c>
      <c r="B66" s="36" t="s">
        <v>68</v>
      </c>
      <c r="C66" s="37"/>
      <c r="D66" s="27">
        <v>2.7000000000000001E-3</v>
      </c>
      <c r="E66" s="28">
        <f>IF($E$27="","",D66*$E$27)</f>
        <v>43.411140000000003</v>
      </c>
    </row>
    <row r="67" spans="1:5" x14ac:dyDescent="0.25">
      <c r="A67" s="1" t="s">
        <v>40</v>
      </c>
      <c r="B67" s="36" t="s">
        <v>69</v>
      </c>
      <c r="C67" s="37"/>
      <c r="D67" s="27">
        <v>2.8E-3</v>
      </c>
      <c r="E67" s="28">
        <f>IF($E$27="","",D67*$E$27)</f>
        <v>45.01896</v>
      </c>
    </row>
    <row r="68" spans="1:5" x14ac:dyDescent="0.25">
      <c r="A68" s="1" t="s">
        <v>42</v>
      </c>
      <c r="B68" s="36" t="s">
        <v>53</v>
      </c>
      <c r="C68" s="37"/>
      <c r="D68" s="27">
        <v>0</v>
      </c>
      <c r="E68" s="28">
        <v>0</v>
      </c>
    </row>
    <row r="69" spans="1:5" x14ac:dyDescent="0.25">
      <c r="B69" s="38" t="s">
        <v>70</v>
      </c>
      <c r="C69" s="39"/>
      <c r="D69" s="40">
        <f>SUM(D63:D68)</f>
        <v>2.7300000000000001E-2</v>
      </c>
      <c r="E69" s="41">
        <f>SUM(E63:E68)</f>
        <v>438.93486000000001</v>
      </c>
    </row>
    <row r="70" spans="1:5" x14ac:dyDescent="0.25">
      <c r="B70" s="106" t="s">
        <v>71</v>
      </c>
      <c r="C70" s="107"/>
      <c r="D70" s="108"/>
      <c r="E70" s="28">
        <f>E69*D43</f>
        <v>86.910155723664005</v>
      </c>
    </row>
    <row r="71" spans="1:5" ht="15.75" thickBot="1" x14ac:dyDescent="0.3">
      <c r="B71" s="118" t="s">
        <v>72</v>
      </c>
      <c r="C71" s="119"/>
      <c r="D71" s="119"/>
      <c r="E71" s="42">
        <f>SUM(E69:E70)</f>
        <v>525.84501572366401</v>
      </c>
    </row>
    <row r="72" spans="1:5" ht="15.75" thickBot="1" x14ac:dyDescent="0.3"/>
    <row r="73" spans="1:5" ht="15.75" thickBot="1" x14ac:dyDescent="0.3">
      <c r="B73" s="99" t="s">
        <v>73</v>
      </c>
      <c r="C73" s="100"/>
      <c r="D73" s="100"/>
      <c r="E73" s="101"/>
    </row>
    <row r="74" spans="1:5" x14ac:dyDescent="0.25">
      <c r="A74" s="1" t="s">
        <v>28</v>
      </c>
      <c r="B74" s="106" t="s">
        <v>74</v>
      </c>
      <c r="C74" s="107"/>
      <c r="D74" s="108"/>
      <c r="E74" s="28">
        <v>0</v>
      </c>
    </row>
    <row r="75" spans="1:5" x14ac:dyDescent="0.25">
      <c r="A75" s="1" t="s">
        <v>30</v>
      </c>
      <c r="B75" s="23" t="s">
        <v>75</v>
      </c>
      <c r="C75" s="24"/>
      <c r="D75" s="43"/>
      <c r="E75" s="28">
        <v>0</v>
      </c>
    </row>
    <row r="76" spans="1:5" x14ac:dyDescent="0.25">
      <c r="A76" s="1" t="s">
        <v>36</v>
      </c>
      <c r="B76" s="23" t="s">
        <v>76</v>
      </c>
      <c r="C76" s="24"/>
      <c r="D76" s="43"/>
      <c r="E76" s="28">
        <v>0</v>
      </c>
    </row>
    <row r="77" spans="1:5" x14ac:dyDescent="0.25">
      <c r="B77" s="23" t="s">
        <v>77</v>
      </c>
      <c r="C77" s="24"/>
      <c r="D77" s="43"/>
      <c r="E77" s="28">
        <v>0</v>
      </c>
    </row>
    <row r="78" spans="1:5" x14ac:dyDescent="0.25">
      <c r="B78" s="23" t="s">
        <v>78</v>
      </c>
      <c r="C78" s="24"/>
      <c r="D78" s="43"/>
      <c r="E78" s="28">
        <v>0</v>
      </c>
    </row>
    <row r="79" spans="1:5" x14ac:dyDescent="0.25">
      <c r="A79" s="1" t="s">
        <v>38</v>
      </c>
      <c r="B79" s="23" t="s">
        <v>79</v>
      </c>
      <c r="C79" s="24"/>
      <c r="D79" s="43"/>
      <c r="E79" s="28">
        <v>0</v>
      </c>
    </row>
    <row r="80" spans="1:5" ht="15.75" thickBot="1" x14ac:dyDescent="0.3">
      <c r="B80" s="96" t="s">
        <v>80</v>
      </c>
      <c r="C80" s="97"/>
      <c r="D80" s="98"/>
      <c r="E80" s="26">
        <f>IF(E27="","",SUM(E74:E79))</f>
        <v>0</v>
      </c>
    </row>
    <row r="81" spans="1:6" ht="15.75" thickBot="1" x14ac:dyDescent="0.3"/>
    <row r="82" spans="1:6" ht="15.75" thickBot="1" x14ac:dyDescent="0.3">
      <c r="B82" s="99" t="s">
        <v>81</v>
      </c>
      <c r="C82" s="100"/>
      <c r="D82" s="100"/>
      <c r="E82" s="101"/>
    </row>
    <row r="83" spans="1:6" x14ac:dyDescent="0.25">
      <c r="A83" s="1" t="s">
        <v>28</v>
      </c>
      <c r="B83" s="44" t="s">
        <v>82</v>
      </c>
      <c r="C83" s="45"/>
      <c r="D83" s="33">
        <v>0.01</v>
      </c>
      <c r="E83" s="28">
        <f>IFERROR(IF($E$27="","",($E$27+$E$50+$E$59+$E$71+$E$80)*$D$83),"")</f>
        <v>255.31963179407612</v>
      </c>
    </row>
    <row r="84" spans="1:6" x14ac:dyDescent="0.25">
      <c r="A84" s="1" t="s">
        <v>30</v>
      </c>
      <c r="B84" s="5" t="s">
        <v>83</v>
      </c>
      <c r="C84" s="6"/>
      <c r="D84" s="33">
        <v>1.0040962465647525E-2</v>
      </c>
      <c r="E84" s="28">
        <f>IFERROR(IF($E$27="","",($E$27+$E$50+$E$59+$E$71+$E$80+$E$83)*$D$84),"")</f>
        <v>258.92913879831372</v>
      </c>
    </row>
    <row r="85" spans="1:6" x14ac:dyDescent="0.25">
      <c r="B85" s="5" t="s">
        <v>84</v>
      </c>
      <c r="C85" s="6"/>
      <c r="D85" s="27">
        <v>6.5000000000000006E-3</v>
      </c>
      <c r="E85" s="28">
        <f>IFERROR(IF($E$27="","",($D$85*($E$27+$E$50+$E$59+$E$71+$E$80+$E$83+$E$84)/(1-SUM($D$85:$D$88)))),"")</f>
        <v>186.55689000000004</v>
      </c>
    </row>
    <row r="86" spans="1:6" x14ac:dyDescent="0.25">
      <c r="B86" s="46" t="s">
        <v>85</v>
      </c>
      <c r="C86" s="47"/>
      <c r="D86" s="27">
        <v>0.03</v>
      </c>
      <c r="E86" s="28">
        <f>IFERROR(IF($E$27="","",($D$86*($E$27+$E$50+$E$59+$E$71+$E$80+$E$83+$E$84)/(1-SUM($D$85:$D$88)))),"")</f>
        <v>861.03180000000009</v>
      </c>
    </row>
    <row r="87" spans="1:6" x14ac:dyDescent="0.25">
      <c r="B87" s="5" t="s">
        <v>86</v>
      </c>
      <c r="C87" s="6"/>
      <c r="D87" s="33">
        <v>0.02</v>
      </c>
      <c r="E87" s="28">
        <f>IFERROR(IF($E$27="","",($D$87*($E$27+$E$50+$E$59+$E$71+$E$80+$E$83+$E$84)/(1-SUM($D$85:$D$88)))),"")</f>
        <v>574.02120000000014</v>
      </c>
    </row>
    <row r="88" spans="1:6" x14ac:dyDescent="0.25">
      <c r="B88" s="23" t="s">
        <v>87</v>
      </c>
      <c r="C88" s="24"/>
      <c r="D88" s="33">
        <v>3.5999999999999997E-2</v>
      </c>
      <c r="E88" s="28">
        <f>IFERROR(IF($E$27="","",($D$88*($E$27+$E$50+$E$59+$E$71+$E$80+$E$83+$E$84)/(1-SUM($D$85:$D$88)))),"")</f>
        <v>1033.2381599999999</v>
      </c>
    </row>
    <row r="89" spans="1:6" ht="15.75" thickBot="1" x14ac:dyDescent="0.3">
      <c r="B89" s="96" t="s">
        <v>88</v>
      </c>
      <c r="C89" s="97"/>
      <c r="D89" s="98"/>
      <c r="E89" s="48">
        <f>IF(E27="","",SUM($E$83:$E$88))</f>
        <v>3169.09682059239</v>
      </c>
    </row>
    <row r="90" spans="1:6" ht="15.75" thickBot="1" x14ac:dyDescent="0.3"/>
    <row r="91" spans="1:6" ht="15.75" thickBot="1" x14ac:dyDescent="0.3">
      <c r="B91" s="102" t="s">
        <v>89</v>
      </c>
      <c r="C91" s="103"/>
      <c r="D91" s="103"/>
      <c r="E91" s="49">
        <f>IF(OR(E27="",E12=0),"",$E$27+$E$50+$E$59+$E$71+$E$80+$E$89)</f>
        <v>28701.06</v>
      </c>
      <c r="F91" s="68"/>
    </row>
    <row r="92" spans="1:6" ht="15.75" thickBot="1" x14ac:dyDescent="0.3">
      <c r="E92" s="50"/>
    </row>
    <row r="93" spans="1:6" ht="15.75" thickBot="1" x14ac:dyDescent="0.3">
      <c r="B93" s="104" t="s">
        <v>90</v>
      </c>
      <c r="C93" s="105"/>
      <c r="D93" s="105"/>
      <c r="E93" s="51">
        <f>IFERROR(IF(E27="","",E91*E13),"")</f>
        <v>114804.24</v>
      </c>
    </row>
    <row r="94" spans="1:6" x14ac:dyDescent="0.25">
      <c r="B94" s="10"/>
      <c r="C94" s="10"/>
      <c r="D94" s="52"/>
      <c r="E94" s="53"/>
    </row>
  </sheetData>
  <mergeCells count="42">
    <mergeCell ref="F36:F42"/>
    <mergeCell ref="C16:D16"/>
    <mergeCell ref="B2:E2"/>
    <mergeCell ref="B4:E4"/>
    <mergeCell ref="B5:D5"/>
    <mergeCell ref="B6:D6"/>
    <mergeCell ref="B7:D7"/>
    <mergeCell ref="B8:D8"/>
    <mergeCell ref="B10:E10"/>
    <mergeCell ref="B11:C11"/>
    <mergeCell ref="B12:D12"/>
    <mergeCell ref="B13:C13"/>
    <mergeCell ref="B15:E15"/>
    <mergeCell ref="B46:D46"/>
    <mergeCell ref="C17:D17"/>
    <mergeCell ref="C18:D18"/>
    <mergeCell ref="C19:D19"/>
    <mergeCell ref="B21:E21"/>
    <mergeCell ref="B27:D27"/>
    <mergeCell ref="B29:E29"/>
    <mergeCell ref="B30:E30"/>
    <mergeCell ref="B34:E34"/>
    <mergeCell ref="B43:C43"/>
    <mergeCell ref="B44:E44"/>
    <mergeCell ref="B45:D45"/>
    <mergeCell ref="B74:D74"/>
    <mergeCell ref="B48:D48"/>
    <mergeCell ref="B49:D49"/>
    <mergeCell ref="B50:D50"/>
    <mergeCell ref="B52:E52"/>
    <mergeCell ref="B59:D59"/>
    <mergeCell ref="B61:E61"/>
    <mergeCell ref="B62:E62"/>
    <mergeCell ref="B63:C63"/>
    <mergeCell ref="B70:D70"/>
    <mergeCell ref="B71:D71"/>
    <mergeCell ref="B73:E73"/>
    <mergeCell ref="B80:D80"/>
    <mergeCell ref="B82:E82"/>
    <mergeCell ref="B89:D89"/>
    <mergeCell ref="B91:D91"/>
    <mergeCell ref="B93:D93"/>
  </mergeCells>
  <dataValidations count="4">
    <dataValidation allowBlank="1" showInputMessage="1" showErrorMessage="1" errorTitle="Valor inválido" error="Mínimo aceito = 2%_x000a_Máximo aceito = 5%" sqref="D88" xr:uid="{40D7CEA1-4C2B-44D1-85F2-F09AE728FEF7}"/>
    <dataValidation operator="lessThanOrEqual" showInputMessage="1" errorTitle="Valor inválido" error="Máximo aceito = 5%" sqref="D83" xr:uid="{819E6763-8007-45DF-9556-9F4F67FACACD}"/>
    <dataValidation type="decimal" allowBlank="1" showInputMessage="1" showErrorMessage="1" errorTitle="Valor inválido" error="Mínimo aceito = 2%_x000a_Máximo aceito = 5%" sqref="D87" xr:uid="{275E6156-AF40-4CB3-9DBD-1EDAA6796A37}">
      <formula1>0.02</formula1>
      <formula2>0.05</formula2>
    </dataValidation>
    <dataValidation type="decimal" operator="lessThanOrEqual" allowBlank="1" showInputMessage="1" showErrorMessage="1" errorTitle="Valor inválido" error="Máximo aceito = 6%" sqref="D41 D37" xr:uid="{C7B6027C-6580-43A6-A321-E913D0156E69}">
      <formula1>0.06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Proposta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Proposta!Area_de_impressao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 C Lemos</dc:creator>
  <cp:lastModifiedBy>Daniel S C Lemos</cp:lastModifiedBy>
  <dcterms:created xsi:type="dcterms:W3CDTF">2025-02-10T20:57:42Z</dcterms:created>
  <dcterms:modified xsi:type="dcterms:W3CDTF">2025-03-11T19:51:44Z</dcterms:modified>
</cp:coreProperties>
</file>