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/>
  <mc:AlternateContent xmlns:mc="http://schemas.openxmlformats.org/markup-compatibility/2006">
    <mc:Choice Requires="x15">
      <x15ac:absPath xmlns:x15ac="http://schemas.microsoft.com/office/spreadsheetml/2010/11/ac" url="V:\COLIC\PREGÕES 2024\PE 90005_2024 Manutenção Predial\"/>
    </mc:Choice>
  </mc:AlternateContent>
  <xr:revisionPtr revIDLastSave="0" documentId="8_{0F6C3866-6D50-4617-BB8F-5EAAAA8151DC}" xr6:coauthVersionLast="47" xr6:coauthVersionMax="47" xr10:uidLastSave="{00000000-0000-0000-0000-000000000000}"/>
  <bookViews>
    <workbookView xWindow="-28920" yWindow="-75" windowWidth="29040" windowHeight="15840" tabRatio="829" xr2:uid="{00000000-000D-0000-FFFF-FFFF00000000}"/>
  </bookViews>
  <sheets>
    <sheet name="PREÇO GLOBAL" sheetId="29" r:id="rId1"/>
    <sheet name="QUADRO 02 - RESUMO" sheetId="34" r:id="rId2"/>
    <sheet name="Quadro2.1 SUPERVISOR ENG. CIVIL" sheetId="35" r:id="rId3"/>
    <sheet name="Quadro 2.2 -ENG.ELETRICISTA" sheetId="10" r:id="rId4"/>
    <sheet name="2.3 -ENCARREGADO " sheetId="33" r:id="rId5"/>
    <sheet name="2.4 -ELETRICISTA PLANT. DIURNO " sheetId="22" r:id="rId6"/>
    <sheet name="2.5 - ELETROTÉCNICO" sheetId="23" r:id="rId7"/>
    <sheet name="2.6 -BOMBEIRO HIDRÁULICO" sheetId="24" r:id="rId8"/>
    <sheet name="2.7 TÉCNICO EM TELECOMUNICAÇÕES" sheetId="25" r:id="rId9"/>
    <sheet name="2.8 - MARCENEIRO" sheetId="26" r:id="rId10"/>
    <sheet name="2.9 - AJUD. GERAL DE MANUTENÇÃO" sheetId="27" r:id="rId11"/>
    <sheet name="Quadro 03 -UNIFORMES" sheetId="19" r:id="rId12"/>
    <sheet name="Quadro 04 - FERRAMENTAS" sheetId="20" r:id="rId13"/>
    <sheet name="Quadro 05 - EPI" sheetId="30" r:id="rId14"/>
    <sheet name=" Quadro 06 - MATERIAIS PRED" sheetId="12" r:id="rId15"/>
    <sheet name="Quadro 07 - SERVIÇOS EVENTUAIS" sheetId="32" r:id="rId16"/>
    <sheet name="BASE JURÍDICA-CÁLCULO" sheetId="36" r:id="rId17"/>
    <sheet name="EFETIVO" sheetId="5" state="hidden" r:id="rId18"/>
    <sheet name="ORÇAMENTO" sheetId="13" state="hidden" r:id="rId19"/>
  </sheets>
  <externalReferences>
    <externalReference r:id="rId20"/>
    <externalReference r:id="rId21"/>
    <externalReference r:id="rId22"/>
    <externalReference r:id="rId23"/>
    <externalReference r:id="rId24"/>
  </externalReferences>
  <definedNames>
    <definedName name="____xlnm.Print_Area_1">!#REF!</definedName>
    <definedName name="____xlnm.Print_Area_2">!#REF!</definedName>
    <definedName name="____xlnm.Print_Area_3">!#REF!</definedName>
    <definedName name="___xlnm.Print_Area_1">!#REF!</definedName>
    <definedName name="___xlnm.Print_Area_2">!#REF!</definedName>
    <definedName name="___xlnm.Print_Area_3">!#REF!</definedName>
    <definedName name="__xlnm.Print_Area_1">!#REF!</definedName>
    <definedName name="__xlnm.Print_Area_2">!#REF!</definedName>
    <definedName name="__xlnm.Print_Area_3">!#REF!</definedName>
    <definedName name="_10Excel_BuiltIn_Print_Area_3_1_1_1_1_1" localSheetId="14">#REF!</definedName>
    <definedName name="_10Excel_BuiltIn_Print_Area_3_1_1_1_1_1" localSheetId="4">#REF!</definedName>
    <definedName name="_10Excel_BuiltIn_Print_Area_3_1_1_1_1_1" localSheetId="5">#REF!</definedName>
    <definedName name="_10Excel_BuiltIn_Print_Area_3_1_1_1_1_1" localSheetId="6">#REF!</definedName>
    <definedName name="_10Excel_BuiltIn_Print_Area_3_1_1_1_1_1" localSheetId="7">#REF!</definedName>
    <definedName name="_10Excel_BuiltIn_Print_Area_3_1_1_1_1_1" localSheetId="8">#REF!</definedName>
    <definedName name="_10Excel_BuiltIn_Print_Area_3_1_1_1_1_1" localSheetId="9">#REF!</definedName>
    <definedName name="_10Excel_BuiltIn_Print_Area_3_1_1_1_1_1" localSheetId="10">#REF!</definedName>
    <definedName name="_10Excel_BuiltIn_Print_Area_3_1_1_1_1_1" localSheetId="3">#REF!</definedName>
    <definedName name="_10Excel_BuiltIn_Print_Area_3_1_1_1_1_1" localSheetId="2">#REF!</definedName>
    <definedName name="_10Excel_BuiltIn_Print_Area_3_1_1_1_1_1">#REF!</definedName>
    <definedName name="_11Excel_BuiltIn_Print_Area_3_1_1_1_1_1_1" localSheetId="14">#REF!</definedName>
    <definedName name="_11Excel_BuiltIn_Print_Area_3_1_1_1_1_1_1" localSheetId="4">#REF!</definedName>
    <definedName name="_11Excel_BuiltIn_Print_Area_3_1_1_1_1_1_1" localSheetId="5">#REF!</definedName>
    <definedName name="_11Excel_BuiltIn_Print_Area_3_1_1_1_1_1_1" localSheetId="6">#REF!</definedName>
    <definedName name="_11Excel_BuiltIn_Print_Area_3_1_1_1_1_1_1" localSheetId="7">#REF!</definedName>
    <definedName name="_11Excel_BuiltIn_Print_Area_3_1_1_1_1_1_1" localSheetId="8">#REF!</definedName>
    <definedName name="_11Excel_BuiltIn_Print_Area_3_1_1_1_1_1_1" localSheetId="9">#REF!</definedName>
    <definedName name="_11Excel_BuiltIn_Print_Area_3_1_1_1_1_1_1" localSheetId="10">#REF!</definedName>
    <definedName name="_11Excel_BuiltIn_Print_Area_3_1_1_1_1_1_1" localSheetId="3">#REF!</definedName>
    <definedName name="_11Excel_BuiltIn_Print_Area_3_1_1_1_1_1_1" localSheetId="2">#REF!</definedName>
    <definedName name="_11Excel_BuiltIn_Print_Area_3_1_1_1_1_1_1">#REF!</definedName>
    <definedName name="_12Excel_BuiltIn_Print_Area_3_1_1_1_1_1_1_1" localSheetId="14">#REF!</definedName>
    <definedName name="_12Excel_BuiltIn_Print_Area_3_1_1_1_1_1_1_1" localSheetId="4">#REF!</definedName>
    <definedName name="_12Excel_BuiltIn_Print_Area_3_1_1_1_1_1_1_1" localSheetId="5">#REF!</definedName>
    <definedName name="_12Excel_BuiltIn_Print_Area_3_1_1_1_1_1_1_1" localSheetId="6">#REF!</definedName>
    <definedName name="_12Excel_BuiltIn_Print_Area_3_1_1_1_1_1_1_1" localSheetId="7">#REF!</definedName>
    <definedName name="_12Excel_BuiltIn_Print_Area_3_1_1_1_1_1_1_1" localSheetId="8">#REF!</definedName>
    <definedName name="_12Excel_BuiltIn_Print_Area_3_1_1_1_1_1_1_1" localSheetId="9">#REF!</definedName>
    <definedName name="_12Excel_BuiltIn_Print_Area_3_1_1_1_1_1_1_1" localSheetId="10">#REF!</definedName>
    <definedName name="_12Excel_BuiltIn_Print_Area_3_1_1_1_1_1_1_1" localSheetId="3">#REF!</definedName>
    <definedName name="_12Excel_BuiltIn_Print_Area_3_1_1_1_1_1_1_1" localSheetId="2">#REF!</definedName>
    <definedName name="_12Excel_BuiltIn_Print_Area_3_1_1_1_1_1_1_1">#REF!</definedName>
    <definedName name="_13Excel_BuiltIn_Print_Area_3_1_1_1_1_1_1_1_1" localSheetId="14">#REF!</definedName>
    <definedName name="_13Excel_BuiltIn_Print_Area_3_1_1_1_1_1_1_1_1" localSheetId="4">#REF!</definedName>
    <definedName name="_13Excel_BuiltIn_Print_Area_3_1_1_1_1_1_1_1_1" localSheetId="5">#REF!</definedName>
    <definedName name="_13Excel_BuiltIn_Print_Area_3_1_1_1_1_1_1_1_1" localSheetId="6">#REF!</definedName>
    <definedName name="_13Excel_BuiltIn_Print_Area_3_1_1_1_1_1_1_1_1" localSheetId="7">#REF!</definedName>
    <definedName name="_13Excel_BuiltIn_Print_Area_3_1_1_1_1_1_1_1_1" localSheetId="8">#REF!</definedName>
    <definedName name="_13Excel_BuiltIn_Print_Area_3_1_1_1_1_1_1_1_1" localSheetId="9">#REF!</definedName>
    <definedName name="_13Excel_BuiltIn_Print_Area_3_1_1_1_1_1_1_1_1" localSheetId="10">#REF!</definedName>
    <definedName name="_13Excel_BuiltIn_Print_Area_3_1_1_1_1_1_1_1_1" localSheetId="3">#REF!</definedName>
    <definedName name="_13Excel_BuiltIn_Print_Area_3_1_1_1_1_1_1_1_1" localSheetId="2">#REF!</definedName>
    <definedName name="_13Excel_BuiltIn_Print_Area_3_1_1_1_1_1_1_1_1">#REF!</definedName>
    <definedName name="_14Excel_BuiltIn_Print_Area_3_1_1_1_1_1_1_1_1_1" localSheetId="14">#REF!</definedName>
    <definedName name="_14Excel_BuiltIn_Print_Area_3_1_1_1_1_1_1_1_1_1" localSheetId="4">#REF!</definedName>
    <definedName name="_14Excel_BuiltIn_Print_Area_3_1_1_1_1_1_1_1_1_1" localSheetId="5">#REF!</definedName>
    <definedName name="_14Excel_BuiltIn_Print_Area_3_1_1_1_1_1_1_1_1_1" localSheetId="6">#REF!</definedName>
    <definedName name="_14Excel_BuiltIn_Print_Area_3_1_1_1_1_1_1_1_1_1" localSheetId="7">#REF!</definedName>
    <definedName name="_14Excel_BuiltIn_Print_Area_3_1_1_1_1_1_1_1_1_1" localSheetId="8">#REF!</definedName>
    <definedName name="_14Excel_BuiltIn_Print_Area_3_1_1_1_1_1_1_1_1_1" localSheetId="9">#REF!</definedName>
    <definedName name="_14Excel_BuiltIn_Print_Area_3_1_1_1_1_1_1_1_1_1" localSheetId="10">#REF!</definedName>
    <definedName name="_14Excel_BuiltIn_Print_Area_3_1_1_1_1_1_1_1_1_1" localSheetId="3">#REF!</definedName>
    <definedName name="_14Excel_BuiltIn_Print_Area_3_1_1_1_1_1_1_1_1_1" localSheetId="2">#REF!</definedName>
    <definedName name="_14Excel_BuiltIn_Print_Area_3_1_1_1_1_1_1_1_1_1">#REF!</definedName>
    <definedName name="_15Excel_BuiltIn_Print_Area_4_1_1_1_1" localSheetId="14">#REF!</definedName>
    <definedName name="_15Excel_BuiltIn_Print_Area_4_1_1_1_1" localSheetId="4">#REF!</definedName>
    <definedName name="_15Excel_BuiltIn_Print_Area_4_1_1_1_1" localSheetId="5">#REF!</definedName>
    <definedName name="_15Excel_BuiltIn_Print_Area_4_1_1_1_1" localSheetId="6">#REF!</definedName>
    <definedName name="_15Excel_BuiltIn_Print_Area_4_1_1_1_1" localSheetId="7">#REF!</definedName>
    <definedName name="_15Excel_BuiltIn_Print_Area_4_1_1_1_1" localSheetId="8">#REF!</definedName>
    <definedName name="_15Excel_BuiltIn_Print_Area_4_1_1_1_1" localSheetId="9">#REF!</definedName>
    <definedName name="_15Excel_BuiltIn_Print_Area_4_1_1_1_1" localSheetId="10">#REF!</definedName>
    <definedName name="_15Excel_BuiltIn_Print_Area_4_1_1_1_1" localSheetId="3">#REF!</definedName>
    <definedName name="_15Excel_BuiltIn_Print_Area_4_1_1_1_1" localSheetId="2">#REF!</definedName>
    <definedName name="_15Excel_BuiltIn_Print_Area_4_1_1_1_1">#REF!</definedName>
    <definedName name="_16Excel_BuiltIn_Print_Area_5_1_1_1" localSheetId="14">#REF!</definedName>
    <definedName name="_16Excel_BuiltIn_Print_Area_5_1_1_1" localSheetId="4">#REF!</definedName>
    <definedName name="_16Excel_BuiltIn_Print_Area_5_1_1_1" localSheetId="5">#REF!</definedName>
    <definedName name="_16Excel_BuiltIn_Print_Area_5_1_1_1" localSheetId="6">#REF!</definedName>
    <definedName name="_16Excel_BuiltIn_Print_Area_5_1_1_1" localSheetId="7">#REF!</definedName>
    <definedName name="_16Excel_BuiltIn_Print_Area_5_1_1_1" localSheetId="8">#REF!</definedName>
    <definedName name="_16Excel_BuiltIn_Print_Area_5_1_1_1" localSheetId="9">#REF!</definedName>
    <definedName name="_16Excel_BuiltIn_Print_Area_5_1_1_1" localSheetId="10">#REF!</definedName>
    <definedName name="_16Excel_BuiltIn_Print_Area_5_1_1_1" localSheetId="3">#REF!</definedName>
    <definedName name="_16Excel_BuiltIn_Print_Area_5_1_1_1" localSheetId="2">#REF!</definedName>
    <definedName name="_16Excel_BuiltIn_Print_Area_5_1_1_1">#REF!</definedName>
    <definedName name="_17Excel_BuiltIn_Print_Area_6_1_1_1" localSheetId="14">#REF!</definedName>
    <definedName name="_17Excel_BuiltIn_Print_Area_6_1_1_1" localSheetId="4">#REF!</definedName>
    <definedName name="_17Excel_BuiltIn_Print_Area_6_1_1_1" localSheetId="5">#REF!</definedName>
    <definedName name="_17Excel_BuiltIn_Print_Area_6_1_1_1" localSheetId="6">#REF!</definedName>
    <definedName name="_17Excel_BuiltIn_Print_Area_6_1_1_1" localSheetId="7">#REF!</definedName>
    <definedName name="_17Excel_BuiltIn_Print_Area_6_1_1_1" localSheetId="8">#REF!</definedName>
    <definedName name="_17Excel_BuiltIn_Print_Area_6_1_1_1" localSheetId="9">#REF!</definedName>
    <definedName name="_17Excel_BuiltIn_Print_Area_6_1_1_1" localSheetId="10">#REF!</definedName>
    <definedName name="_17Excel_BuiltIn_Print_Area_6_1_1_1" localSheetId="3">#REF!</definedName>
    <definedName name="_17Excel_BuiltIn_Print_Area_6_1_1_1" localSheetId="2">#REF!</definedName>
    <definedName name="_17Excel_BuiltIn_Print_Area_6_1_1_1">#REF!</definedName>
    <definedName name="_18Excel_BuiltIn_Print_Area_7_1" localSheetId="14">#REF!</definedName>
    <definedName name="_18Excel_BuiltIn_Print_Area_7_1" localSheetId="4">#REF!</definedName>
    <definedName name="_18Excel_BuiltIn_Print_Area_7_1" localSheetId="5">#REF!</definedName>
    <definedName name="_18Excel_BuiltIn_Print_Area_7_1" localSheetId="6">#REF!</definedName>
    <definedName name="_18Excel_BuiltIn_Print_Area_7_1" localSheetId="7">#REF!</definedName>
    <definedName name="_18Excel_BuiltIn_Print_Area_7_1" localSheetId="8">#REF!</definedName>
    <definedName name="_18Excel_BuiltIn_Print_Area_7_1" localSheetId="9">#REF!</definedName>
    <definedName name="_18Excel_BuiltIn_Print_Area_7_1" localSheetId="10">#REF!</definedName>
    <definedName name="_18Excel_BuiltIn_Print_Area_7_1" localSheetId="3">#REF!</definedName>
    <definedName name="_18Excel_BuiltIn_Print_Area_7_1" localSheetId="2">#REF!</definedName>
    <definedName name="_18Excel_BuiltIn_Print_Area_7_1">#REF!</definedName>
    <definedName name="_1Excel_BuiltIn_Print_Area_1_1_1" localSheetId="14">#REF!</definedName>
    <definedName name="_1Excel_BuiltIn_Print_Area_1_1_1" localSheetId="4">#REF!</definedName>
    <definedName name="_1Excel_BuiltIn_Print_Area_1_1_1" localSheetId="5">#REF!</definedName>
    <definedName name="_1Excel_BuiltIn_Print_Area_1_1_1" localSheetId="6">#REF!</definedName>
    <definedName name="_1Excel_BuiltIn_Print_Area_1_1_1" localSheetId="7">#REF!</definedName>
    <definedName name="_1Excel_BuiltIn_Print_Area_1_1_1" localSheetId="8">#REF!</definedName>
    <definedName name="_1Excel_BuiltIn_Print_Area_1_1_1" localSheetId="9">#REF!</definedName>
    <definedName name="_1Excel_BuiltIn_Print_Area_1_1_1" localSheetId="10">#REF!</definedName>
    <definedName name="_1Excel_BuiltIn_Print_Area_1_1_1" localSheetId="3">#REF!</definedName>
    <definedName name="_1Excel_BuiltIn_Print_Area_1_1_1" localSheetId="2">#REF!</definedName>
    <definedName name="_1Excel_BuiltIn_Print_Area_1_1_1">#REF!</definedName>
    <definedName name="_1Sem_nome">#REF!</definedName>
    <definedName name="_2Excel_BuiltIn_Print_Area_1_1_1_1_1" localSheetId="14">#REF!</definedName>
    <definedName name="_2Excel_BuiltIn_Print_Area_1_1_1_1_1" localSheetId="4">#REF!</definedName>
    <definedName name="_2Excel_BuiltIn_Print_Area_1_1_1_1_1" localSheetId="5">#REF!</definedName>
    <definedName name="_2Excel_BuiltIn_Print_Area_1_1_1_1_1" localSheetId="6">#REF!</definedName>
    <definedName name="_2Excel_BuiltIn_Print_Area_1_1_1_1_1" localSheetId="7">#REF!</definedName>
    <definedName name="_2Excel_BuiltIn_Print_Area_1_1_1_1_1" localSheetId="8">#REF!</definedName>
    <definedName name="_2Excel_BuiltIn_Print_Area_1_1_1_1_1" localSheetId="9">#REF!</definedName>
    <definedName name="_2Excel_BuiltIn_Print_Area_1_1_1_1_1" localSheetId="10">#REF!</definedName>
    <definedName name="_2Excel_BuiltIn_Print_Area_1_1_1_1_1" localSheetId="3">#REF!</definedName>
    <definedName name="_2Excel_BuiltIn_Print_Area_1_1_1_1_1" localSheetId="2">#REF!</definedName>
    <definedName name="_2Excel_BuiltIn_Print_Area_1_1_1_1_1">#REF!</definedName>
    <definedName name="_3Excel_BuiltIn_Print_Area_1_1_1_1_1_1_1" localSheetId="14">#REF!</definedName>
    <definedName name="_3Excel_BuiltIn_Print_Area_1_1_1_1_1_1_1" localSheetId="4">#REF!</definedName>
    <definedName name="_3Excel_BuiltIn_Print_Area_1_1_1_1_1_1_1" localSheetId="5">#REF!</definedName>
    <definedName name="_3Excel_BuiltIn_Print_Area_1_1_1_1_1_1_1" localSheetId="6">#REF!</definedName>
    <definedName name="_3Excel_BuiltIn_Print_Area_1_1_1_1_1_1_1" localSheetId="7">#REF!</definedName>
    <definedName name="_3Excel_BuiltIn_Print_Area_1_1_1_1_1_1_1" localSheetId="8">#REF!</definedName>
    <definedName name="_3Excel_BuiltIn_Print_Area_1_1_1_1_1_1_1" localSheetId="9">#REF!</definedName>
    <definedName name="_3Excel_BuiltIn_Print_Area_1_1_1_1_1_1_1" localSheetId="10">#REF!</definedName>
    <definedName name="_3Excel_BuiltIn_Print_Area_1_1_1_1_1_1_1" localSheetId="3">#REF!</definedName>
    <definedName name="_3Excel_BuiltIn_Print_Area_1_1_1_1_1_1_1" localSheetId="2">#REF!</definedName>
    <definedName name="_3Excel_BuiltIn_Print_Area_1_1_1_1_1_1_1">#REF!</definedName>
    <definedName name="_4Excel_BuiltIn_Print_Area_1_1_1_1_1_1_1_1" localSheetId="14">#REF!</definedName>
    <definedName name="_4Excel_BuiltIn_Print_Area_1_1_1_1_1_1_1_1" localSheetId="4">#REF!</definedName>
    <definedName name="_4Excel_BuiltIn_Print_Area_1_1_1_1_1_1_1_1" localSheetId="5">#REF!</definedName>
    <definedName name="_4Excel_BuiltIn_Print_Area_1_1_1_1_1_1_1_1" localSheetId="6">#REF!</definedName>
    <definedName name="_4Excel_BuiltIn_Print_Area_1_1_1_1_1_1_1_1" localSheetId="7">#REF!</definedName>
    <definedName name="_4Excel_BuiltIn_Print_Area_1_1_1_1_1_1_1_1" localSheetId="8">#REF!</definedName>
    <definedName name="_4Excel_BuiltIn_Print_Area_1_1_1_1_1_1_1_1" localSheetId="9">#REF!</definedName>
    <definedName name="_4Excel_BuiltIn_Print_Area_1_1_1_1_1_1_1_1" localSheetId="10">#REF!</definedName>
    <definedName name="_4Excel_BuiltIn_Print_Area_1_1_1_1_1_1_1_1" localSheetId="3">#REF!</definedName>
    <definedName name="_4Excel_BuiltIn_Print_Area_1_1_1_1_1_1_1_1" localSheetId="2">#REF!</definedName>
    <definedName name="_4Excel_BuiltIn_Print_Area_1_1_1_1_1_1_1_1">#REF!</definedName>
    <definedName name="_5Excel_BuiltIn_Print_Area_1_1_1_1_1_1_1_1_1" localSheetId="14">#REF!</definedName>
    <definedName name="_5Excel_BuiltIn_Print_Area_1_1_1_1_1_1_1_1_1" localSheetId="4">#REF!</definedName>
    <definedName name="_5Excel_BuiltIn_Print_Area_1_1_1_1_1_1_1_1_1" localSheetId="5">#REF!</definedName>
    <definedName name="_5Excel_BuiltIn_Print_Area_1_1_1_1_1_1_1_1_1" localSheetId="6">#REF!</definedName>
    <definedName name="_5Excel_BuiltIn_Print_Area_1_1_1_1_1_1_1_1_1" localSheetId="7">#REF!</definedName>
    <definedName name="_5Excel_BuiltIn_Print_Area_1_1_1_1_1_1_1_1_1" localSheetId="8">#REF!</definedName>
    <definedName name="_5Excel_BuiltIn_Print_Area_1_1_1_1_1_1_1_1_1" localSheetId="9">#REF!</definedName>
    <definedName name="_5Excel_BuiltIn_Print_Area_1_1_1_1_1_1_1_1_1" localSheetId="10">#REF!</definedName>
    <definedName name="_5Excel_BuiltIn_Print_Area_1_1_1_1_1_1_1_1_1" localSheetId="3">#REF!</definedName>
    <definedName name="_5Excel_BuiltIn_Print_Area_1_1_1_1_1_1_1_1_1" localSheetId="2">#REF!</definedName>
    <definedName name="_5Excel_BuiltIn_Print_Area_1_1_1_1_1_1_1_1_1">#REF!</definedName>
    <definedName name="_6Excel_BuiltIn_Print_Area_2_1_1_1_1" localSheetId="14">#REF!</definedName>
    <definedName name="_6Excel_BuiltIn_Print_Area_2_1_1_1_1" localSheetId="4">#REF!</definedName>
    <definedName name="_6Excel_BuiltIn_Print_Area_2_1_1_1_1" localSheetId="5">#REF!</definedName>
    <definedName name="_6Excel_BuiltIn_Print_Area_2_1_1_1_1" localSheetId="6">#REF!</definedName>
    <definedName name="_6Excel_BuiltIn_Print_Area_2_1_1_1_1" localSheetId="7">#REF!</definedName>
    <definedName name="_6Excel_BuiltIn_Print_Area_2_1_1_1_1" localSheetId="8">#REF!</definedName>
    <definedName name="_6Excel_BuiltIn_Print_Area_2_1_1_1_1" localSheetId="9">#REF!</definedName>
    <definedName name="_6Excel_BuiltIn_Print_Area_2_1_1_1_1" localSheetId="10">#REF!</definedName>
    <definedName name="_6Excel_BuiltIn_Print_Area_2_1_1_1_1" localSheetId="3">#REF!</definedName>
    <definedName name="_6Excel_BuiltIn_Print_Area_2_1_1_1_1" localSheetId="2">#REF!</definedName>
    <definedName name="_6Excel_BuiltIn_Print_Area_2_1_1_1_1">#REF!</definedName>
    <definedName name="_7Excel_BuiltIn_Print_Area_2_1_1_1_1_1" localSheetId="14">#REF!</definedName>
    <definedName name="_7Excel_BuiltIn_Print_Area_2_1_1_1_1_1" localSheetId="4">#REF!</definedName>
    <definedName name="_7Excel_BuiltIn_Print_Area_2_1_1_1_1_1" localSheetId="5">#REF!</definedName>
    <definedName name="_7Excel_BuiltIn_Print_Area_2_1_1_1_1_1" localSheetId="6">#REF!</definedName>
    <definedName name="_7Excel_BuiltIn_Print_Area_2_1_1_1_1_1" localSheetId="7">#REF!</definedName>
    <definedName name="_7Excel_BuiltIn_Print_Area_2_1_1_1_1_1" localSheetId="8">#REF!</definedName>
    <definedName name="_7Excel_BuiltIn_Print_Area_2_1_1_1_1_1" localSheetId="9">#REF!</definedName>
    <definedName name="_7Excel_BuiltIn_Print_Area_2_1_1_1_1_1" localSheetId="10">#REF!</definedName>
    <definedName name="_7Excel_BuiltIn_Print_Area_2_1_1_1_1_1" localSheetId="3">#REF!</definedName>
    <definedName name="_7Excel_BuiltIn_Print_Area_2_1_1_1_1_1" localSheetId="2">#REF!</definedName>
    <definedName name="_7Excel_BuiltIn_Print_Area_2_1_1_1_1_1">#REF!</definedName>
    <definedName name="_8Excel_BuiltIn_Print_Area_2_1_1_1_1_1_1" localSheetId="14">#REF!</definedName>
    <definedName name="_8Excel_BuiltIn_Print_Area_2_1_1_1_1_1_1" localSheetId="4">#REF!</definedName>
    <definedName name="_8Excel_BuiltIn_Print_Area_2_1_1_1_1_1_1" localSheetId="5">#REF!</definedName>
    <definedName name="_8Excel_BuiltIn_Print_Area_2_1_1_1_1_1_1" localSheetId="6">#REF!</definedName>
    <definedName name="_8Excel_BuiltIn_Print_Area_2_1_1_1_1_1_1" localSheetId="7">#REF!</definedName>
    <definedName name="_8Excel_BuiltIn_Print_Area_2_1_1_1_1_1_1" localSheetId="8">#REF!</definedName>
    <definedName name="_8Excel_BuiltIn_Print_Area_2_1_1_1_1_1_1" localSheetId="9">#REF!</definedName>
    <definedName name="_8Excel_BuiltIn_Print_Area_2_1_1_1_1_1_1" localSheetId="10">#REF!</definedName>
    <definedName name="_8Excel_BuiltIn_Print_Area_2_1_1_1_1_1_1" localSheetId="3">#REF!</definedName>
    <definedName name="_8Excel_BuiltIn_Print_Area_2_1_1_1_1_1_1" localSheetId="2">#REF!</definedName>
    <definedName name="_8Excel_BuiltIn_Print_Area_2_1_1_1_1_1_1">#REF!</definedName>
    <definedName name="_9Excel_BuiltIn_Print_Area_3_1_1" localSheetId="14">#REF!</definedName>
    <definedName name="_9Excel_BuiltIn_Print_Area_3_1_1" localSheetId="4">#REF!</definedName>
    <definedName name="_9Excel_BuiltIn_Print_Area_3_1_1" localSheetId="5">#REF!</definedName>
    <definedName name="_9Excel_BuiltIn_Print_Area_3_1_1" localSheetId="6">#REF!</definedName>
    <definedName name="_9Excel_BuiltIn_Print_Area_3_1_1" localSheetId="7">#REF!</definedName>
    <definedName name="_9Excel_BuiltIn_Print_Area_3_1_1" localSheetId="8">#REF!</definedName>
    <definedName name="_9Excel_BuiltIn_Print_Area_3_1_1" localSheetId="9">#REF!</definedName>
    <definedName name="_9Excel_BuiltIn_Print_Area_3_1_1" localSheetId="10">#REF!</definedName>
    <definedName name="_9Excel_BuiltIn_Print_Area_3_1_1" localSheetId="3">#REF!</definedName>
    <definedName name="_9Excel_BuiltIn_Print_Area_3_1_1" localSheetId="2">#REF!</definedName>
    <definedName name="_9Excel_BuiltIn_Print_Area_3_1_1">#REF!</definedName>
    <definedName name="_P1">#REF!</definedName>
    <definedName name="_P2">#REF!</definedName>
    <definedName name="Area_2">#REF!</definedName>
    <definedName name="_xlnm.Print_Area" localSheetId="4">'2.3 -ENCARREGADO '!$B$2:$G$155</definedName>
    <definedName name="_xlnm.Print_Area" localSheetId="5">'2.4 -ELETRICISTA PLANT. DIURNO '!$B$2:$G$157</definedName>
    <definedName name="_xlnm.Print_Area" localSheetId="6">'2.5 - ELETROTÉCNICO'!$B$2:$F$157</definedName>
    <definedName name="_xlnm.Print_Area" localSheetId="7">'2.6 -BOMBEIRO HIDRÁULICO'!$B$2:$F$157</definedName>
    <definedName name="_xlnm.Print_Area" localSheetId="8">'2.7 TÉCNICO EM TELECOMUNICAÇÕES'!$B$2:$F$157</definedName>
    <definedName name="_xlnm.Print_Area" localSheetId="9">'2.8 - MARCENEIRO'!$B$2:$G$157</definedName>
    <definedName name="_xlnm.Print_Area" localSheetId="10">'2.9 - AJUD. GERAL DE MANUTENÇÃO'!$B$2:$F$157</definedName>
    <definedName name="_xlnm.Print_Area" localSheetId="17">EFETIVO!$A$2:$F$20</definedName>
    <definedName name="_xlnm.Print_Area" localSheetId="3">'Quadro 2.2 -ENG.ELETRICISTA'!$B$2:$G$154</definedName>
    <definedName name="_xlnm.Print_Area" localSheetId="2">'Quadro2.1 SUPERVISOR ENG. CIVIL'!$B$2:$F$151</definedName>
    <definedName name="aREA1">#REF!</definedName>
    <definedName name="area2">#REF!</definedName>
    <definedName name="Area3">#REF!</definedName>
    <definedName name="Area4">#REF!</definedName>
    <definedName name="ASSIST" localSheetId="14">#REF!</definedName>
    <definedName name="ASSIST" localSheetId="4">#REF!</definedName>
    <definedName name="ASSIST" localSheetId="5">#REF!</definedName>
    <definedName name="ASSIST" localSheetId="6">#REF!</definedName>
    <definedName name="ASSIST" localSheetId="7">#REF!</definedName>
    <definedName name="ASSIST" localSheetId="8">#REF!</definedName>
    <definedName name="ASSIST" localSheetId="9">#REF!</definedName>
    <definedName name="ASSIST" localSheetId="10">#REF!</definedName>
    <definedName name="ASSIST" localSheetId="3">#REF!</definedName>
    <definedName name="ASSIST" localSheetId="2">#REF!</definedName>
    <definedName name="ASSIST">#REF!</definedName>
    <definedName name="BuiltIn_Print_Area">#REF!</definedName>
    <definedName name="BuiltIn_Print_Area___0">#REF!</definedName>
    <definedName name="CargodoProfissional">[1]Complexidade!$E$3:$E$23</definedName>
    <definedName name="Carne">#REF!</definedName>
    <definedName name="CHEFE">#REF!</definedName>
    <definedName name="CréditoAdicional">#REF!</definedName>
    <definedName name="CréditoAdicionalSOMA">#REF!</definedName>
    <definedName name="CréditoAdicionalSOMASE">#REF!</definedName>
    <definedName name="encargos" localSheetId="14">#REF!</definedName>
    <definedName name="encargos" localSheetId="4">#REF!</definedName>
    <definedName name="encargos" localSheetId="5">#REF!</definedName>
    <definedName name="encargos" localSheetId="6">#REF!</definedName>
    <definedName name="encargos" localSheetId="7">#REF!</definedName>
    <definedName name="encargos" localSheetId="8">#REF!</definedName>
    <definedName name="encargos" localSheetId="9">#REF!</definedName>
    <definedName name="encargos" localSheetId="10">#REF!</definedName>
    <definedName name="encargos" localSheetId="3">#REF!</definedName>
    <definedName name="encargos" localSheetId="2">#REF!</definedName>
    <definedName name="encargos">#REF!</definedName>
    <definedName name="Excel_BuiltIn_Print_Area">#REF!</definedName>
    <definedName name="Excel_BuiltIn_Print_Area_1" localSheetId="14">#REF!</definedName>
    <definedName name="Excel_BuiltIn_Print_Area_1" localSheetId="4">#REF!</definedName>
    <definedName name="Excel_BuiltIn_Print_Area_1" localSheetId="5">#REF!</definedName>
    <definedName name="Excel_BuiltIn_Print_Area_1" localSheetId="6">#REF!</definedName>
    <definedName name="Excel_BuiltIn_Print_Area_1" localSheetId="7">#REF!</definedName>
    <definedName name="Excel_BuiltIn_Print_Area_1" localSheetId="8">#REF!</definedName>
    <definedName name="Excel_BuiltIn_Print_Area_1" localSheetId="9">#REF!</definedName>
    <definedName name="Excel_BuiltIn_Print_Area_1" localSheetId="10">#REF!</definedName>
    <definedName name="Excel_BuiltIn_Print_Area_1" localSheetId="16">#REF!</definedName>
    <definedName name="Excel_BuiltIn_Print_Area_1" localSheetId="3">#REF!</definedName>
    <definedName name="Excel_BuiltIn_Print_Area_1" localSheetId="2">#REF!</definedName>
    <definedName name="Excel_BuiltIn_Print_Area_1">#REF!</definedName>
    <definedName name="Excel_BuiltIn_Print_Area_1_1" localSheetId="14">#REF!,#REF!</definedName>
    <definedName name="Excel_BuiltIn_Print_Area_1_1" localSheetId="4">#REF!,#REF!</definedName>
    <definedName name="Excel_BuiltIn_Print_Area_1_1" localSheetId="5">#REF!,#REF!</definedName>
    <definedName name="Excel_BuiltIn_Print_Area_1_1" localSheetId="6">#REF!,#REF!</definedName>
    <definedName name="Excel_BuiltIn_Print_Area_1_1" localSheetId="7">#REF!,#REF!</definedName>
    <definedName name="Excel_BuiltIn_Print_Area_1_1" localSheetId="8">#REF!,#REF!</definedName>
    <definedName name="Excel_BuiltIn_Print_Area_1_1" localSheetId="9">#REF!,#REF!</definedName>
    <definedName name="Excel_BuiltIn_Print_Area_1_1" localSheetId="10">#REF!,#REF!</definedName>
    <definedName name="Excel_BuiltIn_Print_Area_1_1" localSheetId="16">#REF!</definedName>
    <definedName name="Excel_BuiltIn_Print_Area_1_1" localSheetId="3">#REF!,#REF!</definedName>
    <definedName name="Excel_BuiltIn_Print_Area_1_1" localSheetId="2">#REF!,#REF!</definedName>
    <definedName name="Excel_BuiltIn_Print_Area_1_1">#REF!,#REF!</definedName>
    <definedName name="Excel_BuiltIn_Print_Area_1_1_1" localSheetId="14">#REF!</definedName>
    <definedName name="Excel_BuiltIn_Print_Area_1_1_1" localSheetId="4">#REF!</definedName>
    <definedName name="Excel_BuiltIn_Print_Area_1_1_1" localSheetId="5">#REF!</definedName>
    <definedName name="Excel_BuiltIn_Print_Area_1_1_1" localSheetId="6">#REF!</definedName>
    <definedName name="Excel_BuiltIn_Print_Area_1_1_1" localSheetId="7">#REF!</definedName>
    <definedName name="Excel_BuiltIn_Print_Area_1_1_1" localSheetId="8">#REF!</definedName>
    <definedName name="Excel_BuiltIn_Print_Area_1_1_1" localSheetId="9">#REF!</definedName>
    <definedName name="Excel_BuiltIn_Print_Area_1_1_1" localSheetId="10">#REF!</definedName>
    <definedName name="Excel_BuiltIn_Print_Area_1_1_1" localSheetId="3">#REF!</definedName>
    <definedName name="Excel_BuiltIn_Print_Area_1_1_1" localSheetId="2">#REF!</definedName>
    <definedName name="Excel_BuiltIn_Print_Area_1_1_1">#REF!</definedName>
    <definedName name="Excel_BuiltIn_Print_Area_1_1_1_1" localSheetId="14">#REF!</definedName>
    <definedName name="Excel_BuiltIn_Print_Area_1_1_1_1" localSheetId="4">#REF!</definedName>
    <definedName name="Excel_BuiltIn_Print_Area_1_1_1_1" localSheetId="5">#REF!</definedName>
    <definedName name="Excel_BuiltIn_Print_Area_1_1_1_1" localSheetId="6">#REF!</definedName>
    <definedName name="Excel_BuiltIn_Print_Area_1_1_1_1" localSheetId="7">#REF!</definedName>
    <definedName name="Excel_BuiltIn_Print_Area_1_1_1_1" localSheetId="8">#REF!</definedName>
    <definedName name="Excel_BuiltIn_Print_Area_1_1_1_1" localSheetId="9">#REF!</definedName>
    <definedName name="Excel_BuiltIn_Print_Area_1_1_1_1" localSheetId="10">#REF!</definedName>
    <definedName name="Excel_BuiltIn_Print_Area_1_1_1_1" localSheetId="3">#REF!</definedName>
    <definedName name="Excel_BuiltIn_Print_Area_1_1_1_1" localSheetId="2">#REF!</definedName>
    <definedName name="Excel_BuiltIn_Print_Area_1_1_1_1">#REF!</definedName>
    <definedName name="Excel_BuiltIn_Print_Area_1_1_1_1_1" localSheetId="14">#REF!</definedName>
    <definedName name="Excel_BuiltIn_Print_Area_1_1_1_1_1" localSheetId="4">#REF!</definedName>
    <definedName name="Excel_BuiltIn_Print_Area_1_1_1_1_1" localSheetId="5">#REF!</definedName>
    <definedName name="Excel_BuiltIn_Print_Area_1_1_1_1_1" localSheetId="6">#REF!</definedName>
    <definedName name="Excel_BuiltIn_Print_Area_1_1_1_1_1" localSheetId="7">#REF!</definedName>
    <definedName name="Excel_BuiltIn_Print_Area_1_1_1_1_1" localSheetId="8">#REF!</definedName>
    <definedName name="Excel_BuiltIn_Print_Area_1_1_1_1_1" localSheetId="9">#REF!</definedName>
    <definedName name="Excel_BuiltIn_Print_Area_1_1_1_1_1" localSheetId="10">#REF!</definedName>
    <definedName name="Excel_BuiltIn_Print_Area_1_1_1_1_1" localSheetId="3">#REF!</definedName>
    <definedName name="Excel_BuiltIn_Print_Area_1_1_1_1_1" localSheetId="2">#REF!</definedName>
    <definedName name="Excel_BuiltIn_Print_Area_1_1_1_1_1">#REF!</definedName>
    <definedName name="Excel_BuiltIn_Print_Area_1_1_1_1_1_1" localSheetId="14">#REF!</definedName>
    <definedName name="Excel_BuiltIn_Print_Area_1_1_1_1_1_1" localSheetId="4">#REF!</definedName>
    <definedName name="Excel_BuiltIn_Print_Area_1_1_1_1_1_1" localSheetId="5">#REF!</definedName>
    <definedName name="Excel_BuiltIn_Print_Area_1_1_1_1_1_1" localSheetId="6">#REF!</definedName>
    <definedName name="Excel_BuiltIn_Print_Area_1_1_1_1_1_1" localSheetId="7">#REF!</definedName>
    <definedName name="Excel_BuiltIn_Print_Area_1_1_1_1_1_1" localSheetId="8">#REF!</definedName>
    <definedName name="Excel_BuiltIn_Print_Area_1_1_1_1_1_1" localSheetId="9">#REF!</definedName>
    <definedName name="Excel_BuiltIn_Print_Area_1_1_1_1_1_1" localSheetId="10">#REF!</definedName>
    <definedName name="Excel_BuiltIn_Print_Area_1_1_1_1_1_1" localSheetId="3">#REF!</definedName>
    <definedName name="Excel_BuiltIn_Print_Area_1_1_1_1_1_1" localSheetId="2">#REF!</definedName>
    <definedName name="Excel_BuiltIn_Print_Area_1_1_1_1_1_1">#REF!</definedName>
    <definedName name="Excel_BuiltIn_Print_Area_1_1_1_1_1_1_1" localSheetId="14">#REF!</definedName>
    <definedName name="Excel_BuiltIn_Print_Area_1_1_1_1_1_1_1" localSheetId="4">#REF!</definedName>
    <definedName name="Excel_BuiltIn_Print_Area_1_1_1_1_1_1_1" localSheetId="5">#REF!</definedName>
    <definedName name="Excel_BuiltIn_Print_Area_1_1_1_1_1_1_1" localSheetId="6">#REF!</definedName>
    <definedName name="Excel_BuiltIn_Print_Area_1_1_1_1_1_1_1" localSheetId="7">#REF!</definedName>
    <definedName name="Excel_BuiltIn_Print_Area_1_1_1_1_1_1_1" localSheetId="8">#REF!</definedName>
    <definedName name="Excel_BuiltIn_Print_Area_1_1_1_1_1_1_1" localSheetId="9">#REF!</definedName>
    <definedName name="Excel_BuiltIn_Print_Area_1_1_1_1_1_1_1" localSheetId="10">#REF!</definedName>
    <definedName name="Excel_BuiltIn_Print_Area_1_1_1_1_1_1_1" localSheetId="3">#REF!</definedName>
    <definedName name="Excel_BuiltIn_Print_Area_1_1_1_1_1_1_1" localSheetId="2">#REF!</definedName>
    <definedName name="Excel_BuiltIn_Print_Area_1_1_1_1_1_1_1">#REF!</definedName>
    <definedName name="Excel_BuiltIn_Print_Area_1_1_1_1_1_1_1_1" localSheetId="14">#REF!</definedName>
    <definedName name="Excel_BuiltIn_Print_Area_1_1_1_1_1_1_1_1" localSheetId="4">#REF!</definedName>
    <definedName name="Excel_BuiltIn_Print_Area_1_1_1_1_1_1_1_1" localSheetId="5">#REF!</definedName>
    <definedName name="Excel_BuiltIn_Print_Area_1_1_1_1_1_1_1_1" localSheetId="6">#REF!</definedName>
    <definedName name="Excel_BuiltIn_Print_Area_1_1_1_1_1_1_1_1" localSheetId="7">#REF!</definedName>
    <definedName name="Excel_BuiltIn_Print_Area_1_1_1_1_1_1_1_1" localSheetId="8">#REF!</definedName>
    <definedName name="Excel_BuiltIn_Print_Area_1_1_1_1_1_1_1_1" localSheetId="9">#REF!</definedName>
    <definedName name="Excel_BuiltIn_Print_Area_1_1_1_1_1_1_1_1" localSheetId="10">#REF!</definedName>
    <definedName name="Excel_BuiltIn_Print_Area_1_1_1_1_1_1_1_1" localSheetId="3">#REF!</definedName>
    <definedName name="Excel_BuiltIn_Print_Area_1_1_1_1_1_1_1_1" localSheetId="2">#REF!</definedName>
    <definedName name="Excel_BuiltIn_Print_Area_1_1_1_1_1_1_1_1">#REF!</definedName>
    <definedName name="Excel_BuiltIn_Print_Area_1_1_1_1_1_2" localSheetId="14">#REF!</definedName>
    <definedName name="Excel_BuiltIn_Print_Area_1_1_1_1_1_2" localSheetId="4">#REF!</definedName>
    <definedName name="Excel_BuiltIn_Print_Area_1_1_1_1_1_2" localSheetId="5">#REF!</definedName>
    <definedName name="Excel_BuiltIn_Print_Area_1_1_1_1_1_2" localSheetId="6">#REF!</definedName>
    <definedName name="Excel_BuiltIn_Print_Area_1_1_1_1_1_2" localSheetId="7">#REF!</definedName>
    <definedName name="Excel_BuiltIn_Print_Area_1_1_1_1_1_2" localSheetId="8">#REF!</definedName>
    <definedName name="Excel_BuiltIn_Print_Area_1_1_1_1_1_2" localSheetId="9">#REF!</definedName>
    <definedName name="Excel_BuiltIn_Print_Area_1_1_1_1_1_2" localSheetId="10">#REF!</definedName>
    <definedName name="Excel_BuiltIn_Print_Area_1_1_1_1_1_2" localSheetId="3">#REF!</definedName>
    <definedName name="Excel_BuiltIn_Print_Area_1_1_1_1_1_2" localSheetId="2">#REF!</definedName>
    <definedName name="Excel_BuiltIn_Print_Area_1_1_1_1_1_2">#REF!</definedName>
    <definedName name="Excel_BuiltIn_Print_Area_1_1_1_2" localSheetId="14">#REF!</definedName>
    <definedName name="Excel_BuiltIn_Print_Area_1_1_1_2" localSheetId="4">#REF!</definedName>
    <definedName name="Excel_BuiltIn_Print_Area_1_1_1_2" localSheetId="5">#REF!</definedName>
    <definedName name="Excel_BuiltIn_Print_Area_1_1_1_2" localSheetId="6">#REF!</definedName>
    <definedName name="Excel_BuiltIn_Print_Area_1_1_1_2" localSheetId="7">#REF!</definedName>
    <definedName name="Excel_BuiltIn_Print_Area_1_1_1_2" localSheetId="8">#REF!</definedName>
    <definedName name="Excel_BuiltIn_Print_Area_1_1_1_2" localSheetId="9">#REF!</definedName>
    <definedName name="Excel_BuiltIn_Print_Area_1_1_1_2" localSheetId="10">#REF!</definedName>
    <definedName name="Excel_BuiltIn_Print_Area_1_1_1_2" localSheetId="3">#REF!</definedName>
    <definedName name="Excel_BuiltIn_Print_Area_1_1_1_2" localSheetId="2">#REF!</definedName>
    <definedName name="Excel_BuiltIn_Print_Area_1_1_1_2">#REF!</definedName>
    <definedName name="Excel_BuiltIn_Print_Area_1_2">#N/A</definedName>
    <definedName name="Excel_BuiltIn_Print_Area_10" localSheetId="14">#REF!</definedName>
    <definedName name="Excel_BuiltIn_Print_Area_10" localSheetId="4">#REF!</definedName>
    <definedName name="Excel_BuiltIn_Print_Area_10" localSheetId="5">#REF!</definedName>
    <definedName name="Excel_BuiltIn_Print_Area_10" localSheetId="6">#REF!</definedName>
    <definedName name="Excel_BuiltIn_Print_Area_10" localSheetId="7">#REF!</definedName>
    <definedName name="Excel_BuiltIn_Print_Area_10" localSheetId="8">#REF!</definedName>
    <definedName name="Excel_BuiltIn_Print_Area_10" localSheetId="9">#REF!</definedName>
    <definedName name="Excel_BuiltIn_Print_Area_10" localSheetId="10">#REF!</definedName>
    <definedName name="Excel_BuiltIn_Print_Area_10" localSheetId="3">#REF!</definedName>
    <definedName name="Excel_BuiltIn_Print_Area_10" localSheetId="2">#REF!</definedName>
    <definedName name="Excel_BuiltIn_Print_Area_10">#REF!</definedName>
    <definedName name="Excel_BuiltIn_Print_Area_2" localSheetId="14">#REF!</definedName>
    <definedName name="Excel_BuiltIn_Print_Area_2" localSheetId="4">#REF!</definedName>
    <definedName name="Excel_BuiltIn_Print_Area_2" localSheetId="5">#REF!</definedName>
    <definedName name="Excel_BuiltIn_Print_Area_2" localSheetId="6">#REF!</definedName>
    <definedName name="Excel_BuiltIn_Print_Area_2" localSheetId="7">#REF!</definedName>
    <definedName name="Excel_BuiltIn_Print_Area_2" localSheetId="8">#REF!</definedName>
    <definedName name="Excel_BuiltIn_Print_Area_2" localSheetId="9">#REF!</definedName>
    <definedName name="Excel_BuiltIn_Print_Area_2" localSheetId="10">#REF!</definedName>
    <definedName name="Excel_BuiltIn_Print_Area_2" localSheetId="16">#REF!</definedName>
    <definedName name="Excel_BuiltIn_Print_Area_2" localSheetId="3">#REF!</definedName>
    <definedName name="Excel_BuiltIn_Print_Area_2" localSheetId="2">#REF!</definedName>
    <definedName name="Excel_BuiltIn_Print_Area_2">#REF!</definedName>
    <definedName name="Excel_BuiltIn_Print_Area_2_1" localSheetId="14">#REF!</definedName>
    <definedName name="Excel_BuiltIn_Print_Area_2_1" localSheetId="4">#REF!</definedName>
    <definedName name="Excel_BuiltIn_Print_Area_2_1" localSheetId="5">#REF!</definedName>
    <definedName name="Excel_BuiltIn_Print_Area_2_1" localSheetId="6">#REF!</definedName>
    <definedName name="Excel_BuiltIn_Print_Area_2_1" localSheetId="7">#REF!</definedName>
    <definedName name="Excel_BuiltIn_Print_Area_2_1" localSheetId="8">#REF!</definedName>
    <definedName name="Excel_BuiltIn_Print_Area_2_1" localSheetId="9">#REF!</definedName>
    <definedName name="Excel_BuiltIn_Print_Area_2_1" localSheetId="10">#REF!</definedName>
    <definedName name="Excel_BuiltIn_Print_Area_2_1" localSheetId="3">#REF!</definedName>
    <definedName name="Excel_BuiltIn_Print_Area_2_1" localSheetId="2">#REF!</definedName>
    <definedName name="Excel_BuiltIn_Print_Area_2_1">#REF!</definedName>
    <definedName name="Excel_BuiltIn_Print_Area_2_1_1" localSheetId="14">#REF!</definedName>
    <definedName name="Excel_BuiltIn_Print_Area_2_1_1" localSheetId="4">#REF!</definedName>
    <definedName name="Excel_BuiltIn_Print_Area_2_1_1" localSheetId="5">#REF!</definedName>
    <definedName name="Excel_BuiltIn_Print_Area_2_1_1" localSheetId="6">#REF!</definedName>
    <definedName name="Excel_BuiltIn_Print_Area_2_1_1" localSheetId="7">#REF!</definedName>
    <definedName name="Excel_BuiltIn_Print_Area_2_1_1" localSheetId="8">#REF!</definedName>
    <definedName name="Excel_BuiltIn_Print_Area_2_1_1" localSheetId="9">#REF!</definedName>
    <definedName name="Excel_BuiltIn_Print_Area_2_1_1" localSheetId="10">#REF!</definedName>
    <definedName name="Excel_BuiltIn_Print_Area_2_1_1" localSheetId="3">#REF!</definedName>
    <definedName name="Excel_BuiltIn_Print_Area_2_1_1" localSheetId="2">#REF!</definedName>
    <definedName name="Excel_BuiltIn_Print_Area_2_1_1">#REF!</definedName>
    <definedName name="Excel_BuiltIn_Print_Area_2_1_1_1" localSheetId="14">#REF!</definedName>
    <definedName name="Excel_BuiltIn_Print_Area_2_1_1_1" localSheetId="4">#REF!</definedName>
    <definedName name="Excel_BuiltIn_Print_Area_2_1_1_1" localSheetId="5">#REF!</definedName>
    <definedName name="Excel_BuiltIn_Print_Area_2_1_1_1" localSheetId="6">#REF!</definedName>
    <definedName name="Excel_BuiltIn_Print_Area_2_1_1_1" localSheetId="7">#REF!</definedName>
    <definedName name="Excel_BuiltIn_Print_Area_2_1_1_1" localSheetId="8">#REF!</definedName>
    <definedName name="Excel_BuiltIn_Print_Area_2_1_1_1" localSheetId="9">#REF!</definedName>
    <definedName name="Excel_BuiltIn_Print_Area_2_1_1_1" localSheetId="10">#REF!</definedName>
    <definedName name="Excel_BuiltIn_Print_Area_2_1_1_1" localSheetId="3">#REF!</definedName>
    <definedName name="Excel_BuiltIn_Print_Area_2_1_1_1" localSheetId="2">#REF!</definedName>
    <definedName name="Excel_BuiltIn_Print_Area_2_1_1_1">#REF!</definedName>
    <definedName name="Excel_BuiltIn_Print_Area_2_1_1_1_1" localSheetId="14">#REF!</definedName>
    <definedName name="Excel_BuiltIn_Print_Area_2_1_1_1_1" localSheetId="4">#REF!</definedName>
    <definedName name="Excel_BuiltIn_Print_Area_2_1_1_1_1" localSheetId="5">#REF!</definedName>
    <definedName name="Excel_BuiltIn_Print_Area_2_1_1_1_1" localSheetId="6">#REF!</definedName>
    <definedName name="Excel_BuiltIn_Print_Area_2_1_1_1_1" localSheetId="7">#REF!</definedName>
    <definedName name="Excel_BuiltIn_Print_Area_2_1_1_1_1" localSheetId="8">#REF!</definedName>
    <definedName name="Excel_BuiltIn_Print_Area_2_1_1_1_1" localSheetId="9">#REF!</definedName>
    <definedName name="Excel_BuiltIn_Print_Area_2_1_1_1_1" localSheetId="10">#REF!</definedName>
    <definedName name="Excel_BuiltIn_Print_Area_2_1_1_1_1" localSheetId="3">#REF!</definedName>
    <definedName name="Excel_BuiltIn_Print_Area_2_1_1_1_1" localSheetId="2">#REF!</definedName>
    <definedName name="Excel_BuiltIn_Print_Area_2_1_1_1_1">#REF!</definedName>
    <definedName name="Excel_BuiltIn_Print_Area_2_1_1_1_1_1" localSheetId="14">#REF!</definedName>
    <definedName name="Excel_BuiltIn_Print_Area_2_1_1_1_1_1" localSheetId="4">#REF!</definedName>
    <definedName name="Excel_BuiltIn_Print_Area_2_1_1_1_1_1" localSheetId="5">#REF!</definedName>
    <definedName name="Excel_BuiltIn_Print_Area_2_1_1_1_1_1" localSheetId="6">#REF!</definedName>
    <definedName name="Excel_BuiltIn_Print_Area_2_1_1_1_1_1" localSheetId="7">#REF!</definedName>
    <definedName name="Excel_BuiltIn_Print_Area_2_1_1_1_1_1" localSheetId="8">#REF!</definedName>
    <definedName name="Excel_BuiltIn_Print_Area_2_1_1_1_1_1" localSheetId="9">#REF!</definedName>
    <definedName name="Excel_BuiltIn_Print_Area_2_1_1_1_1_1" localSheetId="10">#REF!</definedName>
    <definedName name="Excel_BuiltIn_Print_Area_2_1_1_1_1_1" localSheetId="3">#REF!</definedName>
    <definedName name="Excel_BuiltIn_Print_Area_2_1_1_1_1_1" localSheetId="2">#REF!</definedName>
    <definedName name="Excel_BuiltIn_Print_Area_2_1_1_1_1_1">#REF!</definedName>
    <definedName name="Excel_BuiltIn_Print_Area_2_1_1_1_1_1_1" localSheetId="14">#REF!</definedName>
    <definedName name="Excel_BuiltIn_Print_Area_2_1_1_1_1_1_1" localSheetId="4">#REF!</definedName>
    <definedName name="Excel_BuiltIn_Print_Area_2_1_1_1_1_1_1" localSheetId="5">#REF!</definedName>
    <definedName name="Excel_BuiltIn_Print_Area_2_1_1_1_1_1_1" localSheetId="6">#REF!</definedName>
    <definedName name="Excel_BuiltIn_Print_Area_2_1_1_1_1_1_1" localSheetId="7">#REF!</definedName>
    <definedName name="Excel_BuiltIn_Print_Area_2_1_1_1_1_1_1" localSheetId="8">#REF!</definedName>
    <definedName name="Excel_BuiltIn_Print_Area_2_1_1_1_1_1_1" localSheetId="9">#REF!</definedName>
    <definedName name="Excel_BuiltIn_Print_Area_2_1_1_1_1_1_1" localSheetId="10">#REF!</definedName>
    <definedName name="Excel_BuiltIn_Print_Area_2_1_1_1_1_1_1" localSheetId="3">#REF!</definedName>
    <definedName name="Excel_BuiltIn_Print_Area_2_1_1_1_1_1_1" localSheetId="2">#REF!</definedName>
    <definedName name="Excel_BuiltIn_Print_Area_2_1_1_1_1_1_1">#REF!</definedName>
    <definedName name="Excel_BuiltIn_Print_Area_2_2">#N/A</definedName>
    <definedName name="Excel_BuiltIn_Print_Area_3_1" localSheetId="14">#REF!</definedName>
    <definedName name="Excel_BuiltIn_Print_Area_3_1" localSheetId="4">#REF!</definedName>
    <definedName name="Excel_BuiltIn_Print_Area_3_1" localSheetId="5">#REF!</definedName>
    <definedName name="Excel_BuiltIn_Print_Area_3_1" localSheetId="6">#REF!</definedName>
    <definedName name="Excel_BuiltIn_Print_Area_3_1" localSheetId="7">#REF!</definedName>
    <definedName name="Excel_BuiltIn_Print_Area_3_1" localSheetId="8">#REF!</definedName>
    <definedName name="Excel_BuiltIn_Print_Area_3_1" localSheetId="9">#REF!</definedName>
    <definedName name="Excel_BuiltIn_Print_Area_3_1" localSheetId="10">#REF!</definedName>
    <definedName name="Excel_BuiltIn_Print_Area_3_1" localSheetId="16">#REF!</definedName>
    <definedName name="Excel_BuiltIn_Print_Area_3_1" localSheetId="3">#REF!</definedName>
    <definedName name="Excel_BuiltIn_Print_Area_3_1" localSheetId="2">#REF!</definedName>
    <definedName name="Excel_BuiltIn_Print_Area_3_1">#REF!</definedName>
    <definedName name="Excel_BuiltIn_Print_Area_3_1_1" localSheetId="14">#REF!</definedName>
    <definedName name="Excel_BuiltIn_Print_Area_3_1_1" localSheetId="4">#REF!</definedName>
    <definedName name="Excel_BuiltIn_Print_Area_3_1_1" localSheetId="5">#REF!</definedName>
    <definedName name="Excel_BuiltIn_Print_Area_3_1_1" localSheetId="6">#REF!</definedName>
    <definedName name="Excel_BuiltIn_Print_Area_3_1_1" localSheetId="7">#REF!</definedName>
    <definedName name="Excel_BuiltIn_Print_Area_3_1_1" localSheetId="8">#REF!</definedName>
    <definedName name="Excel_BuiltIn_Print_Area_3_1_1" localSheetId="9">#REF!</definedName>
    <definedName name="Excel_BuiltIn_Print_Area_3_1_1" localSheetId="10">#REF!</definedName>
    <definedName name="Excel_BuiltIn_Print_Area_3_1_1" localSheetId="3">#REF!</definedName>
    <definedName name="Excel_BuiltIn_Print_Area_3_1_1" localSheetId="2">#REF!</definedName>
    <definedName name="Excel_BuiltIn_Print_Area_3_1_1">#REF!</definedName>
    <definedName name="Excel_BuiltIn_Print_Area_3_1_1_1" localSheetId="14">#REF!</definedName>
    <definedName name="Excel_BuiltIn_Print_Area_3_1_1_1" localSheetId="4">#REF!</definedName>
    <definedName name="Excel_BuiltIn_Print_Area_3_1_1_1" localSheetId="5">#REF!</definedName>
    <definedName name="Excel_BuiltIn_Print_Area_3_1_1_1" localSheetId="6">#REF!</definedName>
    <definedName name="Excel_BuiltIn_Print_Area_3_1_1_1" localSheetId="7">#REF!</definedName>
    <definedName name="Excel_BuiltIn_Print_Area_3_1_1_1" localSheetId="8">#REF!</definedName>
    <definedName name="Excel_BuiltIn_Print_Area_3_1_1_1" localSheetId="9">#REF!</definedName>
    <definedName name="Excel_BuiltIn_Print_Area_3_1_1_1" localSheetId="10">#REF!</definedName>
    <definedName name="Excel_BuiltIn_Print_Area_3_1_1_1" localSheetId="3">#REF!</definedName>
    <definedName name="Excel_BuiltIn_Print_Area_3_1_1_1" localSheetId="2">#REF!</definedName>
    <definedName name="Excel_BuiltIn_Print_Area_3_1_1_1">#REF!</definedName>
    <definedName name="Excel_BuiltIn_Print_Area_3_1_1_1_1" localSheetId="14">#REF!</definedName>
    <definedName name="Excel_BuiltIn_Print_Area_3_1_1_1_1" localSheetId="4">#REF!</definedName>
    <definedName name="Excel_BuiltIn_Print_Area_3_1_1_1_1" localSheetId="5">#REF!</definedName>
    <definedName name="Excel_BuiltIn_Print_Area_3_1_1_1_1" localSheetId="6">#REF!</definedName>
    <definedName name="Excel_BuiltIn_Print_Area_3_1_1_1_1" localSheetId="7">#REF!</definedName>
    <definedName name="Excel_BuiltIn_Print_Area_3_1_1_1_1" localSheetId="8">#REF!</definedName>
    <definedName name="Excel_BuiltIn_Print_Area_3_1_1_1_1" localSheetId="9">#REF!</definedName>
    <definedName name="Excel_BuiltIn_Print_Area_3_1_1_1_1" localSheetId="10">#REF!</definedName>
    <definedName name="Excel_BuiltIn_Print_Area_3_1_1_1_1" localSheetId="3">#REF!</definedName>
    <definedName name="Excel_BuiltIn_Print_Area_3_1_1_1_1" localSheetId="2">#REF!</definedName>
    <definedName name="Excel_BuiltIn_Print_Area_3_1_1_1_1">#REF!</definedName>
    <definedName name="Excel_BuiltIn_Print_Area_3_1_1_1_1_1" localSheetId="14">#REF!</definedName>
    <definedName name="Excel_BuiltIn_Print_Area_3_1_1_1_1_1" localSheetId="4">#REF!</definedName>
    <definedName name="Excel_BuiltIn_Print_Area_3_1_1_1_1_1" localSheetId="5">#REF!</definedName>
    <definedName name="Excel_BuiltIn_Print_Area_3_1_1_1_1_1" localSheetId="6">#REF!</definedName>
    <definedName name="Excel_BuiltIn_Print_Area_3_1_1_1_1_1" localSheetId="7">#REF!</definedName>
    <definedName name="Excel_BuiltIn_Print_Area_3_1_1_1_1_1" localSheetId="8">#REF!</definedName>
    <definedName name="Excel_BuiltIn_Print_Area_3_1_1_1_1_1" localSheetId="9">#REF!</definedName>
    <definedName name="Excel_BuiltIn_Print_Area_3_1_1_1_1_1" localSheetId="10">#REF!</definedName>
    <definedName name="Excel_BuiltIn_Print_Area_3_1_1_1_1_1" localSheetId="3">#REF!</definedName>
    <definedName name="Excel_BuiltIn_Print_Area_3_1_1_1_1_1" localSheetId="2">#REF!</definedName>
    <definedName name="Excel_BuiltIn_Print_Area_3_1_1_1_1_1">#REF!</definedName>
    <definedName name="Excel_BuiltIn_Print_Area_3_1_1_1_1_1_1" localSheetId="14">#REF!</definedName>
    <definedName name="Excel_BuiltIn_Print_Area_3_1_1_1_1_1_1" localSheetId="4">#REF!</definedName>
    <definedName name="Excel_BuiltIn_Print_Area_3_1_1_1_1_1_1" localSheetId="5">#REF!</definedName>
    <definedName name="Excel_BuiltIn_Print_Area_3_1_1_1_1_1_1" localSheetId="6">#REF!</definedName>
    <definedName name="Excel_BuiltIn_Print_Area_3_1_1_1_1_1_1" localSheetId="7">#REF!</definedName>
    <definedName name="Excel_BuiltIn_Print_Area_3_1_1_1_1_1_1" localSheetId="8">#REF!</definedName>
    <definedName name="Excel_BuiltIn_Print_Area_3_1_1_1_1_1_1" localSheetId="9">#REF!</definedName>
    <definedName name="Excel_BuiltIn_Print_Area_3_1_1_1_1_1_1" localSheetId="10">#REF!</definedName>
    <definedName name="Excel_BuiltIn_Print_Area_3_1_1_1_1_1_1" localSheetId="3">#REF!</definedName>
    <definedName name="Excel_BuiltIn_Print_Area_3_1_1_1_1_1_1" localSheetId="2">#REF!</definedName>
    <definedName name="Excel_BuiltIn_Print_Area_3_1_1_1_1_1_1">#REF!</definedName>
    <definedName name="Excel_BuiltIn_Print_Area_3_1_1_1_1_1_1_1" localSheetId="14">#REF!</definedName>
    <definedName name="Excel_BuiltIn_Print_Area_3_1_1_1_1_1_1_1" localSheetId="4">#REF!</definedName>
    <definedName name="Excel_BuiltIn_Print_Area_3_1_1_1_1_1_1_1" localSheetId="5">#REF!</definedName>
    <definedName name="Excel_BuiltIn_Print_Area_3_1_1_1_1_1_1_1" localSheetId="6">#REF!</definedName>
    <definedName name="Excel_BuiltIn_Print_Area_3_1_1_1_1_1_1_1" localSheetId="7">#REF!</definedName>
    <definedName name="Excel_BuiltIn_Print_Area_3_1_1_1_1_1_1_1" localSheetId="8">#REF!</definedName>
    <definedName name="Excel_BuiltIn_Print_Area_3_1_1_1_1_1_1_1" localSheetId="9">#REF!</definedName>
    <definedName name="Excel_BuiltIn_Print_Area_3_1_1_1_1_1_1_1" localSheetId="10">#REF!</definedName>
    <definedName name="Excel_BuiltIn_Print_Area_3_1_1_1_1_1_1_1" localSheetId="3">#REF!</definedName>
    <definedName name="Excel_BuiltIn_Print_Area_3_1_1_1_1_1_1_1" localSheetId="2">#REF!</definedName>
    <definedName name="Excel_BuiltIn_Print_Area_3_1_1_1_1_1_1_1">#REF!</definedName>
    <definedName name="Excel_BuiltIn_Print_Area_3_1_1_1_1_1_1_1_1" localSheetId="14">#REF!</definedName>
    <definedName name="Excel_BuiltIn_Print_Area_3_1_1_1_1_1_1_1_1" localSheetId="4">#REF!</definedName>
    <definedName name="Excel_BuiltIn_Print_Area_3_1_1_1_1_1_1_1_1" localSheetId="5">#REF!</definedName>
    <definedName name="Excel_BuiltIn_Print_Area_3_1_1_1_1_1_1_1_1" localSheetId="6">#REF!</definedName>
    <definedName name="Excel_BuiltIn_Print_Area_3_1_1_1_1_1_1_1_1" localSheetId="7">#REF!</definedName>
    <definedName name="Excel_BuiltIn_Print_Area_3_1_1_1_1_1_1_1_1" localSheetId="8">#REF!</definedName>
    <definedName name="Excel_BuiltIn_Print_Area_3_1_1_1_1_1_1_1_1" localSheetId="9">#REF!</definedName>
    <definedName name="Excel_BuiltIn_Print_Area_3_1_1_1_1_1_1_1_1" localSheetId="10">#REF!</definedName>
    <definedName name="Excel_BuiltIn_Print_Area_3_1_1_1_1_1_1_1_1" localSheetId="3">#REF!</definedName>
    <definedName name="Excel_BuiltIn_Print_Area_3_1_1_1_1_1_1_1_1" localSheetId="2">#REF!</definedName>
    <definedName name="Excel_BuiltIn_Print_Area_3_1_1_1_1_1_1_1_1">#REF!</definedName>
    <definedName name="Excel_BuiltIn_Print_Area_3_1_1_1_1_1_2" localSheetId="14">#REF!</definedName>
    <definedName name="Excel_BuiltIn_Print_Area_3_1_1_1_1_1_2" localSheetId="4">#REF!</definedName>
    <definedName name="Excel_BuiltIn_Print_Area_3_1_1_1_1_1_2" localSheetId="5">#REF!</definedName>
    <definedName name="Excel_BuiltIn_Print_Area_3_1_1_1_1_1_2" localSheetId="6">#REF!</definedName>
    <definedName name="Excel_BuiltIn_Print_Area_3_1_1_1_1_1_2" localSheetId="7">#REF!</definedName>
    <definedName name="Excel_BuiltIn_Print_Area_3_1_1_1_1_1_2" localSheetId="8">#REF!</definedName>
    <definedName name="Excel_BuiltIn_Print_Area_3_1_1_1_1_1_2" localSheetId="9">#REF!</definedName>
    <definedName name="Excel_BuiltIn_Print_Area_3_1_1_1_1_1_2" localSheetId="10">#REF!</definedName>
    <definedName name="Excel_BuiltIn_Print_Area_3_1_1_1_1_1_2" localSheetId="3">#REF!</definedName>
    <definedName name="Excel_BuiltIn_Print_Area_3_1_1_1_1_1_2" localSheetId="2">#REF!</definedName>
    <definedName name="Excel_BuiltIn_Print_Area_3_1_1_1_1_1_2">#REF!</definedName>
    <definedName name="Excel_BuiltIn_Print_Area_4_1" localSheetId="14">#REF!</definedName>
    <definedName name="Excel_BuiltIn_Print_Area_4_1" localSheetId="4">#REF!</definedName>
    <definedName name="Excel_BuiltIn_Print_Area_4_1" localSheetId="5">#REF!</definedName>
    <definedName name="Excel_BuiltIn_Print_Area_4_1" localSheetId="6">#REF!</definedName>
    <definedName name="Excel_BuiltIn_Print_Area_4_1" localSheetId="7">#REF!</definedName>
    <definedName name="Excel_BuiltIn_Print_Area_4_1" localSheetId="8">#REF!</definedName>
    <definedName name="Excel_BuiltIn_Print_Area_4_1" localSheetId="9">#REF!</definedName>
    <definedName name="Excel_BuiltIn_Print_Area_4_1" localSheetId="10">#REF!</definedName>
    <definedName name="Excel_BuiltIn_Print_Area_4_1" localSheetId="16">#REF!</definedName>
    <definedName name="Excel_BuiltIn_Print_Area_4_1" localSheetId="3">#REF!</definedName>
    <definedName name="Excel_BuiltIn_Print_Area_4_1" localSheetId="2">#REF!</definedName>
    <definedName name="Excel_BuiltIn_Print_Area_4_1">#REF!</definedName>
    <definedName name="Excel_BuiltIn_Print_Area_4_1_1" localSheetId="14">#REF!</definedName>
    <definedName name="Excel_BuiltIn_Print_Area_4_1_1" localSheetId="4">#REF!</definedName>
    <definedName name="Excel_BuiltIn_Print_Area_4_1_1" localSheetId="5">#REF!</definedName>
    <definedName name="Excel_BuiltIn_Print_Area_4_1_1" localSheetId="6">#REF!</definedName>
    <definedName name="Excel_BuiltIn_Print_Area_4_1_1" localSheetId="7">#REF!</definedName>
    <definedName name="Excel_BuiltIn_Print_Area_4_1_1" localSheetId="8">#REF!</definedName>
    <definedName name="Excel_BuiltIn_Print_Area_4_1_1" localSheetId="9">#REF!</definedName>
    <definedName name="Excel_BuiltIn_Print_Area_4_1_1" localSheetId="10">#REF!</definedName>
    <definedName name="Excel_BuiltIn_Print_Area_4_1_1" localSheetId="3">#REF!</definedName>
    <definedName name="Excel_BuiltIn_Print_Area_4_1_1" localSheetId="2">#REF!</definedName>
    <definedName name="Excel_BuiltIn_Print_Area_4_1_1">#REF!</definedName>
    <definedName name="Excel_BuiltIn_Print_Area_4_1_1_1" localSheetId="14">#REF!</definedName>
    <definedName name="Excel_BuiltIn_Print_Area_4_1_1_1" localSheetId="4">#REF!</definedName>
    <definedName name="Excel_BuiltIn_Print_Area_4_1_1_1" localSheetId="5">#REF!</definedName>
    <definedName name="Excel_BuiltIn_Print_Area_4_1_1_1" localSheetId="6">#REF!</definedName>
    <definedName name="Excel_BuiltIn_Print_Area_4_1_1_1" localSheetId="7">#REF!</definedName>
    <definedName name="Excel_BuiltIn_Print_Area_4_1_1_1" localSheetId="8">#REF!</definedName>
    <definedName name="Excel_BuiltIn_Print_Area_4_1_1_1" localSheetId="9">#REF!</definedName>
    <definedName name="Excel_BuiltIn_Print_Area_4_1_1_1" localSheetId="10">#REF!</definedName>
    <definedName name="Excel_BuiltIn_Print_Area_4_1_1_1" localSheetId="3">#REF!</definedName>
    <definedName name="Excel_BuiltIn_Print_Area_4_1_1_1" localSheetId="2">#REF!</definedName>
    <definedName name="Excel_BuiltIn_Print_Area_4_1_1_1">#REF!</definedName>
    <definedName name="Excel_BuiltIn_Print_Area_4_1_1_1_1" localSheetId="14">#REF!</definedName>
    <definedName name="Excel_BuiltIn_Print_Area_4_1_1_1_1" localSheetId="4">#REF!</definedName>
    <definedName name="Excel_BuiltIn_Print_Area_4_1_1_1_1" localSheetId="5">#REF!</definedName>
    <definedName name="Excel_BuiltIn_Print_Area_4_1_1_1_1" localSheetId="6">#REF!</definedName>
    <definedName name="Excel_BuiltIn_Print_Area_4_1_1_1_1" localSheetId="7">#REF!</definedName>
    <definedName name="Excel_BuiltIn_Print_Area_4_1_1_1_1" localSheetId="8">#REF!</definedName>
    <definedName name="Excel_BuiltIn_Print_Area_4_1_1_1_1" localSheetId="9">#REF!</definedName>
    <definedName name="Excel_BuiltIn_Print_Area_4_1_1_1_1" localSheetId="10">#REF!</definedName>
    <definedName name="Excel_BuiltIn_Print_Area_4_1_1_1_1" localSheetId="3">#REF!</definedName>
    <definedName name="Excel_BuiltIn_Print_Area_4_1_1_1_1" localSheetId="2">#REF!</definedName>
    <definedName name="Excel_BuiltIn_Print_Area_4_1_1_1_1">#REF!</definedName>
    <definedName name="Excel_BuiltIn_Print_Area_4_1_1_1_1_1" localSheetId="14">#REF!</definedName>
    <definedName name="Excel_BuiltIn_Print_Area_4_1_1_1_1_1" localSheetId="4">#REF!</definedName>
    <definedName name="Excel_BuiltIn_Print_Area_4_1_1_1_1_1" localSheetId="5">#REF!</definedName>
    <definedName name="Excel_BuiltIn_Print_Area_4_1_1_1_1_1" localSheetId="6">#REF!</definedName>
    <definedName name="Excel_BuiltIn_Print_Area_4_1_1_1_1_1" localSheetId="7">#REF!</definedName>
    <definedName name="Excel_BuiltIn_Print_Area_4_1_1_1_1_1" localSheetId="8">#REF!</definedName>
    <definedName name="Excel_BuiltIn_Print_Area_4_1_1_1_1_1" localSheetId="9">#REF!</definedName>
    <definedName name="Excel_BuiltIn_Print_Area_4_1_1_1_1_1" localSheetId="10">#REF!</definedName>
    <definedName name="Excel_BuiltIn_Print_Area_4_1_1_1_1_1" localSheetId="3">#REF!</definedName>
    <definedName name="Excel_BuiltIn_Print_Area_4_1_1_1_1_1" localSheetId="2">#REF!</definedName>
    <definedName name="Excel_BuiltIn_Print_Area_4_1_1_1_1_1">#REF!</definedName>
    <definedName name="Excel_BuiltIn_Print_Area_4_1_1_1_1_2" localSheetId="14">#REF!</definedName>
    <definedName name="Excel_BuiltIn_Print_Area_4_1_1_1_1_2" localSheetId="4">#REF!</definedName>
    <definedName name="Excel_BuiltIn_Print_Area_4_1_1_1_1_2" localSheetId="5">#REF!</definedName>
    <definedName name="Excel_BuiltIn_Print_Area_4_1_1_1_1_2" localSheetId="6">#REF!</definedName>
    <definedName name="Excel_BuiltIn_Print_Area_4_1_1_1_1_2" localSheetId="7">#REF!</definedName>
    <definedName name="Excel_BuiltIn_Print_Area_4_1_1_1_1_2" localSheetId="8">#REF!</definedName>
    <definedName name="Excel_BuiltIn_Print_Area_4_1_1_1_1_2" localSheetId="9">#REF!</definedName>
    <definedName name="Excel_BuiltIn_Print_Area_4_1_1_1_1_2" localSheetId="10">#REF!</definedName>
    <definedName name="Excel_BuiltIn_Print_Area_4_1_1_1_1_2" localSheetId="3">#REF!</definedName>
    <definedName name="Excel_BuiltIn_Print_Area_4_1_1_1_1_2" localSheetId="2">#REF!</definedName>
    <definedName name="Excel_BuiltIn_Print_Area_4_1_1_1_1_2">#REF!</definedName>
    <definedName name="Excel_BuiltIn_Print_Area_5" localSheetId="14">#REF!</definedName>
    <definedName name="Excel_BuiltIn_Print_Area_5" localSheetId="4">#REF!</definedName>
    <definedName name="Excel_BuiltIn_Print_Area_5" localSheetId="5">#REF!</definedName>
    <definedName name="Excel_BuiltIn_Print_Area_5" localSheetId="6">#REF!</definedName>
    <definedName name="Excel_BuiltIn_Print_Area_5" localSheetId="7">#REF!</definedName>
    <definedName name="Excel_BuiltIn_Print_Area_5" localSheetId="8">#REF!</definedName>
    <definedName name="Excel_BuiltIn_Print_Area_5" localSheetId="9">#REF!</definedName>
    <definedName name="Excel_BuiltIn_Print_Area_5" localSheetId="10">#REF!</definedName>
    <definedName name="Excel_BuiltIn_Print_Area_5" localSheetId="3">#REF!</definedName>
    <definedName name="Excel_BuiltIn_Print_Area_5" localSheetId="2">#REF!</definedName>
    <definedName name="Excel_BuiltIn_Print_Area_5">#REF!</definedName>
    <definedName name="Excel_BuiltIn_Print_Area_5_1" localSheetId="14">#REF!</definedName>
    <definedName name="Excel_BuiltIn_Print_Area_5_1" localSheetId="4">#REF!</definedName>
    <definedName name="Excel_BuiltIn_Print_Area_5_1" localSheetId="5">#REF!</definedName>
    <definedName name="Excel_BuiltIn_Print_Area_5_1" localSheetId="6">#REF!</definedName>
    <definedName name="Excel_BuiltIn_Print_Area_5_1" localSheetId="7">#REF!</definedName>
    <definedName name="Excel_BuiltIn_Print_Area_5_1" localSheetId="8">#REF!</definedName>
    <definedName name="Excel_BuiltIn_Print_Area_5_1" localSheetId="9">#REF!</definedName>
    <definedName name="Excel_BuiltIn_Print_Area_5_1" localSheetId="10">#REF!</definedName>
    <definedName name="Excel_BuiltIn_Print_Area_5_1" localSheetId="3">#REF!</definedName>
    <definedName name="Excel_BuiltIn_Print_Area_5_1" localSheetId="2">#REF!</definedName>
    <definedName name="Excel_BuiltIn_Print_Area_5_1">#REF!</definedName>
    <definedName name="Excel_BuiltIn_Print_Area_5_1_1_1" localSheetId="14">#REF!</definedName>
    <definedName name="Excel_BuiltIn_Print_Area_5_1_1_1" localSheetId="4">#REF!</definedName>
    <definedName name="Excel_BuiltIn_Print_Area_5_1_1_1" localSheetId="5">#REF!</definedName>
    <definedName name="Excel_BuiltIn_Print_Area_5_1_1_1" localSheetId="6">#REF!</definedName>
    <definedName name="Excel_BuiltIn_Print_Area_5_1_1_1" localSheetId="7">#REF!</definedName>
    <definedName name="Excel_BuiltIn_Print_Area_5_1_1_1" localSheetId="8">#REF!</definedName>
    <definedName name="Excel_BuiltIn_Print_Area_5_1_1_1" localSheetId="9">#REF!</definedName>
    <definedName name="Excel_BuiltIn_Print_Area_5_1_1_1" localSheetId="10">#REF!</definedName>
    <definedName name="Excel_BuiltIn_Print_Area_5_1_1_1" localSheetId="3">#REF!</definedName>
    <definedName name="Excel_BuiltIn_Print_Area_5_1_1_1" localSheetId="2">#REF!</definedName>
    <definedName name="Excel_BuiltIn_Print_Area_5_1_1_1">#REF!</definedName>
    <definedName name="Excel_BuiltIn_Print_Area_5_1_1_1_1" localSheetId="14">#REF!</definedName>
    <definedName name="Excel_BuiltIn_Print_Area_5_1_1_1_1" localSheetId="4">#REF!</definedName>
    <definedName name="Excel_BuiltIn_Print_Area_5_1_1_1_1" localSheetId="5">#REF!</definedName>
    <definedName name="Excel_BuiltIn_Print_Area_5_1_1_1_1" localSheetId="6">#REF!</definedName>
    <definedName name="Excel_BuiltIn_Print_Area_5_1_1_1_1" localSheetId="7">#REF!</definedName>
    <definedName name="Excel_BuiltIn_Print_Area_5_1_1_1_1" localSheetId="8">#REF!</definedName>
    <definedName name="Excel_BuiltIn_Print_Area_5_1_1_1_1" localSheetId="9">#REF!</definedName>
    <definedName name="Excel_BuiltIn_Print_Area_5_1_1_1_1" localSheetId="10">#REF!</definedName>
    <definedName name="Excel_BuiltIn_Print_Area_5_1_1_1_1" localSheetId="3">#REF!</definedName>
    <definedName name="Excel_BuiltIn_Print_Area_5_1_1_1_1" localSheetId="2">#REF!</definedName>
    <definedName name="Excel_BuiltIn_Print_Area_5_1_1_1_1">#REF!</definedName>
    <definedName name="Excel_BuiltIn_Print_Area_6" localSheetId="14">#REF!</definedName>
    <definedName name="Excel_BuiltIn_Print_Area_6" localSheetId="4">#REF!</definedName>
    <definedName name="Excel_BuiltIn_Print_Area_6" localSheetId="5">#REF!</definedName>
    <definedName name="Excel_BuiltIn_Print_Area_6" localSheetId="6">#REF!</definedName>
    <definedName name="Excel_BuiltIn_Print_Area_6" localSheetId="7">#REF!</definedName>
    <definedName name="Excel_BuiltIn_Print_Area_6" localSheetId="8">#REF!</definedName>
    <definedName name="Excel_BuiltIn_Print_Area_6" localSheetId="9">#REF!</definedName>
    <definedName name="Excel_BuiltIn_Print_Area_6" localSheetId="10">#REF!</definedName>
    <definedName name="Excel_BuiltIn_Print_Area_6" localSheetId="3">#REF!</definedName>
    <definedName name="Excel_BuiltIn_Print_Area_6" localSheetId="2">#REF!</definedName>
    <definedName name="Excel_BuiltIn_Print_Area_6">#REF!</definedName>
    <definedName name="Excel_BuiltIn_Print_Area_6_1">#REF!</definedName>
    <definedName name="Excel_BuiltIn_Print_Area_6_1_1_1" localSheetId="14">#REF!</definedName>
    <definedName name="Excel_BuiltIn_Print_Area_6_1_1_1" localSheetId="4">#REF!</definedName>
    <definedName name="Excel_BuiltIn_Print_Area_6_1_1_1" localSheetId="5">#REF!</definedName>
    <definedName name="Excel_BuiltIn_Print_Area_6_1_1_1" localSheetId="6">#REF!</definedName>
    <definedName name="Excel_BuiltIn_Print_Area_6_1_1_1" localSheetId="7">#REF!</definedName>
    <definedName name="Excel_BuiltIn_Print_Area_6_1_1_1" localSheetId="8">#REF!</definedName>
    <definedName name="Excel_BuiltIn_Print_Area_6_1_1_1" localSheetId="9">#REF!</definedName>
    <definedName name="Excel_BuiltIn_Print_Area_6_1_1_1" localSheetId="10">#REF!</definedName>
    <definedName name="Excel_BuiltIn_Print_Area_6_1_1_1" localSheetId="3">#REF!</definedName>
    <definedName name="Excel_BuiltIn_Print_Area_6_1_1_1" localSheetId="2">#REF!</definedName>
    <definedName name="Excel_BuiltIn_Print_Area_6_1_1_1">#REF!</definedName>
    <definedName name="Excel_BuiltIn_Print_Area_7_1" localSheetId="14">#REF!</definedName>
    <definedName name="Excel_BuiltIn_Print_Area_7_1" localSheetId="4">#REF!</definedName>
    <definedName name="Excel_BuiltIn_Print_Area_7_1" localSheetId="5">#REF!</definedName>
    <definedName name="Excel_BuiltIn_Print_Area_7_1" localSheetId="6">#REF!</definedName>
    <definedName name="Excel_BuiltIn_Print_Area_7_1" localSheetId="7">#REF!</definedName>
    <definedName name="Excel_BuiltIn_Print_Area_7_1" localSheetId="8">#REF!</definedName>
    <definedName name="Excel_BuiltIn_Print_Area_7_1" localSheetId="9">#REF!</definedName>
    <definedName name="Excel_BuiltIn_Print_Area_7_1" localSheetId="10">#REF!</definedName>
    <definedName name="Excel_BuiltIn_Print_Area_7_1" localSheetId="16">#REF!</definedName>
    <definedName name="Excel_BuiltIn_Print_Area_7_1" localSheetId="3">#REF!</definedName>
    <definedName name="Excel_BuiltIn_Print_Area_7_1" localSheetId="2">#REF!</definedName>
    <definedName name="Excel_BuiltIn_Print_Area_7_1">#REF!</definedName>
    <definedName name="Excel_BuiltIn_Print_Area_7_1_1" localSheetId="14">#REF!</definedName>
    <definedName name="Excel_BuiltIn_Print_Area_7_1_1" localSheetId="4">#REF!</definedName>
    <definedName name="Excel_BuiltIn_Print_Area_7_1_1" localSheetId="5">#REF!</definedName>
    <definedName name="Excel_BuiltIn_Print_Area_7_1_1" localSheetId="6">#REF!</definedName>
    <definedName name="Excel_BuiltIn_Print_Area_7_1_1" localSheetId="7">#REF!</definedName>
    <definedName name="Excel_BuiltIn_Print_Area_7_1_1" localSheetId="8">#REF!</definedName>
    <definedName name="Excel_BuiltIn_Print_Area_7_1_1" localSheetId="9">#REF!</definedName>
    <definedName name="Excel_BuiltIn_Print_Area_7_1_1" localSheetId="10">#REF!</definedName>
    <definedName name="Excel_BuiltIn_Print_Area_7_1_1" localSheetId="3">#REF!</definedName>
    <definedName name="Excel_BuiltIn_Print_Area_7_1_1" localSheetId="2">#REF!</definedName>
    <definedName name="Excel_BuiltIn_Print_Area_7_1_1">#REF!</definedName>
    <definedName name="Excel_BuiltIn_Print_Area_7_1_1_1" localSheetId="14">#REF!</definedName>
    <definedName name="Excel_BuiltIn_Print_Area_7_1_1_1" localSheetId="4">#REF!</definedName>
    <definedName name="Excel_BuiltIn_Print_Area_7_1_1_1" localSheetId="5">#REF!</definedName>
    <definedName name="Excel_BuiltIn_Print_Area_7_1_1_1" localSheetId="6">#REF!</definedName>
    <definedName name="Excel_BuiltIn_Print_Area_7_1_1_1" localSheetId="7">#REF!</definedName>
    <definedName name="Excel_BuiltIn_Print_Area_7_1_1_1" localSheetId="8">#REF!</definedName>
    <definedName name="Excel_BuiltIn_Print_Area_7_1_1_1" localSheetId="9">#REF!</definedName>
    <definedName name="Excel_BuiltIn_Print_Area_7_1_1_1" localSheetId="10">#REF!</definedName>
    <definedName name="Excel_BuiltIn_Print_Area_7_1_1_1" localSheetId="3">#REF!</definedName>
    <definedName name="Excel_BuiltIn_Print_Area_7_1_1_1" localSheetId="2">#REF!</definedName>
    <definedName name="Excel_BuiltIn_Print_Area_7_1_1_1">#REF!</definedName>
    <definedName name="Excel_BuiltIn_Print_Area_8" localSheetId="14">#REF!</definedName>
    <definedName name="Excel_BuiltIn_Print_Area_8" localSheetId="4">#REF!</definedName>
    <definedName name="Excel_BuiltIn_Print_Area_8" localSheetId="5">#REF!</definedName>
    <definedName name="Excel_BuiltIn_Print_Area_8" localSheetId="6">#REF!</definedName>
    <definedName name="Excel_BuiltIn_Print_Area_8" localSheetId="7">#REF!</definedName>
    <definedName name="Excel_BuiltIn_Print_Area_8" localSheetId="8">#REF!</definedName>
    <definedName name="Excel_BuiltIn_Print_Area_8" localSheetId="9">#REF!</definedName>
    <definedName name="Excel_BuiltIn_Print_Area_8" localSheetId="10">#REF!</definedName>
    <definedName name="Excel_BuiltIn_Print_Area_8" localSheetId="3">#REF!</definedName>
    <definedName name="Excel_BuiltIn_Print_Area_8" localSheetId="2">#REF!</definedName>
    <definedName name="Excel_BuiltIn_Print_Area_8">#REF!</definedName>
    <definedName name="Excel_BuiltIn_Print_Area_8_1" localSheetId="14">#REF!</definedName>
    <definedName name="Excel_BuiltIn_Print_Area_8_1" localSheetId="4">#REF!</definedName>
    <definedName name="Excel_BuiltIn_Print_Area_8_1" localSheetId="5">#REF!</definedName>
    <definedName name="Excel_BuiltIn_Print_Area_8_1" localSheetId="6">#REF!</definedName>
    <definedName name="Excel_BuiltIn_Print_Area_8_1" localSheetId="7">#REF!</definedName>
    <definedName name="Excel_BuiltIn_Print_Area_8_1" localSheetId="8">#REF!</definedName>
    <definedName name="Excel_BuiltIn_Print_Area_8_1" localSheetId="9">#REF!</definedName>
    <definedName name="Excel_BuiltIn_Print_Area_8_1" localSheetId="10">#REF!</definedName>
    <definedName name="Excel_BuiltIn_Print_Area_8_1" localSheetId="16">#REF!</definedName>
    <definedName name="Excel_BuiltIn_Print_Area_8_1" localSheetId="3">#REF!</definedName>
    <definedName name="Excel_BuiltIn_Print_Area_8_1" localSheetId="2">#REF!</definedName>
    <definedName name="Excel_BuiltIn_Print_Area_8_1">#REF!</definedName>
    <definedName name="Excel_BuiltIn_Print_Area_8_1_1" localSheetId="14">#REF!</definedName>
    <definedName name="Excel_BuiltIn_Print_Area_8_1_1" localSheetId="4">#REF!</definedName>
    <definedName name="Excel_BuiltIn_Print_Area_8_1_1" localSheetId="5">#REF!</definedName>
    <definedName name="Excel_BuiltIn_Print_Area_8_1_1" localSheetId="6">#REF!</definedName>
    <definedName name="Excel_BuiltIn_Print_Area_8_1_1" localSheetId="7">#REF!</definedName>
    <definedName name="Excel_BuiltIn_Print_Area_8_1_1" localSheetId="8">#REF!</definedName>
    <definedName name="Excel_BuiltIn_Print_Area_8_1_1" localSheetId="9">#REF!</definedName>
    <definedName name="Excel_BuiltIn_Print_Area_8_1_1" localSheetId="10">#REF!</definedName>
    <definedName name="Excel_BuiltIn_Print_Area_8_1_1" localSheetId="3">#REF!</definedName>
    <definedName name="Excel_BuiltIn_Print_Area_8_1_1" localSheetId="2">#REF!</definedName>
    <definedName name="Excel_BuiltIn_Print_Area_8_1_1">#REF!</definedName>
    <definedName name="Excel_BuiltIn_Print_Area_8_1_1_1" localSheetId="14">#REF!</definedName>
    <definedName name="Excel_BuiltIn_Print_Area_8_1_1_1" localSheetId="4">#REF!</definedName>
    <definedName name="Excel_BuiltIn_Print_Area_8_1_1_1" localSheetId="5">#REF!</definedName>
    <definedName name="Excel_BuiltIn_Print_Area_8_1_1_1" localSheetId="6">#REF!</definedName>
    <definedName name="Excel_BuiltIn_Print_Area_8_1_1_1" localSheetId="7">#REF!</definedName>
    <definedName name="Excel_BuiltIn_Print_Area_8_1_1_1" localSheetId="8">#REF!</definedName>
    <definedName name="Excel_BuiltIn_Print_Area_8_1_1_1" localSheetId="9">#REF!</definedName>
    <definedName name="Excel_BuiltIn_Print_Area_8_1_1_1" localSheetId="10">#REF!</definedName>
    <definedName name="Excel_BuiltIn_Print_Area_8_1_1_1" localSheetId="3">#REF!</definedName>
    <definedName name="Excel_BuiltIn_Print_Area_8_1_1_1" localSheetId="2">#REF!</definedName>
    <definedName name="Excel_BuiltIn_Print_Area_8_1_1_1">#REF!</definedName>
    <definedName name="Excel_BuiltIn_Print_Area_9_1" localSheetId="14">#REF!</definedName>
    <definedName name="Excel_BuiltIn_Print_Area_9_1" localSheetId="4">#REF!</definedName>
    <definedName name="Excel_BuiltIn_Print_Area_9_1" localSheetId="5">#REF!</definedName>
    <definedName name="Excel_BuiltIn_Print_Area_9_1" localSheetId="6">#REF!</definedName>
    <definedName name="Excel_BuiltIn_Print_Area_9_1" localSheetId="7">#REF!</definedName>
    <definedName name="Excel_BuiltIn_Print_Area_9_1" localSheetId="8">#REF!</definedName>
    <definedName name="Excel_BuiltIn_Print_Area_9_1" localSheetId="9">#REF!</definedName>
    <definedName name="Excel_BuiltIn_Print_Area_9_1" localSheetId="10">#REF!</definedName>
    <definedName name="Excel_BuiltIn_Print_Area_9_1" localSheetId="3">#REF!</definedName>
    <definedName name="Excel_BuiltIn_Print_Area_9_1" localSheetId="2">#REF!</definedName>
    <definedName name="Excel_BuiltIn_Print_Area_9_1">#REF!</definedName>
    <definedName name="Excel_BuiltIn_Print_Area_9_1_1" localSheetId="14">#REF!</definedName>
    <definedName name="Excel_BuiltIn_Print_Area_9_1_1" localSheetId="4">#REF!</definedName>
    <definedName name="Excel_BuiltIn_Print_Area_9_1_1" localSheetId="5">#REF!</definedName>
    <definedName name="Excel_BuiltIn_Print_Area_9_1_1" localSheetId="6">#REF!</definedName>
    <definedName name="Excel_BuiltIn_Print_Area_9_1_1" localSheetId="7">#REF!</definedName>
    <definedName name="Excel_BuiltIn_Print_Area_9_1_1" localSheetId="8">#REF!</definedName>
    <definedName name="Excel_BuiltIn_Print_Area_9_1_1" localSheetId="9">#REF!</definedName>
    <definedName name="Excel_BuiltIn_Print_Area_9_1_1" localSheetId="10">#REF!</definedName>
    <definedName name="Excel_BuiltIn_Print_Area_9_1_1" localSheetId="3">#REF!</definedName>
    <definedName name="Excel_BuiltIn_Print_Area_9_1_1" localSheetId="2">#REF!</definedName>
    <definedName name="Excel_BuiltIn_Print_Area_9_1_1">#REF!</definedName>
    <definedName name="Excel_um">#REF!</definedName>
    <definedName name="Fruta">#REF!</definedName>
    <definedName name="imposto" localSheetId="14">#REF!</definedName>
    <definedName name="imposto" localSheetId="4">#REF!</definedName>
    <definedName name="imposto" localSheetId="5">#REF!</definedName>
    <definedName name="imposto" localSheetId="6">#REF!</definedName>
    <definedName name="imposto" localSheetId="7">#REF!</definedName>
    <definedName name="imposto" localSheetId="8">#REF!</definedName>
    <definedName name="imposto" localSheetId="9">#REF!</definedName>
    <definedName name="imposto" localSheetId="10">#REF!</definedName>
    <definedName name="imposto" localSheetId="3">#REF!</definedName>
    <definedName name="imposto" localSheetId="2">#REF!</definedName>
    <definedName name="imposto">#REF!</definedName>
    <definedName name="ISS">#N/A</definedName>
    <definedName name="Itens">#REF!</definedName>
    <definedName name="MaisFruta">#REF!</definedName>
    <definedName name="MaisItem">#REF!</definedName>
    <definedName name="MaisItens">#REF!</definedName>
    <definedName name="Não_possui_sindicato_e_ou_Convenção_Coletiva__fonte_de_pesquisa_da_média_salarial__https___dissidio.com.br">[2]RESUMO!#REF!</definedName>
    <definedName name="partfunc" localSheetId="14">'[3]Anexo I'!#REF!</definedName>
    <definedName name="partfunc" localSheetId="4">'[3]Anexo I'!#REF!</definedName>
    <definedName name="partfunc" localSheetId="5">'[3]Anexo I'!#REF!</definedName>
    <definedName name="partfunc" localSheetId="6">'[3]Anexo I'!#REF!</definedName>
    <definedName name="partfunc" localSheetId="7">'[3]Anexo I'!#REF!</definedName>
    <definedName name="partfunc" localSheetId="8">'[3]Anexo I'!#REF!</definedName>
    <definedName name="partfunc" localSheetId="9">'[3]Anexo I'!#REF!</definedName>
    <definedName name="partfunc" localSheetId="10">'[3]Anexo I'!#REF!</definedName>
    <definedName name="partfunc" localSheetId="3">'[3]Anexo I'!#REF!</definedName>
    <definedName name="partfunc" localSheetId="2">'[3]Anexo I'!#REF!</definedName>
    <definedName name="partfunc">'[3]Anexo I'!#REF!</definedName>
    <definedName name="Perfis">[4]Perfis!$B$2:$B$34</definedName>
    <definedName name="Pintor">#REF!</definedName>
    <definedName name="Pintor1">#REF!</definedName>
    <definedName name="Po">#REF!</definedName>
    <definedName name="PPPAs">#REF!</definedName>
    <definedName name="Profissional">[5]Complexidade!$E$3:$E$23</definedName>
    <definedName name="q">#REF!</definedName>
    <definedName name="sal" localSheetId="14">#REF!</definedName>
    <definedName name="sal" localSheetId="4">#REF!</definedName>
    <definedName name="sal" localSheetId="5">#REF!</definedName>
    <definedName name="sal" localSheetId="6">#REF!</definedName>
    <definedName name="sal" localSheetId="7">#REF!</definedName>
    <definedName name="sal" localSheetId="8">#REF!</definedName>
    <definedName name="sal" localSheetId="9">#REF!</definedName>
    <definedName name="sal" localSheetId="10">#REF!</definedName>
    <definedName name="sal" localSheetId="3">#REF!</definedName>
    <definedName name="sal" localSheetId="2">#REF!</definedName>
    <definedName name="sal">#REF!</definedName>
    <definedName name="SALAUX" localSheetId="14">#REF!</definedName>
    <definedName name="SALAUX" localSheetId="4">#REF!</definedName>
    <definedName name="SALAUX" localSheetId="5">#REF!</definedName>
    <definedName name="SALAUX" localSheetId="6">#REF!</definedName>
    <definedName name="SALAUX" localSheetId="7">#REF!</definedName>
    <definedName name="SALAUX" localSheetId="8">#REF!</definedName>
    <definedName name="SALAUX" localSheetId="9">#REF!</definedName>
    <definedName name="SALAUX" localSheetId="10">#REF!</definedName>
    <definedName name="SALAUX" localSheetId="3">#REF!</definedName>
    <definedName name="SALAUX" localSheetId="2">#REF!</definedName>
    <definedName name="SALAUX">#REF!</definedName>
    <definedName name="salRT" localSheetId="14">#REF!</definedName>
    <definedName name="salRT" localSheetId="4">#REF!</definedName>
    <definedName name="salRT" localSheetId="5">#REF!</definedName>
    <definedName name="salRT" localSheetId="6">#REF!</definedName>
    <definedName name="salRT" localSheetId="7">#REF!</definedName>
    <definedName name="salRT" localSheetId="8">#REF!</definedName>
    <definedName name="salRT" localSheetId="9">#REF!</definedName>
    <definedName name="salRT" localSheetId="10">#REF!</definedName>
    <definedName name="salRT" localSheetId="3">#REF!</definedName>
    <definedName name="salRT" localSheetId="2">#REF!</definedName>
    <definedName name="salRT">#REF!</definedName>
    <definedName name="Serviços">[4]Serviços!$A$2:$A$10</definedName>
    <definedName name="SOMASE">#REF!</definedName>
    <definedName name="ssss">#REF!</definedName>
    <definedName name="taxaAdm" localSheetId="14">#REF!</definedName>
    <definedName name="taxaAdm" localSheetId="4">#REF!</definedName>
    <definedName name="taxaAdm" localSheetId="5">#REF!</definedName>
    <definedName name="taxaAdm" localSheetId="6">#REF!</definedName>
    <definedName name="taxaAdm" localSheetId="7">#REF!</definedName>
    <definedName name="taxaAdm" localSheetId="8">#REF!</definedName>
    <definedName name="taxaAdm" localSheetId="9">#REF!</definedName>
    <definedName name="taxaAdm" localSheetId="10">#REF!</definedName>
    <definedName name="taxaAdm" localSheetId="3">#REF!</definedName>
    <definedName name="taxaAdm" localSheetId="2">#REF!</definedName>
    <definedName name="taxaAdm">#REF!</definedName>
    <definedName name="taxaLucro" localSheetId="14">#REF!</definedName>
    <definedName name="taxaLucro" localSheetId="4">#REF!</definedName>
    <definedName name="taxaLucro" localSheetId="5">#REF!</definedName>
    <definedName name="taxaLucro" localSheetId="6">#REF!</definedName>
    <definedName name="taxaLucro" localSheetId="7">#REF!</definedName>
    <definedName name="taxaLucro" localSheetId="8">#REF!</definedName>
    <definedName name="taxaLucro" localSheetId="9">#REF!</definedName>
    <definedName name="taxaLucro" localSheetId="10">#REF!</definedName>
    <definedName name="taxaLucro" localSheetId="3">#REF!</definedName>
    <definedName name="taxaLucro" localSheetId="2">#REF!</definedName>
    <definedName name="taxaLucro">#REF!</definedName>
    <definedName name="Teste">#N/A</definedName>
    <definedName name="To">#REF!</definedName>
    <definedName name="Total">#REF!</definedName>
    <definedName name="um">#REF!</definedName>
    <definedName name="UN">#REF!</definedName>
    <definedName name="UniformeMensageiro">#REF!</definedName>
    <definedName name="UniformeMensageiros">#REF!</definedName>
    <definedName name="UniformeRecepcionista">#REF!</definedName>
    <definedName name="vvvv">#REF!</definedName>
    <definedName name="xxx">#REF!</definedName>
    <definedName name="xxxx">#REF!</definedName>
    <definedName name="y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6" i="22" l="1"/>
  <c r="E71" i="27"/>
  <c r="E70" i="27"/>
  <c r="E71" i="26"/>
  <c r="E70" i="26"/>
  <c r="E71" i="25"/>
  <c r="E70" i="25"/>
  <c r="E71" i="24"/>
  <c r="E70" i="24"/>
  <c r="E71" i="23"/>
  <c r="E71" i="22"/>
  <c r="E70" i="22"/>
  <c r="E71" i="33"/>
  <c r="E70" i="33"/>
  <c r="G4" i="29"/>
  <c r="G5" i="29"/>
  <c r="I60" i="19"/>
  <c r="I58" i="19"/>
  <c r="I57" i="19"/>
  <c r="I56" i="19"/>
  <c r="I55" i="19"/>
  <c r="J55" i="19" s="1"/>
  <c r="I54" i="19"/>
  <c r="I52" i="19"/>
  <c r="I51" i="19"/>
  <c r="I59" i="19"/>
  <c r="I53" i="19"/>
  <c r="I47" i="19"/>
  <c r="I41" i="19"/>
  <c r="I35" i="19"/>
  <c r="I29" i="19"/>
  <c r="I22" i="19"/>
  <c r="I15" i="19"/>
  <c r="I8" i="19"/>
  <c r="H60" i="19"/>
  <c r="H59" i="19"/>
  <c r="H58" i="19"/>
  <c r="H57" i="19"/>
  <c r="J57" i="19" s="1"/>
  <c r="J56" i="19"/>
  <c r="H56" i="19"/>
  <c r="H55" i="19"/>
  <c r="D141" i="27"/>
  <c r="D139" i="27"/>
  <c r="D141" i="26"/>
  <c r="D139" i="26"/>
  <c r="D141" i="25"/>
  <c r="D139" i="25"/>
  <c r="D141" i="24"/>
  <c r="D139" i="24"/>
  <c r="D141" i="23"/>
  <c r="D139" i="23"/>
  <c r="D141" i="22"/>
  <c r="D139" i="22"/>
  <c r="D140" i="10"/>
  <c r="D138" i="10"/>
  <c r="D141" i="33"/>
  <c r="D139" i="33"/>
  <c r="D140" i="35"/>
  <c r="I72" i="32"/>
  <c r="I58" i="32"/>
  <c r="K58" i="32" s="1"/>
  <c r="I59" i="32"/>
  <c r="K59" i="32" s="1"/>
  <c r="I60" i="32"/>
  <c r="J60" i="32" s="1"/>
  <c r="I61" i="32"/>
  <c r="J61" i="32" s="1"/>
  <c r="I62" i="32"/>
  <c r="K62" i="32" s="1"/>
  <c r="I63" i="32"/>
  <c r="K63" i="32" s="1"/>
  <c r="I64" i="32"/>
  <c r="J64" i="32" s="1"/>
  <c r="I65" i="32"/>
  <c r="K65" i="32" s="1"/>
  <c r="I66" i="32"/>
  <c r="K66" i="32" s="1"/>
  <c r="I67" i="32"/>
  <c r="K67" i="32" s="1"/>
  <c r="I68" i="32"/>
  <c r="J68" i="32" s="1"/>
  <c r="I69" i="32"/>
  <c r="J69" i="32" s="1"/>
  <c r="I57" i="32"/>
  <c r="I54" i="32"/>
  <c r="I55" i="32" s="1"/>
  <c r="I51" i="32"/>
  <c r="I36" i="32"/>
  <c r="I37" i="32"/>
  <c r="I38" i="32"/>
  <c r="I39" i="32"/>
  <c r="I40" i="32"/>
  <c r="I41" i="32"/>
  <c r="I42" i="32"/>
  <c r="I45" i="32"/>
  <c r="I46" i="32"/>
  <c r="I47" i="32"/>
  <c r="I48" i="32"/>
  <c r="I21" i="32"/>
  <c r="I22" i="32"/>
  <c r="I23" i="32"/>
  <c r="I24" i="32"/>
  <c r="I25" i="32"/>
  <c r="I26" i="32"/>
  <c r="I27" i="32"/>
  <c r="J27" i="32" s="1"/>
  <c r="I30" i="32"/>
  <c r="I31" i="32" s="1"/>
  <c r="I33" i="32"/>
  <c r="I11" i="32"/>
  <c r="I12" i="32"/>
  <c r="I13" i="32"/>
  <c r="I14" i="32"/>
  <c r="I15" i="32"/>
  <c r="I16" i="32"/>
  <c r="I17" i="32"/>
  <c r="I18" i="32"/>
  <c r="J4" i="12"/>
  <c r="K4" i="12" s="1"/>
  <c r="J5" i="12"/>
  <c r="J6" i="12"/>
  <c r="K6" i="12" s="1"/>
  <c r="J7" i="12"/>
  <c r="J8" i="12"/>
  <c r="J9" i="12"/>
  <c r="J10" i="12"/>
  <c r="K10" i="12" s="1"/>
  <c r="J11" i="12"/>
  <c r="K11" i="12" s="1"/>
  <c r="J12" i="12"/>
  <c r="K12" i="12" s="1"/>
  <c r="J13" i="12"/>
  <c r="L13" i="12" s="1"/>
  <c r="J14" i="12"/>
  <c r="L14" i="12" s="1"/>
  <c r="J15" i="12"/>
  <c r="J16" i="12"/>
  <c r="J17" i="12"/>
  <c r="J18" i="12"/>
  <c r="K18" i="12" s="1"/>
  <c r="J19" i="12"/>
  <c r="K19" i="12" s="1"/>
  <c r="J20" i="12"/>
  <c r="K20" i="12" s="1"/>
  <c r="J21" i="12"/>
  <c r="L21" i="12" s="1"/>
  <c r="J22" i="12"/>
  <c r="L22" i="12" s="1"/>
  <c r="J23" i="12"/>
  <c r="L23" i="12" s="1"/>
  <c r="J24" i="12"/>
  <c r="J25" i="12"/>
  <c r="J26" i="12"/>
  <c r="K26" i="12" s="1"/>
  <c r="J27" i="12"/>
  <c r="K27" i="12" s="1"/>
  <c r="J28" i="12"/>
  <c r="K28" i="12" s="1"/>
  <c r="J29" i="12"/>
  <c r="J30" i="12"/>
  <c r="K30" i="12" s="1"/>
  <c r="J31" i="12"/>
  <c r="J32" i="12"/>
  <c r="J33" i="12"/>
  <c r="J34" i="12"/>
  <c r="K34" i="12" s="1"/>
  <c r="J35" i="12"/>
  <c r="K35" i="12" s="1"/>
  <c r="J36" i="12"/>
  <c r="K36" i="12" s="1"/>
  <c r="J37" i="12"/>
  <c r="J38" i="12"/>
  <c r="K38" i="12" s="1"/>
  <c r="J39" i="12"/>
  <c r="J40" i="12"/>
  <c r="J41" i="12"/>
  <c r="J42" i="12"/>
  <c r="K42" i="12" s="1"/>
  <c r="J43" i="12"/>
  <c r="K43" i="12" s="1"/>
  <c r="J44" i="12"/>
  <c r="K44" i="12" s="1"/>
  <c r="J45" i="12"/>
  <c r="J46" i="12"/>
  <c r="K46" i="12" s="1"/>
  <c r="J47" i="12"/>
  <c r="J48" i="12"/>
  <c r="J49" i="12"/>
  <c r="J50" i="12"/>
  <c r="L50" i="12" s="1"/>
  <c r="J51" i="12"/>
  <c r="K51" i="12" s="1"/>
  <c r="J52" i="12"/>
  <c r="K52" i="12" s="1"/>
  <c r="J53" i="12"/>
  <c r="J54" i="12"/>
  <c r="K54" i="12" s="1"/>
  <c r="J55" i="12"/>
  <c r="J56" i="12"/>
  <c r="J57" i="12"/>
  <c r="J58" i="12"/>
  <c r="K58" i="12" s="1"/>
  <c r="J59" i="12"/>
  <c r="K59" i="12" s="1"/>
  <c r="J60" i="12"/>
  <c r="K60" i="12" s="1"/>
  <c r="J61" i="12"/>
  <c r="J62" i="12"/>
  <c r="K62" i="12" s="1"/>
  <c r="J63" i="12"/>
  <c r="J64" i="12"/>
  <c r="L64" i="12" s="1"/>
  <c r="J65" i="12"/>
  <c r="J66" i="12"/>
  <c r="K66" i="12" s="1"/>
  <c r="J67" i="12"/>
  <c r="K67" i="12" s="1"/>
  <c r="J68" i="12"/>
  <c r="K68" i="12" s="1"/>
  <c r="J69" i="12"/>
  <c r="J70" i="12"/>
  <c r="K70" i="12" s="1"/>
  <c r="J71" i="12"/>
  <c r="J72" i="12"/>
  <c r="J73" i="12"/>
  <c r="J74" i="12"/>
  <c r="K74" i="12" s="1"/>
  <c r="J75" i="12"/>
  <c r="K75" i="12" s="1"/>
  <c r="J76" i="12"/>
  <c r="K76" i="12" s="1"/>
  <c r="J77" i="12"/>
  <c r="J78" i="12"/>
  <c r="K78" i="12" s="1"/>
  <c r="J79" i="12"/>
  <c r="J80" i="12"/>
  <c r="L80" i="12" s="1"/>
  <c r="J81" i="12"/>
  <c r="J82" i="12"/>
  <c r="K82" i="12" s="1"/>
  <c r="J83" i="12"/>
  <c r="K83" i="12" s="1"/>
  <c r="J84" i="12"/>
  <c r="K84" i="12" s="1"/>
  <c r="J85" i="12"/>
  <c r="J86" i="12"/>
  <c r="K86" i="12" s="1"/>
  <c r="J87" i="12"/>
  <c r="J88" i="12"/>
  <c r="L88" i="12" s="1"/>
  <c r="J89" i="12"/>
  <c r="J90" i="12"/>
  <c r="L90" i="12" s="1"/>
  <c r="J91" i="12"/>
  <c r="K91" i="12" s="1"/>
  <c r="J92" i="12"/>
  <c r="K92" i="12" s="1"/>
  <c r="J93" i="12"/>
  <c r="J94" i="12"/>
  <c r="L94" i="12" s="1"/>
  <c r="J95" i="12"/>
  <c r="J96" i="12"/>
  <c r="J97" i="12"/>
  <c r="J98" i="12"/>
  <c r="K98" i="12" s="1"/>
  <c r="J99" i="12"/>
  <c r="K99" i="12" s="1"/>
  <c r="J100" i="12"/>
  <c r="K100" i="12" s="1"/>
  <c r="J101" i="12"/>
  <c r="J102" i="12"/>
  <c r="K102" i="12" s="1"/>
  <c r="J103" i="12"/>
  <c r="L103" i="12" s="1"/>
  <c r="J104" i="12"/>
  <c r="J105" i="12"/>
  <c r="J106" i="12"/>
  <c r="K106" i="12" s="1"/>
  <c r="J107" i="12"/>
  <c r="K107" i="12" s="1"/>
  <c r="J108" i="12"/>
  <c r="K108" i="12" s="1"/>
  <c r="J109" i="12"/>
  <c r="J110" i="12"/>
  <c r="L110" i="12" s="1"/>
  <c r="J111" i="12"/>
  <c r="J112" i="12"/>
  <c r="L112" i="12" s="1"/>
  <c r="J113" i="12"/>
  <c r="J114" i="12"/>
  <c r="K114" i="12" s="1"/>
  <c r="J115" i="12"/>
  <c r="K115" i="12" s="1"/>
  <c r="J116" i="12"/>
  <c r="K116" i="12" s="1"/>
  <c r="J117" i="12"/>
  <c r="J118" i="12"/>
  <c r="K118" i="12" s="1"/>
  <c r="J119" i="12"/>
  <c r="J120" i="12"/>
  <c r="J121" i="12"/>
  <c r="J122" i="12"/>
  <c r="K122" i="12" s="1"/>
  <c r="J123" i="12"/>
  <c r="K123" i="12" s="1"/>
  <c r="J124" i="12"/>
  <c r="K124" i="12" s="1"/>
  <c r="J125" i="12"/>
  <c r="J126" i="12"/>
  <c r="K126" i="12" s="1"/>
  <c r="J127" i="12"/>
  <c r="J128" i="12"/>
  <c r="J129" i="12"/>
  <c r="J130" i="12"/>
  <c r="K130" i="12" s="1"/>
  <c r="J131" i="12"/>
  <c r="K131" i="12" s="1"/>
  <c r="J132" i="12"/>
  <c r="K132" i="12" s="1"/>
  <c r="J133" i="12"/>
  <c r="J134" i="12"/>
  <c r="K134" i="12" s="1"/>
  <c r="J135" i="12"/>
  <c r="J136" i="12"/>
  <c r="J137" i="12"/>
  <c r="J138" i="12"/>
  <c r="K138" i="12" s="1"/>
  <c r="J139" i="12"/>
  <c r="K139" i="12" s="1"/>
  <c r="J140" i="12"/>
  <c r="K140" i="12" s="1"/>
  <c r="J141" i="12"/>
  <c r="J142" i="12"/>
  <c r="L142" i="12" s="1"/>
  <c r="J143" i="12"/>
  <c r="L143" i="12" s="1"/>
  <c r="J144" i="12"/>
  <c r="J145" i="12"/>
  <c r="J146" i="12"/>
  <c r="K146" i="12" s="1"/>
  <c r="J147" i="12"/>
  <c r="K147" i="12" s="1"/>
  <c r="J148" i="12"/>
  <c r="K148" i="12" s="1"/>
  <c r="J149" i="12"/>
  <c r="J150" i="12"/>
  <c r="K150" i="12" s="1"/>
  <c r="J151" i="12"/>
  <c r="J152" i="12"/>
  <c r="J153" i="12"/>
  <c r="J154" i="12"/>
  <c r="L154" i="12" s="1"/>
  <c r="J155" i="12"/>
  <c r="K155" i="12" s="1"/>
  <c r="J156" i="12"/>
  <c r="K156" i="12" s="1"/>
  <c r="J157" i="12"/>
  <c r="J158" i="12"/>
  <c r="L158" i="12" s="1"/>
  <c r="J159" i="12"/>
  <c r="L159" i="12" s="1"/>
  <c r="J160" i="12"/>
  <c r="L160" i="12" s="1"/>
  <c r="J161" i="12"/>
  <c r="J162" i="12"/>
  <c r="K162" i="12" s="1"/>
  <c r="J163" i="12"/>
  <c r="K163" i="12" s="1"/>
  <c r="J164" i="12"/>
  <c r="K164" i="12" s="1"/>
  <c r="J165" i="12"/>
  <c r="J166" i="12"/>
  <c r="K166" i="12" s="1"/>
  <c r="J167" i="12"/>
  <c r="L167" i="12" s="1"/>
  <c r="J168" i="12"/>
  <c r="L168" i="12" s="1"/>
  <c r="J169" i="12"/>
  <c r="J170" i="12"/>
  <c r="K170" i="12" s="1"/>
  <c r="J171" i="12"/>
  <c r="K171" i="12" s="1"/>
  <c r="J172" i="12"/>
  <c r="K172" i="12" s="1"/>
  <c r="J173" i="12"/>
  <c r="J174" i="12"/>
  <c r="K174" i="12" s="1"/>
  <c r="J175" i="12"/>
  <c r="J176" i="12"/>
  <c r="J177" i="12"/>
  <c r="J178" i="12"/>
  <c r="K178" i="12" s="1"/>
  <c r="J179" i="12"/>
  <c r="K179" i="12" s="1"/>
  <c r="J180" i="12"/>
  <c r="K180" i="12" s="1"/>
  <c r="J181" i="12"/>
  <c r="J182" i="12"/>
  <c r="K182" i="12" s="1"/>
  <c r="J183" i="12"/>
  <c r="J184" i="12"/>
  <c r="J185" i="12"/>
  <c r="J186" i="12"/>
  <c r="K186" i="12" s="1"/>
  <c r="J187" i="12"/>
  <c r="K187" i="12" s="1"/>
  <c r="J188" i="12"/>
  <c r="K188" i="12" s="1"/>
  <c r="J189" i="12"/>
  <c r="J190" i="12"/>
  <c r="K190" i="12" s="1"/>
  <c r="J191" i="12"/>
  <c r="J192" i="12"/>
  <c r="J193" i="12"/>
  <c r="J194" i="12"/>
  <c r="K194" i="12" s="1"/>
  <c r="J195" i="12"/>
  <c r="K195" i="12" s="1"/>
  <c r="J196" i="12"/>
  <c r="K196" i="12" s="1"/>
  <c r="J197" i="12"/>
  <c r="J198" i="12"/>
  <c r="K198" i="12" s="1"/>
  <c r="J199" i="12"/>
  <c r="L199" i="12" s="1"/>
  <c r="J200" i="12"/>
  <c r="L200" i="12" s="1"/>
  <c r="J201" i="12"/>
  <c r="J202" i="12"/>
  <c r="K202" i="12" s="1"/>
  <c r="J203" i="12"/>
  <c r="K203" i="12" s="1"/>
  <c r="J204" i="12"/>
  <c r="K204" i="12" s="1"/>
  <c r="J205" i="12"/>
  <c r="J206" i="12"/>
  <c r="K206" i="12" s="1"/>
  <c r="J207" i="12"/>
  <c r="J208" i="12"/>
  <c r="J209" i="12"/>
  <c r="J210" i="12"/>
  <c r="K210" i="12" s="1"/>
  <c r="J211" i="12"/>
  <c r="K211" i="12" s="1"/>
  <c r="J212" i="12"/>
  <c r="K212" i="12" s="1"/>
  <c r="J213" i="12"/>
  <c r="J214" i="12"/>
  <c r="L214" i="12" s="1"/>
  <c r="J215" i="12"/>
  <c r="J216" i="12"/>
  <c r="L216" i="12" s="1"/>
  <c r="J217" i="12"/>
  <c r="J218" i="12"/>
  <c r="K218" i="12" s="1"/>
  <c r="J219" i="12"/>
  <c r="K219" i="12" s="1"/>
  <c r="J220" i="12"/>
  <c r="K220" i="12" s="1"/>
  <c r="J221" i="12"/>
  <c r="J222" i="12"/>
  <c r="K222" i="12" s="1"/>
  <c r="J223" i="12"/>
  <c r="J224" i="12"/>
  <c r="J225" i="12"/>
  <c r="J226" i="12"/>
  <c r="K226" i="12" s="1"/>
  <c r="J227" i="12"/>
  <c r="K227" i="12" s="1"/>
  <c r="J228" i="12"/>
  <c r="K228" i="12" s="1"/>
  <c r="J229" i="12"/>
  <c r="J230" i="12"/>
  <c r="L230" i="12" s="1"/>
  <c r="J231" i="12"/>
  <c r="J232" i="12"/>
  <c r="L232" i="12" s="1"/>
  <c r="J233" i="12"/>
  <c r="J234" i="12"/>
  <c r="K234" i="12" s="1"/>
  <c r="J235" i="12"/>
  <c r="K235" i="12" s="1"/>
  <c r="J236" i="12"/>
  <c r="K236" i="12" s="1"/>
  <c r="J237" i="12"/>
  <c r="J238" i="12"/>
  <c r="K238" i="12" s="1"/>
  <c r="J239" i="12"/>
  <c r="J240" i="12"/>
  <c r="L240" i="12" s="1"/>
  <c r="J241" i="12"/>
  <c r="J242" i="12"/>
  <c r="K242" i="12" s="1"/>
  <c r="J243" i="12"/>
  <c r="K243" i="12" s="1"/>
  <c r="J244" i="12"/>
  <c r="K244" i="12" s="1"/>
  <c r="J245" i="12"/>
  <c r="J246" i="12"/>
  <c r="K246" i="12" s="1"/>
  <c r="J247" i="12"/>
  <c r="J248" i="12"/>
  <c r="J249" i="12"/>
  <c r="J250" i="12"/>
  <c r="K250" i="12" s="1"/>
  <c r="J251" i="12"/>
  <c r="K251" i="12" s="1"/>
  <c r="J252" i="12"/>
  <c r="K252" i="12" s="1"/>
  <c r="J253" i="12"/>
  <c r="J254" i="12"/>
  <c r="L254" i="12" s="1"/>
  <c r="J255" i="12"/>
  <c r="J256" i="12"/>
  <c r="J257" i="12"/>
  <c r="J258" i="12"/>
  <c r="K258" i="12" s="1"/>
  <c r="J259" i="12"/>
  <c r="K259" i="12" s="1"/>
  <c r="J260" i="12"/>
  <c r="K260" i="12" s="1"/>
  <c r="J261" i="12"/>
  <c r="J262" i="12"/>
  <c r="L262" i="12" s="1"/>
  <c r="J263" i="12"/>
  <c r="J264" i="12"/>
  <c r="J265" i="12"/>
  <c r="J266" i="12"/>
  <c r="L266" i="12" s="1"/>
  <c r="J267" i="12"/>
  <c r="K267" i="12" s="1"/>
  <c r="J268" i="12"/>
  <c r="K268" i="12" s="1"/>
  <c r="J269" i="12"/>
  <c r="J270" i="12"/>
  <c r="K270" i="12" s="1"/>
  <c r="J271" i="12"/>
  <c r="J272" i="12"/>
  <c r="J273" i="12"/>
  <c r="J274" i="12"/>
  <c r="K274" i="12" s="1"/>
  <c r="J275" i="12"/>
  <c r="K275" i="12" s="1"/>
  <c r="J276" i="12"/>
  <c r="K276" i="12" s="1"/>
  <c r="J277" i="12"/>
  <c r="J278" i="12"/>
  <c r="K278" i="12" s="1"/>
  <c r="J279" i="12"/>
  <c r="J280" i="12"/>
  <c r="J281" i="12"/>
  <c r="J282" i="12"/>
  <c r="K282" i="12" s="1"/>
  <c r="J283" i="12"/>
  <c r="K283" i="12" s="1"/>
  <c r="J284" i="12"/>
  <c r="K284" i="12" s="1"/>
  <c r="J285" i="12"/>
  <c r="J286" i="12"/>
  <c r="K286" i="12" s="1"/>
  <c r="J287" i="12"/>
  <c r="L287" i="12" s="1"/>
  <c r="J288" i="12"/>
  <c r="L288" i="12" s="1"/>
  <c r="J289" i="12"/>
  <c r="J290" i="12"/>
  <c r="L290" i="12" s="1"/>
  <c r="J291" i="12"/>
  <c r="K291" i="12" s="1"/>
  <c r="J292" i="12"/>
  <c r="K292" i="12" s="1"/>
  <c r="J293" i="12"/>
  <c r="J299" i="12"/>
  <c r="J300" i="12"/>
  <c r="K300" i="12" s="1"/>
  <c r="J301" i="12"/>
  <c r="J302" i="12"/>
  <c r="J303" i="12"/>
  <c r="K303" i="12" s="1"/>
  <c r="J304" i="12"/>
  <c r="K304" i="12" s="1"/>
  <c r="J305" i="12"/>
  <c r="K305" i="12" s="1"/>
  <c r="J306" i="12"/>
  <c r="J307" i="12"/>
  <c r="J308" i="12"/>
  <c r="K308" i="12" s="1"/>
  <c r="J309" i="12"/>
  <c r="J310" i="12"/>
  <c r="J311" i="12"/>
  <c r="K311" i="12" s="1"/>
  <c r="J312" i="12"/>
  <c r="K312" i="12" s="1"/>
  <c r="J313" i="12"/>
  <c r="K313" i="12" s="1"/>
  <c r="J314" i="12"/>
  <c r="J315" i="12"/>
  <c r="J316" i="12"/>
  <c r="K316" i="12" s="1"/>
  <c r="J317" i="12"/>
  <c r="J318" i="12"/>
  <c r="J319" i="12"/>
  <c r="K319" i="12" s="1"/>
  <c r="J320" i="12"/>
  <c r="K320" i="12" s="1"/>
  <c r="J321" i="12"/>
  <c r="K321" i="12" s="1"/>
  <c r="J322" i="12"/>
  <c r="J323" i="12"/>
  <c r="L323" i="12" s="1"/>
  <c r="J324" i="12"/>
  <c r="L324" i="12" s="1"/>
  <c r="J325" i="12"/>
  <c r="J326" i="12"/>
  <c r="J327" i="12"/>
  <c r="K327" i="12" s="1"/>
  <c r="J328" i="12"/>
  <c r="K328" i="12" s="1"/>
  <c r="J329" i="12"/>
  <c r="K329" i="12" s="1"/>
  <c r="J330" i="12"/>
  <c r="J331" i="12"/>
  <c r="L331" i="12" s="1"/>
  <c r="J332" i="12"/>
  <c r="L332" i="12" s="1"/>
  <c r="J333" i="12"/>
  <c r="L333" i="12" s="1"/>
  <c r="J334" i="12"/>
  <c r="J335" i="12"/>
  <c r="K335" i="12" s="1"/>
  <c r="J336" i="12"/>
  <c r="K336" i="12" s="1"/>
  <c r="J337" i="12"/>
  <c r="K337" i="12" s="1"/>
  <c r="J338" i="12"/>
  <c r="J339" i="12"/>
  <c r="L339" i="12" s="1"/>
  <c r="J340" i="12"/>
  <c r="L340" i="12" s="1"/>
  <c r="J341" i="12"/>
  <c r="J342" i="12"/>
  <c r="J343" i="12"/>
  <c r="L343" i="12" s="1"/>
  <c r="J344" i="12"/>
  <c r="K344" i="12" s="1"/>
  <c r="J345" i="12"/>
  <c r="J346" i="12"/>
  <c r="J347" i="12"/>
  <c r="K347" i="12" s="1"/>
  <c r="J348" i="12"/>
  <c r="L348" i="12" s="1"/>
  <c r="J349" i="12"/>
  <c r="L349" i="12" s="1"/>
  <c r="J350" i="12"/>
  <c r="J351" i="12"/>
  <c r="L351" i="12" s="1"/>
  <c r="J352" i="12"/>
  <c r="L352" i="12" s="1"/>
  <c r="J353" i="12"/>
  <c r="L353" i="12" s="1"/>
  <c r="J354" i="12"/>
  <c r="J355" i="12"/>
  <c r="K355" i="12" s="1"/>
  <c r="J356" i="12"/>
  <c r="K356" i="12" s="1"/>
  <c r="J357" i="12"/>
  <c r="J358" i="12"/>
  <c r="J359" i="12"/>
  <c r="J360" i="12"/>
  <c r="K360" i="12" s="1"/>
  <c r="J361" i="12"/>
  <c r="J362" i="12"/>
  <c r="J363" i="12"/>
  <c r="K363" i="12" s="1"/>
  <c r="J364" i="12"/>
  <c r="K364" i="12" s="1"/>
  <c r="J365" i="12"/>
  <c r="J366" i="12"/>
  <c r="J367" i="12"/>
  <c r="J368" i="12"/>
  <c r="K368" i="12" s="1"/>
  <c r="J369" i="12"/>
  <c r="J370" i="12"/>
  <c r="J371" i="12"/>
  <c r="K371" i="12" s="1"/>
  <c r="J372" i="12"/>
  <c r="K372" i="12" s="1"/>
  <c r="J3" i="12"/>
  <c r="I351" i="12"/>
  <c r="H351" i="12"/>
  <c r="J60" i="19" l="1"/>
  <c r="I69" i="19" s="1"/>
  <c r="J58" i="19"/>
  <c r="J59" i="19"/>
  <c r="J5" i="32"/>
  <c r="I9" i="32"/>
  <c r="I19" i="32"/>
  <c r="J33" i="32"/>
  <c r="J34" i="32" s="1"/>
  <c r="I34" i="32"/>
  <c r="I28" i="32"/>
  <c r="I49" i="32"/>
  <c r="I43" i="32"/>
  <c r="K57" i="32"/>
  <c r="I70" i="32"/>
  <c r="J72" i="32"/>
  <c r="J73" i="32" s="1"/>
  <c r="I73" i="32"/>
  <c r="J57" i="32"/>
  <c r="J62" i="32"/>
  <c r="J67" i="32"/>
  <c r="J59" i="32"/>
  <c r="J66" i="32"/>
  <c r="J58" i="32"/>
  <c r="J63" i="32"/>
  <c r="K72" i="32"/>
  <c r="K73" i="32" s="1"/>
  <c r="K69" i="32"/>
  <c r="K61" i="32"/>
  <c r="J65" i="32"/>
  <c r="K68" i="32"/>
  <c r="K64" i="32"/>
  <c r="K60" i="32"/>
  <c r="J8" i="32"/>
  <c r="K154" i="12"/>
  <c r="L228" i="12"/>
  <c r="K90" i="12"/>
  <c r="L100" i="12"/>
  <c r="L51" i="12"/>
  <c r="K352" i="12"/>
  <c r="K50" i="12"/>
  <c r="L344" i="12"/>
  <c r="L276" i="12"/>
  <c r="L212" i="12"/>
  <c r="L156" i="12"/>
  <c r="L91" i="12"/>
  <c r="L43" i="12"/>
  <c r="K324" i="12"/>
  <c r="L163" i="12"/>
  <c r="K348" i="12"/>
  <c r="K332" i="12"/>
  <c r="K266" i="12"/>
  <c r="L337" i="12"/>
  <c r="L275" i="12"/>
  <c r="L211" i="12"/>
  <c r="L155" i="12"/>
  <c r="L84" i="12"/>
  <c r="L20" i="12"/>
  <c r="K340" i="12"/>
  <c r="L291" i="12"/>
  <c r="K290" i="12"/>
  <c r="L292" i="12"/>
  <c r="L235" i="12"/>
  <c r="L195" i="12"/>
  <c r="L147" i="12"/>
  <c r="L60" i="12"/>
  <c r="L19" i="12"/>
  <c r="K370" i="12"/>
  <c r="K366" i="12"/>
  <c r="K362" i="12"/>
  <c r="K358" i="12"/>
  <c r="L354" i="12"/>
  <c r="K354" i="12"/>
  <c r="L350" i="12"/>
  <c r="K350" i="12"/>
  <c r="K346" i="12"/>
  <c r="K342" i="12"/>
  <c r="K338" i="12"/>
  <c r="L338" i="12"/>
  <c r="L334" i="12"/>
  <c r="K334" i="12"/>
  <c r="K330" i="12"/>
  <c r="L330" i="12"/>
  <c r="K326" i="12"/>
  <c r="K322" i="12"/>
  <c r="L322" i="12"/>
  <c r="K318" i="12"/>
  <c r="K314" i="12"/>
  <c r="K310" i="12"/>
  <c r="K306" i="12"/>
  <c r="K302" i="12"/>
  <c r="K293" i="12"/>
  <c r="L289" i="12"/>
  <c r="K289" i="12"/>
  <c r="L285" i="12"/>
  <c r="K285" i="12"/>
  <c r="K281" i="12"/>
  <c r="K277" i="12"/>
  <c r="K273" i="12"/>
  <c r="K269" i="12"/>
  <c r="K265" i="12"/>
  <c r="L261" i="12"/>
  <c r="K261" i="12"/>
  <c r="K257" i="12"/>
  <c r="K253" i="12"/>
  <c r="K249" i="12"/>
  <c r="K245" i="12"/>
  <c r="K241" i="12"/>
  <c r="K237" i="12"/>
  <c r="K233" i="12"/>
  <c r="K229" i="12"/>
  <c r="K225" i="12"/>
  <c r="K221" i="12"/>
  <c r="K217" i="12"/>
  <c r="L213" i="12"/>
  <c r="K213" i="12"/>
  <c r="K209" i="12"/>
  <c r="K205" i="12"/>
  <c r="K201" i="12"/>
  <c r="K197" i="12"/>
  <c r="K193" i="12"/>
  <c r="K189" i="12"/>
  <c r="K185" i="12"/>
  <c r="K181" i="12"/>
  <c r="K177" i="12"/>
  <c r="K173" i="12"/>
  <c r="K169" i="12"/>
  <c r="L165" i="12"/>
  <c r="K165" i="12"/>
  <c r="L161" i="12"/>
  <c r="K161" i="12"/>
  <c r="L157" i="12"/>
  <c r="K157" i="12"/>
  <c r="K153" i="12"/>
  <c r="K149" i="12"/>
  <c r="K145" i="12"/>
  <c r="L141" i="12"/>
  <c r="K141" i="12"/>
  <c r="K137" i="12"/>
  <c r="K133" i="12"/>
  <c r="K129" i="12"/>
  <c r="K125" i="12"/>
  <c r="K121" i="12"/>
  <c r="K117" i="12"/>
  <c r="K113" i="12"/>
  <c r="K109" i="12"/>
  <c r="K105" i="12"/>
  <c r="K101" i="12"/>
  <c r="L97" i="12"/>
  <c r="K97" i="12"/>
  <c r="K93" i="12"/>
  <c r="L89" i="12"/>
  <c r="K89" i="12"/>
  <c r="K85" i="12"/>
  <c r="K81" i="12"/>
  <c r="K77" i="12"/>
  <c r="K73" i="12"/>
  <c r="K69" i="12"/>
  <c r="L65" i="12"/>
  <c r="K65" i="12"/>
  <c r="K61" i="12"/>
  <c r="K57" i="12"/>
  <c r="K53" i="12"/>
  <c r="L49" i="12"/>
  <c r="K49" i="12"/>
  <c r="K45" i="12"/>
  <c r="K41" i="12"/>
  <c r="K37" i="12"/>
  <c r="K33" i="12"/>
  <c r="K29" i="12"/>
  <c r="K25" i="12"/>
  <c r="K367" i="12"/>
  <c r="K359" i="12"/>
  <c r="K351" i="12"/>
  <c r="K343" i="12"/>
  <c r="K17" i="12"/>
  <c r="K9" i="12"/>
  <c r="L347" i="12"/>
  <c r="K262" i="12"/>
  <c r="K254" i="12"/>
  <c r="K230" i="12"/>
  <c r="K214" i="12"/>
  <c r="K158" i="12"/>
  <c r="K142" i="12"/>
  <c r="K110" i="12"/>
  <c r="K94" i="12"/>
  <c r="K22" i="12"/>
  <c r="K14" i="12"/>
  <c r="K299" i="12"/>
  <c r="K339" i="12"/>
  <c r="K331" i="12"/>
  <c r="K323" i="12"/>
  <c r="K315" i="12"/>
  <c r="K307" i="12"/>
  <c r="K21" i="12"/>
  <c r="K13" i="12"/>
  <c r="K5" i="12"/>
  <c r="J294" i="12"/>
  <c r="K288" i="12"/>
  <c r="K280" i="12"/>
  <c r="K272" i="12"/>
  <c r="K264" i="12"/>
  <c r="K256" i="12"/>
  <c r="K248" i="12"/>
  <c r="K240" i="12"/>
  <c r="K232" i="12"/>
  <c r="K224" i="12"/>
  <c r="K216" i="12"/>
  <c r="K208" i="12"/>
  <c r="K200" i="12"/>
  <c r="K192" i="12"/>
  <c r="K184" i="12"/>
  <c r="K176" i="12"/>
  <c r="K168" i="12"/>
  <c r="K160" i="12"/>
  <c r="K152" i="12"/>
  <c r="K144" i="12"/>
  <c r="K136" i="12"/>
  <c r="K128" i="12"/>
  <c r="K120" i="12"/>
  <c r="K112" i="12"/>
  <c r="K104" i="12"/>
  <c r="K96" i="12"/>
  <c r="K88" i="12"/>
  <c r="K80" i="12"/>
  <c r="K72" i="12"/>
  <c r="K64" i="12"/>
  <c r="K56" i="12"/>
  <c r="K48" i="12"/>
  <c r="K40" i="12"/>
  <c r="K32" i="12"/>
  <c r="K24" i="12"/>
  <c r="K16" i="12"/>
  <c r="K8" i="12"/>
  <c r="K3" i="12"/>
  <c r="K369" i="12"/>
  <c r="K365" i="12"/>
  <c r="K361" i="12"/>
  <c r="K357" i="12"/>
  <c r="K353" i="12"/>
  <c r="K349" i="12"/>
  <c r="K345" i="12"/>
  <c r="K341" i="12"/>
  <c r="K333" i="12"/>
  <c r="K325" i="12"/>
  <c r="K317" i="12"/>
  <c r="K309" i="12"/>
  <c r="K301" i="12"/>
  <c r="K287" i="12"/>
  <c r="K279" i="12"/>
  <c r="K271" i="12"/>
  <c r="K263" i="12"/>
  <c r="K255" i="12"/>
  <c r="K247" i="12"/>
  <c r="K239" i="12"/>
  <c r="K231" i="12"/>
  <c r="K223" i="12"/>
  <c r="K215" i="12"/>
  <c r="K207" i="12"/>
  <c r="K199" i="12"/>
  <c r="K191" i="12"/>
  <c r="K183" i="12"/>
  <c r="K175" i="12"/>
  <c r="K167" i="12"/>
  <c r="K159" i="12"/>
  <c r="K151" i="12"/>
  <c r="K143" i="12"/>
  <c r="K135" i="12"/>
  <c r="K127" i="12"/>
  <c r="K119" i="12"/>
  <c r="K111" i="12"/>
  <c r="K103" i="12"/>
  <c r="K95" i="12"/>
  <c r="K87" i="12"/>
  <c r="K79" i="12"/>
  <c r="K71" i="12"/>
  <c r="K63" i="12"/>
  <c r="K55" i="12"/>
  <c r="K47" i="12"/>
  <c r="K39" i="12"/>
  <c r="K31" i="12"/>
  <c r="K23" i="12"/>
  <c r="K15" i="12"/>
  <c r="K7" i="12"/>
  <c r="H300" i="12"/>
  <c r="H301" i="12"/>
  <c r="H302" i="12"/>
  <c r="H303" i="12"/>
  <c r="H304" i="12"/>
  <c r="H305" i="12"/>
  <c r="H306" i="12"/>
  <c r="H307" i="12"/>
  <c r="H308" i="12"/>
  <c r="H309" i="12"/>
  <c r="H310" i="12"/>
  <c r="H311" i="12"/>
  <c r="H312" i="12"/>
  <c r="H313" i="12"/>
  <c r="H314" i="12"/>
  <c r="H315" i="12"/>
  <c r="H316" i="12"/>
  <c r="H317" i="12"/>
  <c r="H318" i="12"/>
  <c r="H319" i="12"/>
  <c r="H320" i="12"/>
  <c r="H321" i="12"/>
  <c r="H322" i="12"/>
  <c r="H323" i="12"/>
  <c r="H324" i="12"/>
  <c r="H325" i="12"/>
  <c r="H326" i="12"/>
  <c r="H327" i="12"/>
  <c r="H328" i="12"/>
  <c r="H329" i="12"/>
  <c r="H330" i="12"/>
  <c r="H331" i="12"/>
  <c r="H332" i="12"/>
  <c r="H333" i="12"/>
  <c r="H334" i="12"/>
  <c r="H335" i="12"/>
  <c r="H336" i="12"/>
  <c r="H337" i="12"/>
  <c r="H338" i="12"/>
  <c r="H339" i="12"/>
  <c r="H340" i="12"/>
  <c r="H341" i="12"/>
  <c r="H342" i="12"/>
  <c r="H343" i="12"/>
  <c r="H344" i="12"/>
  <c r="H345" i="12"/>
  <c r="H346" i="12"/>
  <c r="H347" i="12"/>
  <c r="H348" i="12"/>
  <c r="H349" i="12"/>
  <c r="H350" i="12"/>
  <c r="H352" i="12"/>
  <c r="H353" i="12"/>
  <c r="H354" i="12"/>
  <c r="H355" i="12"/>
  <c r="H356" i="12"/>
  <c r="H357" i="12"/>
  <c r="H358" i="12"/>
  <c r="H359" i="12"/>
  <c r="H360" i="12"/>
  <c r="H361" i="12"/>
  <c r="H362" i="12"/>
  <c r="H363" i="12"/>
  <c r="H364" i="12"/>
  <c r="H365" i="12"/>
  <c r="H366" i="12"/>
  <c r="H367" i="12"/>
  <c r="H368" i="12"/>
  <c r="H369" i="12"/>
  <c r="H370" i="12"/>
  <c r="H371" i="12"/>
  <c r="H372" i="12"/>
  <c r="H299" i="12"/>
  <c r="F300" i="12"/>
  <c r="I300" i="12" s="1"/>
  <c r="F301" i="12"/>
  <c r="I301" i="12" s="1"/>
  <c r="F302" i="12"/>
  <c r="I302" i="12" s="1"/>
  <c r="F303" i="12"/>
  <c r="I303" i="12" s="1"/>
  <c r="F304" i="12"/>
  <c r="I304" i="12" s="1"/>
  <c r="F305" i="12"/>
  <c r="F306" i="12"/>
  <c r="I306" i="12" s="1"/>
  <c r="F307" i="12"/>
  <c r="I307" i="12" s="1"/>
  <c r="F308" i="12"/>
  <c r="I308" i="12" s="1"/>
  <c r="F309" i="12"/>
  <c r="I309" i="12" s="1"/>
  <c r="F310" i="12"/>
  <c r="I310" i="12" s="1"/>
  <c r="F311" i="12"/>
  <c r="I311" i="12" s="1"/>
  <c r="F312" i="12"/>
  <c r="I312" i="12" s="1"/>
  <c r="F313" i="12"/>
  <c r="F314" i="12"/>
  <c r="I314" i="12" s="1"/>
  <c r="F315" i="12"/>
  <c r="I315" i="12" s="1"/>
  <c r="F316" i="12"/>
  <c r="I316" i="12" s="1"/>
  <c r="F317" i="12"/>
  <c r="I317" i="12" s="1"/>
  <c r="F318" i="12"/>
  <c r="I318" i="12" s="1"/>
  <c r="F319" i="12"/>
  <c r="I319" i="12" s="1"/>
  <c r="F320" i="12"/>
  <c r="I320" i="12" s="1"/>
  <c r="F321" i="12"/>
  <c r="I322" i="12"/>
  <c r="I323" i="12"/>
  <c r="I324" i="12"/>
  <c r="F325" i="12"/>
  <c r="I325" i="12" s="1"/>
  <c r="F326" i="12"/>
  <c r="I326" i="12" s="1"/>
  <c r="F327" i="12"/>
  <c r="I327" i="12" s="1"/>
  <c r="F328" i="12"/>
  <c r="I328" i="12" s="1"/>
  <c r="F329" i="12"/>
  <c r="I330" i="12"/>
  <c r="I331" i="12"/>
  <c r="I332" i="12"/>
  <c r="I333" i="12"/>
  <c r="I334" i="12"/>
  <c r="F335" i="12"/>
  <c r="I335" i="12" s="1"/>
  <c r="F336" i="12"/>
  <c r="I336" i="12" s="1"/>
  <c r="I337" i="12"/>
  <c r="I338" i="12"/>
  <c r="I339" i="12"/>
  <c r="I340" i="12"/>
  <c r="F341" i="12"/>
  <c r="I341" i="12" s="1"/>
  <c r="F342" i="12"/>
  <c r="I342" i="12" s="1"/>
  <c r="I343" i="12"/>
  <c r="I344" i="12"/>
  <c r="F345" i="12"/>
  <c r="I345" i="12" s="1"/>
  <c r="F346" i="12"/>
  <c r="I346" i="12" s="1"/>
  <c r="I347" i="12"/>
  <c r="I348" i="12"/>
  <c r="I349" i="12"/>
  <c r="I350" i="12"/>
  <c r="I352" i="12"/>
  <c r="I353" i="12"/>
  <c r="I354" i="12"/>
  <c r="F355" i="12"/>
  <c r="I355" i="12" s="1"/>
  <c r="F356" i="12"/>
  <c r="F357" i="12"/>
  <c r="I357" i="12" s="1"/>
  <c r="F358" i="12"/>
  <c r="I358" i="12" s="1"/>
  <c r="F359" i="12"/>
  <c r="I359" i="12" s="1"/>
  <c r="F360" i="12"/>
  <c r="F361" i="12"/>
  <c r="I361" i="12" s="1"/>
  <c r="F362" i="12"/>
  <c r="I362" i="12" s="1"/>
  <c r="F363" i="12"/>
  <c r="I363" i="12" s="1"/>
  <c r="F364" i="12"/>
  <c r="F365" i="12"/>
  <c r="I365" i="12" s="1"/>
  <c r="F366" i="12"/>
  <c r="I366" i="12" s="1"/>
  <c r="F367" i="12"/>
  <c r="I367" i="12" s="1"/>
  <c r="F368" i="12"/>
  <c r="F369" i="12"/>
  <c r="I369" i="12" s="1"/>
  <c r="F370" i="12"/>
  <c r="I370" i="12" s="1"/>
  <c r="F371" i="12"/>
  <c r="I371" i="12" s="1"/>
  <c r="F372" i="12"/>
  <c r="F299" i="12"/>
  <c r="I299" i="12" s="1"/>
  <c r="D92" i="33"/>
  <c r="J70" i="32" l="1"/>
  <c r="K70" i="32"/>
  <c r="L314" i="12"/>
  <c r="L362" i="12"/>
  <c r="L363" i="12"/>
  <c r="L309" i="12"/>
  <c r="L304" i="12"/>
  <c r="L316" i="12"/>
  <c r="L317" i="12"/>
  <c r="L306" i="12"/>
  <c r="L369" i="12"/>
  <c r="L320" i="12"/>
  <c r="L325" i="12"/>
  <c r="L300" i="12"/>
  <c r="L365" i="12"/>
  <c r="L370" i="12"/>
  <c r="I372" i="12"/>
  <c r="L372" i="12"/>
  <c r="I368" i="12"/>
  <c r="L368" i="12"/>
  <c r="I360" i="12"/>
  <c r="L360" i="12"/>
  <c r="I356" i="12"/>
  <c r="L356" i="12"/>
  <c r="L319" i="12"/>
  <c r="L307" i="12"/>
  <c r="L371" i="12"/>
  <c r="I329" i="12"/>
  <c r="L329" i="12"/>
  <c r="I321" i="12"/>
  <c r="L321" i="12"/>
  <c r="I313" i="12"/>
  <c r="L313" i="12"/>
  <c r="I305" i="12"/>
  <c r="L305" i="12"/>
  <c r="L308" i="12"/>
  <c r="L328" i="12"/>
  <c r="K373" i="12"/>
  <c r="L311" i="12"/>
  <c r="L335" i="12"/>
  <c r="L341" i="12"/>
  <c r="L345" i="12"/>
  <c r="L359" i="12"/>
  <c r="I364" i="12"/>
  <c r="L364" i="12"/>
  <c r="L303" i="12"/>
  <c r="L327" i="12"/>
  <c r="L346" i="12"/>
  <c r="K294" i="12"/>
  <c r="L312" i="12"/>
  <c r="L336" i="12"/>
  <c r="L299" i="12"/>
  <c r="L315" i="12"/>
  <c r="L301" i="12"/>
  <c r="L357" i="12"/>
  <c r="L355" i="12"/>
  <c r="L361" i="12"/>
  <c r="L302" i="12"/>
  <c r="L310" i="12"/>
  <c r="L318" i="12"/>
  <c r="L326" i="12"/>
  <c r="L342" i="12"/>
  <c r="L358" i="12"/>
  <c r="L366" i="12"/>
  <c r="L367" i="12"/>
  <c r="H373" i="12"/>
  <c r="D95" i="27"/>
  <c r="D93" i="27"/>
  <c r="D92" i="27"/>
  <c r="D91" i="27"/>
  <c r="D95" i="26"/>
  <c r="D93" i="26"/>
  <c r="D92" i="26"/>
  <c r="D91" i="26"/>
  <c r="D95" i="25"/>
  <c r="D93" i="25"/>
  <c r="D92" i="25"/>
  <c r="D91" i="25"/>
  <c r="D95" i="24"/>
  <c r="D93" i="24"/>
  <c r="D92" i="24"/>
  <c r="D91" i="24"/>
  <c r="D95" i="23"/>
  <c r="D93" i="23"/>
  <c r="D92" i="23"/>
  <c r="D91" i="23"/>
  <c r="D95" i="22"/>
  <c r="D93" i="22"/>
  <c r="D92" i="22"/>
  <c r="D91" i="22"/>
  <c r="D95" i="33"/>
  <c r="D93" i="33"/>
  <c r="D91" i="33"/>
  <c r="D94" i="10"/>
  <c r="D92" i="10"/>
  <c r="D91" i="10"/>
  <c r="D90" i="10"/>
  <c r="D94" i="35"/>
  <c r="D90" i="35"/>
  <c r="D92" i="35"/>
  <c r="D91" i="35"/>
  <c r="D60" i="36"/>
  <c r="D63" i="27"/>
  <c r="D30" i="36"/>
  <c r="D105" i="36"/>
  <c r="D75" i="36"/>
  <c r="D87" i="36" s="1"/>
  <c r="D89" i="36" s="1"/>
  <c r="D58" i="36"/>
  <c r="D59" i="36" s="1"/>
  <c r="D57" i="36"/>
  <c r="D56" i="36"/>
  <c r="D61" i="36" s="1"/>
  <c r="D12" i="36"/>
  <c r="F5" i="29" l="1"/>
  <c r="L373" i="12"/>
  <c r="D94" i="27"/>
  <c r="D96" i="27" s="1"/>
  <c r="D13" i="36"/>
  <c r="E75" i="35"/>
  <c r="E116" i="27"/>
  <c r="E121" i="27" s="1"/>
  <c r="E116" i="26"/>
  <c r="E121" i="26" s="1"/>
  <c r="E116" i="25"/>
  <c r="E121" i="25" s="1"/>
  <c r="D63" i="24"/>
  <c r="D94" i="24" s="1"/>
  <c r="D96" i="24" s="1"/>
  <c r="D111" i="24"/>
  <c r="E116" i="24"/>
  <c r="E121" i="24" s="1"/>
  <c r="E116" i="23"/>
  <c r="E121" i="23"/>
  <c r="E116" i="22"/>
  <c r="E121" i="22" s="1"/>
  <c r="D111" i="33"/>
  <c r="E116" i="33"/>
  <c r="E121" i="33" s="1"/>
  <c r="E115" i="10"/>
  <c r="E120" i="10" s="1"/>
  <c r="D62" i="35"/>
  <c r="D93" i="35" s="1"/>
  <c r="D95" i="35" s="1"/>
  <c r="D46" i="35"/>
  <c r="E12" i="34"/>
  <c r="U15" i="20"/>
  <c r="U14" i="20"/>
  <c r="U13" i="20"/>
  <c r="U12" i="20"/>
  <c r="U11" i="20"/>
  <c r="U10" i="20"/>
  <c r="U9" i="20"/>
  <c r="U8" i="20"/>
  <c r="U7" i="20"/>
  <c r="U6" i="20"/>
  <c r="U5" i="20"/>
  <c r="U4" i="20"/>
  <c r="U16" i="20" s="1"/>
  <c r="U17" i="20" s="1"/>
  <c r="U34" i="20"/>
  <c r="U33" i="20"/>
  <c r="U32" i="20"/>
  <c r="U31" i="20"/>
  <c r="U30" i="20"/>
  <c r="U29" i="20"/>
  <c r="U28" i="20"/>
  <c r="U27" i="20"/>
  <c r="U26" i="20"/>
  <c r="U25" i="20"/>
  <c r="U24" i="20"/>
  <c r="U23" i="20"/>
  <c r="U22" i="20"/>
  <c r="U21" i="20"/>
  <c r="N38" i="20"/>
  <c r="N37" i="20"/>
  <c r="N36" i="20"/>
  <c r="N35" i="20"/>
  <c r="N34" i="20"/>
  <c r="N33" i="20"/>
  <c r="N32" i="20"/>
  <c r="N31" i="20"/>
  <c r="N30" i="20"/>
  <c r="N29" i="20"/>
  <c r="N10" i="20"/>
  <c r="N9" i="20"/>
  <c r="N8" i="20"/>
  <c r="N7" i="20"/>
  <c r="N6" i="20"/>
  <c r="N5" i="20"/>
  <c r="N4" i="20"/>
  <c r="N11" i="20" s="1"/>
  <c r="N12" i="20" s="1"/>
  <c r="N22" i="20"/>
  <c r="N21" i="20"/>
  <c r="N20" i="20"/>
  <c r="N19" i="20"/>
  <c r="N18" i="20"/>
  <c r="N17" i="20"/>
  <c r="N16" i="20"/>
  <c r="N23" i="20" s="1"/>
  <c r="N24" i="20" s="1"/>
  <c r="H48" i="19"/>
  <c r="H47" i="19"/>
  <c r="H46" i="19"/>
  <c r="H45" i="19"/>
  <c r="H44" i="19"/>
  <c r="H43" i="19"/>
  <c r="I43" i="19"/>
  <c r="I42" i="19"/>
  <c r="D46" i="27"/>
  <c r="D63" i="26"/>
  <c r="D94" i="26" s="1"/>
  <c r="D111" i="25"/>
  <c r="D63" i="25"/>
  <c r="D94" i="25" s="1"/>
  <c r="D46" i="25"/>
  <c r="D46" i="24"/>
  <c r="D111" i="23"/>
  <c r="E76" i="23"/>
  <c r="E84" i="23" s="1"/>
  <c r="D46" i="22"/>
  <c r="U35" i="20" l="1"/>
  <c r="U36" i="20" s="1"/>
  <c r="N39" i="20"/>
  <c r="N40" i="20" s="1"/>
  <c r="D47" i="25"/>
  <c r="D48" i="25" s="1"/>
  <c r="D47" i="24"/>
  <c r="D48" i="24" l="1"/>
  <c r="D46" i="23" l="1"/>
  <c r="D111" i="22"/>
  <c r="D63" i="22"/>
  <c r="D94" i="22" s="1"/>
  <c r="D110" i="10"/>
  <c r="D46" i="33" l="1"/>
  <c r="D62" i="10"/>
  <c r="D93" i="10" s="1"/>
  <c r="D46" i="10"/>
  <c r="D110" i="35"/>
  <c r="E83" i="35" l="1"/>
  <c r="H69" i="32"/>
  <c r="H68" i="32"/>
  <c r="E40" i="32"/>
  <c r="E38" i="32"/>
  <c r="E42" i="32"/>
  <c r="E37" i="32"/>
  <c r="E15" i="32"/>
  <c r="E8" i="20"/>
  <c r="E37" i="20"/>
  <c r="E40" i="20"/>
  <c r="E38" i="20"/>
  <c r="E22" i="20"/>
  <c r="E21" i="20"/>
  <c r="E11" i="20"/>
  <c r="E126" i="10"/>
  <c r="E130" i="10" s="1"/>
  <c r="H53" i="19"/>
  <c r="J53" i="19" s="1"/>
  <c r="J47" i="19"/>
  <c r="H41" i="19"/>
  <c r="J41" i="19" s="1"/>
  <c r="H35" i="19"/>
  <c r="J35" i="19" s="1"/>
  <c r="H29" i="19"/>
  <c r="J29" i="19" s="1"/>
  <c r="H22" i="19"/>
  <c r="H15" i="19"/>
  <c r="H8" i="19"/>
  <c r="H4" i="19"/>
  <c r="H5" i="19"/>
  <c r="H6" i="19"/>
  <c r="H7" i="19"/>
  <c r="H9" i="19"/>
  <c r="J22" i="19"/>
  <c r="J15" i="19"/>
  <c r="J8" i="19"/>
  <c r="AB12" i="19"/>
  <c r="N13" i="19" s="1"/>
  <c r="P13" i="19" s="1"/>
  <c r="AA12" i="19"/>
  <c r="N12" i="19" s="1"/>
  <c r="P12" i="19" s="1"/>
  <c r="Z12" i="19"/>
  <c r="N11" i="19" s="1"/>
  <c r="P11" i="19" s="1"/>
  <c r="Y12" i="19"/>
  <c r="N10" i="19" s="1"/>
  <c r="P10" i="19" s="1"/>
  <c r="X12" i="19"/>
  <c r="N9" i="19" s="1"/>
  <c r="W12" i="19"/>
  <c r="N8" i="19" s="1"/>
  <c r="V12" i="19"/>
  <c r="N7" i="19" s="1"/>
  <c r="U12" i="19"/>
  <c r="N6" i="19" s="1"/>
  <c r="T12" i="19"/>
  <c r="N5" i="19" s="1"/>
  <c r="S12" i="19"/>
  <c r="N4" i="19" s="1"/>
  <c r="D138" i="35"/>
  <c r="E29" i="35"/>
  <c r="F3" i="12"/>
  <c r="F4" i="12"/>
  <c r="L4" i="12" s="1"/>
  <c r="F5" i="12"/>
  <c r="L5" i="12" s="1"/>
  <c r="F6" i="12"/>
  <c r="L6" i="12" s="1"/>
  <c r="F7" i="12"/>
  <c r="L7" i="12" s="1"/>
  <c r="F8" i="12"/>
  <c r="L8" i="12" s="1"/>
  <c r="F9" i="12"/>
  <c r="L9" i="12" s="1"/>
  <c r="F10" i="12"/>
  <c r="L10" i="12" s="1"/>
  <c r="F11" i="12"/>
  <c r="L11" i="12" s="1"/>
  <c r="F12" i="12"/>
  <c r="L12" i="12" s="1"/>
  <c r="F15" i="12"/>
  <c r="L15" i="12" s="1"/>
  <c r="F16" i="12"/>
  <c r="L16" i="12" s="1"/>
  <c r="F17" i="12"/>
  <c r="L17" i="12" s="1"/>
  <c r="F18" i="12"/>
  <c r="L18" i="12" s="1"/>
  <c r="F24" i="12"/>
  <c r="L24" i="12" s="1"/>
  <c r="F25" i="12"/>
  <c r="L25" i="12" s="1"/>
  <c r="F26" i="12"/>
  <c r="L26" i="12" s="1"/>
  <c r="F27" i="12"/>
  <c r="L27" i="12" s="1"/>
  <c r="F28" i="12"/>
  <c r="L28" i="12" s="1"/>
  <c r="F29" i="12"/>
  <c r="L29" i="12" s="1"/>
  <c r="F30" i="12"/>
  <c r="L30" i="12" s="1"/>
  <c r="F31" i="12"/>
  <c r="L31" i="12" s="1"/>
  <c r="F32" i="12"/>
  <c r="L32" i="12" s="1"/>
  <c r="F33" i="12"/>
  <c r="L33" i="12" s="1"/>
  <c r="F34" i="12"/>
  <c r="L34" i="12" s="1"/>
  <c r="F35" i="12"/>
  <c r="L35" i="12" s="1"/>
  <c r="F36" i="12"/>
  <c r="L36" i="12" s="1"/>
  <c r="F37" i="12"/>
  <c r="L37" i="12" s="1"/>
  <c r="F38" i="12"/>
  <c r="L38" i="12" s="1"/>
  <c r="F39" i="12"/>
  <c r="L39" i="12" s="1"/>
  <c r="F40" i="12"/>
  <c r="L40" i="12" s="1"/>
  <c r="F41" i="12"/>
  <c r="L41" i="12" s="1"/>
  <c r="F42" i="12"/>
  <c r="L42" i="12" s="1"/>
  <c r="F44" i="12"/>
  <c r="L44" i="12" s="1"/>
  <c r="F45" i="12"/>
  <c r="L45" i="12" s="1"/>
  <c r="F46" i="12"/>
  <c r="L46" i="12" s="1"/>
  <c r="F47" i="12"/>
  <c r="L47" i="12" s="1"/>
  <c r="F48" i="12"/>
  <c r="L48" i="12" s="1"/>
  <c r="F52" i="12"/>
  <c r="L52" i="12" s="1"/>
  <c r="F53" i="12"/>
  <c r="L53" i="12" s="1"/>
  <c r="F54" i="12"/>
  <c r="L54" i="12" s="1"/>
  <c r="F55" i="12"/>
  <c r="L55" i="12" s="1"/>
  <c r="F56" i="12"/>
  <c r="L56" i="12" s="1"/>
  <c r="F57" i="12"/>
  <c r="L57" i="12" s="1"/>
  <c r="F58" i="12"/>
  <c r="L58" i="12" s="1"/>
  <c r="F59" i="12"/>
  <c r="L59" i="12" s="1"/>
  <c r="F61" i="12"/>
  <c r="L61" i="12" s="1"/>
  <c r="F62" i="12"/>
  <c r="L62" i="12" s="1"/>
  <c r="F63" i="12"/>
  <c r="L63" i="12" s="1"/>
  <c r="F66" i="12"/>
  <c r="L66" i="12" s="1"/>
  <c r="F67" i="12"/>
  <c r="L67" i="12" s="1"/>
  <c r="F68" i="12"/>
  <c r="L68" i="12" s="1"/>
  <c r="F69" i="12"/>
  <c r="L69" i="12" s="1"/>
  <c r="F70" i="12"/>
  <c r="L70" i="12" s="1"/>
  <c r="F71" i="12"/>
  <c r="L71" i="12" s="1"/>
  <c r="F72" i="12"/>
  <c r="L72" i="12" s="1"/>
  <c r="F73" i="12"/>
  <c r="L73" i="12" s="1"/>
  <c r="F74" i="12"/>
  <c r="L74" i="12" s="1"/>
  <c r="F75" i="12"/>
  <c r="L75" i="12" s="1"/>
  <c r="F76" i="12"/>
  <c r="L76" i="12" s="1"/>
  <c r="F77" i="12"/>
  <c r="L77" i="12" s="1"/>
  <c r="F78" i="12"/>
  <c r="L78" i="12" s="1"/>
  <c r="F79" i="12"/>
  <c r="L79" i="12" s="1"/>
  <c r="F81" i="12"/>
  <c r="L81" i="12" s="1"/>
  <c r="F82" i="12"/>
  <c r="L82" i="12" s="1"/>
  <c r="F83" i="12"/>
  <c r="L83" i="12" s="1"/>
  <c r="F85" i="12"/>
  <c r="L85" i="12" s="1"/>
  <c r="F86" i="12"/>
  <c r="L86" i="12" s="1"/>
  <c r="F87" i="12"/>
  <c r="L87" i="12" s="1"/>
  <c r="F92" i="12"/>
  <c r="L92" i="12" s="1"/>
  <c r="F93" i="12"/>
  <c r="L93" i="12" s="1"/>
  <c r="F95" i="12"/>
  <c r="L95" i="12" s="1"/>
  <c r="F96" i="12"/>
  <c r="L96" i="12" s="1"/>
  <c r="F98" i="12"/>
  <c r="L98" i="12" s="1"/>
  <c r="F99" i="12"/>
  <c r="L99" i="12" s="1"/>
  <c r="F101" i="12"/>
  <c r="L101" i="12" s="1"/>
  <c r="F102" i="12"/>
  <c r="L102" i="12" s="1"/>
  <c r="F104" i="12"/>
  <c r="L104" i="12" s="1"/>
  <c r="F105" i="12"/>
  <c r="L105" i="12" s="1"/>
  <c r="F106" i="12"/>
  <c r="L106" i="12" s="1"/>
  <c r="F107" i="12"/>
  <c r="L107" i="12" s="1"/>
  <c r="F108" i="12"/>
  <c r="L108" i="12" s="1"/>
  <c r="F109" i="12"/>
  <c r="L109" i="12" s="1"/>
  <c r="F111" i="12"/>
  <c r="L111" i="12" s="1"/>
  <c r="F113" i="12"/>
  <c r="L113" i="12" s="1"/>
  <c r="F114" i="12"/>
  <c r="L114" i="12" s="1"/>
  <c r="F115" i="12"/>
  <c r="L115" i="12" s="1"/>
  <c r="F116" i="12"/>
  <c r="L116" i="12" s="1"/>
  <c r="F117" i="12"/>
  <c r="L117" i="12" s="1"/>
  <c r="F118" i="12"/>
  <c r="L118" i="12" s="1"/>
  <c r="F119" i="12"/>
  <c r="L119" i="12" s="1"/>
  <c r="F120" i="12"/>
  <c r="L120" i="12" s="1"/>
  <c r="F121" i="12"/>
  <c r="L121" i="12" s="1"/>
  <c r="F122" i="12"/>
  <c r="L122" i="12" s="1"/>
  <c r="F123" i="12"/>
  <c r="L123" i="12" s="1"/>
  <c r="F124" i="12"/>
  <c r="L124" i="12" s="1"/>
  <c r="F125" i="12"/>
  <c r="L125" i="12" s="1"/>
  <c r="F126" i="12"/>
  <c r="L126" i="12" s="1"/>
  <c r="F127" i="12"/>
  <c r="L127" i="12" s="1"/>
  <c r="F128" i="12"/>
  <c r="L128" i="12" s="1"/>
  <c r="F129" i="12"/>
  <c r="L129" i="12" s="1"/>
  <c r="F130" i="12"/>
  <c r="L130" i="12" s="1"/>
  <c r="F131" i="12"/>
  <c r="L131" i="12" s="1"/>
  <c r="F132" i="12"/>
  <c r="L132" i="12" s="1"/>
  <c r="F133" i="12"/>
  <c r="L133" i="12" s="1"/>
  <c r="F134" i="12"/>
  <c r="L134" i="12" s="1"/>
  <c r="F135" i="12"/>
  <c r="L135" i="12" s="1"/>
  <c r="F136" i="12"/>
  <c r="L136" i="12" s="1"/>
  <c r="F137" i="12"/>
  <c r="L137" i="12" s="1"/>
  <c r="F138" i="12"/>
  <c r="L138" i="12" s="1"/>
  <c r="F139" i="12"/>
  <c r="L139" i="12" s="1"/>
  <c r="F140" i="12"/>
  <c r="L140" i="12" s="1"/>
  <c r="F144" i="12"/>
  <c r="L144" i="12" s="1"/>
  <c r="F145" i="12"/>
  <c r="L145" i="12" s="1"/>
  <c r="F146" i="12"/>
  <c r="L146" i="12" s="1"/>
  <c r="F148" i="12"/>
  <c r="L148" i="12" s="1"/>
  <c r="F149" i="12"/>
  <c r="L149" i="12" s="1"/>
  <c r="F150" i="12"/>
  <c r="L150" i="12" s="1"/>
  <c r="F151" i="12"/>
  <c r="L151" i="12" s="1"/>
  <c r="F152" i="12"/>
  <c r="L152" i="12" s="1"/>
  <c r="F153" i="12"/>
  <c r="L153" i="12" s="1"/>
  <c r="F162" i="12"/>
  <c r="L162" i="12" s="1"/>
  <c r="F164" i="12"/>
  <c r="L164" i="12" s="1"/>
  <c r="F166" i="12"/>
  <c r="L166" i="12" s="1"/>
  <c r="F169" i="12"/>
  <c r="L169" i="12" s="1"/>
  <c r="F170" i="12"/>
  <c r="L170" i="12" s="1"/>
  <c r="F171" i="12"/>
  <c r="L171" i="12" s="1"/>
  <c r="F172" i="12"/>
  <c r="L172" i="12" s="1"/>
  <c r="F173" i="12"/>
  <c r="L173" i="12" s="1"/>
  <c r="F174" i="12"/>
  <c r="L174" i="12" s="1"/>
  <c r="F175" i="12"/>
  <c r="L175" i="12" s="1"/>
  <c r="F176" i="12"/>
  <c r="L176" i="12" s="1"/>
  <c r="F177" i="12"/>
  <c r="L177" i="12" s="1"/>
  <c r="F178" i="12"/>
  <c r="L178" i="12" s="1"/>
  <c r="F179" i="12"/>
  <c r="L179" i="12" s="1"/>
  <c r="F180" i="12"/>
  <c r="L180" i="12" s="1"/>
  <c r="F181" i="12"/>
  <c r="L181" i="12" s="1"/>
  <c r="F182" i="12"/>
  <c r="L182" i="12" s="1"/>
  <c r="F183" i="12"/>
  <c r="L183" i="12" s="1"/>
  <c r="F184" i="12"/>
  <c r="L184" i="12" s="1"/>
  <c r="F185" i="12"/>
  <c r="L185" i="12" s="1"/>
  <c r="F186" i="12"/>
  <c r="L186" i="12" s="1"/>
  <c r="F187" i="12"/>
  <c r="L187" i="12" s="1"/>
  <c r="F188" i="12"/>
  <c r="L188" i="12" s="1"/>
  <c r="F189" i="12"/>
  <c r="L189" i="12" s="1"/>
  <c r="F190" i="12"/>
  <c r="L190" i="12" s="1"/>
  <c r="F191" i="12"/>
  <c r="L191" i="12" s="1"/>
  <c r="F192" i="12"/>
  <c r="L192" i="12" s="1"/>
  <c r="F193" i="12"/>
  <c r="L193" i="12" s="1"/>
  <c r="F194" i="12"/>
  <c r="L194" i="12" s="1"/>
  <c r="F196" i="12"/>
  <c r="L196" i="12" s="1"/>
  <c r="F197" i="12"/>
  <c r="L197" i="12" s="1"/>
  <c r="F198" i="12"/>
  <c r="L198" i="12" s="1"/>
  <c r="F201" i="12"/>
  <c r="L201" i="12" s="1"/>
  <c r="F202" i="12"/>
  <c r="L202" i="12" s="1"/>
  <c r="F203" i="12"/>
  <c r="L203" i="12" s="1"/>
  <c r="F204" i="12"/>
  <c r="L204" i="12" s="1"/>
  <c r="F205" i="12"/>
  <c r="L205" i="12" s="1"/>
  <c r="F206" i="12"/>
  <c r="L206" i="12" s="1"/>
  <c r="F207" i="12"/>
  <c r="L207" i="12" s="1"/>
  <c r="F208" i="12"/>
  <c r="L208" i="12" s="1"/>
  <c r="F209" i="12"/>
  <c r="L209" i="12" s="1"/>
  <c r="F210" i="12"/>
  <c r="L210" i="12" s="1"/>
  <c r="F215" i="12"/>
  <c r="L215" i="12" s="1"/>
  <c r="F217" i="12"/>
  <c r="L217" i="12" s="1"/>
  <c r="F218" i="12"/>
  <c r="L218" i="12" s="1"/>
  <c r="F219" i="12"/>
  <c r="L219" i="12" s="1"/>
  <c r="F220" i="12"/>
  <c r="L220" i="12" s="1"/>
  <c r="F221" i="12"/>
  <c r="L221" i="12" s="1"/>
  <c r="F222" i="12"/>
  <c r="L222" i="12" s="1"/>
  <c r="F223" i="12"/>
  <c r="L223" i="12" s="1"/>
  <c r="F224" i="12"/>
  <c r="L224" i="12" s="1"/>
  <c r="F225" i="12"/>
  <c r="L225" i="12" s="1"/>
  <c r="F226" i="12"/>
  <c r="L226" i="12" s="1"/>
  <c r="F227" i="12"/>
  <c r="L227" i="12" s="1"/>
  <c r="F229" i="12"/>
  <c r="L229" i="12" s="1"/>
  <c r="F231" i="12"/>
  <c r="L231" i="12" s="1"/>
  <c r="F233" i="12"/>
  <c r="L233" i="12" s="1"/>
  <c r="F234" i="12"/>
  <c r="L234" i="12" s="1"/>
  <c r="F236" i="12"/>
  <c r="L236" i="12" s="1"/>
  <c r="F237" i="12"/>
  <c r="L237" i="12" s="1"/>
  <c r="F238" i="12"/>
  <c r="L238" i="12" s="1"/>
  <c r="F239" i="12"/>
  <c r="L239" i="12" s="1"/>
  <c r="F241" i="12"/>
  <c r="L241" i="12" s="1"/>
  <c r="F242" i="12"/>
  <c r="L242" i="12" s="1"/>
  <c r="F243" i="12"/>
  <c r="L243" i="12" s="1"/>
  <c r="F244" i="12"/>
  <c r="L244" i="12" s="1"/>
  <c r="F245" i="12"/>
  <c r="L245" i="12" s="1"/>
  <c r="F246" i="12"/>
  <c r="L246" i="12" s="1"/>
  <c r="F247" i="12"/>
  <c r="L247" i="12" s="1"/>
  <c r="F248" i="12"/>
  <c r="L248" i="12" s="1"/>
  <c r="F249" i="12"/>
  <c r="L249" i="12" s="1"/>
  <c r="F250" i="12"/>
  <c r="L250" i="12" s="1"/>
  <c r="F251" i="12"/>
  <c r="L251" i="12" s="1"/>
  <c r="F252" i="12"/>
  <c r="L252" i="12" s="1"/>
  <c r="F253" i="12"/>
  <c r="L253" i="12" s="1"/>
  <c r="F255" i="12"/>
  <c r="L255" i="12" s="1"/>
  <c r="F256" i="12"/>
  <c r="L256" i="12" s="1"/>
  <c r="F257" i="12"/>
  <c r="L257" i="12" s="1"/>
  <c r="F258" i="12"/>
  <c r="L258" i="12" s="1"/>
  <c r="F259" i="12"/>
  <c r="L259" i="12" s="1"/>
  <c r="F260" i="12"/>
  <c r="L260" i="12" s="1"/>
  <c r="F263" i="12"/>
  <c r="L263" i="12" s="1"/>
  <c r="F264" i="12"/>
  <c r="L264" i="12" s="1"/>
  <c r="F265" i="12"/>
  <c r="L265" i="12" s="1"/>
  <c r="F267" i="12"/>
  <c r="L267" i="12" s="1"/>
  <c r="F268" i="12"/>
  <c r="L268" i="12" s="1"/>
  <c r="F269" i="12"/>
  <c r="L269" i="12" s="1"/>
  <c r="F270" i="12"/>
  <c r="L270" i="12" s="1"/>
  <c r="F271" i="12"/>
  <c r="L271" i="12" s="1"/>
  <c r="F272" i="12"/>
  <c r="L272" i="12" s="1"/>
  <c r="F273" i="12"/>
  <c r="L273" i="12" s="1"/>
  <c r="F274" i="12"/>
  <c r="L274" i="12" s="1"/>
  <c r="F277" i="12"/>
  <c r="L277" i="12" s="1"/>
  <c r="F278" i="12"/>
  <c r="L278" i="12" s="1"/>
  <c r="F279" i="12"/>
  <c r="L279" i="12" s="1"/>
  <c r="F280" i="12"/>
  <c r="L280" i="12" s="1"/>
  <c r="F281" i="12"/>
  <c r="L281" i="12" s="1"/>
  <c r="F282" i="12"/>
  <c r="L282" i="12" s="1"/>
  <c r="F283" i="12"/>
  <c r="L283" i="12" s="1"/>
  <c r="F284" i="12"/>
  <c r="L284" i="12" s="1"/>
  <c r="F286" i="12"/>
  <c r="L286" i="12" s="1"/>
  <c r="F293" i="12"/>
  <c r="L293" i="12" s="1"/>
  <c r="E75" i="10"/>
  <c r="H54" i="19"/>
  <c r="J54" i="19" s="1"/>
  <c r="H52" i="19"/>
  <c r="J52" i="19" s="1"/>
  <c r="H51" i="19"/>
  <c r="J51" i="19" s="1"/>
  <c r="I50" i="19"/>
  <c r="H50" i="19"/>
  <c r="I49" i="19"/>
  <c r="H49" i="19"/>
  <c r="D63" i="33"/>
  <c r="E29" i="33"/>
  <c r="D18" i="33"/>
  <c r="H72" i="32"/>
  <c r="H73" i="32" s="1"/>
  <c r="H67" i="32"/>
  <c r="H66" i="32"/>
  <c r="H65" i="32"/>
  <c r="H64" i="32"/>
  <c r="H63" i="32"/>
  <c r="H62" i="32"/>
  <c r="H61" i="32"/>
  <c r="H60" i="32"/>
  <c r="H59" i="32"/>
  <c r="H58" i="32"/>
  <c r="H57" i="32"/>
  <c r="H70" i="32" s="1"/>
  <c r="E54" i="32"/>
  <c r="E51" i="32"/>
  <c r="E48" i="32"/>
  <c r="E47" i="32"/>
  <c r="E46" i="32"/>
  <c r="E45" i="32"/>
  <c r="E41" i="32"/>
  <c r="E39" i="32"/>
  <c r="E36" i="32"/>
  <c r="F33" i="32"/>
  <c r="E30" i="32"/>
  <c r="F27" i="32"/>
  <c r="E26" i="32"/>
  <c r="E25" i="32"/>
  <c r="E24" i="32"/>
  <c r="E23" i="32"/>
  <c r="E22" i="32"/>
  <c r="E21" i="32"/>
  <c r="E18" i="32"/>
  <c r="E17" i="32"/>
  <c r="E16" i="32"/>
  <c r="E14" i="32"/>
  <c r="E13" i="32"/>
  <c r="E12" i="32"/>
  <c r="E11" i="32"/>
  <c r="F8" i="32"/>
  <c r="E7" i="32"/>
  <c r="E6" i="32"/>
  <c r="F5" i="32"/>
  <c r="J50" i="19" l="1"/>
  <c r="F13" i="32"/>
  <c r="J13" i="32"/>
  <c r="F24" i="32"/>
  <c r="K24" i="32" s="1"/>
  <c r="J24" i="32"/>
  <c r="F48" i="32"/>
  <c r="J48" i="32"/>
  <c r="F40" i="32"/>
  <c r="H40" i="32" s="1"/>
  <c r="J40" i="32"/>
  <c r="F14" i="32"/>
  <c r="J14" i="32"/>
  <c r="F25" i="32"/>
  <c r="K25" i="32" s="1"/>
  <c r="J25" i="32"/>
  <c r="F45" i="32"/>
  <c r="H45" i="32" s="1"/>
  <c r="J45" i="32"/>
  <c r="F37" i="32"/>
  <c r="K37" i="32" s="1"/>
  <c r="J37" i="32"/>
  <c r="F22" i="32"/>
  <c r="H22" i="32" s="1"/>
  <c r="J22" i="32"/>
  <c r="F46" i="32"/>
  <c r="H46" i="32" s="1"/>
  <c r="J46" i="32"/>
  <c r="F42" i="32"/>
  <c r="K42" i="32" s="1"/>
  <c r="J42" i="32"/>
  <c r="F7" i="32"/>
  <c r="H7" i="32" s="1"/>
  <c r="J7" i="32"/>
  <c r="F18" i="32"/>
  <c r="J18" i="32"/>
  <c r="F30" i="32"/>
  <c r="K30" i="32" s="1"/>
  <c r="K31" i="32" s="1"/>
  <c r="J30" i="32"/>
  <c r="J31" i="32" s="1"/>
  <c r="F41" i="32"/>
  <c r="H41" i="32" s="1"/>
  <c r="J41" i="32"/>
  <c r="F15" i="32"/>
  <c r="J15" i="32"/>
  <c r="F21" i="32"/>
  <c r="J21" i="32"/>
  <c r="F51" i="32"/>
  <c r="J51" i="32"/>
  <c r="F11" i="32"/>
  <c r="J11" i="32"/>
  <c r="F16" i="32"/>
  <c r="J16" i="32"/>
  <c r="F26" i="32"/>
  <c r="K26" i="32" s="1"/>
  <c r="J26" i="32"/>
  <c r="F36" i="32"/>
  <c r="K36" i="32" s="1"/>
  <c r="J36" i="32"/>
  <c r="F54" i="32"/>
  <c r="J54" i="32"/>
  <c r="J55" i="32" s="1"/>
  <c r="F6" i="32"/>
  <c r="K6" i="32" s="1"/>
  <c r="J6" i="32"/>
  <c r="J9" i="32" s="1"/>
  <c r="F12" i="32"/>
  <c r="J12" i="32"/>
  <c r="F17" i="32"/>
  <c r="J17" i="32"/>
  <c r="F23" i="32"/>
  <c r="H23" i="32" s="1"/>
  <c r="J23" i="32"/>
  <c r="F39" i="32"/>
  <c r="K39" i="32" s="1"/>
  <c r="J39" i="32"/>
  <c r="F47" i="32"/>
  <c r="J47" i="32"/>
  <c r="F38" i="32"/>
  <c r="K38" i="32" s="1"/>
  <c r="J38" i="32"/>
  <c r="H48" i="32"/>
  <c r="K48" i="32"/>
  <c r="H47" i="32"/>
  <c r="K47" i="32"/>
  <c r="H42" i="32"/>
  <c r="H33" i="32"/>
  <c r="H34" i="32" s="1"/>
  <c r="K33" i="32"/>
  <c r="K34" i="32" s="1"/>
  <c r="K22" i="32"/>
  <c r="H26" i="32"/>
  <c r="H21" i="32"/>
  <c r="K21" i="32"/>
  <c r="H27" i="32"/>
  <c r="K27" i="32"/>
  <c r="H8" i="32"/>
  <c r="K8" i="32"/>
  <c r="H5" i="32"/>
  <c r="K5" i="32"/>
  <c r="I3" i="12"/>
  <c r="L3" i="12"/>
  <c r="L294" i="12" s="1"/>
  <c r="I373" i="12"/>
  <c r="J49" i="19"/>
  <c r="I61" i="19" s="1"/>
  <c r="D47" i="33"/>
  <c r="D48" i="33" s="1"/>
  <c r="D94" i="33"/>
  <c r="D96" i="33" s="1"/>
  <c r="E37" i="35"/>
  <c r="D47" i="35"/>
  <c r="D48" i="35" s="1"/>
  <c r="J43" i="32" l="1"/>
  <c r="J19" i="32"/>
  <c r="J28" i="32"/>
  <c r="J49" i="32"/>
  <c r="H49" i="32"/>
  <c r="H24" i="32"/>
  <c r="H39" i="32"/>
  <c r="H30" i="32"/>
  <c r="H31" i="32" s="1"/>
  <c r="H36" i="32"/>
  <c r="K7" i="32"/>
  <c r="K9" i="32" s="1"/>
  <c r="H25" i="32"/>
  <c r="H37" i="32"/>
  <c r="K40" i="32"/>
  <c r="H6" i="32"/>
  <c r="H9" i="32" s="1"/>
  <c r="H38" i="32"/>
  <c r="K23" i="32"/>
  <c r="K28" i="32" s="1"/>
  <c r="K41" i="32"/>
  <c r="K45" i="32"/>
  <c r="H17" i="32"/>
  <c r="K17" i="32"/>
  <c r="H16" i="32"/>
  <c r="K16" i="32"/>
  <c r="H51" i="32"/>
  <c r="K51" i="32"/>
  <c r="H15" i="32"/>
  <c r="K15" i="32"/>
  <c r="K46" i="32"/>
  <c r="H12" i="32"/>
  <c r="K12" i="32"/>
  <c r="H54" i="32"/>
  <c r="H55" i="32" s="1"/>
  <c r="K54" i="32"/>
  <c r="K55" i="32" s="1"/>
  <c r="H11" i="32"/>
  <c r="K11" i="32"/>
  <c r="H18" i="32"/>
  <c r="K18" i="32"/>
  <c r="H14" i="32"/>
  <c r="K14" i="32"/>
  <c r="H13" i="32"/>
  <c r="K13" i="32"/>
  <c r="E115" i="35"/>
  <c r="E120" i="35" s="1"/>
  <c r="E94" i="35"/>
  <c r="E90" i="35"/>
  <c r="E92" i="35"/>
  <c r="E93" i="35"/>
  <c r="E89" i="35"/>
  <c r="E91" i="35"/>
  <c r="E37" i="33"/>
  <c r="E106" i="35"/>
  <c r="E105" i="35"/>
  <c r="E149" i="35"/>
  <c r="E60" i="35"/>
  <c r="E57" i="35"/>
  <c r="E59" i="35"/>
  <c r="E108" i="35"/>
  <c r="E54" i="35"/>
  <c r="E58" i="35"/>
  <c r="E61" i="35"/>
  <c r="E55" i="35"/>
  <c r="E56" i="35"/>
  <c r="E107" i="35"/>
  <c r="E104" i="35"/>
  <c r="E44" i="35"/>
  <c r="E47" i="35"/>
  <c r="E45" i="35"/>
  <c r="I38" i="30"/>
  <c r="I32" i="30"/>
  <c r="I25" i="30"/>
  <c r="I19" i="30"/>
  <c r="I13" i="30"/>
  <c r="I6" i="30"/>
  <c r="I37" i="30"/>
  <c r="I31" i="30"/>
  <c r="I24" i="30"/>
  <c r="I18" i="30"/>
  <c r="I12" i="30"/>
  <c r="I5" i="30"/>
  <c r="I29" i="30"/>
  <c r="I10" i="30"/>
  <c r="I3" i="30"/>
  <c r="I42" i="30"/>
  <c r="I48" i="19"/>
  <c r="I46" i="19"/>
  <c r="I45" i="19"/>
  <c r="I44" i="19"/>
  <c r="I40" i="19"/>
  <c r="I39" i="19"/>
  <c r="I38" i="19"/>
  <c r="I37" i="19"/>
  <c r="I36" i="19"/>
  <c r="I34" i="19"/>
  <c r="I33" i="19"/>
  <c r="I32" i="19"/>
  <c r="I31" i="19"/>
  <c r="I30" i="19"/>
  <c r="I28" i="19"/>
  <c r="I27" i="19"/>
  <c r="I26" i="19"/>
  <c r="I25" i="19"/>
  <c r="I24" i="19"/>
  <c r="I23" i="19"/>
  <c r="I21" i="19"/>
  <c r="I20" i="19"/>
  <c r="I19" i="19"/>
  <c r="I18" i="19"/>
  <c r="I17" i="19"/>
  <c r="I16" i="19"/>
  <c r="I14" i="19"/>
  <c r="I13" i="19"/>
  <c r="I12" i="19"/>
  <c r="I11" i="19"/>
  <c r="I10" i="19"/>
  <c r="I9" i="19"/>
  <c r="I7" i="19"/>
  <c r="I6" i="19"/>
  <c r="I5" i="19"/>
  <c r="I4" i="19"/>
  <c r="H42" i="19"/>
  <c r="H40" i="19"/>
  <c r="H39" i="19"/>
  <c r="H38" i="19"/>
  <c r="H37" i="19"/>
  <c r="H36" i="19"/>
  <c r="H34" i="19"/>
  <c r="H33" i="19"/>
  <c r="H32" i="19"/>
  <c r="H31" i="19"/>
  <c r="H30" i="19"/>
  <c r="H28" i="19"/>
  <c r="H27" i="19"/>
  <c r="H25" i="19"/>
  <c r="H26" i="19"/>
  <c r="H24" i="19"/>
  <c r="H23" i="19"/>
  <c r="H21" i="19"/>
  <c r="H20" i="19"/>
  <c r="H18" i="19"/>
  <c r="H19" i="19"/>
  <c r="H17" i="19"/>
  <c r="H16" i="19"/>
  <c r="H14" i="19"/>
  <c r="H13" i="19"/>
  <c r="H11" i="19"/>
  <c r="H12" i="19"/>
  <c r="H10" i="19"/>
  <c r="K19" i="32" l="1"/>
  <c r="H19" i="32"/>
  <c r="K49" i="32"/>
  <c r="K43" i="32"/>
  <c r="H77" i="32" s="1"/>
  <c r="H78" i="32" s="1"/>
  <c r="F4" i="29" s="1"/>
  <c r="H43" i="32"/>
  <c r="H28" i="32"/>
  <c r="H76" i="32"/>
  <c r="E46" i="35"/>
  <c r="E48" i="35" s="1"/>
  <c r="E81" i="35" s="1"/>
  <c r="E95" i="35"/>
  <c r="E61" i="33"/>
  <c r="E91" i="33"/>
  <c r="E56" i="33"/>
  <c r="E106" i="33"/>
  <c r="E59" i="33"/>
  <c r="E92" i="33"/>
  <c r="E90" i="33"/>
  <c r="E44" i="33"/>
  <c r="E107" i="33"/>
  <c r="E150" i="33"/>
  <c r="E105" i="33"/>
  <c r="E95" i="33"/>
  <c r="E93" i="33"/>
  <c r="E109" i="33"/>
  <c r="E60" i="33"/>
  <c r="E62" i="33"/>
  <c r="E55" i="33"/>
  <c r="E57" i="33"/>
  <c r="E58" i="33"/>
  <c r="E108" i="33"/>
  <c r="E94" i="33"/>
  <c r="E45" i="33"/>
  <c r="E47" i="33"/>
  <c r="E110" i="35"/>
  <c r="E119" i="35" s="1"/>
  <c r="E121" i="35" s="1"/>
  <c r="E152" i="35" s="1"/>
  <c r="E62" i="35"/>
  <c r="E82" i="35" s="1"/>
  <c r="E126" i="35"/>
  <c r="E130" i="35" s="1"/>
  <c r="I115" i="12"/>
  <c r="I116" i="12"/>
  <c r="I117" i="12"/>
  <c r="I118" i="12"/>
  <c r="I119" i="12"/>
  <c r="I120" i="12"/>
  <c r="I121" i="12"/>
  <c r="I122" i="12"/>
  <c r="I123" i="12"/>
  <c r="I124" i="12"/>
  <c r="I125" i="12"/>
  <c r="I126" i="12"/>
  <c r="I127" i="12"/>
  <c r="I128" i="12"/>
  <c r="I129" i="12"/>
  <c r="I130" i="12"/>
  <c r="I131" i="12"/>
  <c r="I132" i="12"/>
  <c r="I133" i="12"/>
  <c r="I134" i="12"/>
  <c r="I135" i="12"/>
  <c r="I136" i="12"/>
  <c r="I137" i="12"/>
  <c r="I138" i="12"/>
  <c r="I139" i="12"/>
  <c r="I140" i="12"/>
  <c r="I141" i="12"/>
  <c r="I142" i="12"/>
  <c r="I143" i="12"/>
  <c r="I144" i="12"/>
  <c r="I145" i="12"/>
  <c r="I146" i="12"/>
  <c r="I147" i="12"/>
  <c r="I148" i="12"/>
  <c r="I149" i="12"/>
  <c r="I150" i="12"/>
  <c r="I151" i="12"/>
  <c r="I152" i="12"/>
  <c r="I153" i="12"/>
  <c r="I154" i="12"/>
  <c r="I155" i="12"/>
  <c r="I156" i="12"/>
  <c r="I157" i="12"/>
  <c r="I158" i="12"/>
  <c r="I159" i="12"/>
  <c r="I160" i="12"/>
  <c r="I161" i="12"/>
  <c r="I162" i="12"/>
  <c r="I163" i="12"/>
  <c r="I164" i="12"/>
  <c r="I165" i="12"/>
  <c r="I166" i="12"/>
  <c r="I167" i="12"/>
  <c r="I168" i="12"/>
  <c r="I169" i="12"/>
  <c r="I170" i="12"/>
  <c r="I171" i="12"/>
  <c r="I172" i="12"/>
  <c r="I173" i="12"/>
  <c r="I174" i="12"/>
  <c r="I175" i="12"/>
  <c r="I176" i="12"/>
  <c r="I177" i="12"/>
  <c r="I178" i="12"/>
  <c r="I179" i="12"/>
  <c r="I180" i="12"/>
  <c r="I181" i="12"/>
  <c r="I182" i="12"/>
  <c r="I183" i="12"/>
  <c r="I184" i="12"/>
  <c r="I185" i="12"/>
  <c r="I186" i="12"/>
  <c r="I187" i="12"/>
  <c r="I188" i="12"/>
  <c r="I189" i="12"/>
  <c r="I190" i="12"/>
  <c r="I191" i="12"/>
  <c r="I192" i="12"/>
  <c r="I193" i="12"/>
  <c r="I194" i="12"/>
  <c r="I195" i="12"/>
  <c r="I196" i="12"/>
  <c r="I197" i="12"/>
  <c r="I198" i="12"/>
  <c r="I199" i="12"/>
  <c r="I200" i="12"/>
  <c r="I201" i="12"/>
  <c r="I202" i="12"/>
  <c r="I203" i="12"/>
  <c r="I204" i="12"/>
  <c r="I205" i="12"/>
  <c r="I206" i="12"/>
  <c r="I207" i="12"/>
  <c r="I208" i="12"/>
  <c r="I209" i="12"/>
  <c r="I210" i="12"/>
  <c r="I211" i="12"/>
  <c r="I212" i="12"/>
  <c r="I213" i="12"/>
  <c r="I214" i="12"/>
  <c r="I215" i="12"/>
  <c r="I216" i="12"/>
  <c r="I217" i="12"/>
  <c r="I218" i="12"/>
  <c r="I219" i="12"/>
  <c r="I220" i="12"/>
  <c r="I221" i="12"/>
  <c r="I222" i="12"/>
  <c r="I223" i="12"/>
  <c r="I224" i="12"/>
  <c r="I225" i="12"/>
  <c r="I226" i="12"/>
  <c r="I227" i="12"/>
  <c r="I228" i="12"/>
  <c r="I229" i="12"/>
  <c r="I230" i="12"/>
  <c r="I231" i="12"/>
  <c r="I232" i="12"/>
  <c r="I233" i="12"/>
  <c r="I234" i="12"/>
  <c r="I235" i="12"/>
  <c r="I236" i="12"/>
  <c r="I237" i="12"/>
  <c r="I238" i="12"/>
  <c r="I239" i="12"/>
  <c r="I240" i="12"/>
  <c r="I241" i="12"/>
  <c r="I242" i="12"/>
  <c r="I243" i="12"/>
  <c r="I244" i="12"/>
  <c r="I245" i="12"/>
  <c r="I246" i="12"/>
  <c r="I247" i="12"/>
  <c r="I248" i="12"/>
  <c r="I249" i="12"/>
  <c r="I250" i="12"/>
  <c r="I251" i="12"/>
  <c r="I252" i="12"/>
  <c r="I253" i="12"/>
  <c r="I254" i="12"/>
  <c r="I255" i="12"/>
  <c r="I256" i="12"/>
  <c r="I257" i="12"/>
  <c r="I258" i="12"/>
  <c r="I259" i="12"/>
  <c r="I260" i="12"/>
  <c r="I261" i="12"/>
  <c r="I262" i="12"/>
  <c r="I263" i="12"/>
  <c r="I264" i="12"/>
  <c r="I265" i="12"/>
  <c r="I266" i="12"/>
  <c r="I267" i="12"/>
  <c r="I268" i="12"/>
  <c r="I269" i="12"/>
  <c r="I270" i="12"/>
  <c r="I271" i="12"/>
  <c r="I272" i="12"/>
  <c r="I273" i="12"/>
  <c r="I274" i="12"/>
  <c r="I275" i="12"/>
  <c r="I276" i="12"/>
  <c r="I277" i="12"/>
  <c r="I278" i="12"/>
  <c r="I279" i="12"/>
  <c r="I280" i="12"/>
  <c r="I281" i="12"/>
  <c r="I282" i="12"/>
  <c r="I283" i="12"/>
  <c r="I284" i="12"/>
  <c r="I285" i="12"/>
  <c r="I286" i="12"/>
  <c r="I287" i="12"/>
  <c r="I288" i="12"/>
  <c r="I289" i="12"/>
  <c r="I290" i="12"/>
  <c r="I291" i="12"/>
  <c r="I292" i="12"/>
  <c r="I293" i="12"/>
  <c r="I74" i="12"/>
  <c r="I75" i="12"/>
  <c r="I76" i="12"/>
  <c r="I77" i="12"/>
  <c r="I78" i="12"/>
  <c r="I79" i="12"/>
  <c r="I80" i="12"/>
  <c r="I81" i="12"/>
  <c r="I82" i="12"/>
  <c r="I83" i="12"/>
  <c r="I84" i="12"/>
  <c r="I85" i="12"/>
  <c r="I86" i="12"/>
  <c r="I87" i="12"/>
  <c r="I88" i="12"/>
  <c r="I89" i="12"/>
  <c r="I90" i="12"/>
  <c r="I91" i="12"/>
  <c r="I92" i="12"/>
  <c r="I93" i="12"/>
  <c r="I94" i="12"/>
  <c r="I95" i="12"/>
  <c r="I96" i="12"/>
  <c r="I97" i="12"/>
  <c r="I98" i="12"/>
  <c r="I99" i="12"/>
  <c r="I100" i="12"/>
  <c r="I101" i="12"/>
  <c r="I102" i="12"/>
  <c r="I103" i="12"/>
  <c r="I104" i="12"/>
  <c r="I105" i="12"/>
  <c r="I106" i="12"/>
  <c r="I107" i="12"/>
  <c r="I108" i="12"/>
  <c r="I109" i="12"/>
  <c r="I110" i="12"/>
  <c r="I111" i="12"/>
  <c r="I112" i="12"/>
  <c r="I113" i="12"/>
  <c r="I114" i="12"/>
  <c r="I53" i="12"/>
  <c r="I54" i="12"/>
  <c r="I55" i="12"/>
  <c r="I56" i="12"/>
  <c r="I57" i="12"/>
  <c r="I58" i="12"/>
  <c r="I59" i="12"/>
  <c r="I60" i="12"/>
  <c r="I61" i="12"/>
  <c r="I62" i="12"/>
  <c r="I63" i="12"/>
  <c r="I64" i="12"/>
  <c r="I65" i="12"/>
  <c r="I66" i="12"/>
  <c r="I67" i="12"/>
  <c r="I68" i="12"/>
  <c r="I69" i="12"/>
  <c r="I70" i="12"/>
  <c r="I71" i="12"/>
  <c r="I72" i="12"/>
  <c r="I73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4" i="12"/>
  <c r="I5" i="12"/>
  <c r="I6" i="12"/>
  <c r="I7" i="12"/>
  <c r="I8" i="12"/>
  <c r="I9" i="12"/>
  <c r="I10" i="12"/>
  <c r="I11" i="12"/>
  <c r="I12" i="12"/>
  <c r="I13" i="12"/>
  <c r="I14" i="12"/>
  <c r="I15" i="12"/>
  <c r="I16" i="12"/>
  <c r="I17" i="12"/>
  <c r="I36" i="30"/>
  <c r="I30" i="30"/>
  <c r="I23" i="30"/>
  <c r="I17" i="30"/>
  <c r="I11" i="30"/>
  <c r="I46" i="30"/>
  <c r="J46" i="30" s="1"/>
  <c r="I45" i="30"/>
  <c r="J45" i="30" s="1"/>
  <c r="I44" i="30"/>
  <c r="J44" i="30" s="1"/>
  <c r="I43" i="30"/>
  <c r="J43" i="30" s="1"/>
  <c r="I4" i="30"/>
  <c r="J42" i="30"/>
  <c r="C11" i="30" l="1"/>
  <c r="E129" i="33" s="1"/>
  <c r="E84" i="35"/>
  <c r="E150" i="35" s="1"/>
  <c r="E111" i="33"/>
  <c r="E120" i="33" s="1"/>
  <c r="E122" i="33" s="1"/>
  <c r="E153" i="33" s="1"/>
  <c r="E96" i="33"/>
  <c r="E76" i="33"/>
  <c r="E84" i="33" s="1"/>
  <c r="E46" i="33"/>
  <c r="E48" i="33" s="1"/>
  <c r="E82" i="33" s="1"/>
  <c r="E63" i="33"/>
  <c r="E83" i="33" s="1"/>
  <c r="E153" i="35"/>
  <c r="I294" i="12"/>
  <c r="J47" i="30"/>
  <c r="J48" i="30" s="1"/>
  <c r="J38" i="30"/>
  <c r="J37" i="30"/>
  <c r="J36" i="30"/>
  <c r="J32" i="30"/>
  <c r="J31" i="30"/>
  <c r="J30" i="30"/>
  <c r="J29" i="30"/>
  <c r="J25" i="30"/>
  <c r="J24" i="30"/>
  <c r="J23" i="30"/>
  <c r="J19" i="30"/>
  <c r="J18" i="30"/>
  <c r="J17" i="30"/>
  <c r="J13" i="30"/>
  <c r="J12" i="30"/>
  <c r="J11" i="30"/>
  <c r="J10" i="30"/>
  <c r="J3" i="30"/>
  <c r="J4" i="30"/>
  <c r="J5" i="30"/>
  <c r="J6" i="30"/>
  <c r="E23" i="20"/>
  <c r="E26" i="20"/>
  <c r="E27" i="20"/>
  <c r="E41" i="20"/>
  <c r="E35" i="20"/>
  <c r="E36" i="20"/>
  <c r="E39" i="20"/>
  <c r="E33" i="20"/>
  <c r="E32" i="20"/>
  <c r="E28" i="20"/>
  <c r="E20" i="20"/>
  <c r="E14" i="20"/>
  <c r="E10" i="20"/>
  <c r="E9" i="20"/>
  <c r="E29" i="20"/>
  <c r="E85" i="33" l="1"/>
  <c r="E151" i="33" s="1"/>
  <c r="E154" i="35"/>
  <c r="E137" i="35" s="1"/>
  <c r="J33" i="30"/>
  <c r="J7" i="30"/>
  <c r="J14" i="30"/>
  <c r="J39" i="30"/>
  <c r="J26" i="30"/>
  <c r="J20" i="30"/>
  <c r="J26" i="19"/>
  <c r="J19" i="19"/>
  <c r="J12" i="19"/>
  <c r="J25" i="19"/>
  <c r="J24" i="19"/>
  <c r="J18" i="19"/>
  <c r="J17" i="19"/>
  <c r="J30" i="19"/>
  <c r="J28" i="19"/>
  <c r="J27" i="19"/>
  <c r="J23" i="19"/>
  <c r="J21" i="19"/>
  <c r="J20" i="19"/>
  <c r="J16" i="19"/>
  <c r="J14" i="19"/>
  <c r="J13" i="19"/>
  <c r="J11" i="19"/>
  <c r="J10" i="19"/>
  <c r="J48" i="19"/>
  <c r="J46" i="19"/>
  <c r="J45" i="19"/>
  <c r="J44" i="19"/>
  <c r="J43" i="19"/>
  <c r="J42" i="19"/>
  <c r="J40" i="19"/>
  <c r="J39" i="19"/>
  <c r="J38" i="19"/>
  <c r="J37" i="19"/>
  <c r="J36" i="19"/>
  <c r="J34" i="19"/>
  <c r="J33" i="19"/>
  <c r="J32" i="19"/>
  <c r="J31" i="19"/>
  <c r="J5" i="19"/>
  <c r="J6" i="19"/>
  <c r="J7" i="19"/>
  <c r="J9" i="19"/>
  <c r="J4" i="19"/>
  <c r="I68" i="19" l="1"/>
  <c r="E127" i="27" s="1"/>
  <c r="I64" i="19"/>
  <c r="C9" i="30"/>
  <c r="E129" i="25" s="1"/>
  <c r="I63" i="19"/>
  <c r="E127" i="22" s="1"/>
  <c r="I66" i="19"/>
  <c r="E127" i="25" s="1"/>
  <c r="I65" i="19"/>
  <c r="C6" i="30"/>
  <c r="E129" i="23" s="1"/>
  <c r="C8" i="30"/>
  <c r="E129" i="26" s="1"/>
  <c r="I62" i="19"/>
  <c r="E127" i="33" s="1"/>
  <c r="E131" i="33" s="1"/>
  <c r="C10" i="30"/>
  <c r="E129" i="27" s="1"/>
  <c r="I67" i="19"/>
  <c r="E127" i="26" s="1"/>
  <c r="C7" i="30"/>
  <c r="E129" i="24" s="1"/>
  <c r="C5" i="30"/>
  <c r="E129" i="22" s="1"/>
  <c r="E127" i="24"/>
  <c r="E127" i="23"/>
  <c r="D111" i="27"/>
  <c r="D111" i="26"/>
  <c r="H293" i="12"/>
  <c r="H292" i="12"/>
  <c r="H291" i="12"/>
  <c r="H290" i="12"/>
  <c r="H289" i="12"/>
  <c r="H288" i="12"/>
  <c r="H287" i="12"/>
  <c r="H286" i="12"/>
  <c r="H285" i="12"/>
  <c r="H284" i="12"/>
  <c r="H283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60" i="12"/>
  <c r="H259" i="12"/>
  <c r="H258" i="12"/>
  <c r="H257" i="12"/>
  <c r="H256" i="12"/>
  <c r="H255" i="12"/>
  <c r="H254" i="12"/>
  <c r="H253" i="12"/>
  <c r="H252" i="12"/>
  <c r="H251" i="12"/>
  <c r="H250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8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10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D47" i="27"/>
  <c r="D48" i="27" s="1"/>
  <c r="E29" i="27"/>
  <c r="D18" i="27"/>
  <c r="D96" i="26"/>
  <c r="D46" i="26"/>
  <c r="E29" i="26"/>
  <c r="D18" i="26"/>
  <c r="D96" i="25"/>
  <c r="E29" i="25"/>
  <c r="D18" i="25"/>
  <c r="E29" i="24"/>
  <c r="D18" i="24"/>
  <c r="D63" i="23"/>
  <c r="E29" i="23"/>
  <c r="D18" i="23"/>
  <c r="D96" i="22"/>
  <c r="D47" i="22"/>
  <c r="E29" i="22"/>
  <c r="D18" i="22"/>
  <c r="E131" i="27" l="1"/>
  <c r="H294" i="12"/>
  <c r="D47" i="23"/>
  <c r="D94" i="23"/>
  <c r="D96" i="23" s="1"/>
  <c r="E30" i="23"/>
  <c r="E37" i="23" s="1"/>
  <c r="E150" i="23" s="1"/>
  <c r="D48" i="22"/>
  <c r="E30" i="22"/>
  <c r="E154" i="33"/>
  <c r="E155" i="33" s="1"/>
  <c r="D47" i="26"/>
  <c r="D48" i="26" s="1"/>
  <c r="E37" i="25"/>
  <c r="E94" i="25" s="1"/>
  <c r="D48" i="23"/>
  <c r="E37" i="26"/>
  <c r="E138" i="33" l="1"/>
  <c r="E137" i="33"/>
  <c r="E94" i="26"/>
  <c r="E90" i="26"/>
  <c r="E95" i="26"/>
  <c r="E93" i="26"/>
  <c r="E92" i="26"/>
  <c r="E91" i="26"/>
  <c r="E76" i="26"/>
  <c r="E84" i="26" s="1"/>
  <c r="E45" i="26"/>
  <c r="E150" i="25"/>
  <c r="E44" i="25"/>
  <c r="E45" i="25"/>
  <c r="E47" i="25"/>
  <c r="E45" i="23"/>
  <c r="E37" i="22"/>
  <c r="E150" i="22" s="1"/>
  <c r="E37" i="27"/>
  <c r="E106" i="25"/>
  <c r="E58" i="25"/>
  <c r="E105" i="25"/>
  <c r="E60" i="25"/>
  <c r="E107" i="25"/>
  <c r="E57" i="25"/>
  <c r="E90" i="25"/>
  <c r="E55" i="25"/>
  <c r="E109" i="25"/>
  <c r="E62" i="25"/>
  <c r="E91" i="25"/>
  <c r="E61" i="25"/>
  <c r="E93" i="25"/>
  <c r="E59" i="25"/>
  <c r="E95" i="25"/>
  <c r="E92" i="25"/>
  <c r="E108" i="25"/>
  <c r="E56" i="25"/>
  <c r="E37" i="24"/>
  <c r="E107" i="23"/>
  <c r="E106" i="26"/>
  <c r="E60" i="26"/>
  <c r="E56" i="26"/>
  <c r="E47" i="26"/>
  <c r="E57" i="26"/>
  <c r="E150" i="26"/>
  <c r="E109" i="26"/>
  <c r="E105" i="26"/>
  <c r="E59" i="26"/>
  <c r="E55" i="26"/>
  <c r="E44" i="26"/>
  <c r="E61" i="26"/>
  <c r="E108" i="26"/>
  <c r="E62" i="26"/>
  <c r="E58" i="26"/>
  <c r="E107" i="26"/>
  <c r="E139" i="33" l="1"/>
  <c r="E141" i="33"/>
  <c r="E140" i="33"/>
  <c r="E91" i="27"/>
  <c r="E90" i="27"/>
  <c r="E94" i="27"/>
  <c r="E95" i="27"/>
  <c r="E45" i="27"/>
  <c r="E111" i="26"/>
  <c r="E120" i="26" s="1"/>
  <c r="E46" i="26"/>
  <c r="E76" i="25"/>
  <c r="E84" i="25" s="1"/>
  <c r="E95" i="24"/>
  <c r="E45" i="24"/>
  <c r="E106" i="27"/>
  <c r="E47" i="27"/>
  <c r="E76" i="27"/>
  <c r="E84" i="27" s="1"/>
  <c r="E44" i="27"/>
  <c r="E62" i="27"/>
  <c r="E57" i="27"/>
  <c r="E46" i="25"/>
  <c r="E48" i="25" s="1"/>
  <c r="E82" i="25" s="1"/>
  <c r="E63" i="25"/>
  <c r="E111" i="25"/>
  <c r="E120" i="25" s="1"/>
  <c r="E94" i="24"/>
  <c r="E150" i="24"/>
  <c r="E62" i="24"/>
  <c r="E47" i="23"/>
  <c r="E55" i="23"/>
  <c r="E94" i="23"/>
  <c r="E47" i="22"/>
  <c r="E45" i="22"/>
  <c r="E58" i="22"/>
  <c r="E91" i="22"/>
  <c r="E93" i="22"/>
  <c r="E94" i="22"/>
  <c r="E44" i="22"/>
  <c r="E59" i="27"/>
  <c r="E150" i="27"/>
  <c r="E60" i="27"/>
  <c r="E96" i="26"/>
  <c r="E63" i="26"/>
  <c r="E91" i="24"/>
  <c r="E44" i="24"/>
  <c r="E47" i="24"/>
  <c r="E108" i="22"/>
  <c r="E61" i="22"/>
  <c r="E59" i="22"/>
  <c r="E60" i="22"/>
  <c r="E62" i="22"/>
  <c r="E107" i="22"/>
  <c r="E105" i="22"/>
  <c r="E92" i="22"/>
  <c r="E95" i="22"/>
  <c r="E57" i="22"/>
  <c r="E90" i="22"/>
  <c r="E55" i="22"/>
  <c r="E109" i="22"/>
  <c r="E56" i="22"/>
  <c r="E106" i="22"/>
  <c r="E57" i="23"/>
  <c r="E106" i="23"/>
  <c r="E58" i="23"/>
  <c r="E61" i="27"/>
  <c r="E92" i="27"/>
  <c r="E107" i="27"/>
  <c r="E93" i="27"/>
  <c r="E105" i="27"/>
  <c r="E58" i="27"/>
  <c r="E108" i="27"/>
  <c r="E55" i="27"/>
  <c r="E109" i="27"/>
  <c r="E56" i="27"/>
  <c r="E105" i="24"/>
  <c r="E57" i="24"/>
  <c r="E90" i="24"/>
  <c r="E106" i="24"/>
  <c r="E92" i="24"/>
  <c r="E56" i="24"/>
  <c r="E96" i="25"/>
  <c r="E107" i="24"/>
  <c r="E93" i="24"/>
  <c r="E55" i="24"/>
  <c r="E109" i="24"/>
  <c r="E60" i="24"/>
  <c r="E61" i="24"/>
  <c r="E58" i="24"/>
  <c r="E108" i="24"/>
  <c r="E59" i="24"/>
  <c r="E109" i="23"/>
  <c r="E61" i="23"/>
  <c r="E60" i="23"/>
  <c r="E44" i="23"/>
  <c r="E46" i="23" s="1"/>
  <c r="E95" i="23"/>
  <c r="E90" i="23"/>
  <c r="E92" i="23"/>
  <c r="E108" i="23"/>
  <c r="E105" i="23"/>
  <c r="E62" i="23"/>
  <c r="E56" i="23"/>
  <c r="E59" i="23"/>
  <c r="E93" i="23"/>
  <c r="E91" i="23"/>
  <c r="E46" i="24" l="1"/>
  <c r="E111" i="24"/>
  <c r="E120" i="24" s="1"/>
  <c r="E96" i="27"/>
  <c r="E76" i="24"/>
  <c r="E84" i="24" s="1"/>
  <c r="E63" i="24"/>
  <c r="E83" i="24" s="1"/>
  <c r="E76" i="22"/>
  <c r="E84" i="22" s="1"/>
  <c r="E96" i="24"/>
  <c r="E143" i="33"/>
  <c r="E156" i="33" s="1"/>
  <c r="E158" i="33" s="1"/>
  <c r="E122" i="26"/>
  <c r="E153" i="26" s="1"/>
  <c r="E63" i="27"/>
  <c r="E83" i="27" s="1"/>
  <c r="E46" i="27"/>
  <c r="E48" i="27" s="1"/>
  <c r="E82" i="27" s="1"/>
  <c r="E122" i="25"/>
  <c r="E153" i="25" s="1"/>
  <c r="E48" i="24"/>
  <c r="E82" i="24" s="1"/>
  <c r="E111" i="23"/>
  <c r="E120" i="23" s="1"/>
  <c r="E46" i="22"/>
  <c r="E48" i="22" s="1"/>
  <c r="E83" i="25"/>
  <c r="E85" i="25" s="1"/>
  <c r="E151" i="25" s="1"/>
  <c r="E111" i="22"/>
  <c r="E120" i="22" s="1"/>
  <c r="E122" i="22" s="1"/>
  <c r="E153" i="22" s="1"/>
  <c r="E63" i="22"/>
  <c r="E83" i="22" s="1"/>
  <c r="E111" i="27"/>
  <c r="E120" i="27" s="1"/>
  <c r="E122" i="27" s="1"/>
  <c r="E96" i="23"/>
  <c r="E63" i="23"/>
  <c r="E48" i="26"/>
  <c r="E82" i="26" s="1"/>
  <c r="E83" i="26"/>
  <c r="E153" i="27" l="1"/>
  <c r="E85" i="27"/>
  <c r="E151" i="27" s="1"/>
  <c r="E85" i="24"/>
  <c r="E151" i="24" s="1"/>
  <c r="E122" i="24"/>
  <c r="E153" i="24" s="1"/>
  <c r="E122" i="23"/>
  <c r="E153" i="23" s="1"/>
  <c r="E48" i="23"/>
  <c r="E82" i="23" s="1"/>
  <c r="E83" i="23"/>
  <c r="E157" i="33"/>
  <c r="F5" i="34" s="1"/>
  <c r="G5" i="34" s="1"/>
  <c r="E82" i="22"/>
  <c r="E85" i="26"/>
  <c r="E151" i="26" s="1"/>
  <c r="E85" i="22" l="1"/>
  <c r="E151" i="22" s="1"/>
  <c r="E85" i="23"/>
  <c r="E151" i="23" s="1"/>
  <c r="E44" i="20" l="1"/>
  <c r="E43" i="20"/>
  <c r="E42" i="20"/>
  <c r="E34" i="20"/>
  <c r="E31" i="20"/>
  <c r="E30" i="20"/>
  <c r="E25" i="20"/>
  <c r="E24" i="20"/>
  <c r="E19" i="20"/>
  <c r="E18" i="20"/>
  <c r="E17" i="20"/>
  <c r="E16" i="20"/>
  <c r="E15" i="20"/>
  <c r="E13" i="20"/>
  <c r="E12" i="20"/>
  <c r="E7" i="20"/>
  <c r="E6" i="20"/>
  <c r="E5" i="20"/>
  <c r="E4" i="20"/>
  <c r="P9" i="19"/>
  <c r="P8" i="19"/>
  <c r="P7" i="19"/>
  <c r="P6" i="19"/>
  <c r="P5" i="19"/>
  <c r="P4" i="19"/>
  <c r="P14" i="19" l="1"/>
  <c r="P15" i="19" s="1"/>
  <c r="E45" i="20"/>
  <c r="E46" i="20" s="1"/>
  <c r="E47" i="20" s="1"/>
  <c r="C51" i="20" l="1"/>
  <c r="E128" i="23" s="1"/>
  <c r="E131" i="23" s="1"/>
  <c r="E154" i="23" s="1"/>
  <c r="E155" i="23" s="1"/>
  <c r="C50" i="20"/>
  <c r="E128" i="22" s="1"/>
  <c r="E131" i="22" s="1"/>
  <c r="E154" i="22" s="1"/>
  <c r="E155" i="22" s="1"/>
  <c r="C53" i="20"/>
  <c r="C52" i="20"/>
  <c r="E128" i="24" s="1"/>
  <c r="C54" i="20"/>
  <c r="E128" i="26"/>
  <c r="E128" i="25"/>
  <c r="E154" i="27"/>
  <c r="E155" i="27" s="1"/>
  <c r="E29" i="10"/>
  <c r="E138" i="22" l="1"/>
  <c r="E137" i="22"/>
  <c r="E138" i="27"/>
  <c r="E137" i="27"/>
  <c r="E138" i="23"/>
  <c r="E137" i="23"/>
  <c r="E131" i="26"/>
  <c r="E154" i="26" s="1"/>
  <c r="E155" i="26" s="1"/>
  <c r="E131" i="24"/>
  <c r="E154" i="24" s="1"/>
  <c r="E155" i="24" s="1"/>
  <c r="E131" i="25"/>
  <c r="E154" i="25" s="1"/>
  <c r="E155" i="25" s="1"/>
  <c r="D95" i="10"/>
  <c r="E139" i="23" l="1"/>
  <c r="E140" i="22"/>
  <c r="E140" i="27"/>
  <c r="E139" i="22"/>
  <c r="E140" i="23"/>
  <c r="E139" i="27"/>
  <c r="E138" i="25"/>
  <c r="E137" i="25"/>
  <c r="E138" i="26"/>
  <c r="E137" i="26"/>
  <c r="E137" i="24"/>
  <c r="E138" i="24"/>
  <c r="E141" i="23"/>
  <c r="E141" i="27"/>
  <c r="E141" i="22"/>
  <c r="G13" i="13"/>
  <c r="F13" i="13"/>
  <c r="H13" i="13" s="1"/>
  <c r="E140" i="25" l="1"/>
  <c r="E140" i="24"/>
  <c r="E139" i="26"/>
  <c r="E143" i="26" s="1"/>
  <c r="E156" i="26" s="1"/>
  <c r="E140" i="26"/>
  <c r="E139" i="24"/>
  <c r="E139" i="25"/>
  <c r="E141" i="26"/>
  <c r="E141" i="25"/>
  <c r="E141" i="24"/>
  <c r="E143" i="23"/>
  <c r="E156" i="23" s="1"/>
  <c r="E158" i="23" s="1"/>
  <c r="E143" i="22"/>
  <c r="E143" i="27"/>
  <c r="E156" i="27" s="1"/>
  <c r="E157" i="27" l="1"/>
  <c r="F11" i="34" s="1"/>
  <c r="G11" i="34" s="1"/>
  <c r="E158" i="27"/>
  <c r="E157" i="26"/>
  <c r="F10" i="34" s="1"/>
  <c r="G10" i="34" s="1"/>
  <c r="E158" i="26"/>
  <c r="E143" i="24"/>
  <c r="E156" i="24" s="1"/>
  <c r="E157" i="23"/>
  <c r="F7" i="34" s="1"/>
  <c r="G7" i="34" s="1"/>
  <c r="E157" i="24" l="1"/>
  <c r="F8" i="34" s="1"/>
  <c r="G8" i="34" s="1"/>
  <c r="E158" i="24"/>
  <c r="E143" i="25"/>
  <c r="E156" i="25" s="1"/>
  <c r="D47" i="10"/>
  <c r="E157" i="25" l="1"/>
  <c r="F9" i="34" s="1"/>
  <c r="G9" i="34" s="1"/>
  <c r="E158" i="25"/>
  <c r="D48" i="10"/>
  <c r="E37" i="10"/>
  <c r="E45" i="10" l="1"/>
  <c r="E44" i="10"/>
  <c r="E47" i="10"/>
  <c r="E108" i="10"/>
  <c r="E83" i="10"/>
  <c r="E89" i="10"/>
  <c r="E90" i="10"/>
  <c r="E91" i="10"/>
  <c r="E56" i="10"/>
  <c r="E92" i="10"/>
  <c r="E93" i="10"/>
  <c r="E94" i="10"/>
  <c r="E60" i="10"/>
  <c r="E107" i="10"/>
  <c r="E57" i="10"/>
  <c r="E55" i="10"/>
  <c r="E148" i="10"/>
  <c r="E104" i="10"/>
  <c r="E58" i="10"/>
  <c r="E59" i="10"/>
  <c r="E61" i="10"/>
  <c r="E106" i="10"/>
  <c r="E54" i="10"/>
  <c r="E105" i="10"/>
  <c r="E46" i="10" l="1"/>
  <c r="E48" i="10" s="1"/>
  <c r="E81" i="10" s="1"/>
  <c r="E110" i="10"/>
  <c r="E62" i="10"/>
  <c r="E82" i="10" s="1"/>
  <c r="E95" i="10"/>
  <c r="E119" i="10" l="1"/>
  <c r="E121" i="10" s="1"/>
  <c r="E151" i="10" s="1"/>
  <c r="E84" i="10" l="1"/>
  <c r="E149" i="10" s="1"/>
  <c r="E152" i="10"/>
  <c r="E153" i="10" l="1"/>
  <c r="E136" i="10" l="1"/>
  <c r="E137" i="10"/>
  <c r="E19" i="5"/>
  <c r="E139" i="10" l="1"/>
  <c r="E140" i="10"/>
  <c r="E138" i="10"/>
  <c r="F16" i="5"/>
  <c r="F15" i="5"/>
  <c r="F14" i="5"/>
  <c r="F13" i="5"/>
  <c r="F11" i="5"/>
  <c r="F19" i="5" s="1"/>
  <c r="F10" i="5"/>
  <c r="F9" i="5"/>
  <c r="F8" i="5"/>
  <c r="F7" i="5"/>
  <c r="F5" i="5"/>
  <c r="F17" i="5" l="1"/>
  <c r="F18" i="5" l="1"/>
  <c r="F20" i="5" s="1"/>
  <c r="G5" i="13" l="1"/>
  <c r="H5" i="13" s="1"/>
  <c r="G9" i="13"/>
  <c r="H9" i="13" s="1"/>
  <c r="G3" i="13"/>
  <c r="H3" i="13" s="1"/>
  <c r="G7" i="13"/>
  <c r="H7" i="13" s="1"/>
  <c r="G6" i="13"/>
  <c r="H6" i="13" s="1"/>
  <c r="G10" i="13"/>
  <c r="H10" i="13" s="1"/>
  <c r="G11" i="13"/>
  <c r="H11" i="13" s="1"/>
  <c r="G4" i="13"/>
  <c r="H4" i="13" s="1"/>
  <c r="G8" i="13"/>
  <c r="H8" i="13" s="1"/>
  <c r="G12" i="13"/>
  <c r="H12" i="13" s="1"/>
  <c r="H14" i="13" l="1"/>
  <c r="E156" i="22" l="1"/>
  <c r="E157" i="22" l="1"/>
  <c r="F6" i="34" s="1"/>
  <c r="G6" i="34" s="1"/>
  <c r="E158" i="22"/>
  <c r="E136" i="35"/>
  <c r="E140" i="35" s="1"/>
  <c r="E138" i="35" l="1"/>
  <c r="E142" i="35" s="1"/>
  <c r="E139" i="35"/>
  <c r="E155" i="35" l="1"/>
  <c r="E156" i="35" l="1"/>
  <c r="F3" i="34" s="1"/>
  <c r="G3" i="34" s="1"/>
  <c r="E157" i="35"/>
  <c r="E142" i="10"/>
  <c r="E154" i="10" s="1"/>
  <c r="E156" i="10" s="1"/>
  <c r="E155" i="10" l="1"/>
  <c r="F4" i="34" s="1"/>
  <c r="F12" i="34" l="1"/>
  <c r="G4" i="34"/>
  <c r="G12" i="34" s="1"/>
  <c r="F3" i="29" s="1"/>
  <c r="G3" i="29" l="1"/>
  <c r="G6" i="29" s="1"/>
</calcChain>
</file>

<file path=xl/sharedStrings.xml><?xml version="1.0" encoding="utf-8"?>
<sst xmlns="http://schemas.openxmlformats.org/spreadsheetml/2006/main" count="3957" uniqueCount="1071">
  <si>
    <t>PREÇO GLOBAL</t>
  </si>
  <si>
    <t>GRUPO</t>
  </si>
  <si>
    <t>ITEM</t>
  </si>
  <si>
    <t>ESPECIFICAÇÃO</t>
  </si>
  <si>
    <t>UND</t>
  </si>
  <si>
    <t>QTD</t>
  </si>
  <si>
    <t xml:space="preserve">VALOR UNITÁRIO </t>
  </si>
  <si>
    <t>VALOR TOTAL</t>
  </si>
  <si>
    <t>Fornecimento de mão de obra especializada residente</t>
  </si>
  <si>
    <t>Mês</t>
  </si>
  <si>
    <t>Fornecimento de serviços sob demanda</t>
  </si>
  <si>
    <t>Fornecimento de material sob demanda</t>
  </si>
  <si>
    <t>PREÇO GLOBAL DO CONTRATO (30 MESES)</t>
  </si>
  <si>
    <t>Obs: Os valores acima já contemplam o BDI.</t>
  </si>
  <si>
    <t>QUADRO RESUMO</t>
  </si>
  <si>
    <t>DESCRIÇÃO</t>
  </si>
  <si>
    <t>UNIDADE MEDIDA</t>
  </si>
  <si>
    <t>QUANTIDADE</t>
  </si>
  <si>
    <t>VALOR UNITÁRIO</t>
  </si>
  <si>
    <t>2.1</t>
  </si>
  <si>
    <t>SUPERVISOR</t>
  </si>
  <si>
    <t>POSTO</t>
  </si>
  <si>
    <t>2.2</t>
  </si>
  <si>
    <t>ENGENHEIRO ELETRICISTA</t>
  </si>
  <si>
    <t>2.3</t>
  </si>
  <si>
    <t>2.4</t>
  </si>
  <si>
    <t>ELETRICISTA PLANTONISTA</t>
  </si>
  <si>
    <t>2.5</t>
  </si>
  <si>
    <t>ELETROTÉCNICO</t>
  </si>
  <si>
    <t>2.6</t>
  </si>
  <si>
    <t>BOMBEIRO HIDRÁULICO</t>
  </si>
  <si>
    <t>2.7</t>
  </si>
  <si>
    <t>TÉCNICO EM TELECOMUNICAÇÕES</t>
  </si>
  <si>
    <t>2.8</t>
  </si>
  <si>
    <t xml:space="preserve">MARCENEIRO </t>
  </si>
  <si>
    <t>2.9</t>
  </si>
  <si>
    <t>AJUDANTE</t>
  </si>
  <si>
    <t>TOTAL</t>
  </si>
  <si>
    <t xml:space="preserve"> PLANILHA DE CUSTOS E FORMAÇÃO DE PREÇOS </t>
  </si>
  <si>
    <t xml:space="preserve">Processo nº </t>
  </si>
  <si>
    <t>Licitação nº</t>
  </si>
  <si>
    <t>Discriminação dos Serviços (dados referentes à contratação)</t>
  </si>
  <si>
    <t>A</t>
  </si>
  <si>
    <t>Data de apresentação da proposta apresentada na licitação (dia/mês/ano)</t>
  </si>
  <si>
    <t>B</t>
  </si>
  <si>
    <t>Município/UF</t>
  </si>
  <si>
    <t>BRASILIA-DF</t>
  </si>
  <si>
    <t>C</t>
  </si>
  <si>
    <t>Ano Acordo, Convenção ou Sentença Normativa em Dissídio Coletivo</t>
  </si>
  <si>
    <t>SENGE 2021/2023</t>
  </si>
  <si>
    <t>D</t>
  </si>
  <si>
    <t>Nº de meses de execução contratual</t>
  </si>
  <si>
    <t>Identificação do Serviço</t>
  </si>
  <si>
    <t>Tipo de Serviço</t>
  </si>
  <si>
    <t>Unidade de Medida</t>
  </si>
  <si>
    <t> Quantidade total a contratar             (em função da unidade de medida)</t>
  </si>
  <si>
    <t>POSTO TRABALHO</t>
  </si>
  <si>
    <t>Mão-de-obra vinculada à execução contratual</t>
  </si>
  <si>
    <t>Dados complementares para composição dos custos referente à mão-de-obra</t>
  </si>
  <si>
    <t>Tipo de serviço (mesmo serviço com características distintas)</t>
  </si>
  <si>
    <t>Salário Normativo da Categoria Profissional</t>
  </si>
  <si>
    <t>Categoria profissional (vinculada à execução contratual)</t>
  </si>
  <si>
    <t>Data base da categoria (dia/mês/ano)</t>
  </si>
  <si>
    <t>Nota 1: Deverá ser elaborado um quadro para cada tipo de serviço.</t>
  </si>
  <si>
    <t>Nota 2: A planilha será calculada considerando o valor mensal do empregado.</t>
  </si>
  <si>
    <t>MÓDULO 1 : COMPOSIÇÃO DA REMUNERAÇÃO</t>
  </si>
  <si>
    <t>Composição da Remuneração</t>
  </si>
  <si>
    <t>%</t>
  </si>
  <si>
    <t>Valor (R$)</t>
  </si>
  <si>
    <t>Salário Base</t>
  </si>
  <si>
    <t>Adicional de periculosidade</t>
  </si>
  <si>
    <t xml:space="preserve">Seges: Observações importantes: </t>
  </si>
  <si>
    <t>Adicional de insalubridade</t>
  </si>
  <si>
    <t>Adicional noturno</t>
  </si>
  <si>
    <t xml:space="preserve">1ª - Levando em consideração a vigência contratual prevista no art. 57 da Lei nº 8.666, de 23 de junho de 1993, a referida rubrica tem como principal objetivo suprir a necessidade no final do contrato de 12 meses o pagamento ao direito às férias remuneradas, na forma prevista na Consolidação das Leis do Trabalho. Esta rubrica, quando da prorrogação contratual, torna-se objeto de custo não renovável. </t>
  </si>
  <si>
    <t>E</t>
  </si>
  <si>
    <t>Hora noturna adicional</t>
  </si>
  <si>
    <t>F</t>
  </si>
  <si>
    <t>Adicional de Hora Extra</t>
  </si>
  <si>
    <t>2ª - Deve ser ponderado pelo gestor no momento da composição de custos, a necessidade ou não da inclusão dessa rubrica, observada nesses casos sempre a duração do contrato. Caso seja firmado contrato com duração superior a 12 meses, sugere-se a exclusão dessa rubrica.</t>
  </si>
  <si>
    <t>G</t>
  </si>
  <si>
    <t>Intervalo Intrajornada</t>
  </si>
  <si>
    <t>H</t>
  </si>
  <si>
    <t>Outros (especificar)</t>
  </si>
  <si>
    <t>Total da Remuneração</t>
  </si>
  <si>
    <t>Nota 1: O Módulo 1 refere-se ao valor mensal devido ao empregado pela prestação do serviço no período de 12 meses.</t>
  </si>
  <si>
    <t>MÓDULO 2: ENCARGOS E BENEFÍCIOS ANUAIS, MENSAIS E DIÁRIOS</t>
  </si>
  <si>
    <t>Submódulo 2.1 – 13º (décimo terceiro) Salário, Férias e Adicional Férias</t>
  </si>
  <si>
    <t>13º (décimo terceiro) Salário,Férias e Adicional de Férias</t>
  </si>
  <si>
    <t xml:space="preserve">13º (décimo terceiro) salário </t>
  </si>
  <si>
    <t>Férias e Adicional de Férias = ((1/12)+(1/3x1/12))</t>
  </si>
  <si>
    <t>Subtotal</t>
  </si>
  <si>
    <t>Incidência do Submódulo 2.2 sobre 13º  (décimo terceiro) salário, férias e adicional de férias</t>
  </si>
  <si>
    <t>Nota 1: Como a planilha de custos e formação de preços é calculada mensalmente, provisiona-se proporcionalmente 1/12 (um doze avos) dos valores referentes a gratificação natalina, férias e adicional de férias.</t>
  </si>
  <si>
    <t>Nota 2: O adicional de férias contido no Submódulo 2.1 corresponde a 1/3 (um terço) da remuneração que por sua vez é divido por 12 (doze) conforme Nota 1 acima.</t>
  </si>
  <si>
    <t>Nota 3: Levando em consideração a vigência contratual prevista no art. 57 da Lei nº 8.666, de 23 de junho de 1993, a rubrica férias tem como objetivo principal suprir a necessidade do pagamento das férias remuneradas ao final do contrato de 12 meses. Esta rubrica, quando da prorrogação contratual, torna-se custo não renovável.  (Incluído pela Instrução Normativa nº 7, de 2018)</t>
  </si>
  <si>
    <t>Submódulo 2.2 – Encargos previdenciários, FGTS e outras contribuições:</t>
  </si>
  <si>
    <t>GPS, FGTS e outras contribuições</t>
  </si>
  <si>
    <t>INSS</t>
  </si>
  <si>
    <t>SESI ou SESC</t>
  </si>
  <si>
    <t>SENAI ou SENAC</t>
  </si>
  <si>
    <t>INCRA</t>
  </si>
  <si>
    <t>SÁLARIO EDUCAÇÃO</t>
  </si>
  <si>
    <t>FGTS</t>
  </si>
  <si>
    <t>SEGURO ACIDENTE DO TRABALHO (RAT x FAP)</t>
  </si>
  <si>
    <t>SEBRAE</t>
  </si>
  <si>
    <t>Nota 1: Os percentuais dos encargos previdenciários, do FGTS e demais contribuições são aqueles estabelecidos pela legislação vigente.</t>
  </si>
  <si>
    <r>
      <t>Nota 2: O GILL/RAT, a depender do grau de risco do serviço, irá variar entre 1%, para risco leve, de 2%, para risco médio, e de 3% de risco grave, a licitante deve preencher o it</t>
    </r>
    <r>
      <rPr>
        <sz val="10"/>
        <rFont val="Arial Narrow"/>
        <family val="2"/>
      </rPr>
      <t>em G</t>
    </r>
    <r>
      <rPr>
        <sz val="10"/>
        <color rgb="FFFF0000"/>
        <rFont val="Arial Narrow"/>
        <family val="2"/>
      </rPr>
      <t xml:space="preserve"> </t>
    </r>
    <r>
      <rPr>
        <sz val="10"/>
        <color theme="1"/>
        <rFont val="Arial Narrow"/>
        <family val="2"/>
      </rPr>
      <t>do Submódulo 2.2 das planilhas com o valor de seu RAT ajustado comprovando o percentual indicado no momento da apresentação da proposta na forma prescrita no edital.)</t>
    </r>
  </si>
  <si>
    <t>Nota 3: Esses percentuais incidem sobre o Módulo 1, o Submódulo 2.1. (Redação dada pela Instrução Normativa nº 7, de 2018)</t>
  </si>
  <si>
    <t>Submódulo 2.3 – Benefícios Mensais e Diários</t>
  </si>
  <si>
    <t>Benefícios Mensais e Diários</t>
  </si>
  <si>
    <t>Transporte (R$ 11,00 * 22 dias úteis)-(6% SAL. BASE)</t>
  </si>
  <si>
    <t xml:space="preserve">Auxílio alimentação (R$ 30,00 X 22) </t>
  </si>
  <si>
    <t>Assistência médica e familiar Taxa Odontologica</t>
  </si>
  <si>
    <t>-</t>
  </si>
  <si>
    <t xml:space="preserve">Auxílio Funeral </t>
  </si>
  <si>
    <t xml:space="preserve">Seguro de vida, invalidez </t>
  </si>
  <si>
    <t>Plano de Saúde</t>
  </si>
  <si>
    <t>Total de Benefícios mensais e diários</t>
  </si>
  <si>
    <t>Nota 1: O valor informado deverá ser o custo real do benefício (descontado o valor eventualmente pago pelo empregado).</t>
  </si>
  <si>
    <t>Nota 2: Observar a previsão dos benefícios contidos em Acordos, Convenções e Dissídios Coletivos de Trabalho e atentar-se ao disposto no art. 6º desta Instrução Normativa.</t>
  </si>
  <si>
    <t>QUADRO RESUMO DO MÓDULO 2: ENCARGOS E BENEFÍCIOS ANUAIS, MENSAIS E DIÁRIOS</t>
  </si>
  <si>
    <t>Encargos e Benefícios Anuais, Mensais e Diários</t>
  </si>
  <si>
    <t>MÓDULO 3: PROVISÃO PARA RESCISÃO</t>
  </si>
  <si>
    <t>Provisão para Rescisão</t>
  </si>
  <si>
    <t>Aviso Prévio Indenizado</t>
  </si>
  <si>
    <t>Incidência do FGTS sobre Aviso Prévio Indenizado</t>
  </si>
  <si>
    <t>Multa do FGTS sobre o Aviso Prévio Indenizado</t>
  </si>
  <si>
    <t>Aviso Prévio Trabalhado</t>
  </si>
  <si>
    <t>Incidência do submódulo 2.2 sobre Aviso Prévio Trabalhado</t>
  </si>
  <si>
    <t>Multa do FGTS sobre o Aviso Prévio Trabalhado</t>
  </si>
  <si>
    <t>Nota1: Haverá a incidência do Submódulo 2.2 sobre esse módulo.</t>
  </si>
  <si>
    <t>Nota2: Como a multa do FGTS voltou para 40% (foi retirado os 10% em janeiro/2020 que somava 50%- Lei 13.932/2019) então, o COMPRASNET divulgou nota de que esse índice passou para 4%.</t>
  </si>
  <si>
    <t>MÓDULO 4: CUSTO DE REPOSIÇÃO DO PROFISSIONAL AUSENTE</t>
  </si>
  <si>
    <t/>
  </si>
  <si>
    <t>Nota 1: Os itens que contemplam o módulo 4 se referem ao custo dos dias trabalhados pelo repositor/substituto, quando o empregado alocado na prestação de serviço estiver ausente, conforme as previsões estabelecidas na legislação. (Redação dada pela Instrução Normativa nº 7, de 2018)</t>
  </si>
  <si>
    <t>Submódulo 4.1 – Custo de Reposição do Profissional Ausente</t>
  </si>
  <si>
    <t>4.1</t>
  </si>
  <si>
    <t>Composição do Custo de Reposição do Profissional Ausente</t>
  </si>
  <si>
    <t>Substituto na cobertura de Férias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</si>
  <si>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</si>
  <si>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</si>
  <si>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</si>
  <si>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Afastamento Maternidade</t>
  </si>
  <si>
    <t>Substituto na cobertura de Outras ausências (especificar)</t>
  </si>
  <si>
    <t>Submódulo 4.2 - Intrajornada</t>
  </si>
  <si>
    <t>4.2</t>
  </si>
  <si>
    <t xml:space="preserve">Intrajornada </t>
  </si>
  <si>
    <t>Intervalo para repouso ou alimentação</t>
  </si>
  <si>
    <t>QUADRO RESUMO DO MÓDULO 4 - CUSTO DE REPOSIÇÃO DO PROFISSIONAL AUSENTE</t>
  </si>
  <si>
    <t>Custo de Reposição do Profissional Ausente</t>
  </si>
  <si>
    <t>Substituto nas Ausências Legais</t>
  </si>
  <si>
    <t>MÓDULO 5: INSUMOS DIVERSOS</t>
  </si>
  <si>
    <t>Insumos Diversos</t>
  </si>
  <si>
    <t xml:space="preserve">Uniformes </t>
  </si>
  <si>
    <t>Ferramentas</t>
  </si>
  <si>
    <t>EPI</t>
  </si>
  <si>
    <t>Total de Insumos diversos</t>
  </si>
  <si>
    <t>Nota: Valores mensais por empregado.</t>
  </si>
  <si>
    <t>MÓDULO 6 - BONIFICAÇÃO E DESPESAS INDIRETAS - BDI</t>
  </si>
  <si>
    <t>Custos Indiretos, Tributos e Lucro</t>
  </si>
  <si>
    <t>Custos Indiretos</t>
  </si>
  <si>
    <t>Lucro</t>
  </si>
  <si>
    <t>Tributos</t>
  </si>
  <si>
    <t xml:space="preserve">C.1. Tributos Federais (especificar) PIS + COFINS </t>
  </si>
  <si>
    <t>C.2. Tributos Estaduais (especificar) ISS</t>
  </si>
  <si>
    <t>C.3. Tributos Municipais (especificar)</t>
  </si>
  <si>
    <t>Total</t>
  </si>
  <si>
    <t>Nota 1: Custos Indiretos, Tributos e Lucro por empregado. No custo indireto está considerado a administração central, seguro, garantia, gasto financeiro e risco.</t>
  </si>
  <si>
    <t>Nota 2:  O valor dos tributos é referente ao regime de lucro presumido, considerando o valor final a ser faturado para não onerar nos custos e lucro.</t>
  </si>
  <si>
    <t>Nota3: BDI com valores médios do ACÓRDÃO 2622/2013 - PLENÁRIO  para custos indiretos e lucro - modalidade construção de edificios</t>
  </si>
  <si>
    <t>Nota 4: IRPJ e CSLL não deverão compor o BDI, conforme ACORDAO 648/2016-PLENARIO-TCU</t>
  </si>
  <si>
    <t>QUADRO-RESUMO DO CUSTO POR EMPREGADO</t>
  </si>
  <si>
    <t>Mão-de-obra vinculada à execução contratual (valor por empregado)</t>
  </si>
  <si>
    <t>VALOR (R$)</t>
  </si>
  <si>
    <t>Módulo 1 – Composição da Remuneração</t>
  </si>
  <si>
    <t>Módulo 2 –  Encargos e Benefícios Anuais, Mensais e Diários</t>
  </si>
  <si>
    <t>Módulo 3 – Provisão para Rescisão</t>
  </si>
  <si>
    <t>Módulo 4 – Custo de Reposição do Profissional Ausente</t>
  </si>
  <si>
    <t>Módulo 5 - Insumos diversos</t>
  </si>
  <si>
    <t>Subtotal (A+B+C+D+E)</t>
  </si>
  <si>
    <t>Módulo 6 – Custos indiretos, tributos e lucro</t>
  </si>
  <si>
    <t>Valor total por empregado</t>
  </si>
  <si>
    <t>BDI=</t>
  </si>
  <si>
    <t>De acordo com o entendimento do TCU no Acórdão nº 1.186/2017 - Plenário, a Administração "deve estabelecer na minuta do contrato que a parcela mensal a título de aviso prévio trabalhado será no percentual máximo de 1,94% no primeiro ano, e, em caso de prorrogação do contrato, o percentual máximo dessa parcela será de 0,194% a cada ano de prorrogação, a ser incluído por ocasião da formulação do aditivo da prorrogação do contrato, conforme a Lei 12.506/2011" (Enunciado do Boletim de Jurisprudência nº 176/2017). A título informativo, deve-se atentar para as orientações da Nota Técnica nº 652/2017 - MP, que trata justamente sobre o cálculo das eventuais deduções a serem feitas a cada ano de execução contratual.</t>
  </si>
  <si>
    <t>Na elaboração dos termos de referência e editais, os órgãos e entidades deverão exigir que os licitantes, quando tributados pelo regime de incidência não-cumulativa de PIS e COFINS, cotem na planilha de custos e formação de preços (que detalham os componentes dos seus custos) as alíquotas médias efetivamente recolhidas dessas contribuições</t>
  </si>
  <si>
    <t>Foi considerado 9 horas trabalhada proporcional ao salário R$ 10.302,00</t>
  </si>
  <si>
    <t>Segundo o Termo aditivo SENGE 2022/2023, o salário é de R$ 10.302,00 para uma jornada de 8h diária.</t>
  </si>
  <si>
    <t>Obs.: Não foi possível identificar a metodologia para o salário indicado.</t>
  </si>
  <si>
    <t>Submódulo 2.1 – 13º (Décimo Terceiro) Salário, férias e adicional férias</t>
  </si>
  <si>
    <t xml:space="preserve">13º (Décimo Terceiro) Salário </t>
  </si>
  <si>
    <t>Férias e Adicional de Férias= ((1/12)+(1/3x1/12))</t>
  </si>
  <si>
    <t>Incidência do Submódulo 2.2 sobre 13º  (Décimo Terceiro) Salário, férias e adicional de férias</t>
  </si>
  <si>
    <t>Salário Educação</t>
  </si>
  <si>
    <t>Nota 2: O GILL/RAT, a depender do grau de risco do serviço, irá variar entre 1%, para risco leve, de 2%, para risco médio, e de 3% de risco grave, a licitante deve preencher o item G do Submódulo 2.2 das planilhas com o valor de seu RAT ajustado comprovando o percentual indicado no momento da apresentação da proposta na forma prescrita no edital.)</t>
  </si>
  <si>
    <r>
      <t>Auxílio alimentação (</t>
    </r>
    <r>
      <rPr>
        <sz val="12"/>
        <color rgb="FFFF0000"/>
        <rFont val="Arial Narrow"/>
        <family val="2"/>
      </rPr>
      <t>R$ 30,0</t>
    </r>
    <r>
      <rPr>
        <sz val="12"/>
        <rFont val="Arial Narrow"/>
        <family val="2"/>
      </rPr>
      <t xml:space="preserve">0 X 22) </t>
    </r>
  </si>
  <si>
    <t>Aviso prévio indenizado</t>
  </si>
  <si>
    <t>Incidência do FGTS sobre aviso prévio indenizado</t>
  </si>
  <si>
    <t>Multa do FGTS sobre o aviso prévio indenizado</t>
  </si>
  <si>
    <t>Aviso prévio trabalhado</t>
  </si>
  <si>
    <t>Incidência do submódulo 2.2 sobre aviso prévio trabalhado</t>
  </si>
  <si>
    <t>Multa do FGTS sobre o aviso prévio trabalhado</t>
  </si>
  <si>
    <t>C.1. Tributos Federais (especificar) PIS + COFINS+CLLL+IRPJ</t>
  </si>
  <si>
    <t>Módulo 5- Insumos diversos</t>
  </si>
  <si>
    <t>SINDSERVIÇOS 2023</t>
  </si>
  <si>
    <t>ENCARREGADO GERAL DE MANUTENÇÃO</t>
  </si>
  <si>
    <t>Nota 3: Esses percentuais incidem sobre o Módulo 1, o Submódulo 2.1, o Módulo 3, Módulo 4 e o Módulo 6.</t>
  </si>
  <si>
    <t>Transporte(R$ 11,00 * 22 dias úteis)-(6% SAL. BASE)</t>
  </si>
  <si>
    <r>
      <t>Auxílio alimentação (</t>
    </r>
    <r>
      <rPr>
        <sz val="12"/>
        <color rgb="FFFF0000"/>
        <rFont val="Arial Narrow"/>
        <family val="2"/>
      </rPr>
      <t>R$ 40,50</t>
    </r>
    <r>
      <rPr>
        <sz val="12"/>
        <rFont val="Arial Narrow"/>
        <family val="2"/>
      </rPr>
      <t xml:space="preserve"> X 22) </t>
    </r>
  </si>
  <si>
    <t>ELETRICISTA PLANTONISTA DIURNO 12X36</t>
  </si>
  <si>
    <t>QUADRO-RESUMO</t>
  </si>
  <si>
    <t>SEAC-SINTEC-2023/2024</t>
  </si>
  <si>
    <t>DF000382/2023</t>
  </si>
  <si>
    <t xml:space="preserve">Técnicos Industriais </t>
  </si>
  <si>
    <t>Encargos previdenciários e FGTS</t>
  </si>
  <si>
    <r>
      <t xml:space="preserve">Auxílio alimentação </t>
    </r>
    <r>
      <rPr>
        <sz val="12"/>
        <color rgb="FFFF0000"/>
        <rFont val="Arial Narrow"/>
        <family val="2"/>
      </rPr>
      <t>(R$ 40,50</t>
    </r>
    <r>
      <rPr>
        <sz val="12"/>
        <rFont val="Arial Narrow"/>
        <family val="2"/>
      </rPr>
      <t xml:space="preserve"> X 22) </t>
    </r>
  </si>
  <si>
    <t>Nota 3: Levando em consideração a vigência contratual prevista no art. 57 da Lei nº 8.666, de 23 de junho de 1993, a rubrica férias tem como objetivo principal suprir a necessidade do pagamento das férias remuneradas ao final do contrato de 12 meses. Esta rubrica, quando da prorrogação contratual, torna-se custo não renovável.  (Incluído pela Instrução Normativa nº 7, de 2018).</t>
  </si>
  <si>
    <t>MARCENEIRO</t>
  </si>
  <si>
    <t>AJUDANTE GERAL</t>
  </si>
  <si>
    <t>CARGO</t>
  </si>
  <si>
    <t>PRODUTO</t>
  </si>
  <si>
    <t>CATMAT</t>
  </si>
  <si>
    <t>MODELO</t>
  </si>
  <si>
    <t>UNIDADE DE MEDIDA</t>
  </si>
  <si>
    <t>FORNECIMENTO</t>
  </si>
  <si>
    <t>UNIFORME POR POSTO</t>
  </si>
  <si>
    <t>JALECO</t>
  </si>
  <si>
    <t>CAMISAS</t>
  </si>
  <si>
    <t>CALÇA</t>
  </si>
  <si>
    <t>CINTO</t>
  </si>
  <si>
    <t>MEIAS</t>
  </si>
  <si>
    <t>BOTA</t>
  </si>
  <si>
    <t>BLUSA SOCIAL</t>
  </si>
  <si>
    <t>CALÇA SOCIAL</t>
  </si>
  <si>
    <t>SAPATO SOCIAL</t>
  </si>
  <si>
    <t>CRACHÁ</t>
  </si>
  <si>
    <t xml:space="preserve">QTD </t>
  </si>
  <si>
    <t>CUSTO UNIT (R$)</t>
  </si>
  <si>
    <t>CUSTO TOTAL (R$)</t>
  </si>
  <si>
    <t>PERIODICIDADE</t>
  </si>
  <si>
    <t>QUANT.</t>
  </si>
  <si>
    <t>encarregado</t>
  </si>
  <si>
    <t>ENCARREGADO</t>
  </si>
  <si>
    <t>calça</t>
  </si>
  <si>
    <t>vestuário</t>
  </si>
  <si>
    <t>unidade</t>
  </si>
  <si>
    <t>Semestral</t>
  </si>
  <si>
    <t>2 (dois) jalecos de brim com emblema da empresa;</t>
  </si>
  <si>
    <t>eletrotecnico</t>
  </si>
  <si>
    <t>camiseta</t>
  </si>
  <si>
    <t>2 (duas) camisas com gola pólo, bolso, dois botões e emblema da empresa;</t>
  </si>
  <si>
    <t>eletricista</t>
  </si>
  <si>
    <t>cinto</t>
  </si>
  <si>
    <t xml:space="preserve">2 (duas) calças jeans com emblema da empresa; </t>
  </si>
  <si>
    <t>bombeiro</t>
  </si>
  <si>
    <t>par de meias</t>
  </si>
  <si>
    <t>par</t>
  </si>
  <si>
    <t xml:space="preserve">1 (um) cinto de couro; </t>
  </si>
  <si>
    <t>marceneiro</t>
  </si>
  <si>
    <t>crachá</t>
  </si>
  <si>
    <t>undidade</t>
  </si>
  <si>
    <t xml:space="preserve">2 (dois) pares de meia de algodão; e, </t>
  </si>
  <si>
    <t>ajudante</t>
  </si>
  <si>
    <t>par de calçado tipo botina</t>
  </si>
  <si>
    <t>1 (um) par de bota com solado de borracha.</t>
  </si>
  <si>
    <t>tecnico em rede</t>
  </si>
  <si>
    <t>2 (duas) blusa social</t>
  </si>
  <si>
    <t>SUPERVISOR Engenheiro Civil</t>
  </si>
  <si>
    <t>02 (duas) calça social</t>
  </si>
  <si>
    <t>Engenheiro Eletricista</t>
  </si>
  <si>
    <t>jaleco</t>
  </si>
  <si>
    <t>02 (dois) pares de sapato social</t>
  </si>
  <si>
    <t xml:space="preserve">TOTAIS </t>
  </si>
  <si>
    <t>Crachá</t>
  </si>
  <si>
    <t>TOTAL GERAL</t>
  </si>
  <si>
    <t>TOTAL MENSAL</t>
  </si>
  <si>
    <t>TECNICO EM TELECOMUNICAÇÃO</t>
  </si>
  <si>
    <t>calça social</t>
  </si>
  <si>
    <t>blusa social</t>
  </si>
  <si>
    <t>par de sapato social</t>
  </si>
  <si>
    <t>Eng. Eletricista</t>
  </si>
  <si>
    <t>custo Mensal por empregado (encarregado)</t>
  </si>
  <si>
    <t>custo Mensal por empregado (eletricista plantonista diurno 12x36)</t>
  </si>
  <si>
    <t>custo Mensal por empregado (eletrotécnico)</t>
  </si>
  <si>
    <t>custo Mensal por empregado (bombeiro hidráulico)</t>
  </si>
  <si>
    <t>custo Mensal por empregado (técnico em telecomunicações)</t>
  </si>
  <si>
    <t>custo Mensal por empregado (marceneiro)</t>
  </si>
  <si>
    <t>custo Mensal por empregado (ajudante geral)</t>
  </si>
  <si>
    <t>custo Mensal por empregado ( engenheiro eletricista)</t>
  </si>
  <si>
    <t>FERRAMENTAL COMUM</t>
  </si>
  <si>
    <t>FERRAMENTAL ELETRICISTA PLANTONISTA DUIRNO 12X36</t>
  </si>
  <si>
    <t>FERRAMENTAL TÉCNICO EM TELECOMUNICAÇÕES</t>
  </si>
  <si>
    <t>FERRAMENTA</t>
  </si>
  <si>
    <t>QTD 30 MESES</t>
  </si>
  <si>
    <t>FONTE</t>
  </si>
  <si>
    <t>VALOR UNIT</t>
  </si>
  <si>
    <t xml:space="preserve">Alicate amperímetro digital 700 K </t>
  </si>
  <si>
    <t xml:space="preserve">alicate de corte diagonal 6” com cabo isolado </t>
  </si>
  <si>
    <t>alicate prensa terminal para cabo 1,5mm² a 6mm²</t>
  </si>
  <si>
    <t xml:space="preserve">alicate isolante de bico </t>
  </si>
  <si>
    <t>arco de serra metálicos e reguláveis nº 10 6/12</t>
  </si>
  <si>
    <t xml:space="preserve">alicate isolante universal VC 8” com garra </t>
  </si>
  <si>
    <t xml:space="preserve">Arco serra, standard polipropileno, mini arco </t>
  </si>
  <si>
    <t>caixa de ferramentas sanfonada de 50 cm, com 5 gavetas, catraca para soquetes encaixe 1/2”</t>
  </si>
  <si>
    <t>aspirador pó / liquido</t>
  </si>
  <si>
    <t>chave de teste neon</t>
  </si>
  <si>
    <t>Broca de aço rapido (jogo)</t>
  </si>
  <si>
    <t xml:space="preserve">conjunto chave de fenda / philips </t>
  </si>
  <si>
    <t>Broca de widea (jogo)</t>
  </si>
  <si>
    <t xml:space="preserve">estilete de plástico com lâmina de 10 cm </t>
  </si>
  <si>
    <t>Broca para madeira (jogo)</t>
  </si>
  <si>
    <t>Alicate de crimpar profissional Rj 45 Rj 11 Rj 09 cat06</t>
  </si>
  <si>
    <t xml:space="preserve">Conjunto chave canhão  </t>
  </si>
  <si>
    <t>VALOR MENSAL</t>
  </si>
  <si>
    <t>Decapador de cabo coaxial/rede</t>
  </si>
  <si>
    <t>Conjunto de 10 chaves alen milimetro</t>
  </si>
  <si>
    <t>Alicate inserção punh down impacto Rj 45 fêmea</t>
  </si>
  <si>
    <t>Conjunto de 10 chaves alen polegadas</t>
  </si>
  <si>
    <t>FERRAMENTAL ELETROTÉCNICO</t>
  </si>
  <si>
    <t>Testador de cabo de rede Rj 45 e Rj 11</t>
  </si>
  <si>
    <t>Escada de alumínio com 08 degraus</t>
  </si>
  <si>
    <t>Kit testador e localizador de cabos de rede e telefonia</t>
  </si>
  <si>
    <t xml:space="preserve">Escova de aço para limpeza </t>
  </si>
  <si>
    <t xml:space="preserve">Esquadro </t>
  </si>
  <si>
    <t xml:space="preserve">Estilete de plástico com lâmina de 10 cm </t>
  </si>
  <si>
    <t>Extensão elétrica com fio paralelo 2 x 4 mm de 15m</t>
  </si>
  <si>
    <t>FERRAMENTAL MARCENEIRO</t>
  </si>
  <si>
    <t>Furadeira de impacto com caixa</t>
  </si>
  <si>
    <t>Furadeira martelete</t>
  </si>
  <si>
    <t>furadeira parafusadeira com bateria</t>
  </si>
  <si>
    <t>Guia passa fio de nylon 20m</t>
  </si>
  <si>
    <t xml:space="preserve">Lanterna </t>
  </si>
  <si>
    <t xml:space="preserve">Lima </t>
  </si>
  <si>
    <t>Luximetro</t>
  </si>
  <si>
    <t xml:space="preserve">Martelo de borracha </t>
  </si>
  <si>
    <t>FERRAMENTAL BOMBEIRO HIDRAÚLICO</t>
  </si>
  <si>
    <t xml:space="preserve">conjunto chave alen </t>
  </si>
  <si>
    <t>Marreta 2kg</t>
  </si>
  <si>
    <t>kit bicos bits</t>
  </si>
  <si>
    <t xml:space="preserve">Multimetro digital </t>
  </si>
  <si>
    <t>alicate de bico meia cana 6” com cabo isolado</t>
  </si>
  <si>
    <t xml:space="preserve">kit formão </t>
  </si>
  <si>
    <t>Nível de bolha</t>
  </si>
  <si>
    <t xml:space="preserve">alicate de pressão 10” </t>
  </si>
  <si>
    <t>martelo</t>
  </si>
  <si>
    <t>Pistola aplicadora, pistola de aplicação de cola</t>
  </si>
  <si>
    <t>esquadro</t>
  </si>
  <si>
    <t>Ponteiro 250mm</t>
  </si>
  <si>
    <t>chave de grifo</t>
  </si>
  <si>
    <t>plaina eletrica</t>
  </si>
  <si>
    <t>Rebitador manual</t>
  </si>
  <si>
    <t>Sargento (grampo)</t>
  </si>
  <si>
    <t xml:space="preserve">Rodo </t>
  </si>
  <si>
    <t>trena</t>
  </si>
  <si>
    <t>Rotulador etiquetadora PT-80 12MM 0,47M-K231</t>
  </si>
  <si>
    <t xml:space="preserve">chave ajustável 12” </t>
  </si>
  <si>
    <t>Serra copo (jogo)</t>
  </si>
  <si>
    <t>Serra circular manual</t>
  </si>
  <si>
    <t xml:space="preserve">chave inglesa 10” </t>
  </si>
  <si>
    <t>Serra tico tico</t>
  </si>
  <si>
    <t xml:space="preserve"> chave inglesa 12” </t>
  </si>
  <si>
    <t>Serrote</t>
  </si>
  <si>
    <t>soprador térmico</t>
  </si>
  <si>
    <t>Talahdeira 3/4</t>
  </si>
  <si>
    <t xml:space="preserve">Trena de 5 m </t>
  </si>
  <si>
    <t xml:space="preserve">Trincha de 1 1/2” </t>
  </si>
  <si>
    <t>Vassoura</t>
  </si>
  <si>
    <t>VALOR POR EMPREGADO</t>
  </si>
  <si>
    <t>ELETRICISTA PLANTONISTA DUIRNO 12X36</t>
  </si>
  <si>
    <t>BOMBEIRO HIDRAÚLICO</t>
  </si>
  <si>
    <t>ELETRICISTA PLANTONISTA 12X36 DIURNO</t>
  </si>
  <si>
    <t>unid. Medida</t>
  </si>
  <si>
    <t>valor unit.</t>
  </si>
  <si>
    <t>Quantidade Mensal</t>
  </si>
  <si>
    <t>valor total</t>
  </si>
  <si>
    <t>Periodicidade</t>
  </si>
  <si>
    <t>luva de proteção</t>
  </si>
  <si>
    <t>semestral</t>
  </si>
  <si>
    <t>VALOR TOTAL (R$)</t>
  </si>
  <si>
    <t>mascara de proteção</t>
  </si>
  <si>
    <t>und</t>
  </si>
  <si>
    <t>Anual</t>
  </si>
  <si>
    <t xml:space="preserve">oculos de proteção incolor </t>
  </si>
  <si>
    <t>protetor auricular tipo plug</t>
  </si>
  <si>
    <t>CUSTO TOTAL MENSAL</t>
  </si>
  <si>
    <t>quantidade</t>
  </si>
  <si>
    <t>FERRAMENTAL DE USO COMUM</t>
  </si>
  <si>
    <t>capacete de segurança</t>
  </si>
  <si>
    <t>cinto de segurança tipo paraquedista</t>
  </si>
  <si>
    <t xml:space="preserve">Não há </t>
  </si>
  <si>
    <t>corda 12mm tipo bombeiro</t>
  </si>
  <si>
    <t>mt</t>
  </si>
  <si>
    <t>talabarte</t>
  </si>
  <si>
    <t>trava quedas em aço</t>
  </si>
  <si>
    <t>CUSTO POR FUNCIONÁRIO</t>
  </si>
  <si>
    <t>MATERIAL</t>
  </si>
  <si>
    <t>Unidade medida</t>
  </si>
  <si>
    <t>Estimativa anual</t>
  </si>
  <si>
    <t>Estimativa 30 meses</t>
  </si>
  <si>
    <t xml:space="preserve"> VALOR UNITÁRIO SEM BDI R$</t>
  </si>
  <si>
    <t>VALOR TOTAL ANUAL</t>
  </si>
  <si>
    <t>VALOR TOTAL PARA 30 MESES</t>
  </si>
  <si>
    <t>VALOR UNIT. COM BDI =</t>
  </si>
  <si>
    <t>VALOR TOTAL ANUAL COM BDI %</t>
  </si>
  <si>
    <t>VALOR TOTAL 30 MESES COM BDI %</t>
  </si>
  <si>
    <t>Abraçadeira alumínio, liso, 56mm, fixação lâmpada florescente, acionável</t>
  </si>
  <si>
    <t>Abraçadeira de ½ polegada metal  tipo D</t>
  </si>
  <si>
    <t>Abraçadeira de ¾ polegada metal tipo D</t>
  </si>
  <si>
    <t>Abraçadeira de nylon 200 x 4,6mm 100 und.</t>
  </si>
  <si>
    <t>PCT</t>
  </si>
  <si>
    <t>ABRIGO para hidrante em chapa de aço carbono</t>
  </si>
  <si>
    <t>Acabamento para válvula hidra MAX, metal cromado dois parafusos sextavados</t>
  </si>
  <si>
    <t>Acionador para caixa Acoplada DECA completo</t>
  </si>
  <si>
    <t>Adaptador para tomada 2P+T</t>
  </si>
  <si>
    <t>Adesivo conexão hidráulica, composição acetona /metiletilcetona</t>
  </si>
  <si>
    <t>LT</t>
  </si>
  <si>
    <t>Arame Ferro recozido nº 18</t>
  </si>
  <si>
    <t>KG</t>
  </si>
  <si>
    <t>Arame galvanizado, metal nº 12</t>
  </si>
  <si>
    <t>Arame galvanizado, nº 18</t>
  </si>
  <si>
    <t>Arruela ferro lisa 1/4</t>
  </si>
  <si>
    <t>Arruela ferro lisa 3/16</t>
  </si>
  <si>
    <t>Arruela ferro lisa 5/16</t>
  </si>
  <si>
    <t>Assento Deca Vougue Plus, GE 17</t>
  </si>
  <si>
    <t>Assento sanitario soft mod. Tpjbr 11 astra</t>
  </si>
  <si>
    <t>Assento Vogue Plus Branco Gelo Conforto Ref.: Ap52 - Deca (PNE)</t>
  </si>
  <si>
    <t>Barramento trifásico 80A 16 postos</t>
  </si>
  <si>
    <t>Barramento trifásico, 57 módulos, 63 A</t>
  </si>
  <si>
    <t>Base para valvula de descarga HIDRA 1.1/2</t>
  </si>
  <si>
    <t>Boia de nível elétrica para reservatório inferior e superior</t>
  </si>
  <si>
    <t>Boia Hidraulica 1.1/2 DECA</t>
  </si>
  <si>
    <t>Boia Hidraulica 1.1/4 DECA</t>
  </si>
  <si>
    <t>Bucha s10 para alvenaria com anel</t>
  </si>
  <si>
    <t>Bucha s6  para alvenaria com anel</t>
  </si>
  <si>
    <t>Bucha s6 para gesso com anel</t>
  </si>
  <si>
    <t>Bucha s8  para alvenaria com anel</t>
  </si>
  <si>
    <t>Bucha s8 para gesso com anel</t>
  </si>
  <si>
    <t>Cabo flexivel  seção 1,5 mm² - 0,6/1kV - 71°C</t>
  </si>
  <si>
    <t>MTS</t>
  </si>
  <si>
    <t>Cabo flexivel seção 10 mm² - 0,6/1kV - 71°C</t>
  </si>
  <si>
    <t>Cabo flexivel seção 120 mm² - 0,6/1kV - 71°C</t>
  </si>
  <si>
    <t>Cabo flexivel seção 150 mm² - 0,6/1kV - 71°C</t>
  </si>
  <si>
    <t>Cabo flexivel seção 16,0mm² - 0,6/1kV - 71°C</t>
  </si>
  <si>
    <t>Cabo flexivel seção 2,5 mm² - 0,6/1kV - 71°C</t>
  </si>
  <si>
    <t>Cabo flexivel seção 25,0 mm² - 0,6/1kV - 71°C.</t>
  </si>
  <si>
    <t>Cabo flexivel seção 35,0 mm² - 0,6/1kV - 71°C</t>
  </si>
  <si>
    <t>Cabo flexivel seção 4,0 mm² - 0,6/1kV - 71°C</t>
  </si>
  <si>
    <t>Cabo flexivel seção 6,0 mm² - 0,6/1kV - 71°C</t>
  </si>
  <si>
    <t>Cabo PP 3x2.5mm, flexível</t>
  </si>
  <si>
    <t>Cadeado Pado E-30mm</t>
  </si>
  <si>
    <t>Caixa de comando Deca para torneira DECALUX (1181c)</t>
  </si>
  <si>
    <t>Caixa de comando saboneteira DRACO</t>
  </si>
  <si>
    <t>Caixa de derivação 3/4 tipo "E" tramontina</t>
  </si>
  <si>
    <t>Caixa PVC amarela 4x2 para alvenaria</t>
  </si>
  <si>
    <t>Caixa PVC amarela 4x2 para Drywall</t>
  </si>
  <si>
    <t>Caixa PVC amarela 4x4 para alvenaria</t>
  </si>
  <si>
    <t>Caixa sifonada para esgoto  com grelha metálica de 150 x 180 x 75 mm</t>
  </si>
  <si>
    <t>Caixa sifonada para esgoto com grelha metálica de 100 x 150 x 50 mm</t>
  </si>
  <si>
    <t>Canopla cromada com sensor torneira decalux Deca (1181c)</t>
  </si>
  <si>
    <t>Cantoneira L para prateleira com 2 parafusos</t>
  </si>
  <si>
    <t>Cantoneira "L" BCA 19x24x3.150mm (mao francesa)</t>
  </si>
  <si>
    <t>Cantoniera para prateleira de armario 2126 com 03 furos</t>
  </si>
  <si>
    <t>Cape de 1/2</t>
  </si>
  <si>
    <t>Cape de 3/4</t>
  </si>
  <si>
    <t>Cape Esgoto 100mm</t>
  </si>
  <si>
    <t>Cascola Monta/Fixa ITN. PL 500 360G</t>
  </si>
  <si>
    <t>Cascola Tradicional 2,8KG COLABRAS</t>
  </si>
  <si>
    <t>Cola branca 2.8 KG cascola para madeira</t>
  </si>
  <si>
    <t>Cola de contato (cola formica) 14KG</t>
  </si>
  <si>
    <t>Compensado madeira, MDF, 2,20m 1,60m, 18mm, branca duas faces</t>
  </si>
  <si>
    <t>Contatora trifásica com bobina 220v</t>
  </si>
  <si>
    <t>Curva de eletroduto galvanizado 3/4</t>
  </si>
  <si>
    <t>Curva esgoto 90° PVC branca   100 mm</t>
  </si>
  <si>
    <t>Curva esgoto 90° PVC branca   150 mm</t>
  </si>
  <si>
    <t>Curva esgoto 90° PVC branca   40 mm</t>
  </si>
  <si>
    <t>Curva esgoto 90° PVC branca   75 mm</t>
  </si>
  <si>
    <t>Curva esgoto 90° PVC branca  50 mm</t>
  </si>
  <si>
    <t>Disjuntor  10A ABB   Monófasico</t>
  </si>
  <si>
    <t>Disjuntor  16A ABB   Monófasico</t>
  </si>
  <si>
    <t>Disjuntor  25A ABB  Monófasico</t>
  </si>
  <si>
    <t>Disjuntor 100A Trifasico ABB</t>
  </si>
  <si>
    <t>Disjuntor 20A ABB  Monófasico</t>
  </si>
  <si>
    <t>Disjuntor 60A  Monófasico</t>
  </si>
  <si>
    <t>Disjuntor 50A Trifasico ABB</t>
  </si>
  <si>
    <t>Disjuntor 63A Trifasico ABB</t>
  </si>
  <si>
    <t>Disjuntor 80A Trifasico ABB</t>
  </si>
  <si>
    <t>Disjuntor trifásico 100A</t>
  </si>
  <si>
    <t>Disjuntor trifásico 400A</t>
  </si>
  <si>
    <t>Dispenser para coletor de Absorvente</t>
  </si>
  <si>
    <t>Dispositivo Residual 40A, trifásico 30mA</t>
  </si>
  <si>
    <t>Dispositivo Residual, 63A trifásico 30mA</t>
  </si>
  <si>
    <t>Dobradiça embutida invisivel cromada</t>
  </si>
  <si>
    <t>Dobradiça porta madeira, 2,10x1,80</t>
  </si>
  <si>
    <t>Ducha higiênica com registro de Metal e Derivação 2855</t>
  </si>
  <si>
    <t>Engate de 40cm  (rabicho), flexível, inóx malha de aço</t>
  </si>
  <si>
    <t>Engate de 40cm (rabicho), flexível, pvc</t>
  </si>
  <si>
    <t>Engate de 50cm  (rabicho), flexível, inóx malha de aço</t>
  </si>
  <si>
    <t>Engate de 50cm (rabicho), flexível, pvc</t>
  </si>
  <si>
    <t xml:space="preserve">Espuma expansiva </t>
  </si>
  <si>
    <t>Estopa branca Pacote 500Gr</t>
  </si>
  <si>
    <t>Fechadura Logus 1510 EXT CR</t>
  </si>
  <si>
    <t>Fecho rolete metálico</t>
  </si>
  <si>
    <t>Fio elétrico, flexível / paralelo, 2x1,5mm, branco, cobre, pvc</t>
  </si>
  <si>
    <t>Fio elétrico, flexível / paralelo, 2x2,5mm, branco, cobre, pvc</t>
  </si>
  <si>
    <t>ROLO</t>
  </si>
  <si>
    <t>Fita borda  PVC Branca 22mm</t>
  </si>
  <si>
    <t>Fita crepe 25mmx50m</t>
  </si>
  <si>
    <t>Fita de aço perfurada 19mmx30mmx1,50mm eccofer</t>
  </si>
  <si>
    <t>Fita dupla face 3M adesiva transparente VHB</t>
  </si>
  <si>
    <t>Fita isolante P44 superprismian grande</t>
  </si>
  <si>
    <t>Fita rot brother p. touch 12mmx8m</t>
  </si>
  <si>
    <t>Fita veda rosca, teflon, 50m, 18mm, 1,16 A</t>
  </si>
  <si>
    <t>Fusivel de 10A corrente continua</t>
  </si>
  <si>
    <t>Grelha com aro ferro fundido 40x40cm</t>
  </si>
  <si>
    <t>Joelho  90° de redução soldável de PVC marrom 25x20mm</t>
  </si>
  <si>
    <t>Joelho  90° de redução soldável de PVC marrom 32x25mm</t>
  </si>
  <si>
    <t>Joelho 45° de PVC branco , ponta e bolsa soldável, 100mm</t>
  </si>
  <si>
    <t>Joelho 45° de PVC branco , ponta e bolsa soldável, 150mm</t>
  </si>
  <si>
    <t>Joelho 45° de PVC branco , ponta e bolsa soldável, 40mm</t>
  </si>
  <si>
    <t>Joelho 45° de PVC branco , ponta e bolsa soldável, 50mm</t>
  </si>
  <si>
    <t>Joelho 45° de PVC branco , ponta e bolsa soldável, 75mm</t>
  </si>
  <si>
    <t>Joelho 45° soldável de PVC marrom 20 mm</t>
  </si>
  <si>
    <t>Joelho 45° soldável de PVC marrom 25 mm</t>
  </si>
  <si>
    <t>Joelho 45° soldável de PVC marrom 32 mm</t>
  </si>
  <si>
    <t>Joelho 45° soldável de PVC marrom 40 mm</t>
  </si>
  <si>
    <t>Joelho 45° soldável de PVC marrom 50 mm</t>
  </si>
  <si>
    <t>Joelho 45° soldável de PVC marrom 60 mm</t>
  </si>
  <si>
    <t>Joelho 91° soldável de PVC marrom 20 mm</t>
  </si>
  <si>
    <t>Joelho 91° soldável de PVC marrom 25 mm</t>
  </si>
  <si>
    <t>Joelho 91° soldável de PVC marrom 32 mm</t>
  </si>
  <si>
    <t>Joelho 91° soldável de PVC marrom 40 mm</t>
  </si>
  <si>
    <t>Joelho 91° soldável de PVC marrom 50 mm</t>
  </si>
  <si>
    <t>Joelho 91° soldável de PVC marrom 60 mm</t>
  </si>
  <si>
    <t>Joelho PVC esgoto branco 100mm</t>
  </si>
  <si>
    <t>Junção 45° ponta bolsa soldável de PVC branco , ponta bolsa soldável, 40 mm</t>
  </si>
  <si>
    <t>Junção 45° ponta bolsa soldável de PVC branco , ponta bolsa soldável, 50 mm</t>
  </si>
  <si>
    <t>kit completo para descarga acoplada superior DECAFLUX</t>
  </si>
  <si>
    <t>Lâmpada Eletrônica 15W, OSREM p/ Bocal</t>
  </si>
  <si>
    <t>Lâmpada tubular de LED T10 18W base G13 (120cm)</t>
  </si>
  <si>
    <t>Lâmpada tubular de led - T5 8 W (60cm)</t>
  </si>
  <si>
    <t>Lâmpada Tubular LED T10 12W (60cm)</t>
  </si>
  <si>
    <t xml:space="preserve"> Lâmpada Tubular LED T5 16W (120cm)</t>
  </si>
  <si>
    <t>Lâmpada LED BASE E 27 - 9W</t>
  </si>
  <si>
    <t>Lâmpada Dicroica LED 7 W</t>
  </si>
  <si>
    <t xml:space="preserve">Lâmpada LED BASE E27 - 120W </t>
  </si>
  <si>
    <t>refletor led 50w</t>
  </si>
  <si>
    <t>refletor led 100w</t>
  </si>
  <si>
    <t>refletor led 200w</t>
  </si>
  <si>
    <t>Lance de mangueira  1 ½ x 20 m"  incêndio</t>
  </si>
  <si>
    <t>Lance de mangueira  1 ½ x 30 m" incêndio</t>
  </si>
  <si>
    <t>Lance de mangueira 1 ½ x 15 m" incêndio</t>
  </si>
  <si>
    <t>Limpa contato</t>
  </si>
  <si>
    <t>Lixa Amarela para madeira ou parede em folha</t>
  </si>
  <si>
    <t>Lixa ferro 100 em folha</t>
  </si>
  <si>
    <t xml:space="preserve">Luminária de croica 5w </t>
  </si>
  <si>
    <t>Luminária de embutir 2x26w com tampa de acrilico</t>
  </si>
  <si>
    <t>Luminária de emergência bivolts pequena</t>
  </si>
  <si>
    <t>luminária T5 4x14w Intral</t>
  </si>
  <si>
    <t>Luva conexão PVC, de correr 20mm agua fria</t>
  </si>
  <si>
    <t>Luva conexão PVC, de correr 25mm agua fria</t>
  </si>
  <si>
    <t>Luva conexão PVC, de correr 40mm agua fria</t>
  </si>
  <si>
    <t>Luva conexão PVC, de correr 50mm agua fria</t>
  </si>
  <si>
    <t>Luva conexão PVC, de correr 60mm agua fria</t>
  </si>
  <si>
    <t>Luva conexão PVC, de correr 75mm agua fria</t>
  </si>
  <si>
    <t>Luva conexão, PVC, soldável ,  75mm água fria</t>
  </si>
  <si>
    <t>Luva conexão, PVC, soldável , 20mm água fria</t>
  </si>
  <si>
    <t>Luva conexão, PVC, soldável , 50mm água fria</t>
  </si>
  <si>
    <t>Luva conexão, PVC, soldável , 60mm água fria</t>
  </si>
  <si>
    <t>Luva conexão, PVC, soldável ,40mm água fria</t>
  </si>
  <si>
    <t>Luva conexão, PVC, soldavel. 25mm água fria</t>
  </si>
  <si>
    <t>Mangueira com união e engate rápido para incêndio 2 1/2", (comprimento 15 m)</t>
  </si>
  <si>
    <t>Mangueira corrugada amarela 25 mm², rolo com 50m</t>
  </si>
  <si>
    <t>Manta AsfalticaViaflexAluminio VJO Viapol 1x10mt</t>
  </si>
  <si>
    <t>Massa plástica Iberê 500gr.</t>
  </si>
  <si>
    <t>LATA</t>
  </si>
  <si>
    <t>Maxi ducha 220V</t>
  </si>
  <si>
    <t>Mictório Deca GE 17</t>
  </si>
  <si>
    <t>Módulo de controle endereçável para sirene</t>
  </si>
  <si>
    <t>PÇ</t>
  </si>
  <si>
    <t>Módulo endereçável para zonas convencionais</t>
  </si>
  <si>
    <t>Módulo Interruptor 2p+t, c/ tampa, piallegrande, grafite</t>
  </si>
  <si>
    <t>Módulo Interruptor schneider (de 10A com pulso de 10A)</t>
  </si>
  <si>
    <t>Módulo tomada 2p+t  vermelha schineider 10A</t>
  </si>
  <si>
    <t>Módulo tomada 2p+t 10A Branca PialLegrand 10A</t>
  </si>
  <si>
    <t>Módulo tomada 2p+t 10A vermelha PialLegrand 10A</t>
  </si>
  <si>
    <t>Modulo tomada 2p+t branca Schineider 10A</t>
  </si>
  <si>
    <t>Modulo tomada 2p+t branca Schineider 20A</t>
  </si>
  <si>
    <t>Modulo tomada 2p+t vermelha Schineider 20A</t>
  </si>
  <si>
    <t>Nipelroscavel tigre 1/2</t>
  </si>
  <si>
    <t>Nipelroscavel tigre 3/4</t>
  </si>
  <si>
    <t>Óleo lubrificante, aerosol, anticorrosivo</t>
  </si>
  <si>
    <t>Lata</t>
  </si>
  <si>
    <t>Parafuso Auto Brocante Cabeça chata Philips 4,0 x 35</t>
  </si>
  <si>
    <t>Parafuso Auto Brocante Cabeça chata Philips 4,0 x 40</t>
  </si>
  <si>
    <t>Parafuso Auto Brocante Cabeça chata Philips 4,0 x 45</t>
  </si>
  <si>
    <t>Parafuso Auto Brocante Cabeça chata Philips 4,5 x 50</t>
  </si>
  <si>
    <t>Parafuso cabeça chata PHILIPS Bicromatizado 3,5 X 25</t>
  </si>
  <si>
    <t>Parafuso cabeça chata PHILIPS Bicromatizado 3,5 x 45</t>
  </si>
  <si>
    <t>Parafuso cabeça chata PHILIPS Bicromatizado 4,0 X 50</t>
  </si>
  <si>
    <t>Parafuso cabeça chata PHILIPS Bicromatizado 4,0 x 16</t>
  </si>
  <si>
    <t>Parafuso cabeça chata PHILIPS Bicromatizado 50 x 40</t>
  </si>
  <si>
    <t>Parafuso cabeça chata PHILIPS Bicromatizado 50 x 60</t>
  </si>
  <si>
    <t>Parafuso para drywall 4x16</t>
  </si>
  <si>
    <t>Parafuso para Drywall ponta agulha 25mm</t>
  </si>
  <si>
    <t>Parafuso para vaso S-12 CRM Conjunto com 02</t>
  </si>
  <si>
    <t>Piso Tarkett ambienta lisa</t>
  </si>
  <si>
    <t>CX</t>
  </si>
  <si>
    <t>Piso tatilDisnac 25x25 Cinza</t>
  </si>
  <si>
    <t>Placa 4x2  1 Posto horizontal PialLegrand Grafite</t>
  </si>
  <si>
    <t>Placa 4x2  2 Postos separados branca Schineider</t>
  </si>
  <si>
    <t>Placa 4x2  2 Postos separados PialLegrand Grafite</t>
  </si>
  <si>
    <t>Placa 4x2  3 Postos PialLegrand Grafite</t>
  </si>
  <si>
    <t>Placa 4x2 1 Posto horizontal branca Schineider</t>
  </si>
  <si>
    <t>Placa 4x2 3 Postos branca Schineider</t>
  </si>
  <si>
    <t>Placa 4x4 4 Postos branca Schineider</t>
  </si>
  <si>
    <t>Placa 4x4 6 Postos branca Schineider</t>
  </si>
  <si>
    <t>Placa de acrilico 580x580mm</t>
  </si>
  <si>
    <t>Placa de comando para mictório eletrônico decalux</t>
  </si>
  <si>
    <t>Plug fêmea BR 2P+T 10A Padão novo</t>
  </si>
  <si>
    <t>Plug Femea BR 2P+T 20A</t>
  </si>
  <si>
    <t>Plug macho 20A</t>
  </si>
  <si>
    <t>Plug macho BR 2P+T 10A padrão novo</t>
  </si>
  <si>
    <t>Porta cadeado Médio</t>
  </si>
  <si>
    <t>Prego Comum 10 x 10</t>
  </si>
  <si>
    <t>Prego Comum 12 x 12</t>
  </si>
  <si>
    <t>Prego Comum 13 x 18</t>
  </si>
  <si>
    <t>Protetor surtos DPS  ABB 20A</t>
  </si>
  <si>
    <t>Puxador metal, meia lua, cromado</t>
  </si>
  <si>
    <t>Puxador P/ Box 5/8 Cromado</t>
  </si>
  <si>
    <t>Puxador Resina transparente redondo p/ porta de vidro</t>
  </si>
  <si>
    <t>Ralo C/ aro 20x20cm</t>
  </si>
  <si>
    <t>Ralo c/ aro 30x30cm</t>
  </si>
  <si>
    <t>Ralo grelha inox com aro 10x10</t>
  </si>
  <si>
    <t>Reator eletronico partida rapida 2x40w</t>
  </si>
  <si>
    <t>Rebite 3x10mm</t>
  </si>
  <si>
    <t>Rebite 3x9mm</t>
  </si>
  <si>
    <t>Rebite 6x12mm</t>
  </si>
  <si>
    <t>Registro com acabamento de ¾ polegadas – pressão</t>
  </si>
  <si>
    <t>Registro com acabamento de 3/4 polegadas – gaveta</t>
  </si>
  <si>
    <t>Registro gaveta bruto 1.1/2</t>
  </si>
  <si>
    <t>Registro soldavel tigre esfera 25mm</t>
  </si>
  <si>
    <t>Rejunte 1,5kg EPOXI quartzolit</t>
  </si>
  <si>
    <t>Rejunte Flexivel</t>
  </si>
  <si>
    <t>Relé térmico com bobina 220v</t>
  </si>
  <si>
    <t>Reparo para torneira automatica DOCOL PRESMATIC</t>
  </si>
  <si>
    <t>Reparo Valvula Duo 2545 1.1/2 Alta pressão HIDRAMAX</t>
  </si>
  <si>
    <t>Saboneteira automatica com sensor blindado DRACO COMPLETA</t>
  </si>
  <si>
    <t>Saboneteira manual + dispenser sabonete liquido</t>
  </si>
  <si>
    <t>Sensor de presença 4x2 com chave,de embutir</t>
  </si>
  <si>
    <t>Sensor de presença de parede com foto - celula</t>
  </si>
  <si>
    <t>Sensor de presença de teto 360° com foto - celula (redondo)</t>
  </si>
  <si>
    <t>Sensor foto eletrico para 1000 W</t>
  </si>
  <si>
    <t>Sifão sanfonado universal branco</t>
  </si>
  <si>
    <t>Sikadur 32 1Kg liquido</t>
  </si>
  <si>
    <t>Sikaflex construção CZ 311ML Sika</t>
  </si>
  <si>
    <t>Silicone neutro 281g incolor</t>
  </si>
  <si>
    <t>Soquete Ceramica e-27</t>
  </si>
  <si>
    <t>Soquete lâmpada fluorescente, termoplástico, antivibratório, 250v, simples</t>
  </si>
  <si>
    <t>Soquete para lampadas GU10</t>
  </si>
  <si>
    <t>Soquete para luminaria fluorescentes 14 W</t>
  </si>
  <si>
    <t>splinker resposta rapida RTR FR 1/2.</t>
  </si>
  <si>
    <t>Suporte para placa 4x2 PialLegrand Grafite</t>
  </si>
  <si>
    <t>Suporte para placa 4x2 Schineider</t>
  </si>
  <si>
    <t>Suporte para placa 4x4 Schineider</t>
  </si>
  <si>
    <t>Tapa furo auto colante 12mm branco Cartela c/ 100 und</t>
  </si>
  <si>
    <t>TÊ 90° de inspeção de PVC branco , ponta bolsa e virola,  100 x 100 mm</t>
  </si>
  <si>
    <t>TÊ 90° de inspeção de PVC branco , ponta bolsa e virola,  100 x 150 mm</t>
  </si>
  <si>
    <t>TÊ 90° de inspeção de PVC branco , ponta bolsa e virola,  100 x 75 mm</t>
  </si>
  <si>
    <t>TÊ 90° de inspeção de PVC branco , ponta bolsa e virola,  75 x 75 mm</t>
  </si>
  <si>
    <t>TÊ 90° de PVC branco , ponta e bolsa soldável,  40 mm</t>
  </si>
  <si>
    <t>TÊ 90° de PVC branco , ponta e bolsa soldável,  50 mm</t>
  </si>
  <si>
    <t>TÊ 90° de PVC branco , ponta e bolsa soldável,  75 mm</t>
  </si>
  <si>
    <t>TÊ 90° de PVC marrom ,  soldável,  20 mm</t>
  </si>
  <si>
    <t>TÊ 90° de PVC marrom ,  soldável,  25 mm</t>
  </si>
  <si>
    <t>TÊ 90° de PVC marrom ,  soldável,  32 mm</t>
  </si>
  <si>
    <t>TÊ 90° de PVC marrom ,  soldável,  40 mm</t>
  </si>
  <si>
    <t>TÊ 90° de PVC marrom ,  soldável,  50 mm</t>
  </si>
  <si>
    <t>TÊ 90° de PVC marrom ,  soldável,  60 mm</t>
  </si>
  <si>
    <t>Terminal pre isolado tipo 1,5 a 2,5mm</t>
  </si>
  <si>
    <t>Terminal pre isolado tipo 8 a 11mm</t>
  </si>
  <si>
    <t>Thinner 2750</t>
  </si>
  <si>
    <t>Torneira cozinha bancada girátoria DECA</t>
  </si>
  <si>
    <t>Torneira de esfera p\ jardim metal 1/2</t>
  </si>
  <si>
    <t>Torneira DECALUX 1180C</t>
  </si>
  <si>
    <t>Torneira Docol automaticaPresmatic Alfa</t>
  </si>
  <si>
    <t>Torneira jardim 1/2 preta plastico</t>
  </si>
  <si>
    <t>Torneira P/ cozinha mesa bica movel DN15</t>
  </si>
  <si>
    <t>Torneira para jardim metal de ½ polegadas, cromado, adaptador para mangueiras e fechamento rápido</t>
  </si>
  <si>
    <t>Trinco para box abrir cromado BARRA COM 3MT</t>
  </si>
  <si>
    <t>Tubo de ferro galvanizado 3/4 BARRA COM 3MT</t>
  </si>
  <si>
    <t>Tubo de Veda calha aluminio</t>
  </si>
  <si>
    <t>Tubo pvc esgoto, branco, 100mm barra</t>
  </si>
  <si>
    <t>Tubo pvc esgoto, branco, 150mm barra</t>
  </si>
  <si>
    <t>Tubo pvc esgoto, branco, 40mm barra</t>
  </si>
  <si>
    <t>Tubo pvc esgoto, branco, 50mm barra</t>
  </si>
  <si>
    <t>Tubo pvc esgoto, branco, 75mm barra</t>
  </si>
  <si>
    <t>Tubo pvc soldável, hidráulica, marrom, 20 mm barra</t>
  </si>
  <si>
    <t>Tubo pvc soldável, hidráulica, marrom, 25 mm barra</t>
  </si>
  <si>
    <t>Tubo pvc soldável, hidráulica, marrom, 32mm barra</t>
  </si>
  <si>
    <t>Tubo pvc soldável, hidráulica, marrom, 50mm barra</t>
  </si>
  <si>
    <t>Tubo pvc soldável, hidráulica, marrom, 60mm barra</t>
  </si>
  <si>
    <t>Valvula de escoamento Pia de Lava. 1" MR</t>
  </si>
  <si>
    <t>ValvulaMictorio Com Sensor Decalux Deca 2580.E.BR</t>
  </si>
  <si>
    <t>Valvula para mictório pressmaticcompact - DOCOL</t>
  </si>
  <si>
    <t>Valvula Soleniode torneira DECALUX</t>
  </si>
  <si>
    <t>TOTAL ANUAL</t>
  </si>
  <si>
    <t xml:space="preserve">Materiais rede </t>
  </si>
  <si>
    <t xml:space="preserve">DESCRIÇÃO </t>
  </si>
  <si>
    <t>unidade medida</t>
  </si>
  <si>
    <t>Valor unitário</t>
  </si>
  <si>
    <t>Total Anual</t>
  </si>
  <si>
    <t>Total 30 Meses</t>
  </si>
  <si>
    <t>VALOR UNIT. COM BDI</t>
  </si>
  <si>
    <t>Rede Lógica</t>
  </si>
  <si>
    <t>Cabo UTP Cat. 5e</t>
  </si>
  <si>
    <t>metro</t>
  </si>
  <si>
    <t>Patch Cord Cat. 5e</t>
  </si>
  <si>
    <t>Conector RJ45 macho Cat. 5e</t>
  </si>
  <si>
    <t>Conector RJ45 fêmea Cat. 5e</t>
  </si>
  <si>
    <t>Caixa padrão de sobrepor p/RJ45 fêmea</t>
  </si>
  <si>
    <t>Cabo UTP Cat. 6</t>
  </si>
  <si>
    <t>Patch Cord Cat.6</t>
  </si>
  <si>
    <t>Conector RJ45 macho Cat. 6</t>
  </si>
  <si>
    <t>Conector RJ45 fêmea Cat. 6</t>
  </si>
  <si>
    <t>Patch painel 24 portas Cat 6 1u 19"</t>
  </si>
  <si>
    <t>Patch Painel 48 portas Cat 6 2u 19"</t>
  </si>
  <si>
    <t>Fibra Óptica Multimodo terminada com os conectores</t>
  </si>
  <si>
    <t>Distribuidor Óptico</t>
  </si>
  <si>
    <t>Cordão Óptico</t>
  </si>
  <si>
    <t>Módulo de Tomada p/ RJ45 Preto, Branco ou Vermelho</t>
  </si>
  <si>
    <t xml:space="preserve">Fita velcro </t>
  </si>
  <si>
    <t>Organizador espiral  duto 1/2 Preto ou Branco</t>
  </si>
  <si>
    <t xml:space="preserve">Organizador de cabos 1U preto </t>
  </si>
  <si>
    <t>Abraçadeira nylon 280mm x 4,7mm</t>
  </si>
  <si>
    <t>Abraçadeira nylon 200mm x 4,8mm</t>
  </si>
  <si>
    <t>Abraçadeira nylon 150mm x 3,6mm</t>
  </si>
  <si>
    <t>Telefonia</t>
  </si>
  <si>
    <t xml:space="preserve">Conector RJ9 macho </t>
  </si>
  <si>
    <t xml:space="preserve">Conector RJ11 macho </t>
  </si>
  <si>
    <t>Elétrica</t>
  </si>
  <si>
    <t>Wall Box Elétrico tipo 1 120x120x75mm</t>
  </si>
  <si>
    <t>Wall Box Elétrico tipo 2 150x150x75mm</t>
  </si>
  <si>
    <t>Wall Box Elétrico tipo 3 200x200x90mm</t>
  </si>
  <si>
    <t>Interruptor Diferencial Residual ABB FH204 AC-63/0,03 Tetrapolar 63A/30MA</t>
  </si>
  <si>
    <t xml:space="preserve">Dispositivo Protetor de Surto </t>
  </si>
  <si>
    <t>Módulo Cego Preto, Branco ou Vermelho</t>
  </si>
  <si>
    <t>Infraestrutura</t>
  </si>
  <si>
    <t xml:space="preserve">Canaleta de PVC, cor branca 20X10 </t>
  </si>
  <si>
    <t xml:space="preserve">Canaleta de PVC, cor branca 30X30 </t>
  </si>
  <si>
    <t xml:space="preserve">Calha Metálica Tipo 2 150x50 mm </t>
  </si>
  <si>
    <t xml:space="preserve">Calha Metálica Tipo 2 200x100 mm </t>
  </si>
  <si>
    <t xml:space="preserve">Prateleiras tipo Leito, para Cabos 200x76 mm </t>
  </si>
  <si>
    <t xml:space="preserve">Prateleiras tipo Leito, para Cabos 300x76 mm </t>
  </si>
  <si>
    <t xml:space="preserve">Eletrodutos de PVC rígido ½" </t>
  </si>
  <si>
    <t xml:space="preserve">Eletrodutos de PVC rígido 3/4" </t>
  </si>
  <si>
    <t xml:space="preserve">Eletrodutos de PVC rígido 1" </t>
  </si>
  <si>
    <t xml:space="preserve">Eletrodutos de PVC rígido 1 1/4" </t>
  </si>
  <si>
    <t xml:space="preserve">Eletrodutos de PVC rígido 1 1/2" </t>
  </si>
  <si>
    <t xml:space="preserve">Eletrodutos de PVC rígido 2" </t>
  </si>
  <si>
    <t xml:space="preserve">Eletrodutos de PVC rígido 2 ½” </t>
  </si>
  <si>
    <t>Eletrodutos Galvanizados 3/4”</t>
  </si>
  <si>
    <t>Eletrodutos Galvanizados 1”</t>
  </si>
  <si>
    <t>Eletrodutos Galvanizados 1.1/4”</t>
  </si>
  <si>
    <t>Eletrodutos Galvanizados 1.1/2”</t>
  </si>
  <si>
    <t>Eletroduto Flexível tipo Seal Tubo ou Colpex 3/4”</t>
  </si>
  <si>
    <t>Eletroduto Flexível tipo Seal Tubo ou Colpex 1”</t>
  </si>
  <si>
    <t>Eletroduto Flexível tipo Seal Tubo ou Colpex 1.1/4”</t>
  </si>
  <si>
    <t>Eletroduto Flexível tipo Seal Tubo ou Colpex 1.1/2”</t>
  </si>
  <si>
    <t>Eletroduto Flexível tipo Seal Tubo ou Colpex 2”</t>
  </si>
  <si>
    <t xml:space="preserve">Eletrocalha 30x30 </t>
  </si>
  <si>
    <t xml:space="preserve">Eletrocalha 50x50 </t>
  </si>
  <si>
    <t xml:space="preserve">Eletrocalha 100x50 </t>
  </si>
  <si>
    <t xml:space="preserve">Eletrocalha 150x100 </t>
  </si>
  <si>
    <t xml:space="preserve">Eletrocalha 200x100 </t>
  </si>
  <si>
    <t>Conector Unidut 3/4 sem rosca</t>
  </si>
  <si>
    <t>Conector Unidut "1" sem rosca</t>
  </si>
  <si>
    <t>Box reto com rosca "3/4"</t>
  </si>
  <si>
    <t>Box reto com rosca "1"</t>
  </si>
  <si>
    <t>Luva eletroduto 3/4 roscavel galvanizada</t>
  </si>
  <si>
    <t>Luva eletroduto 1 pol roscavel galvanizada</t>
  </si>
  <si>
    <t>Curva 90° zincada roscavel 3/4</t>
  </si>
  <si>
    <t>Curva 90° zincada roscavel 1 pol</t>
  </si>
  <si>
    <t>Curva 90° em Pvc Eletroduto Condulete Top 3/4 Cinza</t>
  </si>
  <si>
    <t>Curva 90° em Pvc Eletroduto Condulete Top 1 pol cinza</t>
  </si>
  <si>
    <t>Tampa cega/Frente falsa 1u Rack 19" (Atende as normas EIA-310-D e RS-310);</t>
  </si>
  <si>
    <t>Tampa cega/Frente falsa 2u Rack 19" (Atende as normas EIA-310-D e RS-310);</t>
  </si>
  <si>
    <t>Tampa cega/Frente falsa 3u Rack 19" (Atende as normas EIA-310-D e RS-310);</t>
  </si>
  <si>
    <t>Tampa cega/Frente falsa 4u Rack 19" (Atende as normas EIA-310-D e RS-310);</t>
  </si>
  <si>
    <t>Barra roscada 3/4"</t>
  </si>
  <si>
    <t xml:space="preserve">Parabolt </t>
  </si>
  <si>
    <t>Saída Lateral 3/4"</t>
  </si>
  <si>
    <t>Saída Lateral 1"</t>
  </si>
  <si>
    <t>OBS: A EMPRESA LICITANTE DEVERÁ COMPOR SEU BDI E APRESENTA-LO/LANÇA-LO NA CÉLULA J2 PARA A AFERIÇÃO DOS VALORES DOS MATERIAIS COM O BDI</t>
  </si>
  <si>
    <t>OBS: SERÁ ADOTADO  UM BDI ÚNICO PARA TODOS OS MATERIAIS DE REPOSIÇÃO/SOB DEMANDA DESTA CONTRATAÇÃO.</t>
  </si>
  <si>
    <t>SERVIÇOS EVENTUAIS</t>
  </si>
  <si>
    <t>INTERVENÇÕES CIVIS</t>
  </si>
  <si>
    <t xml:space="preserve">SUBITEM </t>
  </si>
  <si>
    <t>REF/CÓDIGO</t>
  </si>
  <si>
    <t>DESCRIÇÃO/ESPECIFICAÇÃO</t>
  </si>
  <si>
    <t>UNIDADE</t>
  </si>
  <si>
    <t>QUANTIDADE ESTIMADA ANUAL</t>
  </si>
  <si>
    <t>QUANTIDADE ESTIMADA (30 MESES)</t>
  </si>
  <si>
    <t>VALOR UNIT COM BDI</t>
  </si>
  <si>
    <t>VALOR TOTAL ANUAL COM BDI</t>
  </si>
  <si>
    <t>VALOR TOTAL 30 MESES COM BDI</t>
  </si>
  <si>
    <t>1.1</t>
  </si>
  <si>
    <t>perfuratriz para furos em elementos estruturais, incluso ferramentas e localizador</t>
  </si>
  <si>
    <t>unid</t>
  </si>
  <si>
    <t>1.2</t>
  </si>
  <si>
    <t>Locação até 15 dias de andaime tubular tipo torre, incluso transporte horizontal, montagem e desmontagem</t>
  </si>
  <si>
    <t>m</t>
  </si>
  <si>
    <t>1.3</t>
  </si>
  <si>
    <t>Fornecimento e instalação de lona plástica preta para proteção</t>
  </si>
  <si>
    <t>m²</t>
  </si>
  <si>
    <t>1.4</t>
  </si>
  <si>
    <t>gov</t>
  </si>
  <si>
    <t>Locação de caçamba para entulho</t>
  </si>
  <si>
    <t xml:space="preserve">TOTAL </t>
  </si>
  <si>
    <t>ACABAMENTOS INTERNOS</t>
  </si>
  <si>
    <t>Substituição de piso cerâmico</t>
  </si>
  <si>
    <t>Substituição de piso porcelanato</t>
  </si>
  <si>
    <t>piso em granito aplicado em ambientes internos</t>
  </si>
  <si>
    <t>Rodape em granito</t>
  </si>
  <si>
    <t>Concreto - Demolição de forma manual</t>
  </si>
  <si>
    <t>Concreto - Execução</t>
  </si>
  <si>
    <t>Piso Cerâmico - Demolição de forma manual</t>
  </si>
  <si>
    <t>REVESTIMENTO DE PAREDES/DIVISÓRIAS/PERSIANAS</t>
  </si>
  <si>
    <t>3.1</t>
  </si>
  <si>
    <t>Reboco/emboço/massa única em paredes internas, com argamassa industrializada esp. 20mm</t>
  </si>
  <si>
    <t>3.2</t>
  </si>
  <si>
    <t>Remanejamento de porta de divisória 80cm de largura</t>
  </si>
  <si>
    <t>3.3</t>
  </si>
  <si>
    <t>Instalação de parede dry-wall</t>
  </si>
  <si>
    <t>3.4</t>
  </si>
  <si>
    <t>Execução de contrapisos em argamassas</t>
  </si>
  <si>
    <t>3.5</t>
  </si>
  <si>
    <t>Execução de alvenaria em blocos cerâmicos</t>
  </si>
  <si>
    <t>3.6</t>
  </si>
  <si>
    <t>demolição de alvenaria</t>
  </si>
  <si>
    <t>3.7</t>
  </si>
  <si>
    <t>Pedreiro</t>
  </si>
  <si>
    <t>hr</t>
  </si>
  <si>
    <t xml:space="preserve">GESSO </t>
  </si>
  <si>
    <t>Instalação de gesso acartonado, acabamento pintura em PVA, inclusive estrutura e fixação</t>
  </si>
  <si>
    <t>JARDINAGEM</t>
  </si>
  <si>
    <t>5.1</t>
  </si>
  <si>
    <t>Manutenção de jardins </t>
  </si>
  <si>
    <t>hrs</t>
  </si>
  <si>
    <t>PINTURAS</t>
  </si>
  <si>
    <t>6.1</t>
  </si>
  <si>
    <t>Aplicação e lixamento de massa acrílica, duas demãos</t>
  </si>
  <si>
    <t>6.2</t>
  </si>
  <si>
    <t>Pintura com tinta látex acrilíca em parede, duas demãos</t>
  </si>
  <si>
    <t>6.3</t>
  </si>
  <si>
    <t>Pintura acrílica em piso cimentado, duas demãos</t>
  </si>
  <si>
    <t>6.4</t>
  </si>
  <si>
    <t>Fundo anticorrosivo zarcão, uma demão</t>
  </si>
  <si>
    <t>6.5</t>
  </si>
  <si>
    <t>Pintura epoxi de faixas de demarcação até 10 cm</t>
  </si>
  <si>
    <t>6.6</t>
  </si>
  <si>
    <t>Aplicação de pintura com tinta epoxi de forma manual</t>
  </si>
  <si>
    <t>6.7</t>
  </si>
  <si>
    <t>Pintura esmalte sintetico em madeira duas demãos</t>
  </si>
  <si>
    <t>ESQUADRIAS/VIDROS</t>
  </si>
  <si>
    <t>7.1</t>
  </si>
  <si>
    <t>vidraceiro</t>
  </si>
  <si>
    <t>7.2</t>
  </si>
  <si>
    <t>Vidro Liso Comum 5 mm</t>
  </si>
  <si>
    <t>7.3</t>
  </si>
  <si>
    <t>Vidros e Esquadrias (VIDRO LAMINADO ST 120 BLUE 4+4MM)</t>
  </si>
  <si>
    <t>7.4</t>
  </si>
  <si>
    <t>Locação de Balancin</t>
  </si>
  <si>
    <t>mês</t>
  </si>
  <si>
    <t>SERRALHERIA</t>
  </si>
  <si>
    <t>8.1</t>
  </si>
  <si>
    <t>Serviços de serralheria com encargos</t>
  </si>
  <si>
    <t>H/h</t>
  </si>
  <si>
    <t>TRATAMENTO/ISOLAMENTO/IMPERMEABILIZAÇÃO</t>
  </si>
  <si>
    <t>9.1</t>
  </si>
  <si>
    <t>Impermeabilização com manta asfáltica 4mm</t>
  </si>
  <si>
    <t>SERVIÇOS ESPECIALIZADOS</t>
  </si>
  <si>
    <t>10.1</t>
  </si>
  <si>
    <t xml:space="preserve">Rebobinamento de motor de bomba </t>
  </si>
  <si>
    <t>sv</t>
  </si>
  <si>
    <t>10.2</t>
  </si>
  <si>
    <t>Poda de arvore</t>
  </si>
  <si>
    <t>10.3</t>
  </si>
  <si>
    <t>Lavagem e troca de velas do filtro central</t>
  </si>
  <si>
    <t>10.4</t>
  </si>
  <si>
    <t xml:space="preserve">Lavagem de caixas d'água infeiror e superior </t>
  </si>
  <si>
    <t>10.5</t>
  </si>
  <si>
    <t>troca de selo mecanico da bomba d'água</t>
  </si>
  <si>
    <t>10.6</t>
  </si>
  <si>
    <t>teste pressurização de escada emergência</t>
  </si>
  <si>
    <t>10.7</t>
  </si>
  <si>
    <t>Serviço de instalação de guarda-corpo panoramico com perfis de aluminio e vidro 8mm</t>
  </si>
  <si>
    <t>10.8</t>
  </si>
  <si>
    <t>testes hidrostático em mangueiras de incêndios</t>
  </si>
  <si>
    <t>10.9</t>
  </si>
  <si>
    <t xml:space="preserve">Recarga de extintor </t>
  </si>
  <si>
    <t>10.10</t>
  </si>
  <si>
    <t>Teste hidrostático de extintor</t>
  </si>
  <si>
    <t>10.11</t>
  </si>
  <si>
    <t xml:space="preserve"> vidro laminado de 8mm (com adequação de estrutura da porta de entrada principal para porta de correr) </t>
  </si>
  <si>
    <t>10.12</t>
  </si>
  <si>
    <t>Realização de serviços de hidrojateamento</t>
  </si>
  <si>
    <t>10.13</t>
  </si>
  <si>
    <t>teste de arrancamento em pontos de ancoragem</t>
  </si>
  <si>
    <t>LAUDOS E VISTORIAS TÉCNICOS</t>
  </si>
  <si>
    <t>11.1</t>
  </si>
  <si>
    <t>Laudo técnico com emissão ART</t>
  </si>
  <si>
    <t>OBS: A EMPRESA LICITANTE DEVERÁ COMPOR SEU BDI E APRESENTA-LO/LANÇA-LO NA CÉLULA I4 PARA A AFERIÇÃO DOS VALORES DOS SERVIÇOS COM O BDI</t>
  </si>
  <si>
    <t>OBS: SERÁ ADOTADO  UM BDI ÚNICO PARA TODOS OS SERVIÇOS SOB DEMANDA DESTA CONTRATAÇÃO.</t>
  </si>
  <si>
    <t>TOTAL 30 MESES</t>
  </si>
  <si>
    <t>TODOS OS VALORES ACIMA JÁ COM BDI</t>
  </si>
  <si>
    <t>Módulo 1 - Composição da Remuneração</t>
  </si>
  <si>
    <t>BASE LEGAL</t>
  </si>
  <si>
    <t>Salário-Base</t>
  </si>
  <si>
    <r>
      <t>Observar o valor fixado</t>
    </r>
    <r>
      <rPr>
        <sz val="10"/>
        <color rgb="FFFF0000"/>
        <rFont val="Times New Roman"/>
        <family val="1"/>
      </rPr>
      <t xml:space="preserve"> </t>
    </r>
    <r>
      <rPr>
        <sz val="10"/>
        <rFont val="Times New Roman"/>
        <family val="1"/>
      </rPr>
      <t>n</t>
    </r>
    <r>
      <rPr>
        <sz val="10"/>
        <color theme="1"/>
        <rFont val="Times New Roman"/>
        <family val="1"/>
      </rPr>
      <t>o Termo de Referência e na CCT</t>
    </r>
  </si>
  <si>
    <t>Módulo 2 - Encargos e Benefícios Anuais, Mensais e Diários</t>
  </si>
  <si>
    <t>Submódulo 2.1 - 13º (décimo terceiro) Salário, Férias e Adicional de Férias</t>
  </si>
  <si>
    <t>13º (décimo terceiro) Salário, Férias e Adicional de Férias</t>
  </si>
  <si>
    <t>(%)</t>
  </si>
  <si>
    <t>MEMÓRIA DE CÁLCULO</t>
  </si>
  <si>
    <t>13º (décimo terceiro) Salário</t>
  </si>
  <si>
    <t xml:space="preserve">Item 14 do Anexo XII da IN 05/2017 MPDG (Percentual a ser recolhido para a Conta Vinculada) </t>
  </si>
  <si>
    <t>% 13º Salário = 1 12 ⁄ × 100 ∴ % 13º Salário ≅ 8,33%</t>
  </si>
  <si>
    <t>Férias e Adicional de Férias</t>
  </si>
  <si>
    <t xml:space="preserve">1 salário x (1/11) = 0,09090 = 9,09% ≅ 9,075%   +    1/3 constitucional - 9,075%/3 = 3,025% </t>
  </si>
  <si>
    <r>
      <t>Incidência dos encargos do Submódulo 2.2 sobre 13º,</t>
    </r>
    <r>
      <rPr>
        <sz val="10"/>
        <color rgb="FFFF0000"/>
        <rFont val="Times New Roman"/>
        <family val="1"/>
      </rPr>
      <t xml:space="preserve"> </t>
    </r>
    <r>
      <rPr>
        <sz val="10"/>
        <rFont val="Times New Roman"/>
        <family val="1"/>
      </rPr>
      <t>férias e adicional de férias</t>
    </r>
  </si>
  <si>
    <t>Total Submódulo 2.1</t>
  </si>
  <si>
    <r>
      <rPr>
        <b/>
        <sz val="9"/>
        <color theme="1"/>
        <rFont val="Times New Roman"/>
        <family val="1"/>
      </rPr>
      <t xml:space="preserve">Nota 1: </t>
    </r>
    <r>
      <rPr>
        <sz val="9"/>
        <color theme="1"/>
        <rFont val="Times New Roman"/>
        <family val="1"/>
      </rPr>
      <t>Como a planilha de custos e formação de preços é calculada mensalmente, provisiona-se proporcionalmente 1/12 (um doze avos) dos valores referentes a gratificação natalina, férias e adicional de férias. (Redação dada pela Instrução Normativa nº 7, de 2018)</t>
    </r>
  </si>
  <si>
    <r>
      <rPr>
        <b/>
        <sz val="9"/>
        <color theme="1"/>
        <rFont val="Times New Roman"/>
        <family val="1"/>
      </rPr>
      <t>Nota 2:</t>
    </r>
    <r>
      <rPr>
        <sz val="9"/>
        <color theme="1"/>
        <rFont val="Times New Roman"/>
        <family val="1"/>
      </rPr>
      <t xml:space="preserve"> O adicional de férias contido no Submódulo 2.1 corresponde a 1/3 (um terço) da remuneração que por sua vez é divido por 12 (doze) conforme Nota 1 acima.</t>
    </r>
  </si>
  <si>
    <t>Submódulo 2.2 - Encargos Previdenciários (GPS), Fundo de Garantia por Tempo de Serviço (FGTS) e outras contribuições</t>
  </si>
  <si>
    <t>Percentual (%)</t>
  </si>
  <si>
    <t xml:space="preserve">Art. 22, Inciso I, da Lei nº 8.212/91                   </t>
  </si>
  <si>
    <t xml:space="preserve">Art. 3º, Inciso I, Decreto n.º 87.043/82                                         </t>
  </si>
  <si>
    <t>Seguro Acidente de Trabalho (RAT x FAP)</t>
  </si>
  <si>
    <t xml:space="preserve">Decreto nº 3.048/99 </t>
  </si>
  <si>
    <t>SESC ou SESI</t>
  </si>
  <si>
    <t xml:space="preserve">Art. 3º, Lei n.º 8.036/90 </t>
  </si>
  <si>
    <t>SENAI - SENAC</t>
  </si>
  <si>
    <t>Decreto n.º 2.318/86</t>
  </si>
  <si>
    <t xml:space="preserve"> Art. 8º, Lei n.º 8.029/90 e Lei n.º 8.154/90                                    </t>
  </si>
  <si>
    <t xml:space="preserve">Lei n.º 7.787/89 e DL n.º 1.146/70                          </t>
  </si>
  <si>
    <t xml:space="preserve">Art. 15, Lei nº 8.030/90 e Art. 7º, III, CF   </t>
  </si>
  <si>
    <t xml:space="preserve">Total </t>
  </si>
  <si>
    <r>
      <rPr>
        <b/>
        <sz val="9"/>
        <color theme="1"/>
        <rFont val="Times New Roman"/>
        <family val="1"/>
      </rPr>
      <t>Nota 1:</t>
    </r>
    <r>
      <rPr>
        <sz val="9"/>
        <color theme="1"/>
        <rFont val="Times New Roman"/>
        <family val="1"/>
      </rPr>
      <t xml:space="preserve"> Os percentuais dos encargos previdenciários, do FGTS e demais contribuições são aqueles estabelecidos pela legislação vigente.</t>
    </r>
  </si>
  <si>
    <r>
      <rPr>
        <b/>
        <sz val="9"/>
        <color theme="1"/>
        <rFont val="Times New Roman"/>
        <family val="1"/>
      </rPr>
      <t>Nota2:</t>
    </r>
    <r>
      <rPr>
        <sz val="9"/>
        <color theme="1"/>
        <rFont val="Times New Roman"/>
        <family val="1"/>
      </rPr>
      <t xml:space="preserve"> O GILL/RAT, a depender do grau de risco do serviço, irá variar entre 1%, para risco leve, de 2%, para risco médio, e de 3% de risco grave, a licitante deve preencher o item C do Submódulo 2.2 das planilhas com o valor de seu RAT ajustado comprovando o percentual indicado no momento da apresentação da proposta na forma prescrita no edital.</t>
    </r>
  </si>
  <si>
    <r>
      <rPr>
        <b/>
        <sz val="9"/>
        <color theme="1"/>
        <rFont val="Times New Roman"/>
        <family val="1"/>
      </rPr>
      <t>Nota 3:</t>
    </r>
    <r>
      <rPr>
        <sz val="9"/>
        <color theme="1"/>
        <rFont val="Times New Roman"/>
        <family val="1"/>
      </rPr>
      <t xml:space="preserve"> Esses percentuais incidem sobre o Módulo 1, o Submódulo 2.1. (Redação dada pela Instrução Normativa nº 7, de 2018)</t>
    </r>
  </si>
  <si>
    <t>Submódulo 2.3 - Benefícios Mensais e Diários</t>
  </si>
  <si>
    <t xml:space="preserve">Unitário </t>
  </si>
  <si>
    <t>Transporte (22 dias x 2 (ida e volta))</t>
  </si>
  <si>
    <t>Lei n.º 7.418/1985; Decreto Distrital 40.392 (a partir de 20/01/2020)</t>
  </si>
  <si>
    <t>R$ 5,50 (valor passagem) x 2 (ida e volta) x 22 (dias)</t>
  </si>
  <si>
    <t>A.1</t>
  </si>
  <si>
    <t>Valor com dedução auxílio transporte sobre o salário base</t>
  </si>
  <si>
    <t>Lei n.º 7.418/1985</t>
  </si>
  <si>
    <t>V.T - (salário x 6%)</t>
  </si>
  <si>
    <t>Auxílio-Refeição/Alimentação (22 dias)</t>
  </si>
  <si>
    <t>§ 2º, art. 457 da CLT; CCT</t>
  </si>
  <si>
    <t>R$ XX,XX 22 dias</t>
  </si>
  <si>
    <r>
      <rPr>
        <b/>
        <sz val="9"/>
        <color theme="1"/>
        <rFont val="Times New Roman"/>
        <family val="1"/>
      </rPr>
      <t xml:space="preserve">Nota1: </t>
    </r>
    <r>
      <rPr>
        <sz val="9"/>
        <color theme="1"/>
        <rFont val="Times New Roman"/>
        <family val="1"/>
      </rPr>
      <t>O valor informado deverá ser o custo real do benefício (descontado o valor eventualmente pago pelo empregado).</t>
    </r>
  </si>
  <si>
    <r>
      <rPr>
        <b/>
        <sz val="9"/>
        <color theme="1"/>
        <rFont val="Times New Roman"/>
        <family val="1"/>
      </rPr>
      <t>Nota2:</t>
    </r>
    <r>
      <rPr>
        <sz val="9"/>
        <color theme="1"/>
        <rFont val="Times New Roman"/>
        <family val="1"/>
      </rPr>
      <t xml:space="preserve"> Observar a previsão dos benefícios contidos em Acordos, Convenções e Dissídios Coletivos de Trabalho e atentar-se ao disposto no art. 6º desta Instrução Normativa.</t>
    </r>
  </si>
  <si>
    <t>Quadro-Resumo do Módulo 2 - Encargos e Benefícios anuais, mensais e diários</t>
  </si>
  <si>
    <t>Módulo 3 - Provisão para Rescisão</t>
  </si>
  <si>
    <t xml:space="preserve">Aviso Prévio Indenizado </t>
  </si>
  <si>
    <t>Art. 7º, XXI, CF/88, 477, 487 e 491 CLT</t>
  </si>
  <si>
    <t>{[0,05 x (1¸12)] x 100} = 0,417%. (5% de ocorrência anual)</t>
  </si>
  <si>
    <t>Incidência do FGTS sobre o Aviso Prévio Indenizado</t>
  </si>
  <si>
    <t>Leis Nº 8.036/90 e 9.491/97</t>
  </si>
  <si>
    <t>% FGTS sobre API = API × 0,08 × 100 → % FGTS sobre API = 0,0042 × 0,08 × 100 ≅ 0,03%</t>
  </si>
  <si>
    <t xml:space="preserve"> Leis Nº 8.036/90 e 9.491/97</t>
  </si>
  <si>
    <t>% Multa sobre FGTS = [1 + 2/12 + (1/3×1/12) ] × 0,08 × 0,4 × 0,9 × 100 ∴ % Multa sobre FGTS ≅ 3,44%</t>
  </si>
  <si>
    <t>Art. 7º, XXI, CF/88, 477, 487 e 491CLT. Redução de 7 dias ou 2 horas por dia, percentual relativo a contrato de 12 meses</t>
  </si>
  <si>
    <t>[(1/30)*7]/12 = 1,94% sobre a base de cálculo</t>
  </si>
  <si>
    <t>Incidência dos encargos do submódulo 2.2 sobre o Aviso Prévio Trabalhado</t>
  </si>
  <si>
    <t>art. 15, c/c o art. 18 da Lei 8.036/90, e do art. 214, do Regulamento da Previdência Social</t>
  </si>
  <si>
    <t>% Encargos sobre APT ≅ 36,80% × 1,94% ∴ % Encargos sobre APT ≅ 0,72%</t>
  </si>
  <si>
    <t>Lei nº 9.491, de 1997 e Lei nº 13.932, de 11 de dezembro de 2019</t>
  </si>
  <si>
    <t xml:space="preserve"> % Multa sobre FGTS = APT (1,94% OU 0,0194) × 0,08 × 0,4 × 100 ≅ 0,62%</t>
  </si>
  <si>
    <r>
      <rPr>
        <b/>
        <sz val="9"/>
        <color theme="1"/>
        <rFont val="Times New Roman"/>
        <family val="1"/>
      </rPr>
      <t xml:space="preserve">Nota1: </t>
    </r>
    <r>
      <rPr>
        <sz val="9"/>
        <color theme="1"/>
        <rFont val="Times New Roman"/>
        <family val="1"/>
      </rPr>
      <t>Os itens que contemplam o módulo 4 se referem ao custo dos dias trabalhados pelo repositor/substituto, quando o empregado alocado na prestação de serviço estiver ausente, conforme as previsões estabelecidas na legislação.</t>
    </r>
  </si>
  <si>
    <r>
      <rPr>
        <b/>
        <sz val="9"/>
        <color theme="1"/>
        <rFont val="Times New Roman"/>
        <family val="1"/>
      </rPr>
      <t xml:space="preserve">Nota2: </t>
    </r>
    <r>
      <rPr>
        <sz val="9"/>
        <color theme="1"/>
        <rFont val="Times New Roman"/>
        <family val="1"/>
      </rPr>
      <t>Haverá a incidência do Submódulo 2.2 sobre esse módulo.</t>
    </r>
  </si>
  <si>
    <r>
      <rPr>
        <b/>
        <sz val="9"/>
        <color theme="1"/>
        <rFont val="Times New Roman"/>
        <family val="1"/>
      </rPr>
      <t xml:space="preserve">Nota3: </t>
    </r>
    <r>
      <rPr>
        <sz val="9"/>
        <color theme="1"/>
        <rFont val="Times New Roman"/>
        <family val="1"/>
      </rPr>
      <t>Como a multa do FGTS voltou para 40% (foi retirado os 10% em janeiro/2020 que somava 50%- Lei 13.932/2019) então, o COMPRASNET divulgou nota de que esse índice passou para 4%.</t>
    </r>
  </si>
  <si>
    <t>Módulo 4 - Custo de Reposição do Profissional Ausente</t>
  </si>
  <si>
    <t>Submódulo 4.1 - Ausências Legais</t>
  </si>
  <si>
    <t>Ausências Legais</t>
  </si>
  <si>
    <t>Substituto nas Férias</t>
  </si>
  <si>
    <t>(Terço constitucional de férias e 13º salário do ferista (3,03% + 8,33%) ÷ 12 = 0,95%)</t>
  </si>
  <si>
    <t xml:space="preserve">Substituto nas Ausências legais      </t>
  </si>
  <si>
    <t xml:space="preserve">Ausência por doença: Art.131 , inciso III, da CLT. Art. 476 da CLT, art. 6º, §1º, alínea "f", da Lei n. 605, de 1949, e art. 12, alínea "f", do Decreto n. 27.048, de 1949. </t>
  </si>
  <si>
    <t>((8 ÷ 30 ÷ 12) + (7 ÷ 30 ÷ 12)) x 100 = 4,17%</t>
  </si>
  <si>
    <t xml:space="preserve">Substituto nas Licença-paternidade   </t>
  </si>
  <si>
    <t xml:space="preserve">Ausências Legais: Art. 82 e 473 da CLT. Acórdãos TCU nº 1.904/2007 e nº 1.753/2008 - Plenário </t>
  </si>
  <si>
    <t>(5 ÷ 30 ÷ 12 x 0,075) x 100 = 0,10%</t>
  </si>
  <si>
    <t xml:space="preserve">Substituto nas Ausência por acidente de trabalho         </t>
  </si>
  <si>
    <t>Acidente de trabalho: Art. 27 do Dec. 89312/84, Art. 131 da CLT e MP. 664/2014; Nota Técnica nº 2/2018/CGAC/CISET/SG-PR</t>
  </si>
  <si>
    <t>((15 ÷ 30 ÷ 12) x 0,15 x 100 = 0,63%</t>
  </si>
  <si>
    <t>Afastamento Maternidade</t>
  </si>
  <si>
    <t>Licença Maternidade: Art. 7º inc. XVIII, CF, Lei 8.213/91, art. 72 e Lei 11770/2008. Lei n. 13.527/2016. Art. 86 da IN RFB 971/2009; Nota Técnica nº 2/2018/CGAC/CISET/SG-PR</t>
  </si>
  <si>
    <t>(1 ÷ 12 x 4) + (1,33 ÷ 12 x 4) ÷ 12 x 0,00025 x 100 = 0,02%</t>
  </si>
  <si>
    <t>Intrajornada</t>
  </si>
  <si>
    <t>Intervalo para repouso e alimentação</t>
  </si>
  <si>
    <r>
      <rPr>
        <b/>
        <sz val="10"/>
        <color theme="1"/>
        <rFont val="Times New Roman"/>
        <family val="1"/>
      </rPr>
      <t xml:space="preserve">Nota1: </t>
    </r>
    <r>
      <rPr>
        <sz val="10"/>
        <color theme="1"/>
        <rFont val="Times New Roman"/>
        <family val="1"/>
      </rPr>
      <t>Não haverá substituto para cobertura de Intervalo Intrajornada</t>
    </r>
  </si>
  <si>
    <t>Quadro-Resumo do Módulo 4 - Custo de Reposição do Profissional Ausente</t>
  </si>
  <si>
    <r>
      <rPr>
        <b/>
        <sz val="10"/>
        <color theme="1"/>
        <rFont val="Times New Roman"/>
        <family val="1"/>
      </rPr>
      <t xml:space="preserve">Nota 1: </t>
    </r>
    <r>
      <rPr>
        <sz val="10"/>
        <color theme="1"/>
        <rFont val="Times New Roman"/>
        <family val="1"/>
      </rPr>
      <t>Os itens que contemplam o módulo 4 se referem ao custo dos dias trabalhados pelo repositor/substituto, quando o empregado alocado na prestação de serviço estiver ausente, conforme as previsões estabelecidas na legislação. (Redação dada pela Instrução Normativa nº 7, de 2018)</t>
    </r>
  </si>
  <si>
    <t>Módulo 5 - Insumos Diversos</t>
  </si>
  <si>
    <t>Uniformes</t>
  </si>
  <si>
    <t>Materiais</t>
  </si>
  <si>
    <t>Equipamentos</t>
  </si>
  <si>
    <r>
      <rPr>
        <b/>
        <sz val="9"/>
        <color theme="1"/>
        <rFont val="Times New Roman"/>
        <family val="1"/>
      </rPr>
      <t xml:space="preserve">Nota1: </t>
    </r>
    <r>
      <rPr>
        <sz val="9"/>
        <color theme="1"/>
        <rFont val="Times New Roman"/>
        <family val="1"/>
      </rPr>
      <t>Valores mensais por empregado.</t>
    </r>
  </si>
  <si>
    <t>Módulo 6 -  Benefícios e Despesas Indiretas - BDI</t>
  </si>
  <si>
    <t>Média ACÓRDÃO 2622/2013 - PLENÁRIO</t>
  </si>
  <si>
    <t>Total custo indireto + Lucro</t>
  </si>
  <si>
    <t>C.1. PIS</t>
  </si>
  <si>
    <t>A licitante deve elaborar sua proposta e, por conseguinte, sua planilha com base no regime de tributação ao qual estará submetida durante a execução do contrato.</t>
  </si>
  <si>
    <t>C.2. COFINS</t>
  </si>
  <si>
    <t>C.3. ISS</t>
  </si>
  <si>
    <t xml:space="preserve">Lei Complementar nº 116, de 31 de julho de 2003 </t>
  </si>
  <si>
    <t>Total dos Tributos</t>
  </si>
  <si>
    <t>Total do Módulo 6</t>
  </si>
  <si>
    <r>
      <rPr>
        <b/>
        <sz val="9"/>
        <color theme="1"/>
        <rFont val="Times New Roman"/>
        <family val="1"/>
      </rPr>
      <t xml:space="preserve">Nota1: </t>
    </r>
    <r>
      <rPr>
        <sz val="9"/>
        <color theme="1"/>
        <rFont val="Times New Roman"/>
        <family val="1"/>
      </rPr>
      <t>Custos Indiretos e lucro- Percentual definido a critério da empresa licitante.</t>
    </r>
  </si>
  <si>
    <r>
      <rPr>
        <b/>
        <sz val="9"/>
        <rFont val="Times New Roman"/>
        <family val="1"/>
      </rPr>
      <t>Nota2:</t>
    </r>
    <r>
      <rPr>
        <sz val="9"/>
        <rFont val="Times New Roman"/>
        <family val="1"/>
      </rPr>
      <t> Custos Indiretos, Tributos e Lucro por empregado.</t>
    </r>
  </si>
  <si>
    <r>
      <rPr>
        <b/>
        <sz val="9"/>
        <rFont val="Times New Roman"/>
        <family val="1"/>
      </rPr>
      <t>Nota3: </t>
    </r>
    <r>
      <rPr>
        <sz val="9"/>
        <rFont val="Times New Roman"/>
        <family val="1"/>
      </rPr>
      <t>O valor referente a tributos é obtido aplicando-se o percentual sobre o valor do faturamento.</t>
    </r>
  </si>
  <si>
    <t>2. QUADRO-RESUMO DO CUSTO POR EMPREGADO</t>
  </si>
  <si>
    <t>Mão de obra vinculada à execução contratual (valor por empregado)</t>
  </si>
  <si>
    <t>Subtotal (A + B + C + D + E)</t>
  </si>
  <si>
    <t>Módulo 6 – Custos Indiretos, Tributos e Lucro</t>
  </si>
  <si>
    <t xml:space="preserve">Valor Total por Empregado </t>
  </si>
  <si>
    <t xml:space="preserve">DEMONSTRATIVO DO EFETIVO </t>
  </si>
  <si>
    <t>tipo de áreas</t>
  </si>
  <si>
    <t xml:space="preserve">área (m²) </t>
  </si>
  <si>
    <t>Característica da Área predominante</t>
  </si>
  <si>
    <t>Índice de Produtividade minima por posto</t>
  </si>
  <si>
    <t>Categoria Profissional</t>
  </si>
  <si>
    <t xml:space="preserve">Quantidade </t>
  </si>
  <si>
    <t>ANEXO DEBRA - DIURNO</t>
  </si>
  <si>
    <t>Áreas Internas</t>
  </si>
  <si>
    <t>Piso Frio</t>
  </si>
  <si>
    <t>Servente de Limpeza</t>
  </si>
  <si>
    <t>FNDE SEDE - DIURNO</t>
  </si>
  <si>
    <t>Áreas Externas</t>
  </si>
  <si>
    <t xml:space="preserve">Garagens - média frequencia </t>
  </si>
  <si>
    <t>Pisos Pavimentados adjacentes</t>
  </si>
  <si>
    <t>Esquadria externa</t>
  </si>
  <si>
    <t>Vidros e janelas sem uso de equipamento especial</t>
  </si>
  <si>
    <t>Fachadas envidraçadas</t>
  </si>
  <si>
    <t>Aquelas cujo acesso para limpeza exija equipamento especial</t>
  </si>
  <si>
    <t>Alpinista Industrial</t>
  </si>
  <si>
    <t>ANEXO ELCY MEIRELES - DIURNO</t>
  </si>
  <si>
    <t>Efetivo total</t>
  </si>
  <si>
    <t>Servente</t>
  </si>
  <si>
    <t>Encarregado</t>
  </si>
  <si>
    <t>VALOR ANTERIOR</t>
  </si>
  <si>
    <t>VALOR REAJUSTADO</t>
  </si>
  <si>
    <t>DIFERENÇA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</si>
  <si>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</si>
  <si>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</si>
  <si>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</si>
  <si>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</si>
  <si>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</si>
  <si>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</si>
  <si>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</si>
  <si>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</si>
  <si>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</si>
  <si>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</si>
  <si>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ENGENHEIRO CIVIL</t>
  </si>
  <si>
    <t>ENCARRREGADO GERAL</t>
  </si>
  <si>
    <t>CONDUTOR DE EQUIPES</t>
  </si>
  <si>
    <t>Eng Civil</t>
  </si>
  <si>
    <t>custo Mensal por empregado (Eng Civil)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</si>
</sst>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_-&quot;R$&quot;* #,##0.00_-;\-&quot;R$&quot;* #,##0.00_-;_-&quot;R$&quot;* &quot;-&quot;??_-;_-@_-"/>
    <numFmt numFmtId="167" formatCode="_(&quot;R$ &quot;* #,##0.00_);_(&quot;R$ &quot;* \(#,##0.00\);_(&quot;R$ &quot;* \-??_);_(@_)"/>
    <numFmt numFmtId="168" formatCode="&quot;R$&quot;\ #,##0.00"/>
    <numFmt numFmtId="169" formatCode="0.000"/>
    <numFmt numFmtId="170" formatCode="_-[$R$-416]\ * #,##0.00_-;\-[$R$-416]\ * #,##0.00_-;_-[$R$-416]\ * &quot;-&quot;??_-;_-@_-"/>
    <numFmt numFmtId="171" formatCode="0.0000"/>
  </numFmts>
  <fonts count="7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0"/>
      <name val="Arial Narrow"/>
      <family val="2"/>
    </font>
    <font>
      <b/>
      <i/>
      <sz val="10"/>
      <name val="Arial Narrow"/>
      <family val="2"/>
    </font>
    <font>
      <b/>
      <sz val="9"/>
      <name val="Arial Narrow"/>
      <family val="2"/>
    </font>
    <font>
      <b/>
      <i/>
      <u/>
      <sz val="9"/>
      <name val="Arial Narrow"/>
      <family val="2"/>
    </font>
    <font>
      <sz val="9"/>
      <name val="Arial Narrow"/>
      <family val="2"/>
    </font>
    <font>
      <sz val="9"/>
      <color theme="1"/>
      <name val="Arial Narrow"/>
      <family val="2"/>
    </font>
    <font>
      <b/>
      <i/>
      <sz val="9"/>
      <name val="Arial Narrow"/>
      <family val="2"/>
    </font>
    <font>
      <b/>
      <sz val="10"/>
      <color rgb="FFFF0000"/>
      <name val="Arial"/>
      <family val="2"/>
    </font>
    <font>
      <b/>
      <sz val="12"/>
      <color rgb="FFFF0000"/>
      <name val="Arial Narrow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Times New Roman"/>
      <family val="1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2"/>
      <color rgb="FF000000"/>
      <name val="Arial Narrow"/>
      <family val="2"/>
    </font>
    <font>
      <b/>
      <sz val="12"/>
      <color rgb="FF000000"/>
      <name val="Arial Narrow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Times New Roman"/>
      <family val="1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sz val="12"/>
      <color rgb="FFFF0000"/>
      <name val="Arial Narrow"/>
      <family val="2"/>
    </font>
    <font>
      <b/>
      <sz val="10"/>
      <color theme="4" tint="-0.499984740745262"/>
      <name val="Arial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3"/>
      <name val="Arial"/>
      <family val="2"/>
    </font>
    <font>
      <b/>
      <sz val="12"/>
      <color theme="3"/>
      <name val="Arial Narrow"/>
      <family val="2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Arial"/>
      <family val="2"/>
      <charset val="1"/>
    </font>
    <font>
      <b/>
      <sz val="12"/>
      <color theme="1"/>
      <name val="Calibri"/>
      <family val="2"/>
      <scheme val="minor"/>
    </font>
    <font>
      <sz val="11"/>
      <name val="Arial Narrow"/>
      <family val="2"/>
    </font>
    <font>
      <sz val="10"/>
      <color rgb="FFFF0000"/>
      <name val="Times New Roman"/>
      <family val="1"/>
    </font>
    <font>
      <sz val="10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name val="Times New Roman"/>
      <family val="1"/>
    </font>
    <font>
      <sz val="9"/>
      <color rgb="FF201F1E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trike/>
      <sz val="10"/>
      <color theme="1"/>
      <name val="Times New Roman"/>
      <family val="1"/>
    </font>
    <font>
      <strike/>
      <sz val="10"/>
      <color theme="1"/>
      <name val="Times New Roman"/>
      <family val="1"/>
    </font>
    <font>
      <sz val="10"/>
      <color theme="1"/>
      <name val="Arial Narrow"/>
      <family val="2"/>
    </font>
    <font>
      <strike/>
      <sz val="12"/>
      <name val="Arial Narrow"/>
      <family val="2"/>
    </font>
    <font>
      <b/>
      <strike/>
      <sz val="12"/>
      <name val="Arial Narrow"/>
      <family val="2"/>
    </font>
    <font>
      <sz val="10"/>
      <color rgb="FFFF0000"/>
      <name val="Arial Narrow"/>
      <family val="2"/>
    </font>
    <font>
      <sz val="10"/>
      <color rgb="FFFF0000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color theme="1"/>
      <name val="Arial Narrow"/>
      <family val="2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CC2E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7">
    <xf numFmtId="0" fontId="0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" fillId="0" borderId="0"/>
    <xf numFmtId="9" fontId="1" fillId="0" borderId="0" applyFill="0" applyBorder="0" applyAlignment="0" applyProtection="0"/>
    <xf numFmtId="9" fontId="5" fillId="0" borderId="0" applyFont="0" applyFill="0" applyBorder="0" applyAlignment="0" applyProtection="0"/>
    <xf numFmtId="0" fontId="18" fillId="0" borderId="0"/>
    <xf numFmtId="166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3" fillId="0" borderId="0"/>
    <xf numFmtId="0" fontId="20" fillId="0" borderId="0"/>
    <xf numFmtId="0" fontId="20" fillId="0" borderId="0"/>
    <xf numFmtId="166" fontId="3" fillId="0" borderId="0" applyFont="0" applyFill="0" applyBorder="0" applyAlignment="0" applyProtection="0"/>
    <xf numFmtId="167" fontId="1" fillId="0" borderId="0" applyFont="0" applyFill="0" applyAlignment="0" applyProtection="0"/>
    <xf numFmtId="164" fontId="1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8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733">
    <xf numFmtId="0" fontId="0" fillId="0" borderId="0" xfId="0"/>
    <xf numFmtId="0" fontId="1" fillId="0" borderId="0" xfId="2"/>
    <xf numFmtId="0" fontId="1" fillId="3" borderId="0" xfId="2" applyFill="1"/>
    <xf numFmtId="0" fontId="1" fillId="3" borderId="0" xfId="2" applyFill="1" applyAlignment="1">
      <alignment horizontal="center"/>
    </xf>
    <xf numFmtId="0" fontId="1" fillId="0" borderId="0" xfId="2" applyAlignment="1">
      <alignment horizontal="center"/>
    </xf>
    <xf numFmtId="0" fontId="1" fillId="0" borderId="0" xfId="2" applyAlignment="1">
      <alignment vertical="center"/>
    </xf>
    <xf numFmtId="0" fontId="1" fillId="0" borderId="0" xfId="2" applyAlignment="1">
      <alignment horizontal="center" vertical="center"/>
    </xf>
    <xf numFmtId="0" fontId="1" fillId="3" borderId="0" xfId="2" applyFill="1" applyAlignment="1">
      <alignment horizontal="center" vertical="center"/>
    </xf>
    <xf numFmtId="0" fontId="7" fillId="0" borderId="7" xfId="2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7" fillId="2" borderId="1" xfId="2" applyFont="1" applyFill="1" applyBorder="1" applyAlignment="1">
      <alignment horizontal="left" vertical="center" wrapText="1"/>
    </xf>
    <xf numFmtId="9" fontId="7" fillId="2" borderId="1" xfId="4" applyFont="1" applyFill="1" applyBorder="1" applyAlignment="1">
      <alignment horizontal="center" vertical="center" wrapText="1"/>
    </xf>
    <xf numFmtId="164" fontId="7" fillId="2" borderId="1" xfId="3" applyFont="1" applyFill="1" applyBorder="1" applyAlignment="1">
      <alignment horizontal="center" vertical="center" wrapText="1"/>
    </xf>
    <xf numFmtId="10" fontId="7" fillId="2" borderId="1" xfId="4" applyNumberFormat="1" applyFont="1" applyFill="1" applyBorder="1" applyAlignment="1">
      <alignment horizontal="center" vertical="center" wrapText="1"/>
    </xf>
    <xf numFmtId="0" fontId="7" fillId="3" borderId="0" xfId="2" applyFont="1" applyFill="1"/>
    <xf numFmtId="0" fontId="7" fillId="3" borderId="0" xfId="2" applyFont="1" applyFill="1" applyAlignment="1">
      <alignment horizontal="center"/>
    </xf>
    <xf numFmtId="43" fontId="7" fillId="3" borderId="0" xfId="2" applyNumberFormat="1" applyFont="1" applyFill="1"/>
    <xf numFmtId="0" fontId="7" fillId="0" borderId="0" xfId="2" applyFont="1"/>
    <xf numFmtId="0" fontId="7" fillId="0" borderId="0" xfId="2" applyFont="1" applyAlignment="1">
      <alignment horizontal="center"/>
    </xf>
    <xf numFmtId="0" fontId="7" fillId="2" borderId="7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164" fontId="6" fillId="2" borderId="1" xfId="3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7" fillId="3" borderId="1" xfId="2" applyFont="1" applyFill="1" applyBorder="1" applyAlignment="1">
      <alignment horizontal="left" vertical="center" wrapText="1"/>
    </xf>
    <xf numFmtId="0" fontId="8" fillId="3" borderId="0" xfId="2" applyFont="1" applyFill="1"/>
    <xf numFmtId="0" fontId="7" fillId="0" borderId="1" xfId="2" applyFont="1" applyBorder="1" applyAlignment="1">
      <alignment horizontal="center" vertical="center" wrapText="1"/>
    </xf>
    <xf numFmtId="0" fontId="8" fillId="3" borderId="0" xfId="2" applyFont="1" applyFill="1" applyAlignment="1">
      <alignment horizontal="center"/>
    </xf>
    <xf numFmtId="0" fontId="7" fillId="2" borderId="7" xfId="2" applyFont="1" applyFill="1" applyBorder="1" applyAlignment="1">
      <alignment horizontal="left" vertical="center" wrapText="1"/>
    </xf>
    <xf numFmtId="0" fontId="7" fillId="0" borderId="7" xfId="2" applyFont="1" applyBorder="1" applyAlignment="1">
      <alignment horizontal="left" vertical="center" wrapText="1"/>
    </xf>
    <xf numFmtId="0" fontId="7" fillId="0" borderId="1" xfId="2" applyFont="1" applyBorder="1" applyAlignment="1">
      <alignment horizontal="left" vertical="center" wrapText="1"/>
    </xf>
    <xf numFmtId="0" fontId="7" fillId="0" borderId="8" xfId="2" applyFont="1" applyBorder="1" applyAlignment="1">
      <alignment horizontal="left" vertical="center" wrapText="1"/>
    </xf>
    <xf numFmtId="1" fontId="9" fillId="4" borderId="1" xfId="2" applyNumberFormat="1" applyFont="1" applyFill="1" applyBorder="1" applyAlignment="1">
      <alignment horizontal="center" vertical="center"/>
    </xf>
    <xf numFmtId="0" fontId="10" fillId="4" borderId="7" xfId="2" applyFont="1" applyFill="1" applyBorder="1" applyAlignment="1">
      <alignment horizontal="center" vertical="center"/>
    </xf>
    <xf numFmtId="0" fontId="10" fillId="4" borderId="7" xfId="2" applyFont="1" applyFill="1" applyBorder="1" applyAlignment="1">
      <alignment horizontal="center" vertical="center" wrapText="1"/>
    </xf>
    <xf numFmtId="0" fontId="12" fillId="0" borderId="1" xfId="2" applyFont="1" applyBorder="1" applyAlignment="1">
      <alignment horizontal="left" vertical="center"/>
    </xf>
    <xf numFmtId="43" fontId="13" fillId="0" borderId="1" xfId="6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1" fontId="12" fillId="0" borderId="1" xfId="2" applyNumberFormat="1" applyFont="1" applyBorder="1" applyAlignment="1">
      <alignment horizontal="center" vertical="center"/>
    </xf>
    <xf numFmtId="43" fontId="13" fillId="0" borderId="1" xfId="6" applyFont="1" applyBorder="1" applyAlignment="1">
      <alignment vertical="center"/>
    </xf>
    <xf numFmtId="0" fontId="12" fillId="0" borderId="1" xfId="2" applyFont="1" applyBorder="1" applyAlignment="1">
      <alignment horizontal="center" vertical="center"/>
    </xf>
    <xf numFmtId="0" fontId="12" fillId="0" borderId="1" xfId="2" applyFont="1" applyBorder="1" applyAlignment="1">
      <alignment horizontal="left" vertical="center" wrapText="1"/>
    </xf>
    <xf numFmtId="0" fontId="12" fillId="3" borderId="0" xfId="2" applyFont="1" applyFill="1"/>
    <xf numFmtId="0" fontId="12" fillId="3" borderId="0" xfId="2" applyFont="1" applyFill="1" applyAlignment="1">
      <alignment horizontal="center"/>
    </xf>
    <xf numFmtId="0" fontId="14" fillId="4" borderId="1" xfId="2" applyFont="1" applyFill="1" applyBorder="1" applyAlignment="1">
      <alignment horizontal="center"/>
    </xf>
    <xf numFmtId="1" fontId="14" fillId="4" borderId="1" xfId="2" applyNumberFormat="1" applyFont="1" applyFill="1" applyBorder="1" applyAlignment="1">
      <alignment horizontal="center" vertical="center"/>
    </xf>
    <xf numFmtId="43" fontId="12" fillId="3" borderId="0" xfId="2" applyNumberFormat="1" applyFont="1" applyFill="1" applyAlignment="1">
      <alignment horizontal="center"/>
    </xf>
    <xf numFmtId="164" fontId="7" fillId="2" borderId="1" xfId="3" applyFont="1" applyFill="1" applyBorder="1" applyAlignment="1">
      <alignment horizontal="left" vertical="center" wrapText="1"/>
    </xf>
    <xf numFmtId="164" fontId="7" fillId="2" borderId="1" xfId="4" applyNumberFormat="1" applyFont="1" applyFill="1" applyBorder="1" applyAlignment="1">
      <alignment vertical="center" wrapText="1"/>
    </xf>
    <xf numFmtId="9" fontId="7" fillId="0" borderId="0" xfId="4" applyFont="1" applyFill="1" applyBorder="1" applyAlignment="1">
      <alignment horizontal="center" vertical="center" wrapText="1"/>
    </xf>
    <xf numFmtId="10" fontId="7" fillId="0" borderId="0" xfId="4" applyNumberFormat="1" applyFont="1" applyFill="1" applyBorder="1" applyAlignment="1">
      <alignment horizontal="center" vertical="center" wrapText="1"/>
    </xf>
    <xf numFmtId="44" fontId="0" fillId="0" borderId="1" xfId="1" applyFont="1" applyBorder="1"/>
    <xf numFmtId="44" fontId="0" fillId="0" borderId="1" xfId="0" applyNumberFormat="1" applyBorder="1"/>
    <xf numFmtId="0" fontId="0" fillId="0" borderId="1" xfId="0" applyBorder="1" applyAlignment="1">
      <alignment horizontal="center"/>
    </xf>
    <xf numFmtId="0" fontId="17" fillId="0" borderId="1" xfId="0" applyFont="1" applyBorder="1" applyAlignment="1">
      <alignment horizontal="center"/>
    </xf>
    <xf numFmtId="44" fontId="17" fillId="0" borderId="1" xfId="0" applyNumberFormat="1" applyFont="1" applyBorder="1"/>
    <xf numFmtId="16" fontId="0" fillId="0" borderId="1" xfId="0" applyNumberFormat="1" applyBorder="1" applyAlignment="1">
      <alignment horizontal="center"/>
    </xf>
    <xf numFmtId="0" fontId="7" fillId="3" borderId="1" xfId="2" applyFont="1" applyFill="1" applyBorder="1" applyAlignment="1">
      <alignment horizontal="center" vertical="center" wrapText="1"/>
    </xf>
    <xf numFmtId="164" fontId="7" fillId="3" borderId="1" xfId="3" applyFont="1" applyFill="1" applyBorder="1" applyAlignment="1">
      <alignment horizontal="center" vertical="center" wrapText="1"/>
    </xf>
    <xf numFmtId="164" fontId="7" fillId="3" borderId="0" xfId="3" applyFont="1" applyFill="1" applyBorder="1" applyAlignment="1">
      <alignment horizontal="center" vertical="center" wrapText="1"/>
    </xf>
    <xf numFmtId="164" fontId="6" fillId="3" borderId="1" xfId="3" applyFont="1" applyFill="1" applyBorder="1" applyAlignment="1">
      <alignment horizontal="center" vertical="center" wrapText="1"/>
    </xf>
    <xf numFmtId="0" fontId="0" fillId="0" borderId="1" xfId="0" applyBorder="1"/>
    <xf numFmtId="0" fontId="7" fillId="0" borderId="0" xfId="0" applyFont="1"/>
    <xf numFmtId="0" fontId="21" fillId="6" borderId="0" xfId="0" applyFont="1" applyFill="1" applyAlignment="1">
      <alignment vertical="center"/>
    </xf>
    <xf numFmtId="0" fontId="21" fillId="6" borderId="0" xfId="0" applyFont="1" applyFill="1" applyAlignment="1">
      <alignment vertical="center" wrapText="1"/>
    </xf>
    <xf numFmtId="0" fontId="22" fillId="3" borderId="0" xfId="0" applyFont="1" applyFill="1" applyAlignment="1">
      <alignment vertical="center" wrapText="1"/>
    </xf>
    <xf numFmtId="0" fontId="23" fillId="6" borderId="0" xfId="0" applyFont="1" applyFill="1" applyAlignment="1">
      <alignment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164" fontId="24" fillId="0" borderId="1" xfId="0" applyNumberFormat="1" applyFont="1" applyBorder="1" applyAlignment="1">
      <alignment vertical="center" wrapText="1"/>
    </xf>
    <xf numFmtId="0" fontId="0" fillId="3" borderId="0" xfId="0" applyFill="1"/>
    <xf numFmtId="10" fontId="15" fillId="0" borderId="0" xfId="2" applyNumberFormat="1" applyFont="1" applyAlignment="1">
      <alignment horizontal="center"/>
    </xf>
    <xf numFmtId="164" fontId="16" fillId="3" borderId="0" xfId="3" applyFont="1" applyFill="1" applyBorder="1" applyAlignment="1">
      <alignment horizontal="center" vertical="center" wrapText="1"/>
    </xf>
    <xf numFmtId="0" fontId="2" fillId="0" borderId="0" xfId="2" applyFont="1"/>
    <xf numFmtId="43" fontId="1" fillId="0" borderId="0" xfId="2" applyNumberFormat="1"/>
    <xf numFmtId="10" fontId="6" fillId="0" borderId="0" xfId="2" applyNumberFormat="1" applyFont="1" applyAlignment="1">
      <alignment horizontal="center" vertical="center" wrapText="1"/>
    </xf>
    <xf numFmtId="164" fontId="6" fillId="3" borderId="0" xfId="3" applyFont="1" applyFill="1" applyBorder="1" applyAlignment="1">
      <alignment horizontal="center" vertical="center" wrapText="1"/>
    </xf>
    <xf numFmtId="10" fontId="7" fillId="0" borderId="1" xfId="4" applyNumberFormat="1" applyFont="1" applyFill="1" applyBorder="1" applyAlignment="1">
      <alignment horizontal="center" vertical="center" wrapText="1"/>
    </xf>
    <xf numFmtId="0" fontId="26" fillId="3" borderId="0" xfId="0" applyFont="1" applyFill="1" applyAlignment="1">
      <alignment horizontal="center"/>
    </xf>
    <xf numFmtId="0" fontId="0" fillId="0" borderId="26" xfId="0" applyBorder="1"/>
    <xf numFmtId="0" fontId="0" fillId="9" borderId="25" xfId="0" applyFill="1" applyBorder="1"/>
    <xf numFmtId="0" fontId="0" fillId="9" borderId="29" xfId="0" applyFill="1" applyBorder="1"/>
    <xf numFmtId="0" fontId="27" fillId="0" borderId="23" xfId="0" applyFont="1" applyBorder="1"/>
    <xf numFmtId="0" fontId="27" fillId="0" borderId="7" xfId="0" applyFont="1" applyBorder="1"/>
    <xf numFmtId="0" fontId="27" fillId="0" borderId="30" xfId="0" applyFont="1" applyBorder="1"/>
    <xf numFmtId="0" fontId="27" fillId="0" borderId="0" xfId="0" applyFont="1"/>
    <xf numFmtId="0" fontId="0" fillId="0" borderId="12" xfId="0" applyBorder="1"/>
    <xf numFmtId="168" fontId="0" fillId="0" borderId="1" xfId="0" applyNumberFormat="1" applyBorder="1"/>
    <xf numFmtId="168" fontId="0" fillId="0" borderId="18" xfId="0" applyNumberFormat="1" applyBorder="1"/>
    <xf numFmtId="168" fontId="0" fillId="0" borderId="0" xfId="0" applyNumberFormat="1"/>
    <xf numFmtId="0" fontId="0" fillId="0" borderId="18" xfId="0" applyBorder="1"/>
    <xf numFmtId="0" fontId="0" fillId="0" borderId="12" xfId="0" applyBorder="1" applyAlignment="1">
      <alignment vertical="center"/>
    </xf>
    <xf numFmtId="0" fontId="0" fillId="0" borderId="31" xfId="0" applyBorder="1"/>
    <xf numFmtId="0" fontId="0" fillId="0" borderId="8" xfId="0" applyBorder="1" applyAlignment="1">
      <alignment horizontal="center"/>
    </xf>
    <xf numFmtId="168" fontId="0" fillId="0" borderId="8" xfId="0" applyNumberFormat="1" applyBorder="1"/>
    <xf numFmtId="0" fontId="0" fillId="0" borderId="14" xfId="0" applyBorder="1"/>
    <xf numFmtId="0" fontId="0" fillId="0" borderId="22" xfId="0" applyBorder="1"/>
    <xf numFmtId="0" fontId="27" fillId="0" borderId="1" xfId="0" applyFont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168" fontId="17" fillId="0" borderId="32" xfId="0" applyNumberFormat="1" applyFont="1" applyBorder="1"/>
    <xf numFmtId="10" fontId="1" fillId="0" borderId="0" xfId="2" applyNumberFormat="1"/>
    <xf numFmtId="164" fontId="7" fillId="0" borderId="1" xfId="3" applyFont="1" applyFill="1" applyBorder="1" applyAlignment="1">
      <alignment horizontal="center" vertical="center" wrapText="1"/>
    </xf>
    <xf numFmtId="164" fontId="7" fillId="0" borderId="1" xfId="3" applyFont="1" applyFill="1" applyBorder="1" applyAlignment="1">
      <alignment horizontal="left" vertical="center" wrapText="1"/>
    </xf>
    <xf numFmtId="0" fontId="0" fillId="0" borderId="24" xfId="0" applyBorder="1" applyAlignment="1">
      <alignment horizontal="center"/>
    </xf>
    <xf numFmtId="0" fontId="0" fillId="0" borderId="14" xfId="0" applyBorder="1" applyAlignment="1">
      <alignment horizontal="center"/>
    </xf>
    <xf numFmtId="0" fontId="31" fillId="0" borderId="0" xfId="0" applyFont="1"/>
    <xf numFmtId="0" fontId="29" fillId="0" borderId="23" xfId="0" applyFont="1" applyBorder="1" applyAlignment="1">
      <alignment horizontal="center" wrapText="1"/>
    </xf>
    <xf numFmtId="0" fontId="29" fillId="10" borderId="7" xfId="0" applyFont="1" applyFill="1" applyBorder="1" applyAlignment="1">
      <alignment wrapText="1"/>
    </xf>
    <xf numFmtId="0" fontId="29" fillId="10" borderId="7" xfId="0" applyFont="1" applyFill="1" applyBorder="1" applyAlignment="1">
      <alignment horizontal="center" wrapText="1"/>
    </xf>
    <xf numFmtId="166" fontId="29" fillId="10" borderId="5" xfId="27" applyFont="1" applyFill="1" applyBorder="1"/>
    <xf numFmtId="0" fontId="29" fillId="0" borderId="12" xfId="0" applyFont="1" applyBorder="1" applyAlignment="1">
      <alignment horizontal="center" wrapText="1"/>
    </xf>
    <xf numFmtId="0" fontId="29" fillId="10" borderId="1" xfId="0" applyFont="1" applyFill="1" applyBorder="1" applyAlignment="1">
      <alignment wrapText="1"/>
    </xf>
    <xf numFmtId="0" fontId="29" fillId="10" borderId="1" xfId="0" applyFont="1" applyFill="1" applyBorder="1" applyAlignment="1">
      <alignment horizontal="center" wrapText="1"/>
    </xf>
    <xf numFmtId="166" fontId="29" fillId="10" borderId="2" xfId="27" applyFont="1" applyFill="1" applyBorder="1"/>
    <xf numFmtId="0" fontId="29" fillId="10" borderId="8" xfId="0" applyFont="1" applyFill="1" applyBorder="1" applyAlignment="1">
      <alignment horizontal="center" wrapText="1"/>
    </xf>
    <xf numFmtId="0" fontId="29" fillId="10" borderId="1" xfId="0" applyFont="1" applyFill="1" applyBorder="1" applyAlignment="1">
      <alignment horizontal="center"/>
    </xf>
    <xf numFmtId="0" fontId="29" fillId="10" borderId="1" xfId="0" applyFont="1" applyFill="1" applyBorder="1" applyAlignment="1">
      <alignment vertical="center"/>
    </xf>
    <xf numFmtId="0" fontId="29" fillId="10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vertical="center" wrapText="1"/>
    </xf>
    <xf numFmtId="0" fontId="29" fillId="0" borderId="1" xfId="0" applyFont="1" applyBorder="1" applyAlignment="1">
      <alignment wrapText="1"/>
    </xf>
    <xf numFmtId="0" fontId="29" fillId="10" borderId="8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vertical="center" wrapText="1"/>
    </xf>
    <xf numFmtId="0" fontId="29" fillId="10" borderId="1" xfId="0" applyFont="1" applyFill="1" applyBorder="1"/>
    <xf numFmtId="3" fontId="29" fillId="10" borderId="1" xfId="0" applyNumberFormat="1" applyFont="1" applyFill="1" applyBorder="1" applyAlignment="1">
      <alignment horizontal="center" wrapText="1"/>
    </xf>
    <xf numFmtId="0" fontId="29" fillId="0" borderId="1" xfId="0" applyFont="1" applyBorder="1" applyAlignment="1">
      <alignment horizontal="center" wrapText="1"/>
    </xf>
    <xf numFmtId="0" fontId="17" fillId="0" borderId="1" xfId="0" applyFont="1" applyBorder="1"/>
    <xf numFmtId="0" fontId="17" fillId="0" borderId="1" xfId="0" applyFont="1" applyBorder="1" applyAlignment="1">
      <alignment horizontal="center" vertical="center"/>
    </xf>
    <xf numFmtId="0" fontId="0" fillId="3" borderId="1" xfId="0" applyFill="1" applyBorder="1"/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left" vertical="center" wrapText="1"/>
    </xf>
    <xf numFmtId="0" fontId="32" fillId="3" borderId="1" xfId="0" applyFont="1" applyFill="1" applyBorder="1"/>
    <xf numFmtId="0" fontId="32" fillId="3" borderId="0" xfId="0" applyFont="1" applyFill="1" applyAlignment="1">
      <alignment horizontal="left" vertical="center" wrapText="1"/>
    </xf>
    <xf numFmtId="0" fontId="32" fillId="3" borderId="1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24" xfId="0" applyBorder="1"/>
    <xf numFmtId="0" fontId="0" fillId="0" borderId="21" xfId="0" applyBorder="1"/>
    <xf numFmtId="168" fontId="0" fillId="0" borderId="7" xfId="0" applyNumberFormat="1" applyBorder="1"/>
    <xf numFmtId="168" fontId="0" fillId="0" borderId="14" xfId="0" applyNumberFormat="1" applyBorder="1"/>
    <xf numFmtId="168" fontId="0" fillId="0" borderId="24" xfId="0" applyNumberFormat="1" applyBorder="1"/>
    <xf numFmtId="168" fontId="0" fillId="0" borderId="33" xfId="0" applyNumberFormat="1" applyBorder="1"/>
    <xf numFmtId="0" fontId="35" fillId="12" borderId="14" xfId="0" applyFont="1" applyFill="1" applyBorder="1" applyAlignment="1">
      <alignment horizontal="center" vertical="center"/>
    </xf>
    <xf numFmtId="0" fontId="35" fillId="12" borderId="14" xfId="0" applyFont="1" applyFill="1" applyBorder="1" applyAlignment="1">
      <alignment horizontal="center" vertical="center" wrapText="1"/>
    </xf>
    <xf numFmtId="0" fontId="35" fillId="12" borderId="22" xfId="0" applyFont="1" applyFill="1" applyBorder="1"/>
    <xf numFmtId="168" fontId="17" fillId="12" borderId="1" xfId="0" applyNumberFormat="1" applyFont="1" applyFill="1" applyBorder="1"/>
    <xf numFmtId="168" fontId="17" fillId="12" borderId="7" xfId="0" applyNumberFormat="1" applyFont="1" applyFill="1" applyBorder="1"/>
    <xf numFmtId="0" fontId="37" fillId="0" borderId="1" xfId="0" applyFont="1" applyBorder="1" applyAlignment="1">
      <alignment vertical="center" wrapText="1"/>
    </xf>
    <xf numFmtId="168" fontId="17" fillId="0" borderId="0" xfId="0" applyNumberFormat="1" applyFont="1"/>
    <xf numFmtId="168" fontId="37" fillId="0" borderId="1" xfId="0" applyNumberFormat="1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4" fontId="1" fillId="0" borderId="0" xfId="2" applyNumberFormat="1"/>
    <xf numFmtId="168" fontId="17" fillId="8" borderId="1" xfId="0" applyNumberFormat="1" applyFont="1" applyFill="1" applyBorder="1"/>
    <xf numFmtId="168" fontId="17" fillId="3" borderId="0" xfId="0" applyNumberFormat="1" applyFont="1" applyFill="1"/>
    <xf numFmtId="168" fontId="17" fillId="0" borderId="34" xfId="0" applyNumberFormat="1" applyFont="1" applyBorder="1"/>
    <xf numFmtId="169" fontId="0" fillId="0" borderId="1" xfId="0" applyNumberFormat="1" applyBorder="1"/>
    <xf numFmtId="2" fontId="0" fillId="0" borderId="24" xfId="0" applyNumberFormat="1" applyBorder="1"/>
    <xf numFmtId="2" fontId="0" fillId="0" borderId="1" xfId="0" applyNumberFormat="1" applyBorder="1"/>
    <xf numFmtId="2" fontId="0" fillId="0" borderId="14" xfId="0" applyNumberFormat="1" applyBorder="1"/>
    <xf numFmtId="2" fontId="0" fillId="0" borderId="7" xfId="0" applyNumberFormat="1" applyBorder="1"/>
    <xf numFmtId="0" fontId="17" fillId="3" borderId="0" xfId="0" applyFont="1" applyFill="1"/>
    <xf numFmtId="168" fontId="17" fillId="0" borderId="19" xfId="0" applyNumberFormat="1" applyFont="1" applyBorder="1"/>
    <xf numFmtId="0" fontId="17" fillId="0" borderId="1" xfId="0" applyFont="1" applyBorder="1" applyAlignment="1">
      <alignment vertical="center"/>
    </xf>
    <xf numFmtId="0" fontId="36" fillId="3" borderId="0" xfId="0" applyFont="1" applyFill="1" applyAlignment="1">
      <alignment vertical="center" wrapText="1"/>
    </xf>
    <xf numFmtId="168" fontId="0" fillId="3" borderId="1" xfId="0" applyNumberFormat="1" applyFill="1" applyBorder="1"/>
    <xf numFmtId="0" fontId="36" fillId="6" borderId="0" xfId="0" applyFont="1" applyFill="1" applyAlignment="1">
      <alignment horizontal="center" vertical="center" wrapText="1"/>
    </xf>
    <xf numFmtId="0" fontId="29" fillId="3" borderId="1" xfId="0" applyFont="1" applyFill="1" applyBorder="1" applyAlignment="1">
      <alignment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29" fillId="3" borderId="7" xfId="0" applyFont="1" applyFill="1" applyBorder="1" applyAlignment="1">
      <alignment horizontal="center" wrapText="1"/>
    </xf>
    <xf numFmtId="166" fontId="29" fillId="3" borderId="2" xfId="27" applyFont="1" applyFill="1" applyBorder="1"/>
    <xf numFmtId="166" fontId="29" fillId="3" borderId="5" xfId="27" applyFont="1" applyFill="1" applyBorder="1"/>
    <xf numFmtId="0" fontId="29" fillId="3" borderId="1" xfId="0" applyFont="1" applyFill="1" applyBorder="1" applyAlignment="1">
      <alignment wrapText="1"/>
    </xf>
    <xf numFmtId="0" fontId="29" fillId="3" borderId="1" xfId="0" applyFont="1" applyFill="1" applyBorder="1" applyAlignment="1">
      <alignment horizontal="center" wrapText="1"/>
    </xf>
    <xf numFmtId="0" fontId="29" fillId="3" borderId="8" xfId="0" applyFont="1" applyFill="1" applyBorder="1" applyAlignment="1">
      <alignment horizontal="center" wrapText="1"/>
    </xf>
    <xf numFmtId="4" fontId="0" fillId="0" borderId="0" xfId="0" applyNumberFormat="1"/>
    <xf numFmtId="0" fontId="32" fillId="0" borderId="12" xfId="0" applyFont="1" applyBorder="1" applyAlignment="1">
      <alignment vertical="center" wrapText="1"/>
    </xf>
    <xf numFmtId="0" fontId="32" fillId="0" borderId="4" xfId="0" applyFont="1" applyBorder="1" applyAlignment="1">
      <alignment vertical="center" wrapText="1"/>
    </xf>
    <xf numFmtId="0" fontId="32" fillId="0" borderId="1" xfId="0" applyFont="1" applyBorder="1" applyAlignment="1">
      <alignment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2" fillId="0" borderId="11" xfId="0" applyFont="1" applyBorder="1" applyAlignment="1">
      <alignment vertical="center" wrapText="1"/>
    </xf>
    <xf numFmtId="0" fontId="32" fillId="0" borderId="8" xfId="0" applyFont="1" applyBorder="1" applyAlignment="1">
      <alignment vertical="center" wrapText="1"/>
    </xf>
    <xf numFmtId="0" fontId="32" fillId="0" borderId="9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8" xfId="0" applyBorder="1"/>
    <xf numFmtId="0" fontId="32" fillId="0" borderId="8" xfId="0" applyFont="1" applyBorder="1" applyAlignment="1">
      <alignment horizontal="center" vertical="center" wrapText="1"/>
    </xf>
    <xf numFmtId="0" fontId="32" fillId="0" borderId="7" xfId="0" applyFont="1" applyBorder="1" applyAlignment="1">
      <alignment vertical="center" wrapText="1"/>
    </xf>
    <xf numFmtId="0" fontId="0" fillId="0" borderId="7" xfId="0" applyBorder="1" applyAlignment="1">
      <alignment wrapText="1"/>
    </xf>
    <xf numFmtId="0" fontId="32" fillId="0" borderId="7" xfId="0" applyFont="1" applyBorder="1" applyAlignment="1">
      <alignment horizontal="center" vertical="center" wrapText="1"/>
    </xf>
    <xf numFmtId="0" fontId="0" fillId="16" borderId="1" xfId="0" applyFill="1" applyBorder="1" applyAlignment="1">
      <alignment wrapText="1"/>
    </xf>
    <xf numFmtId="0" fontId="42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168" fontId="17" fillId="0" borderId="1" xfId="0" applyNumberFormat="1" applyFont="1" applyBorder="1"/>
    <xf numFmtId="0" fontId="0" fillId="9" borderId="45" xfId="0" applyFill="1" applyBorder="1"/>
    <xf numFmtId="0" fontId="0" fillId="0" borderId="2" xfId="0" applyBorder="1"/>
    <xf numFmtId="0" fontId="0" fillId="0" borderId="9" xfId="0" applyBorder="1"/>
    <xf numFmtId="168" fontId="0" fillId="0" borderId="46" xfId="0" applyNumberFormat="1" applyBorder="1"/>
    <xf numFmtId="0" fontId="0" fillId="0" borderId="46" xfId="0" applyBorder="1"/>
    <xf numFmtId="168" fontId="17" fillId="12" borderId="30" xfId="0" applyNumberFormat="1" applyFont="1" applyFill="1" applyBorder="1"/>
    <xf numFmtId="168" fontId="17" fillId="12" borderId="18" xfId="0" applyNumberFormat="1" applyFont="1" applyFill="1" applyBorder="1"/>
    <xf numFmtId="168" fontId="17" fillId="12" borderId="21" xfId="0" applyNumberFormat="1" applyFont="1" applyFill="1" applyBorder="1"/>
    <xf numFmtId="0" fontId="0" fillId="0" borderId="41" xfId="0" applyBorder="1"/>
    <xf numFmtId="0" fontId="0" fillId="0" borderId="20" xfId="0" applyBorder="1"/>
    <xf numFmtId="0" fontId="0" fillId="0" borderId="49" xfId="0" applyBorder="1"/>
    <xf numFmtId="0" fontId="0" fillId="0" borderId="13" xfId="0" applyBorder="1"/>
    <xf numFmtId="0" fontId="0" fillId="0" borderId="50" xfId="0" applyBorder="1"/>
    <xf numFmtId="168" fontId="17" fillId="0" borderId="36" xfId="0" applyNumberFormat="1" applyFont="1" applyBorder="1"/>
    <xf numFmtId="0" fontId="0" fillId="0" borderId="8" xfId="0" applyBorder="1" applyAlignment="1">
      <alignment horizontal="center" wrapText="1"/>
    </xf>
    <xf numFmtId="168" fontId="17" fillId="12" borderId="46" xfId="0" applyNumberFormat="1" applyFont="1" applyFill="1" applyBorder="1"/>
    <xf numFmtId="168" fontId="17" fillId="12" borderId="22" xfId="0" applyNumberFormat="1" applyFont="1" applyFill="1" applyBorder="1" applyAlignment="1">
      <alignment horizontal="right"/>
    </xf>
    <xf numFmtId="0" fontId="32" fillId="0" borderId="41" xfId="0" applyFont="1" applyBorder="1" applyAlignment="1">
      <alignment vertical="center" wrapText="1"/>
    </xf>
    <xf numFmtId="0" fontId="0" fillId="0" borderId="8" xfId="0" applyBorder="1" applyAlignment="1">
      <alignment wrapText="1"/>
    </xf>
    <xf numFmtId="170" fontId="0" fillId="0" borderId="0" xfId="0" applyNumberFormat="1"/>
    <xf numFmtId="0" fontId="32" fillId="0" borderId="40" xfId="0" applyFont="1" applyBorder="1" applyAlignment="1">
      <alignment vertical="center" wrapText="1"/>
    </xf>
    <xf numFmtId="0" fontId="0" fillId="0" borderId="40" xfId="0" applyBorder="1" applyAlignment="1">
      <alignment wrapText="1"/>
    </xf>
    <xf numFmtId="0" fontId="0" fillId="0" borderId="43" xfId="0" applyBorder="1" applyAlignment="1">
      <alignment wrapText="1"/>
    </xf>
    <xf numFmtId="0" fontId="43" fillId="17" borderId="0" xfId="0" applyFont="1" applyFill="1" applyAlignment="1">
      <alignment wrapText="1"/>
    </xf>
    <xf numFmtId="0" fontId="44" fillId="17" borderId="0" xfId="0" applyFont="1" applyFill="1" applyAlignment="1">
      <alignment wrapText="1"/>
    </xf>
    <xf numFmtId="0" fontId="45" fillId="17" borderId="0" xfId="0" applyFont="1" applyFill="1" applyAlignment="1">
      <alignment wrapText="1"/>
    </xf>
    <xf numFmtId="8" fontId="45" fillId="17" borderId="0" xfId="0" applyNumberFormat="1" applyFont="1" applyFill="1" applyAlignment="1">
      <alignment wrapText="1"/>
    </xf>
    <xf numFmtId="10" fontId="45" fillId="17" borderId="0" xfId="0" applyNumberFormat="1" applyFont="1" applyFill="1" applyAlignment="1">
      <alignment wrapText="1"/>
    </xf>
    <xf numFmtId="8" fontId="44" fillId="17" borderId="0" xfId="0" applyNumberFormat="1" applyFont="1" applyFill="1" applyAlignment="1">
      <alignment wrapText="1"/>
    </xf>
    <xf numFmtId="44" fontId="0" fillId="0" borderId="41" xfId="0" applyNumberFormat="1" applyBorder="1"/>
    <xf numFmtId="0" fontId="0" fillId="0" borderId="41" xfId="0" applyBorder="1" applyAlignment="1">
      <alignment horizontal="center" vertical="center"/>
    </xf>
    <xf numFmtId="0" fontId="48" fillId="0" borderId="0" xfId="2" applyFont="1"/>
    <xf numFmtId="10" fontId="7" fillId="7" borderId="1" xfId="4" applyNumberFormat="1" applyFont="1" applyFill="1" applyBorder="1" applyAlignment="1">
      <alignment horizontal="center" vertical="center" wrapText="1"/>
    </xf>
    <xf numFmtId="10" fontId="47" fillId="0" borderId="1" xfId="4" applyNumberFormat="1" applyFont="1" applyFill="1" applyBorder="1" applyAlignment="1">
      <alignment horizontal="center" vertical="center" wrapText="1"/>
    </xf>
    <xf numFmtId="0" fontId="49" fillId="16" borderId="58" xfId="0" applyFont="1" applyFill="1" applyBorder="1" applyAlignment="1">
      <alignment horizontal="center" vertical="center" wrapText="1"/>
    </xf>
    <xf numFmtId="0" fontId="50" fillId="0" borderId="59" xfId="0" applyFont="1" applyBorder="1" applyAlignment="1">
      <alignment vertical="center" wrapText="1"/>
    </xf>
    <xf numFmtId="0" fontId="50" fillId="0" borderId="56" xfId="0" applyFont="1" applyBorder="1" applyAlignment="1">
      <alignment horizontal="left" vertical="center" wrapText="1"/>
    </xf>
    <xf numFmtId="0" fontId="50" fillId="0" borderId="56" xfId="0" applyFont="1" applyBorder="1" applyAlignment="1">
      <alignment vertical="center" wrapText="1"/>
    </xf>
    <xf numFmtId="0" fontId="50" fillId="0" borderId="60" xfId="0" applyFont="1" applyBorder="1" applyAlignment="1">
      <alignment horizontal="left" vertical="center" wrapText="1"/>
    </xf>
    <xf numFmtId="10" fontId="50" fillId="0" borderId="59" xfId="0" applyNumberFormat="1" applyFont="1" applyBorder="1" applyAlignment="1">
      <alignment horizontal="center" vertical="center" wrapText="1"/>
    </xf>
    <xf numFmtId="10" fontId="50" fillId="0" borderId="56" xfId="0" applyNumberFormat="1" applyFont="1" applyBorder="1" applyAlignment="1">
      <alignment horizontal="center" vertical="center" wrapText="1"/>
    </xf>
    <xf numFmtId="10" fontId="50" fillId="0" borderId="60" xfId="0" applyNumberFormat="1" applyFont="1" applyBorder="1" applyAlignment="1">
      <alignment horizontal="center" vertical="center" wrapText="1"/>
    </xf>
    <xf numFmtId="43" fontId="1" fillId="0" borderId="0" xfId="2" applyNumberFormat="1" applyAlignment="1">
      <alignment vertical="center" wrapText="1"/>
    </xf>
    <xf numFmtId="0" fontId="16" fillId="3" borderId="0" xfId="2" applyFont="1" applyFill="1" applyAlignment="1">
      <alignment horizontal="center" vertical="center" wrapText="1"/>
    </xf>
    <xf numFmtId="0" fontId="6" fillId="3" borderId="0" xfId="2" applyFont="1" applyFill="1" applyAlignment="1">
      <alignment horizontal="center" vertical="center" wrapText="1"/>
    </xf>
    <xf numFmtId="0" fontId="7" fillId="3" borderId="0" xfId="2" applyFont="1" applyFill="1" applyAlignment="1">
      <alignment horizontal="center" vertical="center" wrapText="1"/>
    </xf>
    <xf numFmtId="14" fontId="6" fillId="3" borderId="0" xfId="2" applyNumberFormat="1" applyFont="1" applyFill="1" applyAlignment="1">
      <alignment horizontal="center" vertical="center" wrapText="1"/>
    </xf>
    <xf numFmtId="3" fontId="6" fillId="3" borderId="0" xfId="2" applyNumberFormat="1" applyFont="1" applyFill="1" applyAlignment="1">
      <alignment horizontal="center" vertical="center" wrapText="1"/>
    </xf>
    <xf numFmtId="164" fontId="7" fillId="3" borderId="0" xfId="3" applyFont="1" applyFill="1" applyBorder="1" applyAlignment="1">
      <alignment horizontal="left" vertical="center" wrapText="1"/>
    </xf>
    <xf numFmtId="0" fontId="6" fillId="6" borderId="0" xfId="0" applyFont="1" applyFill="1" applyAlignment="1">
      <alignment horizontal="center" vertical="center"/>
    </xf>
    <xf numFmtId="0" fontId="6" fillId="6" borderId="0" xfId="0" applyFont="1" applyFill="1" applyAlignment="1">
      <alignment vertical="center" wrapText="1"/>
    </xf>
    <xf numFmtId="164" fontId="24" fillId="3" borderId="0" xfId="0" applyNumberFormat="1" applyFont="1" applyFill="1" applyAlignment="1">
      <alignment vertical="center" wrapText="1"/>
    </xf>
    <xf numFmtId="164" fontId="25" fillId="6" borderId="0" xfId="0" applyNumberFormat="1" applyFont="1" applyFill="1" applyAlignment="1">
      <alignment vertical="center" wrapText="1"/>
    </xf>
    <xf numFmtId="0" fontId="6" fillId="6" borderId="0" xfId="0" applyFont="1" applyFill="1" applyAlignment="1">
      <alignment horizontal="center" vertical="center" wrapText="1"/>
    </xf>
    <xf numFmtId="164" fontId="7" fillId="3" borderId="0" xfId="4" applyNumberFormat="1" applyFont="1" applyFill="1" applyBorder="1" applyAlignment="1">
      <alignment vertical="center" wrapText="1"/>
    </xf>
    <xf numFmtId="164" fontId="6" fillId="3" borderId="0" xfId="4" applyNumberFormat="1" applyFont="1" applyFill="1" applyBorder="1" applyAlignment="1">
      <alignment vertical="center" wrapText="1"/>
    </xf>
    <xf numFmtId="164" fontId="6" fillId="3" borderId="0" xfId="3" applyFont="1" applyFill="1" applyBorder="1" applyAlignment="1">
      <alignment vertical="center" wrapText="1"/>
    </xf>
    <xf numFmtId="0" fontId="51" fillId="0" borderId="0" xfId="2" applyFont="1"/>
    <xf numFmtId="164" fontId="52" fillId="3" borderId="0" xfId="3" applyFont="1" applyFill="1" applyBorder="1" applyAlignment="1">
      <alignment horizontal="center" vertical="center" wrapText="1"/>
    </xf>
    <xf numFmtId="0" fontId="18" fillId="0" borderId="0" xfId="0" applyFont="1"/>
    <xf numFmtId="0" fontId="54" fillId="0" borderId="40" xfId="0" applyFont="1" applyBorder="1" applyAlignment="1">
      <alignment horizontal="center" vertical="center"/>
    </xf>
    <xf numFmtId="0" fontId="54" fillId="0" borderId="43" xfId="0" applyFont="1" applyBorder="1" applyAlignment="1">
      <alignment horizontal="center" vertical="center"/>
    </xf>
    <xf numFmtId="0" fontId="55" fillId="0" borderId="41" xfId="0" applyFont="1" applyBorder="1"/>
    <xf numFmtId="0" fontId="54" fillId="0" borderId="41" xfId="0" applyFont="1" applyBorder="1" applyAlignment="1">
      <alignment horizontal="center" vertical="center"/>
    </xf>
    <xf numFmtId="44" fontId="54" fillId="0" borderId="41" xfId="0" applyNumberFormat="1" applyFont="1" applyBorder="1" applyAlignment="1">
      <alignment horizontal="center" vertical="center"/>
    </xf>
    <xf numFmtId="0" fontId="54" fillId="0" borderId="44" xfId="0" applyFont="1" applyBorder="1" applyAlignment="1">
      <alignment horizontal="center" vertical="center"/>
    </xf>
    <xf numFmtId="0" fontId="55" fillId="0" borderId="40" xfId="0" applyFont="1" applyBorder="1"/>
    <xf numFmtId="44" fontId="54" fillId="0" borderId="40" xfId="0" applyNumberFormat="1" applyFont="1" applyBorder="1" applyAlignment="1">
      <alignment horizontal="center" vertical="center"/>
    </xf>
    <xf numFmtId="0" fontId="18" fillId="3" borderId="0" xfId="0" applyFont="1" applyFill="1"/>
    <xf numFmtId="0" fontId="56" fillId="3" borderId="57" xfId="0" applyFont="1" applyFill="1" applyBorder="1"/>
    <xf numFmtId="0" fontId="6" fillId="3" borderId="48" xfId="2" applyFont="1" applyFill="1" applyBorder="1" applyAlignment="1">
      <alignment horizontal="center" vertical="center" wrapText="1"/>
    </xf>
    <xf numFmtId="0" fontId="6" fillId="9" borderId="7" xfId="2" applyFont="1" applyFill="1" applyBorder="1" applyAlignment="1">
      <alignment horizontal="center" vertical="center" wrapText="1"/>
    </xf>
    <xf numFmtId="0" fontId="6" fillId="9" borderId="2" xfId="2" applyFont="1" applyFill="1" applyBorder="1" applyAlignment="1">
      <alignment horizontal="center" vertical="center" wrapText="1"/>
    </xf>
    <xf numFmtId="0" fontId="6" fillId="9" borderId="1" xfId="2" applyFont="1" applyFill="1" applyBorder="1" applyAlignment="1">
      <alignment horizontal="center" vertical="center" wrapText="1"/>
    </xf>
    <xf numFmtId="164" fontId="6" fillId="9" borderId="1" xfId="3" applyFont="1" applyFill="1" applyBorder="1" applyAlignment="1">
      <alignment horizontal="center" vertical="center" wrapText="1"/>
    </xf>
    <xf numFmtId="10" fontId="6" fillId="9" borderId="1" xfId="4" applyNumberFormat="1" applyFont="1" applyFill="1" applyBorder="1" applyAlignment="1">
      <alignment horizontal="center" vertical="center" wrapText="1"/>
    </xf>
    <xf numFmtId="10" fontId="6" fillId="9" borderId="1" xfId="2" applyNumberFormat="1" applyFont="1" applyFill="1" applyBorder="1" applyAlignment="1">
      <alignment horizontal="center" vertical="center" wrapText="1"/>
    </xf>
    <xf numFmtId="0" fontId="15" fillId="0" borderId="0" xfId="2" applyFont="1"/>
    <xf numFmtId="0" fontId="8" fillId="3" borderId="0" xfId="2" applyFont="1" applyFill="1" applyAlignment="1">
      <alignment horizontal="left" vertical="center" wrapText="1"/>
    </xf>
    <xf numFmtId="0" fontId="6" fillId="0" borderId="48" xfId="2" applyFont="1" applyBorder="1" applyAlignment="1">
      <alignment horizontal="center" vertical="center" wrapText="1"/>
    </xf>
    <xf numFmtId="10" fontId="50" fillId="0" borderId="0" xfId="0" applyNumberFormat="1" applyFont="1" applyAlignment="1">
      <alignment horizontal="center" vertical="center" wrapText="1"/>
    </xf>
    <xf numFmtId="0" fontId="50" fillId="0" borderId="0" xfId="0" applyFont="1" applyAlignment="1">
      <alignment vertical="center" wrapText="1"/>
    </xf>
    <xf numFmtId="0" fontId="50" fillId="0" borderId="0" xfId="0" applyFont="1" applyAlignment="1">
      <alignment horizontal="left" vertical="center" wrapText="1"/>
    </xf>
    <xf numFmtId="0" fontId="49" fillId="3" borderId="0" xfId="0" applyFont="1" applyFill="1" applyAlignment="1">
      <alignment horizontal="center" vertical="center" wrapText="1"/>
    </xf>
    <xf numFmtId="10" fontId="6" fillId="3" borderId="0" xfId="2" applyNumberFormat="1" applyFont="1" applyFill="1" applyAlignment="1">
      <alignment horizontal="center" vertical="center" wrapText="1"/>
    </xf>
    <xf numFmtId="0" fontId="24" fillId="0" borderId="3" xfId="0" applyFont="1" applyBorder="1" applyAlignment="1">
      <alignment horizontal="left" vertical="center" wrapText="1"/>
    </xf>
    <xf numFmtId="44" fontId="7" fillId="2" borderId="1" xfId="3" applyNumberFormat="1" applyFont="1" applyFill="1" applyBorder="1" applyAlignment="1">
      <alignment horizontal="center" vertical="center" wrapText="1"/>
    </xf>
    <xf numFmtId="0" fontId="8" fillId="3" borderId="48" xfId="2" applyFont="1" applyFill="1" applyBorder="1" applyAlignment="1">
      <alignment horizontal="left" vertical="center" wrapText="1"/>
    </xf>
    <xf numFmtId="164" fontId="6" fillId="3" borderId="3" xfId="3" applyFont="1" applyFill="1" applyBorder="1" applyAlignment="1">
      <alignment horizontal="center" vertical="center" wrapText="1"/>
    </xf>
    <xf numFmtId="0" fontId="17" fillId="9" borderId="41" xfId="0" applyFont="1" applyFill="1" applyBorder="1" applyAlignment="1">
      <alignment horizontal="center"/>
    </xf>
    <xf numFmtId="44" fontId="17" fillId="9" borderId="41" xfId="0" applyNumberFormat="1" applyFont="1" applyFill="1" applyBorder="1"/>
    <xf numFmtId="44" fontId="17" fillId="20" borderId="41" xfId="0" applyNumberFormat="1" applyFont="1" applyFill="1" applyBorder="1"/>
    <xf numFmtId="44" fontId="56" fillId="20" borderId="1" xfId="0" applyNumberFormat="1" applyFont="1" applyFill="1" applyBorder="1"/>
    <xf numFmtId="10" fontId="1" fillId="0" borderId="0" xfId="40" applyNumberFormat="1" applyFont="1" applyBorder="1"/>
    <xf numFmtId="44" fontId="47" fillId="2" borderId="1" xfId="3" applyNumberFormat="1" applyFont="1" applyFill="1" applyBorder="1" applyAlignment="1">
      <alignment horizontal="center" vertical="center" wrapText="1"/>
    </xf>
    <xf numFmtId="0" fontId="15" fillId="0" borderId="0" xfId="2" applyFont="1" applyAlignment="1">
      <alignment vertical="center"/>
    </xf>
    <xf numFmtId="0" fontId="0" fillId="9" borderId="1" xfId="0" applyFill="1" applyBorder="1"/>
    <xf numFmtId="0" fontId="39" fillId="20" borderId="1" xfId="0" applyFont="1" applyFill="1" applyBorder="1" applyAlignment="1">
      <alignment vertical="center" wrapText="1"/>
    </xf>
    <xf numFmtId="0" fontId="17" fillId="20" borderId="1" xfId="0" applyFont="1" applyFill="1" applyBorder="1"/>
    <xf numFmtId="0" fontId="39" fillId="9" borderId="1" xfId="0" applyFont="1" applyFill="1" applyBorder="1" applyAlignment="1">
      <alignment vertical="center" wrapText="1"/>
    </xf>
    <xf numFmtId="0" fontId="49" fillId="16" borderId="61" xfId="0" applyFont="1" applyFill="1" applyBorder="1" applyAlignment="1">
      <alignment horizontal="center" vertical="center" wrapText="1"/>
    </xf>
    <xf numFmtId="0" fontId="50" fillId="0" borderId="62" xfId="0" applyFont="1" applyBorder="1" applyAlignment="1">
      <alignment horizontal="center" vertical="center" wrapText="1"/>
    </xf>
    <xf numFmtId="0" fontId="50" fillId="0" borderId="63" xfId="0" applyFont="1" applyBorder="1" applyAlignment="1">
      <alignment horizontal="center" vertical="center" wrapText="1"/>
    </xf>
    <xf numFmtId="0" fontId="50" fillId="0" borderId="59" xfId="0" applyFont="1" applyBorder="1" applyAlignment="1">
      <alignment vertical="center"/>
    </xf>
    <xf numFmtId="0" fontId="50" fillId="0" borderId="65" xfId="0" applyFont="1" applyBorder="1" applyAlignment="1">
      <alignment horizontal="left" vertical="center" wrapText="1"/>
    </xf>
    <xf numFmtId="0" fontId="50" fillId="0" borderId="0" xfId="0" applyFont="1" applyAlignment="1">
      <alignment horizontal="center" vertical="center" wrapText="1"/>
    </xf>
    <xf numFmtId="0" fontId="49" fillId="3" borderId="39" xfId="0" applyFont="1" applyFill="1" applyBorder="1" applyAlignment="1">
      <alignment horizontal="center" vertical="center" wrapText="1"/>
    </xf>
    <xf numFmtId="0" fontId="50" fillId="3" borderId="0" xfId="0" applyFont="1" applyFill="1" applyAlignment="1">
      <alignment vertical="center"/>
    </xf>
    <xf numFmtId="0" fontId="50" fillId="3" borderId="0" xfId="0" applyFont="1" applyFill="1" applyAlignment="1">
      <alignment horizontal="left" vertical="center" wrapText="1"/>
    </xf>
    <xf numFmtId="0" fontId="49" fillId="16" borderId="19" xfId="0" applyFont="1" applyFill="1" applyBorder="1" applyAlignment="1">
      <alignment horizontal="center" vertical="center" wrapText="1"/>
    </xf>
    <xf numFmtId="0" fontId="49" fillId="16" borderId="15" xfId="0" applyFont="1" applyFill="1" applyBorder="1" applyAlignment="1">
      <alignment horizontal="center" vertical="center" wrapText="1"/>
    </xf>
    <xf numFmtId="0" fontId="49" fillId="16" borderId="17" xfId="0" applyFont="1" applyFill="1" applyBorder="1" applyAlignment="1">
      <alignment horizontal="center" vertical="center" wrapText="1"/>
    </xf>
    <xf numFmtId="0" fontId="50" fillId="0" borderId="37" xfId="0" applyFont="1" applyBorder="1" applyAlignment="1">
      <alignment horizontal="center" vertical="center" wrapText="1"/>
    </xf>
    <xf numFmtId="0" fontId="50" fillId="0" borderId="15" xfId="0" applyFont="1" applyBorder="1" applyAlignment="1">
      <alignment horizontal="left" vertical="center" wrapText="1"/>
    </xf>
    <xf numFmtId="4" fontId="50" fillId="7" borderId="19" xfId="0" applyNumberFormat="1" applyFont="1" applyFill="1" applyBorder="1" applyAlignment="1">
      <alignment horizontal="center" vertical="center" wrapText="1"/>
    </xf>
    <xf numFmtId="0" fontId="50" fillId="3" borderId="0" xfId="0" applyFont="1" applyFill="1" applyAlignment="1">
      <alignment horizontal="center"/>
    </xf>
    <xf numFmtId="0" fontId="50" fillId="0" borderId="0" xfId="0" applyFont="1"/>
    <xf numFmtId="0" fontId="50" fillId="0" borderId="70" xfId="0" applyFont="1" applyBorder="1" applyAlignment="1">
      <alignment horizontal="left" vertical="center" wrapText="1"/>
    </xf>
    <xf numFmtId="0" fontId="50" fillId="0" borderId="71" xfId="0" applyFont="1" applyBorder="1" applyAlignment="1">
      <alignment horizontal="center" vertical="center" wrapText="1"/>
    </xf>
    <xf numFmtId="0" fontId="50" fillId="0" borderId="72" xfId="0" applyFont="1" applyBorder="1" applyAlignment="1">
      <alignment horizontal="left" vertical="center" wrapText="1"/>
    </xf>
    <xf numFmtId="10" fontId="59" fillId="0" borderId="56" xfId="0" applyNumberFormat="1" applyFont="1" applyBorder="1" applyAlignment="1">
      <alignment horizontal="center" vertical="center" wrapText="1"/>
    </xf>
    <xf numFmtId="10" fontId="49" fillId="22" borderId="56" xfId="0" applyNumberFormat="1" applyFont="1" applyFill="1" applyBorder="1" applyAlignment="1">
      <alignment horizontal="center" vertical="center" wrapText="1"/>
    </xf>
    <xf numFmtId="171" fontId="50" fillId="0" borderId="64" xfId="0" applyNumberFormat="1" applyFont="1" applyBorder="1"/>
    <xf numFmtId="0" fontId="50" fillId="0" borderId="64" xfId="0" applyFont="1" applyBorder="1" applyAlignment="1">
      <alignment horizontal="left" vertical="center" wrapText="1"/>
    </xf>
    <xf numFmtId="0" fontId="50" fillId="0" borderId="73" xfId="0" applyFont="1" applyBorder="1" applyAlignment="1">
      <alignment horizontal="center" vertical="center" wrapText="1"/>
    </xf>
    <xf numFmtId="0" fontId="59" fillId="0" borderId="74" xfId="0" applyFont="1" applyBorder="1" applyAlignment="1">
      <alignment horizontal="left" vertical="center" wrapText="1"/>
    </xf>
    <xf numFmtId="10" fontId="59" fillId="3" borderId="60" xfId="0" applyNumberFormat="1" applyFont="1" applyFill="1" applyBorder="1" applyAlignment="1">
      <alignment horizontal="center" vertical="center" wrapText="1"/>
    </xf>
    <xf numFmtId="10" fontId="49" fillId="23" borderId="19" xfId="0" applyNumberFormat="1" applyFont="1" applyFill="1" applyBorder="1" applyAlignment="1">
      <alignment horizontal="center" vertical="center" wrapText="1"/>
    </xf>
    <xf numFmtId="0" fontId="33" fillId="0" borderId="0" xfId="0" applyFont="1"/>
    <xf numFmtId="0" fontId="50" fillId="0" borderId="0" xfId="0" applyFont="1" applyAlignment="1">
      <alignment horizontal="center"/>
    </xf>
    <xf numFmtId="0" fontId="49" fillId="0" borderId="19" xfId="0" applyFont="1" applyBorder="1" applyAlignment="1">
      <alignment horizontal="center" vertical="center" wrapText="1"/>
    </xf>
    <xf numFmtId="0" fontId="49" fillId="0" borderId="17" xfId="0" applyFont="1" applyBorder="1" applyAlignment="1">
      <alignment horizontal="center" vertical="center" wrapText="1"/>
    </xf>
    <xf numFmtId="0" fontId="50" fillId="7" borderId="72" xfId="0" applyFont="1" applyFill="1" applyBorder="1" applyAlignment="1">
      <alignment horizontal="left" vertical="center" wrapText="1"/>
    </xf>
    <xf numFmtId="10" fontId="50" fillId="7" borderId="56" xfId="0" applyNumberFormat="1" applyFont="1" applyFill="1" applyBorder="1" applyAlignment="1">
      <alignment horizontal="center" vertical="center" wrapText="1"/>
    </xf>
    <xf numFmtId="0" fontId="50" fillId="0" borderId="74" xfId="0" applyFont="1" applyBorder="1" applyAlignment="1">
      <alignment horizontal="left" vertical="center" wrapText="1"/>
    </xf>
    <xf numFmtId="10" fontId="62" fillId="24" borderId="36" xfId="0" applyNumberFormat="1" applyFont="1" applyFill="1" applyBorder="1" applyAlignment="1">
      <alignment horizontal="center" vertical="center" wrapText="1"/>
    </xf>
    <xf numFmtId="0" fontId="59" fillId="0" borderId="70" xfId="0" applyFont="1" applyBorder="1" applyAlignment="1">
      <alignment horizontal="left" vertical="center" wrapText="1"/>
    </xf>
    <xf numFmtId="44" fontId="50" fillId="0" borderId="59" xfId="0" applyNumberFormat="1" applyFont="1" applyBorder="1" applyAlignment="1">
      <alignment horizontal="center" vertical="center" wrapText="1"/>
    </xf>
    <xf numFmtId="0" fontId="50" fillId="0" borderId="71" xfId="0" applyFont="1" applyBorder="1"/>
    <xf numFmtId="0" fontId="50" fillId="0" borderId="56" xfId="0" applyFont="1" applyBorder="1"/>
    <xf numFmtId="0" fontId="59" fillId="0" borderId="71" xfId="0" applyFont="1" applyBorder="1" applyAlignment="1">
      <alignment horizontal="center" vertical="center" wrapText="1"/>
    </xf>
    <xf numFmtId="0" fontId="59" fillId="0" borderId="72" xfId="0" applyFont="1" applyBorder="1" applyAlignment="1">
      <alignment horizontal="left" vertical="center" wrapText="1"/>
    </xf>
    <xf numFmtId="9" fontId="59" fillId="0" borderId="56" xfId="0" applyNumberFormat="1" applyFont="1" applyBorder="1" applyAlignment="1">
      <alignment horizontal="center" vertical="center" wrapText="1"/>
    </xf>
    <xf numFmtId="44" fontId="50" fillId="0" borderId="56" xfId="0" applyNumberFormat="1" applyFont="1" applyBorder="1" applyAlignment="1">
      <alignment horizontal="center" vertical="center" wrapText="1"/>
    </xf>
    <xf numFmtId="0" fontId="50" fillId="0" borderId="63" xfId="0" applyFont="1" applyBorder="1"/>
    <xf numFmtId="0" fontId="50" fillId="0" borderId="65" xfId="0" applyFont="1" applyBorder="1"/>
    <xf numFmtId="44" fontId="50" fillId="0" borderId="60" xfId="0" applyNumberFormat="1" applyFont="1" applyBorder="1" applyAlignment="1">
      <alignment horizontal="center" vertical="center" wrapText="1"/>
    </xf>
    <xf numFmtId="0" fontId="50" fillId="0" borderId="73" xfId="0" applyFont="1" applyBorder="1"/>
    <xf numFmtId="0" fontId="50" fillId="0" borderId="60" xfId="0" applyFont="1" applyBorder="1"/>
    <xf numFmtId="0" fontId="62" fillId="0" borderId="19" xfId="0" applyFont="1" applyBorder="1" applyAlignment="1">
      <alignment horizontal="center" vertical="center" wrapText="1"/>
    </xf>
    <xf numFmtId="0" fontId="62" fillId="0" borderId="17" xfId="0" applyFont="1" applyBorder="1" applyAlignment="1">
      <alignment horizontal="center" vertical="center" wrapText="1"/>
    </xf>
    <xf numFmtId="0" fontId="59" fillId="0" borderId="37" xfId="0" applyFont="1" applyBorder="1" applyAlignment="1">
      <alignment horizontal="center" vertical="center" wrapText="1"/>
    </xf>
    <xf numFmtId="0" fontId="59" fillId="0" borderId="36" xfId="0" applyFont="1" applyBorder="1" applyAlignment="1">
      <alignment horizontal="left" vertical="center" wrapText="1"/>
    </xf>
    <xf numFmtId="0" fontId="59" fillId="0" borderId="36" xfId="0" applyFont="1" applyBorder="1" applyAlignment="1">
      <alignment horizontal="center" vertical="center" wrapText="1"/>
    </xf>
    <xf numFmtId="0" fontId="62" fillId="24" borderId="36" xfId="0" applyFont="1" applyFill="1" applyBorder="1" applyAlignment="1">
      <alignment horizontal="center" vertical="center" wrapText="1"/>
    </xf>
    <xf numFmtId="0" fontId="50" fillId="0" borderId="0" xfId="0" applyFont="1" applyAlignment="1">
      <alignment horizontal="center" vertical="center"/>
    </xf>
    <xf numFmtId="0" fontId="50" fillId="0" borderId="62" xfId="0" applyFont="1" applyBorder="1" applyAlignment="1">
      <alignment vertical="center"/>
    </xf>
    <xf numFmtId="0" fontId="50" fillId="0" borderId="71" xfId="0" applyFont="1" applyBorder="1" applyAlignment="1">
      <alignment vertical="center"/>
    </xf>
    <xf numFmtId="0" fontId="50" fillId="0" borderId="71" xfId="0" applyFont="1" applyBorder="1" applyAlignment="1">
      <alignment vertical="center" wrapText="1"/>
    </xf>
    <xf numFmtId="0" fontId="50" fillId="0" borderId="73" xfId="0" applyFont="1" applyBorder="1" applyAlignment="1">
      <alignment vertical="center"/>
    </xf>
    <xf numFmtId="10" fontId="49" fillId="24" borderId="36" xfId="0" applyNumberFormat="1" applyFont="1" applyFill="1" applyBorder="1" applyAlignment="1">
      <alignment horizontal="center" vertical="center" wrapText="1"/>
    </xf>
    <xf numFmtId="10" fontId="50" fillId="0" borderId="0" xfId="0" applyNumberFormat="1" applyFont="1"/>
    <xf numFmtId="0" fontId="49" fillId="16" borderId="77" xfId="0" applyFont="1" applyFill="1" applyBorder="1" applyAlignment="1">
      <alignment horizontal="center" vertical="center" wrapText="1"/>
    </xf>
    <xf numFmtId="0" fontId="49" fillId="16" borderId="78" xfId="0" applyFont="1" applyFill="1" applyBorder="1" applyAlignment="1">
      <alignment horizontal="center" vertical="center" wrapText="1"/>
    </xf>
    <xf numFmtId="0" fontId="49" fillId="0" borderId="79" xfId="0" applyFont="1" applyBorder="1" applyAlignment="1">
      <alignment horizontal="left" vertical="center" wrapText="1"/>
    </xf>
    <xf numFmtId="0" fontId="50" fillId="0" borderId="71" xfId="0" applyFont="1" applyBorder="1" applyAlignment="1">
      <alignment horizontal="left" vertical="center" wrapText="1"/>
    </xf>
    <xf numFmtId="10" fontId="50" fillId="0" borderId="56" xfId="40" applyNumberFormat="1" applyFont="1" applyBorder="1" applyAlignment="1">
      <alignment vertical="center" wrapText="1"/>
    </xf>
    <xf numFmtId="0" fontId="50" fillId="0" borderId="71" xfId="0" applyFont="1" applyBorder="1" applyAlignment="1">
      <alignment horizontal="left" wrapText="1"/>
    </xf>
    <xf numFmtId="0" fontId="50" fillId="0" borderId="73" xfId="0" applyFont="1" applyBorder="1" applyAlignment="1">
      <alignment horizontal="left" wrapText="1"/>
    </xf>
    <xf numFmtId="0" fontId="66" fillId="16" borderId="19" xfId="0" applyFont="1" applyFill="1" applyBorder="1" applyAlignment="1">
      <alignment horizontal="center" vertical="center" wrapText="1"/>
    </xf>
    <xf numFmtId="0" fontId="67" fillId="0" borderId="19" xfId="0" applyFont="1" applyBorder="1" applyAlignment="1">
      <alignment horizontal="center" vertical="center" wrapText="1"/>
    </xf>
    <xf numFmtId="0" fontId="50" fillId="0" borderId="36" xfId="0" applyFont="1" applyBorder="1" applyAlignment="1">
      <alignment horizontal="left" vertical="center" wrapText="1"/>
    </xf>
    <xf numFmtId="10" fontId="50" fillId="0" borderId="36" xfId="0" applyNumberFormat="1" applyFont="1" applyBorder="1" applyAlignment="1">
      <alignment horizontal="center" vertical="center" wrapText="1"/>
    </xf>
    <xf numFmtId="0" fontId="50" fillId="0" borderId="36" xfId="0" applyFont="1" applyBorder="1" applyAlignment="1">
      <alignment horizontal="center" vertical="center" wrapText="1"/>
    </xf>
    <xf numFmtId="0" fontId="50" fillId="0" borderId="0" xfId="0" applyFont="1" applyAlignment="1">
      <alignment horizontal="left" wrapText="1"/>
    </xf>
    <xf numFmtId="0" fontId="49" fillId="16" borderId="81" xfId="0" applyFont="1" applyFill="1" applyBorder="1" applyAlignment="1">
      <alignment horizontal="center" vertical="center" wrapText="1"/>
    </xf>
    <xf numFmtId="0" fontId="50" fillId="0" borderId="84" xfId="0" applyFont="1" applyBorder="1" applyAlignment="1">
      <alignment horizontal="left" vertical="center" wrapText="1"/>
    </xf>
    <xf numFmtId="0" fontId="50" fillId="0" borderId="0" xfId="0" applyFont="1" applyAlignment="1">
      <alignment horizontal="left"/>
    </xf>
    <xf numFmtId="10" fontId="49" fillId="0" borderId="60" xfId="0" applyNumberFormat="1" applyFont="1" applyBorder="1" applyAlignment="1">
      <alignment horizontal="center" vertical="center" wrapText="1"/>
    </xf>
    <xf numFmtId="0" fontId="49" fillId="0" borderId="37" xfId="0" applyFont="1" applyBorder="1" applyAlignment="1">
      <alignment horizontal="center" vertical="center" wrapText="1"/>
    </xf>
    <xf numFmtId="9" fontId="50" fillId="0" borderId="0" xfId="0" applyNumberFormat="1" applyFont="1" applyAlignment="1">
      <alignment horizontal="center"/>
    </xf>
    <xf numFmtId="0" fontId="69" fillId="9" borderId="1" xfId="2" applyFont="1" applyFill="1" applyBorder="1" applyAlignment="1">
      <alignment horizontal="center" vertical="center" wrapText="1"/>
    </xf>
    <xf numFmtId="0" fontId="69" fillId="2" borderId="1" xfId="2" applyFont="1" applyFill="1" applyBorder="1" applyAlignment="1">
      <alignment horizontal="center" vertical="center" wrapText="1"/>
    </xf>
    <xf numFmtId="164" fontId="69" fillId="2" borderId="1" xfId="3" applyFont="1" applyFill="1" applyBorder="1" applyAlignment="1">
      <alignment horizontal="center" vertical="center" wrapText="1"/>
    </xf>
    <xf numFmtId="164" fontId="69" fillId="9" borderId="1" xfId="3" applyFont="1" applyFill="1" applyBorder="1" applyAlignment="1">
      <alignment horizontal="center" vertical="center" wrapText="1"/>
    </xf>
    <xf numFmtId="0" fontId="70" fillId="9" borderId="1" xfId="2" applyFont="1" applyFill="1" applyBorder="1" applyAlignment="1">
      <alignment horizontal="center" vertical="center" wrapText="1"/>
    </xf>
    <xf numFmtId="164" fontId="70" fillId="9" borderId="1" xfId="3" applyFont="1" applyFill="1" applyBorder="1" applyAlignment="1">
      <alignment horizontal="center" vertical="center" wrapText="1"/>
    </xf>
    <xf numFmtId="0" fontId="50" fillId="0" borderId="80" xfId="0" applyFont="1" applyBorder="1" applyAlignment="1">
      <alignment horizontal="left" wrapText="1"/>
    </xf>
    <xf numFmtId="10" fontId="47" fillId="3" borderId="1" xfId="4" applyNumberFormat="1" applyFont="1" applyFill="1" applyBorder="1" applyAlignment="1">
      <alignment horizontal="center" vertical="center" wrapText="1"/>
    </xf>
    <xf numFmtId="0" fontId="72" fillId="0" borderId="0" xfId="2" applyFont="1"/>
    <xf numFmtId="44" fontId="0" fillId="0" borderId="0" xfId="0" applyNumberFormat="1"/>
    <xf numFmtId="0" fontId="1" fillId="0" borderId="0" xfId="2" applyAlignment="1">
      <alignment wrapText="1"/>
    </xf>
    <xf numFmtId="10" fontId="0" fillId="0" borderId="0" xfId="0" applyNumberFormat="1"/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10" fontId="1" fillId="0" borderId="0" xfId="2" applyNumberForma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0" fontId="1" fillId="0" borderId="0" xfId="40" applyNumberFormat="1" applyFont="1" applyBorder="1" applyAlignment="1">
      <alignment horizontal="center" vertical="center"/>
    </xf>
    <xf numFmtId="168" fontId="32" fillId="3" borderId="1" xfId="0" applyNumberFormat="1" applyFont="1" applyFill="1" applyBorder="1" applyAlignment="1">
      <alignment vertical="center" wrapText="1"/>
    </xf>
    <xf numFmtId="168" fontId="32" fillId="3" borderId="7" xfId="0" applyNumberFormat="1" applyFont="1" applyFill="1" applyBorder="1" applyAlignment="1">
      <alignment vertical="center" wrapText="1"/>
    </xf>
    <xf numFmtId="168" fontId="0" fillId="0" borderId="1" xfId="0" applyNumberFormat="1" applyBorder="1" applyAlignment="1">
      <alignment vertical="center"/>
    </xf>
    <xf numFmtId="0" fontId="17" fillId="0" borderId="38" xfId="0" applyFont="1" applyBorder="1"/>
    <xf numFmtId="168" fontId="17" fillId="8" borderId="38" xfId="0" applyNumberFormat="1" applyFont="1" applyFill="1" applyBorder="1"/>
    <xf numFmtId="0" fontId="53" fillId="18" borderId="42" xfId="0" applyFont="1" applyFill="1" applyBorder="1" applyAlignment="1">
      <alignment horizontal="center" vertical="center"/>
    </xf>
    <xf numFmtId="0" fontId="53" fillId="18" borderId="86" xfId="0" applyFont="1" applyFill="1" applyBorder="1" applyAlignment="1">
      <alignment horizontal="center" vertical="center"/>
    </xf>
    <xf numFmtId="0" fontId="40" fillId="18" borderId="86" xfId="0" applyFont="1" applyFill="1" applyBorder="1" applyAlignment="1">
      <alignment horizontal="center" vertical="center"/>
    </xf>
    <xf numFmtId="0" fontId="40" fillId="18" borderId="87" xfId="0" applyFont="1" applyFill="1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19" fillId="20" borderId="1" xfId="0" applyFont="1" applyFill="1" applyBorder="1" applyAlignment="1">
      <alignment horizontal="center" vertical="center"/>
    </xf>
    <xf numFmtId="166" fontId="29" fillId="0" borderId="7" xfId="27" applyFont="1" applyFill="1" applyBorder="1"/>
    <xf numFmtId="0" fontId="31" fillId="0" borderId="1" xfId="0" applyFont="1" applyBorder="1"/>
    <xf numFmtId="0" fontId="29" fillId="0" borderId="12" xfId="0" applyFont="1" applyBorder="1" applyAlignment="1">
      <alignment horizontal="center" vertical="center" wrapText="1"/>
    </xf>
    <xf numFmtId="0" fontId="29" fillId="10" borderId="7" xfId="0" applyFont="1" applyFill="1" applyBorder="1" applyAlignment="1">
      <alignment horizontal="center" vertical="center" wrapText="1"/>
    </xf>
    <xf numFmtId="166" fontId="29" fillId="10" borderId="2" xfId="27" applyFont="1" applyFill="1" applyBorder="1" applyAlignment="1">
      <alignment vertical="center"/>
    </xf>
    <xf numFmtId="166" fontId="29" fillId="10" borderId="5" xfId="27" applyFont="1" applyFill="1" applyBorder="1" applyAlignment="1">
      <alignment vertical="center"/>
    </xf>
    <xf numFmtId="0" fontId="29" fillId="0" borderId="23" xfId="0" applyFont="1" applyBorder="1" applyAlignment="1">
      <alignment horizontal="center" vertical="center" wrapText="1"/>
    </xf>
    <xf numFmtId="20" fontId="31" fillId="0" borderId="0" xfId="0" applyNumberFormat="1" applyFont="1"/>
    <xf numFmtId="0" fontId="29" fillId="3" borderId="7" xfId="0" applyFont="1" applyFill="1" applyBorder="1" applyAlignment="1">
      <alignment horizontal="center" vertical="center" wrapText="1"/>
    </xf>
    <xf numFmtId="166" fontId="29" fillId="3" borderId="2" xfId="27" applyFont="1" applyFill="1" applyBorder="1" applyAlignment="1">
      <alignment vertical="center"/>
    </xf>
    <xf numFmtId="166" fontId="29" fillId="3" borderId="5" xfId="27" applyFont="1" applyFill="1" applyBorder="1" applyAlignment="1">
      <alignment vertical="center"/>
    </xf>
    <xf numFmtId="0" fontId="29" fillId="3" borderId="8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166" fontId="29" fillId="0" borderId="2" xfId="27" applyFont="1" applyFill="1" applyBorder="1" applyAlignment="1">
      <alignment vertical="center"/>
    </xf>
    <xf numFmtId="166" fontId="29" fillId="0" borderId="5" xfId="27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29" fillId="3" borderId="1" xfId="0" applyFont="1" applyFill="1" applyBorder="1" applyAlignment="1">
      <alignment vertical="center"/>
    </xf>
    <xf numFmtId="166" fontId="29" fillId="3" borderId="2" xfId="27" applyFont="1" applyFill="1" applyBorder="1" applyAlignment="1">
      <alignment horizontal="center" vertical="center"/>
    </xf>
    <xf numFmtId="166" fontId="29" fillId="3" borderId="5" xfId="27" applyFont="1" applyFill="1" applyBorder="1" applyAlignment="1">
      <alignment horizontal="center" vertical="center"/>
    </xf>
    <xf numFmtId="0" fontId="29" fillId="9" borderId="8" xfId="0" applyFont="1" applyFill="1" applyBorder="1" applyAlignment="1">
      <alignment horizontal="center" vertical="center" wrapText="1"/>
    </xf>
    <xf numFmtId="9" fontId="46" fillId="9" borderId="7" xfId="0" applyNumberFormat="1" applyFont="1" applyFill="1" applyBorder="1" applyAlignment="1">
      <alignment horizontal="center" vertical="center" wrapText="1"/>
    </xf>
    <xf numFmtId="166" fontId="29" fillId="10" borderId="5" xfId="27" applyFont="1" applyFill="1" applyBorder="1" applyAlignment="1">
      <alignment horizontal="right" vertical="center"/>
    </xf>
    <xf numFmtId="0" fontId="43" fillId="17" borderId="0" xfId="0" applyFont="1" applyFill="1"/>
    <xf numFmtId="0" fontId="31" fillId="20" borderId="1" xfId="0" applyFont="1" applyFill="1" applyBorder="1" applyAlignment="1">
      <alignment horizontal="center" vertical="center" wrapText="1"/>
    </xf>
    <xf numFmtId="0" fontId="31" fillId="20" borderId="1" xfId="0" applyFont="1" applyFill="1" applyBorder="1" applyAlignment="1">
      <alignment horizontal="center" vertical="center"/>
    </xf>
    <xf numFmtId="166" fontId="30" fillId="8" borderId="1" xfId="27" applyFont="1" applyFill="1" applyBorder="1"/>
    <xf numFmtId="0" fontId="29" fillId="0" borderId="0" xfId="0" applyFont="1"/>
    <xf numFmtId="166" fontId="30" fillId="0" borderId="0" xfId="27" applyFont="1" applyFill="1" applyBorder="1"/>
    <xf numFmtId="0" fontId="40" fillId="14" borderId="0" xfId="0" applyFont="1" applyFill="1" applyAlignment="1">
      <alignment vertical="center" wrapText="1"/>
    </xf>
    <xf numFmtId="0" fontId="0" fillId="0" borderId="0" xfId="0" applyAlignment="1">
      <alignment wrapText="1"/>
    </xf>
    <xf numFmtId="168" fontId="32" fillId="3" borderId="1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0" xfId="0" applyFont="1" applyAlignment="1">
      <alignment vertical="center" wrapText="1"/>
    </xf>
    <xf numFmtId="168" fontId="32" fillId="3" borderId="0" xfId="0" applyNumberFormat="1" applyFont="1" applyFill="1" applyAlignment="1">
      <alignment vertical="center" wrapText="1"/>
    </xf>
    <xf numFmtId="0" fontId="41" fillId="0" borderId="7" xfId="0" applyFont="1" applyBorder="1"/>
    <xf numFmtId="0" fontId="0" fillId="0" borderId="7" xfId="0" applyBorder="1"/>
    <xf numFmtId="0" fontId="42" fillId="0" borderId="7" xfId="0" applyFont="1" applyBorder="1" applyAlignment="1">
      <alignment vertical="center"/>
    </xf>
    <xf numFmtId="0" fontId="40" fillId="13" borderId="18" xfId="0" applyFont="1" applyFill="1" applyBorder="1" applyAlignment="1">
      <alignment horizontal="left" vertical="center" wrapText="1"/>
    </xf>
    <xf numFmtId="0" fontId="40" fillId="15" borderId="18" xfId="0" applyFont="1" applyFill="1" applyBorder="1" applyAlignment="1">
      <alignment horizontal="left" vertical="center" wrapText="1"/>
    </xf>
    <xf numFmtId="0" fontId="40" fillId="14" borderId="2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32" fillId="0" borderId="1" xfId="0" applyFont="1" applyBorder="1" applyAlignment="1">
      <alignment horizontal="right" vertical="center" wrapText="1"/>
    </xf>
    <xf numFmtId="0" fontId="40" fillId="13" borderId="3" xfId="0" applyFont="1" applyFill="1" applyBorder="1" applyAlignment="1">
      <alignment horizontal="left" vertical="center" wrapText="1"/>
    </xf>
    <xf numFmtId="9" fontId="74" fillId="14" borderId="0" xfId="0" applyNumberFormat="1" applyFont="1" applyFill="1" applyAlignment="1">
      <alignment horizontal="center" vertical="center" wrapText="1"/>
    </xf>
    <xf numFmtId="0" fontId="17" fillId="0" borderId="0" xfId="0" applyFont="1"/>
    <xf numFmtId="168" fontId="17" fillId="8" borderId="2" xfId="0" applyNumberFormat="1" applyFont="1" applyFill="1" applyBorder="1"/>
    <xf numFmtId="0" fontId="56" fillId="0" borderId="0" xfId="0" applyFont="1"/>
    <xf numFmtId="0" fontId="7" fillId="3" borderId="0" xfId="2" applyFont="1" applyFill="1" applyAlignment="1">
      <alignment horizontal="right" vertical="center"/>
    </xf>
    <xf numFmtId="10" fontId="7" fillId="3" borderId="0" xfId="40" applyNumberFormat="1" applyFont="1" applyFill="1" applyAlignment="1">
      <alignment horizontal="left"/>
    </xf>
    <xf numFmtId="10" fontId="49" fillId="16" borderId="56" xfId="0" applyNumberFormat="1" applyFont="1" applyFill="1" applyBorder="1" applyAlignment="1">
      <alignment horizontal="center" vertical="center" wrapText="1"/>
    </xf>
    <xf numFmtId="0" fontId="7" fillId="3" borderId="0" xfId="2" applyFont="1" applyFill="1" applyAlignment="1">
      <alignment wrapText="1"/>
    </xf>
    <xf numFmtId="0" fontId="1" fillId="0" borderId="0" xfId="2" quotePrefix="1"/>
    <xf numFmtId="166" fontId="29" fillId="10" borderId="1" xfId="27" applyFont="1" applyFill="1" applyBorder="1" applyAlignment="1">
      <alignment vertical="center"/>
    </xf>
    <xf numFmtId="166" fontId="29" fillId="10" borderId="1" xfId="27" applyFont="1" applyFill="1" applyBorder="1"/>
    <xf numFmtId="0" fontId="53" fillId="20" borderId="2" xfId="0" applyFont="1" applyFill="1" applyBorder="1" applyAlignment="1">
      <alignment horizontal="center"/>
    </xf>
    <xf numFmtId="0" fontId="53" fillId="20" borderId="3" xfId="0" applyFont="1" applyFill="1" applyBorder="1" applyAlignment="1">
      <alignment horizontal="center"/>
    </xf>
    <xf numFmtId="0" fontId="53" fillId="20" borderId="4" xfId="0" applyFont="1" applyFill="1" applyBorder="1" applyAlignment="1">
      <alignment horizontal="center"/>
    </xf>
    <xf numFmtId="0" fontId="54" fillId="0" borderId="40" xfId="0" applyFont="1" applyBorder="1" applyAlignment="1">
      <alignment horizontal="center" vertical="center"/>
    </xf>
    <xf numFmtId="0" fontId="54" fillId="0" borderId="4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7" fillId="9" borderId="54" xfId="0" applyFont="1" applyFill="1" applyBorder="1" applyAlignment="1">
      <alignment horizontal="right" vertical="center"/>
    </xf>
    <xf numFmtId="0" fontId="17" fillId="9" borderId="55" xfId="0" applyFont="1" applyFill="1" applyBorder="1" applyAlignment="1">
      <alignment horizontal="right" vertical="center"/>
    </xf>
    <xf numFmtId="0" fontId="17" fillId="9" borderId="43" xfId="0" applyFont="1" applyFill="1" applyBorder="1" applyAlignment="1">
      <alignment horizontal="right" vertical="center"/>
    </xf>
    <xf numFmtId="0" fontId="6" fillId="2" borderId="7" xfId="2" applyFont="1" applyFill="1" applyBorder="1" applyAlignment="1">
      <alignment horizontal="center" vertical="center" wrapText="1"/>
    </xf>
    <xf numFmtId="164" fontId="6" fillId="0" borderId="1" xfId="3" applyFont="1" applyFill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/>
    </xf>
    <xf numFmtId="14" fontId="6" fillId="0" borderId="1" xfId="2" applyNumberFormat="1" applyFont="1" applyBorder="1" applyAlignment="1">
      <alignment horizontal="center" vertical="center" wrapText="1"/>
    </xf>
    <xf numFmtId="0" fontId="6" fillId="19" borderId="2" xfId="2" applyFont="1" applyFill="1" applyBorder="1" applyAlignment="1">
      <alignment horizontal="center" vertical="center" wrapText="1"/>
    </xf>
    <xf numFmtId="0" fontId="6" fillId="19" borderId="3" xfId="2" applyFont="1" applyFill="1" applyBorder="1" applyAlignment="1">
      <alignment horizontal="center" vertical="center" wrapText="1"/>
    </xf>
    <xf numFmtId="0" fontId="6" fillId="19" borderId="4" xfId="2" applyFont="1" applyFill="1" applyBorder="1" applyAlignment="1">
      <alignment horizontal="center" vertical="center" wrapText="1"/>
    </xf>
    <xf numFmtId="0" fontId="7" fillId="2" borderId="7" xfId="2" applyFont="1" applyFill="1" applyBorder="1" applyAlignment="1">
      <alignment horizontal="left" vertical="center" wrapText="1"/>
    </xf>
    <xf numFmtId="0" fontId="7" fillId="2" borderId="5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left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6" fillId="9" borderId="2" xfId="2" applyFont="1" applyFill="1" applyBorder="1" applyAlignment="1">
      <alignment horizontal="center" vertical="center" wrapText="1"/>
    </xf>
    <xf numFmtId="0" fontId="6" fillId="9" borderId="3" xfId="2" applyFont="1" applyFill="1" applyBorder="1" applyAlignment="1">
      <alignment horizontal="center" vertical="center" wrapText="1"/>
    </xf>
    <xf numFmtId="0" fontId="6" fillId="9" borderId="4" xfId="2" applyFont="1" applyFill="1" applyBorder="1" applyAlignment="1">
      <alignment horizontal="center" vertical="center" wrapText="1"/>
    </xf>
    <xf numFmtId="14" fontId="6" fillId="0" borderId="7" xfId="2" applyNumberFormat="1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16" fillId="3" borderId="8" xfId="2" applyFont="1" applyFill="1" applyBorder="1" applyAlignment="1">
      <alignment horizontal="center" vertical="center" wrapText="1"/>
    </xf>
    <xf numFmtId="0" fontId="6" fillId="9" borderId="7" xfId="2" applyFont="1" applyFill="1" applyBorder="1" applyAlignment="1">
      <alignment horizontal="center" vertical="center" wrapText="1"/>
    </xf>
    <xf numFmtId="3" fontId="6" fillId="2" borderId="1" xfId="2" applyNumberFormat="1" applyFont="1" applyFill="1" applyBorder="1" applyAlignment="1">
      <alignment horizontal="center" vertical="center" wrapText="1"/>
    </xf>
    <xf numFmtId="0" fontId="8" fillId="3" borderId="10" xfId="2" applyFont="1" applyFill="1" applyBorder="1" applyAlignment="1">
      <alignment horizontal="left" vertical="center" wrapText="1"/>
    </xf>
    <xf numFmtId="0" fontId="8" fillId="3" borderId="0" xfId="2" applyFont="1" applyFill="1" applyAlignment="1">
      <alignment horizontal="left" vertical="center" wrapText="1"/>
    </xf>
    <xf numFmtId="0" fontId="1" fillId="0" borderId="0" xfId="2" applyAlignment="1">
      <alignment horizontal="center"/>
    </xf>
    <xf numFmtId="0" fontId="6" fillId="18" borderId="2" xfId="2" applyFont="1" applyFill="1" applyBorder="1" applyAlignment="1">
      <alignment horizontal="center" vertical="center" wrapText="1"/>
    </xf>
    <xf numFmtId="0" fontId="6" fillId="18" borderId="3" xfId="2" applyFont="1" applyFill="1" applyBorder="1" applyAlignment="1">
      <alignment horizontal="center" vertical="center" wrapText="1"/>
    </xf>
    <xf numFmtId="0" fontId="6" fillId="18" borderId="4" xfId="2" applyFont="1" applyFill="1" applyBorder="1" applyAlignment="1">
      <alignment horizontal="center" vertical="center" wrapText="1"/>
    </xf>
    <xf numFmtId="0" fontId="6" fillId="9" borderId="1" xfId="2" applyFont="1" applyFill="1" applyBorder="1" applyAlignment="1">
      <alignment horizontal="center" vertical="center" wrapText="1"/>
    </xf>
    <xf numFmtId="0" fontId="57" fillId="3" borderId="0" xfId="2" applyFont="1" applyFill="1" applyAlignment="1">
      <alignment horizontal="left" vertical="center" wrapText="1"/>
    </xf>
    <xf numFmtId="0" fontId="24" fillId="0" borderId="2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left" vertical="center" wrapText="1"/>
    </xf>
    <xf numFmtId="0" fontId="68" fillId="3" borderId="0" xfId="2" applyFont="1" applyFill="1" applyAlignment="1">
      <alignment horizontal="left" vertical="center" wrapText="1"/>
    </xf>
    <xf numFmtId="0" fontId="7" fillId="0" borderId="2" xfId="2" applyFont="1" applyBorder="1" applyAlignment="1">
      <alignment horizontal="left" vertical="center" wrapText="1"/>
    </xf>
    <xf numFmtId="0" fontId="7" fillId="0" borderId="4" xfId="2" applyFont="1" applyBorder="1" applyAlignment="1">
      <alignment horizontal="left" vertical="center" wrapText="1"/>
    </xf>
    <xf numFmtId="0" fontId="7" fillId="2" borderId="2" xfId="2" applyFont="1" applyFill="1" applyBorder="1" applyAlignment="1">
      <alignment horizontal="left" vertical="center" wrapText="1"/>
    </xf>
    <xf numFmtId="0" fontId="7" fillId="2" borderId="4" xfId="2" applyFont="1" applyFill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  <xf numFmtId="0" fontId="69" fillId="18" borderId="2" xfId="2" applyFont="1" applyFill="1" applyBorder="1" applyAlignment="1">
      <alignment horizontal="center" vertical="center" wrapText="1"/>
    </xf>
    <xf numFmtId="0" fontId="69" fillId="18" borderId="3" xfId="2" applyFont="1" applyFill="1" applyBorder="1" applyAlignment="1">
      <alignment horizontal="center" vertical="center" wrapText="1"/>
    </xf>
    <xf numFmtId="0" fontId="69" fillId="18" borderId="4" xfId="2" applyFont="1" applyFill="1" applyBorder="1" applyAlignment="1">
      <alignment horizontal="center" vertical="center" wrapText="1"/>
    </xf>
    <xf numFmtId="0" fontId="7" fillId="3" borderId="88" xfId="2" applyFont="1" applyFill="1" applyBorder="1" applyAlignment="1">
      <alignment horizontal="center" wrapText="1"/>
    </xf>
    <xf numFmtId="0" fontId="7" fillId="3" borderId="89" xfId="2" applyFont="1" applyFill="1" applyBorder="1" applyAlignment="1">
      <alignment horizontal="center" wrapText="1"/>
    </xf>
    <xf numFmtId="0" fontId="7" fillId="3" borderId="44" xfId="2" applyFont="1" applyFill="1" applyBorder="1" applyAlignment="1">
      <alignment horizontal="center" wrapText="1"/>
    </xf>
    <xf numFmtId="0" fontId="7" fillId="3" borderId="90" xfId="2" applyFont="1" applyFill="1" applyBorder="1" applyAlignment="1">
      <alignment horizontal="center" wrapText="1"/>
    </xf>
    <xf numFmtId="0" fontId="7" fillId="3" borderId="0" xfId="2" applyFont="1" applyFill="1" applyAlignment="1">
      <alignment horizontal="center" wrapText="1"/>
    </xf>
    <xf numFmtId="0" fontId="7" fillId="3" borderId="91" xfId="2" applyFont="1" applyFill="1" applyBorder="1" applyAlignment="1">
      <alignment horizontal="center" wrapText="1"/>
    </xf>
    <xf numFmtId="0" fontId="7" fillId="3" borderId="92" xfId="2" applyFont="1" applyFill="1" applyBorder="1" applyAlignment="1">
      <alignment horizontal="center" wrapText="1"/>
    </xf>
    <xf numFmtId="0" fontId="7" fillId="3" borderId="93" xfId="2" applyFont="1" applyFill="1" applyBorder="1" applyAlignment="1">
      <alignment horizontal="center" wrapText="1"/>
    </xf>
    <xf numFmtId="0" fontId="7" fillId="3" borderId="87" xfId="2" applyFont="1" applyFill="1" applyBorder="1" applyAlignment="1">
      <alignment horizontal="center" wrapText="1"/>
    </xf>
    <xf numFmtId="0" fontId="7" fillId="3" borderId="2" xfId="2" applyFont="1" applyFill="1" applyBorder="1" applyAlignment="1">
      <alignment horizontal="center" wrapText="1"/>
    </xf>
    <xf numFmtId="0" fontId="7" fillId="3" borderId="3" xfId="2" applyFont="1" applyFill="1" applyBorder="1" applyAlignment="1">
      <alignment horizontal="center" wrapText="1"/>
    </xf>
    <xf numFmtId="0" fontId="7" fillId="3" borderId="4" xfId="2" applyFont="1" applyFill="1" applyBorder="1" applyAlignment="1">
      <alignment horizontal="center" wrapText="1"/>
    </xf>
    <xf numFmtId="0" fontId="1" fillId="0" borderId="57" xfId="2" applyBorder="1" applyAlignment="1">
      <alignment horizontal="center" wrapText="1"/>
    </xf>
    <xf numFmtId="0" fontId="1" fillId="0" borderId="0" xfId="2" applyAlignment="1">
      <alignment horizontal="center" wrapText="1"/>
    </xf>
    <xf numFmtId="43" fontId="72" fillId="0" borderId="57" xfId="2" applyNumberFormat="1" applyFont="1" applyBorder="1" applyAlignment="1">
      <alignment horizontal="left" vertical="center" wrapText="1"/>
    </xf>
    <xf numFmtId="43" fontId="1" fillId="0" borderId="0" xfId="2" applyNumberFormat="1" applyAlignment="1">
      <alignment horizontal="left" vertical="center" wrapText="1"/>
    </xf>
    <xf numFmtId="43" fontId="1" fillId="0" borderId="57" xfId="2" applyNumberFormat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69" fillId="3" borderId="2" xfId="2" applyFont="1" applyFill="1" applyBorder="1" applyAlignment="1">
      <alignment horizontal="left" vertical="center" wrapText="1"/>
    </xf>
    <xf numFmtId="0" fontId="69" fillId="3" borderId="4" xfId="2" applyFont="1" applyFill="1" applyBorder="1" applyAlignment="1">
      <alignment horizontal="left" vertical="center" wrapText="1"/>
    </xf>
    <xf numFmtId="0" fontId="69" fillId="9" borderId="2" xfId="2" applyFont="1" applyFill="1" applyBorder="1" applyAlignment="1">
      <alignment horizontal="center" vertical="center" wrapText="1"/>
    </xf>
    <xf numFmtId="0" fontId="69" fillId="9" borderId="4" xfId="2" applyFont="1" applyFill="1" applyBorder="1" applyAlignment="1">
      <alignment horizontal="center" vertical="center" wrapText="1"/>
    </xf>
    <xf numFmtId="0" fontId="69" fillId="9" borderId="3" xfId="2" applyFont="1" applyFill="1" applyBorder="1" applyAlignment="1">
      <alignment horizontal="center" vertical="center" wrapText="1"/>
    </xf>
    <xf numFmtId="0" fontId="7" fillId="3" borderId="2" xfId="2" applyFont="1" applyFill="1" applyBorder="1" applyAlignment="1">
      <alignment horizontal="left" vertical="center" wrapText="1"/>
    </xf>
    <xf numFmtId="0" fontId="7" fillId="3" borderId="4" xfId="2" applyFont="1" applyFill="1" applyBorder="1" applyAlignment="1">
      <alignment horizontal="left" vertical="center" wrapText="1"/>
    </xf>
    <xf numFmtId="0" fontId="48" fillId="0" borderId="0" xfId="2" applyFont="1" applyAlignment="1">
      <alignment horizontal="left" vertical="center" wrapText="1"/>
    </xf>
    <xf numFmtId="0" fontId="48" fillId="0" borderId="57" xfId="2" applyFont="1" applyBorder="1" applyAlignment="1">
      <alignment horizontal="left" vertical="center" wrapText="1"/>
    </xf>
    <xf numFmtId="0" fontId="70" fillId="18" borderId="2" xfId="2" applyFont="1" applyFill="1" applyBorder="1" applyAlignment="1">
      <alignment horizontal="center" vertical="center" wrapText="1"/>
    </xf>
    <xf numFmtId="0" fontId="70" fillId="18" borderId="3" xfId="2" applyFont="1" applyFill="1" applyBorder="1" applyAlignment="1">
      <alignment horizontal="center" vertical="center" wrapText="1"/>
    </xf>
    <xf numFmtId="0" fontId="70" fillId="18" borderId="4" xfId="2" applyFont="1" applyFill="1" applyBorder="1" applyAlignment="1">
      <alignment horizontal="center" vertical="center" wrapText="1"/>
    </xf>
    <xf numFmtId="0" fontId="70" fillId="9" borderId="2" xfId="2" applyFont="1" applyFill="1" applyBorder="1" applyAlignment="1">
      <alignment horizontal="center" vertical="center" wrapText="1"/>
    </xf>
    <xf numFmtId="0" fontId="70" fillId="9" borderId="4" xfId="2" applyFont="1" applyFill="1" applyBorder="1" applyAlignment="1">
      <alignment horizontal="center" vertical="center" wrapText="1"/>
    </xf>
    <xf numFmtId="0" fontId="70" fillId="9" borderId="3" xfId="2" applyFont="1" applyFill="1" applyBorder="1" applyAlignment="1">
      <alignment horizontal="center" vertical="center" wrapText="1"/>
    </xf>
    <xf numFmtId="0" fontId="50" fillId="3" borderId="57" xfId="0" applyFont="1" applyFill="1" applyBorder="1" applyAlignment="1">
      <alignment horizontal="center" vertical="center" wrapText="1"/>
    </xf>
    <xf numFmtId="0" fontId="57" fillId="3" borderId="48" xfId="2" applyFont="1" applyFill="1" applyBorder="1" applyAlignment="1">
      <alignment horizontal="left" vertical="center" wrapText="1"/>
    </xf>
    <xf numFmtId="3" fontId="16" fillId="2" borderId="1" xfId="2" applyNumberFormat="1" applyFont="1" applyFill="1" applyBorder="1" applyAlignment="1">
      <alignment horizontal="center" vertical="center" wrapText="1"/>
    </xf>
    <xf numFmtId="0" fontId="1" fillId="0" borderId="0" xfId="2" applyAlignment="1">
      <alignment horizontal="center" vertical="center" wrapText="1"/>
    </xf>
    <xf numFmtId="0" fontId="48" fillId="0" borderId="57" xfId="2" applyFont="1" applyBorder="1" applyAlignment="1">
      <alignment horizontal="center" wrapText="1"/>
    </xf>
    <xf numFmtId="0" fontId="48" fillId="0" borderId="0" xfId="2" applyFont="1" applyAlignment="1">
      <alignment horizontal="center" wrapText="1"/>
    </xf>
    <xf numFmtId="0" fontId="48" fillId="0" borderId="57" xfId="2" applyFont="1" applyBorder="1" applyAlignment="1">
      <alignment horizontal="left" wrapText="1"/>
    </xf>
    <xf numFmtId="0" fontId="48" fillId="0" borderId="0" xfId="2" applyFont="1" applyAlignment="1">
      <alignment horizontal="left" wrapText="1"/>
    </xf>
    <xf numFmtId="0" fontId="2" fillId="0" borderId="0" xfId="2" applyFont="1" applyAlignment="1">
      <alignment horizontal="center" vertical="center"/>
    </xf>
    <xf numFmtId="164" fontId="75" fillId="0" borderId="1" xfId="3" applyFont="1" applyFill="1" applyBorder="1" applyAlignment="1">
      <alignment horizontal="center" vertical="center" wrapText="1"/>
    </xf>
    <xf numFmtId="14" fontId="16" fillId="0" borderId="1" xfId="2" applyNumberFormat="1" applyFont="1" applyBorder="1" applyAlignment="1">
      <alignment horizontal="center" vertical="center" wrapText="1"/>
    </xf>
    <xf numFmtId="0" fontId="26" fillId="12" borderId="24" xfId="0" applyFont="1" applyFill="1" applyBorder="1" applyAlignment="1">
      <alignment horizontal="center" vertical="center"/>
    </xf>
    <xf numFmtId="0" fontId="26" fillId="12" borderId="14" xfId="0" applyFont="1" applyFill="1" applyBorder="1" applyAlignment="1">
      <alignment horizontal="center" vertical="center"/>
    </xf>
    <xf numFmtId="0" fontId="34" fillId="12" borderId="20" xfId="0" applyFont="1" applyFill="1" applyBorder="1" applyAlignment="1">
      <alignment horizontal="center" vertical="center" textRotation="90"/>
    </xf>
    <xf numFmtId="0" fontId="34" fillId="12" borderId="12" xfId="0" applyFont="1" applyFill="1" applyBorder="1" applyAlignment="1">
      <alignment horizontal="center" vertical="center" textRotation="90"/>
    </xf>
    <xf numFmtId="0" fontId="34" fillId="12" borderId="31" xfId="0" applyFont="1" applyFill="1" applyBorder="1" applyAlignment="1">
      <alignment horizontal="center" vertical="center" textRotation="90"/>
    </xf>
    <xf numFmtId="0" fontId="34" fillId="12" borderId="13" xfId="0" applyFont="1" applyFill="1" applyBorder="1" applyAlignment="1">
      <alignment horizontal="center" vertical="center" textRotation="90"/>
    </xf>
    <xf numFmtId="0" fontId="17" fillId="12" borderId="53" xfId="0" applyFont="1" applyFill="1" applyBorder="1" applyAlignment="1">
      <alignment horizontal="center"/>
    </xf>
    <xf numFmtId="0" fontId="17" fillId="12" borderId="10" xfId="0" applyFont="1" applyFill="1" applyBorder="1" applyAlignment="1">
      <alignment horizontal="center"/>
    </xf>
    <xf numFmtId="0" fontId="17" fillId="12" borderId="11" xfId="0" applyFont="1" applyFill="1" applyBorder="1" applyAlignment="1">
      <alignment horizontal="center"/>
    </xf>
    <xf numFmtId="0" fontId="17" fillId="12" borderId="27" xfId="0" applyFont="1" applyFill="1" applyBorder="1" applyAlignment="1">
      <alignment horizontal="center"/>
    </xf>
    <xf numFmtId="0" fontId="17" fillId="12" borderId="3" xfId="0" applyFont="1" applyFill="1" applyBorder="1" applyAlignment="1">
      <alignment horizontal="center"/>
    </xf>
    <xf numFmtId="0" fontId="17" fillId="12" borderId="4" xfId="0" applyFont="1" applyFill="1" applyBorder="1" applyAlignment="1">
      <alignment horizontal="center"/>
    </xf>
    <xf numFmtId="0" fontId="17" fillId="12" borderId="13" xfId="0" applyFont="1" applyFill="1" applyBorder="1" applyAlignment="1">
      <alignment horizontal="center"/>
    </xf>
    <xf numFmtId="0" fontId="17" fillId="12" borderId="14" xfId="0" applyFont="1" applyFill="1" applyBorder="1" applyAlignment="1">
      <alignment horizontal="center"/>
    </xf>
    <xf numFmtId="0" fontId="26" fillId="9" borderId="26" xfId="0" applyFont="1" applyFill="1" applyBorder="1" applyAlignment="1">
      <alignment horizontal="center"/>
    </xf>
    <xf numFmtId="0" fontId="26" fillId="9" borderId="25" xfId="0" applyFont="1" applyFill="1" applyBorder="1" applyAlignment="1">
      <alignment horizontal="center"/>
    </xf>
    <xf numFmtId="0" fontId="26" fillId="9" borderId="29" xfId="0" applyFont="1" applyFill="1" applyBorder="1" applyAlignment="1">
      <alignment horizontal="center"/>
    </xf>
    <xf numFmtId="0" fontId="26" fillId="12" borderId="20" xfId="0" applyFont="1" applyFill="1" applyBorder="1" applyAlignment="1">
      <alignment horizontal="center" vertical="center"/>
    </xf>
    <xf numFmtId="0" fontId="26" fillId="12" borderId="13" xfId="0" applyFont="1" applyFill="1" applyBorder="1" applyAlignment="1">
      <alignment horizontal="center" vertical="center"/>
    </xf>
    <xf numFmtId="0" fontId="26" fillId="12" borderId="24" xfId="0" applyFont="1" applyFill="1" applyBorder="1" applyAlignment="1">
      <alignment horizontal="center"/>
    </xf>
    <xf numFmtId="0" fontId="26" fillId="12" borderId="21" xfId="0" applyFont="1" applyFill="1" applyBorder="1" applyAlignment="1">
      <alignment horizontal="center"/>
    </xf>
    <xf numFmtId="0" fontId="34" fillId="12" borderId="24" xfId="0" applyFont="1" applyFill="1" applyBorder="1" applyAlignment="1">
      <alignment horizontal="center" wrapText="1"/>
    </xf>
    <xf numFmtId="0" fontId="34" fillId="12" borderId="14" xfId="0" applyFont="1" applyFill="1" applyBorder="1" applyAlignment="1">
      <alignment horizontal="center" wrapText="1"/>
    </xf>
    <xf numFmtId="0" fontId="26" fillId="12" borderId="24" xfId="0" applyFont="1" applyFill="1" applyBorder="1" applyAlignment="1">
      <alignment horizontal="center" vertical="center" wrapText="1"/>
    </xf>
    <xf numFmtId="0" fontId="26" fillId="12" borderId="14" xfId="0" applyFont="1" applyFill="1" applyBorder="1" applyAlignment="1">
      <alignment horizontal="center" vertical="center" wrapText="1"/>
    </xf>
    <xf numFmtId="0" fontId="17" fillId="12" borderId="47" xfId="0" applyFont="1" applyFill="1" applyBorder="1" applyAlignment="1">
      <alignment horizontal="center"/>
    </xf>
    <xf numFmtId="0" fontId="17" fillId="12" borderId="48" xfId="0" applyFont="1" applyFill="1" applyBorder="1" applyAlignment="1">
      <alignment horizontal="center"/>
    </xf>
    <xf numFmtId="0" fontId="17" fillId="12" borderId="6" xfId="0" applyFont="1" applyFill="1" applyBorder="1" applyAlignment="1">
      <alignment horizontal="center"/>
    </xf>
    <xf numFmtId="0" fontId="17" fillId="0" borderId="26" xfId="0" applyFont="1" applyBorder="1" applyAlignment="1">
      <alignment horizontal="center"/>
    </xf>
    <xf numFmtId="0" fontId="17" fillId="0" borderId="25" xfId="0" applyFont="1" applyBorder="1" applyAlignment="1">
      <alignment horizontal="center"/>
    </xf>
    <xf numFmtId="0" fontId="17" fillId="0" borderId="29" xfId="0" applyFont="1" applyBorder="1" applyAlignment="1">
      <alignment horizontal="center"/>
    </xf>
    <xf numFmtId="0" fontId="17" fillId="0" borderId="51" xfId="0" applyFont="1" applyBorder="1" applyAlignment="1">
      <alignment horizontal="center"/>
    </xf>
    <xf numFmtId="0" fontId="17" fillId="0" borderId="33" xfId="0" applyFont="1" applyBorder="1" applyAlignment="1">
      <alignment horizontal="center"/>
    </xf>
    <xf numFmtId="0" fontId="17" fillId="0" borderId="52" xfId="0" applyFont="1" applyBorder="1" applyAlignment="1">
      <alignment horizontal="center"/>
    </xf>
    <xf numFmtId="0" fontId="17" fillId="12" borderId="20" xfId="0" applyFont="1" applyFill="1" applyBorder="1" applyAlignment="1">
      <alignment horizontal="center" vertical="center"/>
    </xf>
    <xf numFmtId="0" fontId="17" fillId="12" borderId="24" xfId="0" applyFont="1" applyFill="1" applyBorder="1" applyAlignment="1">
      <alignment horizontal="center" vertical="center"/>
    </xf>
    <xf numFmtId="0" fontId="34" fillId="12" borderId="94" xfId="0" applyFont="1" applyFill="1" applyBorder="1" applyAlignment="1">
      <alignment horizontal="center" vertical="center" textRotation="90"/>
    </xf>
    <xf numFmtId="0" fontId="34" fillId="12" borderId="95" xfId="0" applyFont="1" applyFill="1" applyBorder="1" applyAlignment="1">
      <alignment horizontal="center" vertical="center" textRotation="90"/>
    </xf>
    <xf numFmtId="0" fontId="34" fillId="12" borderId="51" xfId="0" applyFont="1" applyFill="1" applyBorder="1" applyAlignment="1">
      <alignment horizontal="center" vertical="center" textRotation="90"/>
    </xf>
    <xf numFmtId="0" fontId="34" fillId="12" borderId="1" xfId="0" applyFont="1" applyFill="1" applyBorder="1" applyAlignment="1">
      <alignment horizontal="center"/>
    </xf>
    <xf numFmtId="0" fontId="34" fillId="12" borderId="1" xfId="0" applyFont="1" applyFill="1" applyBorder="1" applyAlignment="1">
      <alignment horizontal="center" vertical="center"/>
    </xf>
    <xf numFmtId="0" fontId="17" fillId="12" borderId="7" xfId="0" applyFont="1" applyFill="1" applyBorder="1" applyAlignment="1">
      <alignment horizontal="center"/>
    </xf>
    <xf numFmtId="0" fontId="17" fillId="12" borderId="1" xfId="0" applyFont="1" applyFill="1" applyBorder="1" applyAlignment="1">
      <alignment horizontal="center"/>
    </xf>
    <xf numFmtId="0" fontId="26" fillId="12" borderId="1" xfId="0" applyFont="1" applyFill="1" applyBorder="1" applyAlignment="1">
      <alignment horizontal="center"/>
    </xf>
    <xf numFmtId="0" fontId="17" fillId="21" borderId="48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8" xfId="0" applyBorder="1" applyAlignment="1">
      <alignment horizontal="center"/>
    </xf>
    <xf numFmtId="0" fontId="26" fillId="0" borderId="1" xfId="0" applyFont="1" applyBorder="1" applyAlignment="1">
      <alignment horizontal="center" vertical="center" textRotation="90"/>
    </xf>
    <xf numFmtId="0" fontId="36" fillId="6" borderId="0" xfId="0" applyFont="1" applyFill="1" applyAlignment="1">
      <alignment horizontal="center" vertical="center" textRotation="90" wrapText="1"/>
    </xf>
    <xf numFmtId="0" fontId="39" fillId="18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textRotation="90"/>
    </xf>
    <xf numFmtId="0" fontId="17" fillId="12" borderId="8" xfId="0" applyFont="1" applyFill="1" applyBorder="1" applyAlignment="1">
      <alignment horizontal="center"/>
    </xf>
    <xf numFmtId="0" fontId="7" fillId="3" borderId="10" xfId="2" applyFont="1" applyFill="1" applyBorder="1" applyAlignment="1">
      <alignment horizontal="center" wrapText="1"/>
    </xf>
    <xf numFmtId="0" fontId="73" fillId="0" borderId="1" xfId="0" applyFont="1" applyBorder="1" applyAlignment="1">
      <alignment horizontal="center"/>
    </xf>
    <xf numFmtId="0" fontId="29" fillId="11" borderId="27" xfId="0" applyFont="1" applyFill="1" applyBorder="1" applyAlignment="1">
      <alignment horizontal="center"/>
    </xf>
    <xf numFmtId="0" fontId="29" fillId="11" borderId="3" xfId="0" applyFont="1" applyFill="1" applyBorder="1" applyAlignment="1">
      <alignment horizontal="center"/>
    </xf>
    <xf numFmtId="0" fontId="29" fillId="11" borderId="4" xfId="0" applyFont="1" applyFill="1" applyBorder="1" applyAlignment="1">
      <alignment horizontal="center"/>
    </xf>
    <xf numFmtId="0" fontId="29" fillId="9" borderId="8" xfId="0" applyFont="1" applyFill="1" applyBorder="1" applyAlignment="1">
      <alignment horizontal="center" vertical="center" wrapText="1"/>
    </xf>
    <xf numFmtId="0" fontId="29" fillId="9" borderId="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3" fillId="17" borderId="0" xfId="0" applyFont="1" applyFill="1" applyAlignment="1">
      <alignment wrapText="1"/>
    </xf>
    <xf numFmtId="0" fontId="17" fillId="0" borderId="1" xfId="0" applyFont="1" applyBorder="1" applyAlignment="1">
      <alignment horizontal="center" vertical="center" textRotation="90"/>
    </xf>
    <xf numFmtId="0" fontId="17" fillId="0" borderId="8" xfId="0" applyFont="1" applyBorder="1" applyAlignment="1">
      <alignment horizontal="center" vertical="center" textRotation="90"/>
    </xf>
    <xf numFmtId="0" fontId="0" fillId="0" borderId="88" xfId="0" applyBorder="1" applyAlignment="1">
      <alignment horizontal="center" wrapText="1"/>
    </xf>
    <xf numFmtId="0" fontId="0" fillId="0" borderId="89" xfId="0" applyBorder="1" applyAlignment="1">
      <alignment horizontal="center" wrapText="1"/>
    </xf>
    <xf numFmtId="0" fontId="0" fillId="0" borderId="44" xfId="0" applyBorder="1" applyAlignment="1">
      <alignment horizontal="center" wrapText="1"/>
    </xf>
    <xf numFmtId="0" fontId="0" fillId="0" borderId="90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91" xfId="0" applyBorder="1" applyAlignment="1">
      <alignment horizontal="center" wrapText="1"/>
    </xf>
    <xf numFmtId="0" fontId="0" fillId="0" borderId="92" xfId="0" applyBorder="1" applyAlignment="1">
      <alignment horizontal="center" wrapText="1"/>
    </xf>
    <xf numFmtId="0" fontId="0" fillId="0" borderId="93" xfId="0" applyBorder="1" applyAlignment="1">
      <alignment horizontal="center" wrapText="1"/>
    </xf>
    <xf numFmtId="0" fontId="0" fillId="0" borderId="87" xfId="0" applyBorder="1" applyAlignment="1">
      <alignment horizontal="center" wrapText="1"/>
    </xf>
    <xf numFmtId="0" fontId="0" fillId="0" borderId="54" xfId="0" applyBorder="1" applyAlignment="1">
      <alignment horizontal="center" wrapText="1"/>
    </xf>
    <xf numFmtId="0" fontId="0" fillId="0" borderId="55" xfId="0" applyBorder="1" applyAlignment="1">
      <alignment horizontal="center" wrapText="1"/>
    </xf>
    <xf numFmtId="0" fontId="0" fillId="0" borderId="43" xfId="0" applyBorder="1" applyAlignment="1">
      <alignment horizontal="center" wrapText="1"/>
    </xf>
    <xf numFmtId="0" fontId="40" fillId="13" borderId="48" xfId="0" applyFont="1" applyFill="1" applyBorder="1" applyAlignment="1">
      <alignment horizontal="center" vertical="center" wrapText="1"/>
    </xf>
    <xf numFmtId="0" fontId="40" fillId="5" borderId="47" xfId="0" applyFont="1" applyFill="1" applyBorder="1" applyAlignment="1">
      <alignment horizontal="center" vertical="center" wrapText="1"/>
    </xf>
    <xf numFmtId="0" fontId="40" fillId="5" borderId="48" xfId="0" applyFont="1" applyFill="1" applyBorder="1" applyAlignment="1">
      <alignment horizontal="center" vertical="center" wrapText="1"/>
    </xf>
    <xf numFmtId="0" fontId="40" fillId="13" borderId="27" xfId="0" applyFont="1" applyFill="1" applyBorder="1" applyAlignment="1">
      <alignment horizontal="center" vertical="center" wrapText="1"/>
    </xf>
    <xf numFmtId="0" fontId="40" fillId="13" borderId="3" xfId="0" applyFont="1" applyFill="1" applyBorder="1" applyAlignment="1">
      <alignment horizontal="center" vertical="center" wrapText="1"/>
    </xf>
    <xf numFmtId="0" fontId="40" fillId="13" borderId="4" xfId="0" applyFont="1" applyFill="1" applyBorder="1" applyAlignment="1">
      <alignment horizontal="center" vertical="center" wrapText="1"/>
    </xf>
    <xf numFmtId="0" fontId="40" fillId="14" borderId="3" xfId="0" applyFont="1" applyFill="1" applyBorder="1" applyAlignment="1">
      <alignment horizontal="center" vertical="center" wrapText="1"/>
    </xf>
    <xf numFmtId="0" fontId="40" fillId="14" borderId="4" xfId="0" applyFont="1" applyFill="1" applyBorder="1" applyAlignment="1">
      <alignment horizontal="center" vertical="center" wrapText="1"/>
    </xf>
    <xf numFmtId="0" fontId="40" fillId="14" borderId="2" xfId="0" applyFont="1" applyFill="1" applyBorder="1" applyAlignment="1">
      <alignment horizontal="center" vertical="center" wrapText="1"/>
    </xf>
    <xf numFmtId="0" fontId="40" fillId="14" borderId="27" xfId="0" applyFont="1" applyFill="1" applyBorder="1" applyAlignment="1">
      <alignment horizontal="center" vertical="center" wrapText="1"/>
    </xf>
    <xf numFmtId="0" fontId="40" fillId="14" borderId="0" xfId="0" applyFont="1" applyFill="1" applyAlignment="1">
      <alignment horizontal="center" vertical="center" wrapText="1"/>
    </xf>
    <xf numFmtId="0" fontId="40" fillId="14" borderId="48" xfId="0" applyFont="1" applyFill="1" applyBorder="1" applyAlignment="1">
      <alignment horizontal="center" vertical="center" wrapText="1"/>
    </xf>
    <xf numFmtId="0" fontId="40" fillId="14" borderId="10" xfId="0" applyFont="1" applyFill="1" applyBorder="1" applyAlignment="1">
      <alignment horizontal="center" vertical="center" wrapText="1"/>
    </xf>
    <xf numFmtId="0" fontId="17" fillId="14" borderId="0" xfId="0" applyFont="1" applyFill="1" applyAlignment="1">
      <alignment horizontal="center" vertical="center" wrapText="1"/>
    </xf>
    <xf numFmtId="0" fontId="40" fillId="14" borderId="39" xfId="0" applyFont="1" applyFill="1" applyBorder="1" applyAlignment="1">
      <alignment horizontal="center" vertical="center" wrapText="1"/>
    </xf>
    <xf numFmtId="0" fontId="40" fillId="14" borderId="47" xfId="0" applyFont="1" applyFill="1" applyBorder="1" applyAlignment="1">
      <alignment horizontal="center" vertical="center" wrapText="1"/>
    </xf>
    <xf numFmtId="0" fontId="49" fillId="9" borderId="35" xfId="0" applyFont="1" applyFill="1" applyBorder="1" applyAlignment="1">
      <alignment horizontal="center" vertical="center"/>
    </xf>
    <xf numFmtId="0" fontId="49" fillId="14" borderId="0" xfId="0" applyFont="1" applyFill="1" applyAlignment="1">
      <alignment horizontal="center" vertical="center"/>
    </xf>
    <xf numFmtId="0" fontId="49" fillId="16" borderId="66" xfId="0" applyFont="1" applyFill="1" applyBorder="1" applyAlignment="1">
      <alignment horizontal="center" vertical="center" wrapText="1"/>
    </xf>
    <xf numFmtId="0" fontId="49" fillId="16" borderId="67" xfId="0" applyFont="1" applyFill="1" applyBorder="1" applyAlignment="1">
      <alignment horizontal="center" vertical="center" wrapText="1"/>
    </xf>
    <xf numFmtId="0" fontId="50" fillId="0" borderId="68" xfId="0" applyFont="1" applyBorder="1" applyAlignment="1">
      <alignment horizontal="left" vertical="center"/>
    </xf>
    <xf numFmtId="0" fontId="50" fillId="0" borderId="69" xfId="0" applyFont="1" applyBorder="1" applyAlignment="1">
      <alignment horizontal="left" vertical="center"/>
    </xf>
    <xf numFmtId="0" fontId="50" fillId="3" borderId="0" xfId="0" applyFont="1" applyFill="1" applyAlignment="1">
      <alignment horizontal="left" vertical="center" wrapText="1"/>
    </xf>
    <xf numFmtId="0" fontId="50" fillId="0" borderId="75" xfId="0" applyFont="1" applyBorder="1" applyAlignment="1">
      <alignment horizontal="left" vertical="center"/>
    </xf>
    <xf numFmtId="0" fontId="50" fillId="0" borderId="76" xfId="0" applyFont="1" applyBorder="1" applyAlignment="1">
      <alignment horizontal="left" vertical="center"/>
    </xf>
    <xf numFmtId="0" fontId="50" fillId="0" borderId="62" xfId="0" applyFont="1" applyBorder="1" applyAlignment="1">
      <alignment horizontal="left" vertical="center" wrapText="1"/>
    </xf>
    <xf numFmtId="0" fontId="50" fillId="0" borderId="63" xfId="0" applyFont="1" applyBorder="1" applyAlignment="1">
      <alignment horizontal="left" vertical="center" wrapText="1"/>
    </xf>
    <xf numFmtId="0" fontId="49" fillId="22" borderId="71" xfId="0" applyFont="1" applyFill="1" applyBorder="1" applyAlignment="1">
      <alignment horizontal="center" vertical="center" wrapText="1"/>
    </xf>
    <xf numFmtId="0" fontId="49" fillId="22" borderId="72" xfId="0" applyFont="1" applyFill="1" applyBorder="1" applyAlignment="1">
      <alignment horizontal="center" vertical="center" wrapText="1"/>
    </xf>
    <xf numFmtId="0" fontId="49" fillId="23" borderId="19" xfId="0" applyFont="1" applyFill="1" applyBorder="1" applyAlignment="1">
      <alignment horizontal="center" vertical="center" wrapText="1"/>
    </xf>
    <xf numFmtId="0" fontId="60" fillId="3" borderId="0" xfId="0" applyFont="1" applyFill="1" applyAlignment="1">
      <alignment horizontal="left" vertical="center" wrapText="1"/>
    </xf>
    <xf numFmtId="0" fontId="49" fillId="9" borderId="35" xfId="0" applyFont="1" applyFill="1" applyBorder="1" applyAlignment="1">
      <alignment horizontal="center" vertical="center" wrapText="1"/>
    </xf>
    <xf numFmtId="0" fontId="60" fillId="0" borderId="0" xfId="0" applyFont="1" applyAlignment="1">
      <alignment horizontal="left" vertical="center"/>
    </xf>
    <xf numFmtId="0" fontId="49" fillId="24" borderId="15" xfId="0" applyFont="1" applyFill="1" applyBorder="1" applyAlignment="1">
      <alignment horizontal="center" vertical="center" wrapText="1"/>
    </xf>
    <xf numFmtId="0" fontId="49" fillId="24" borderId="17" xfId="0" applyFont="1" applyFill="1" applyBorder="1" applyAlignment="1">
      <alignment horizontal="center" vertical="center" wrapText="1"/>
    </xf>
    <xf numFmtId="0" fontId="60" fillId="0" borderId="0" xfId="0" applyFont="1" applyAlignment="1">
      <alignment horizontal="left" vertical="center" wrapText="1"/>
    </xf>
    <xf numFmtId="0" fontId="49" fillId="24" borderId="16" xfId="0" applyFont="1" applyFill="1" applyBorder="1" applyAlignment="1">
      <alignment horizontal="center" vertical="center" wrapText="1"/>
    </xf>
    <xf numFmtId="0" fontId="63" fillId="0" borderId="0" xfId="0" applyFont="1" applyAlignment="1">
      <alignment horizontal="left" vertical="center" wrapText="1"/>
    </xf>
    <xf numFmtId="0" fontId="62" fillId="9" borderId="0" xfId="0" applyFont="1" applyFill="1" applyAlignment="1">
      <alignment horizontal="center" vertical="center"/>
    </xf>
    <xf numFmtId="0" fontId="62" fillId="24" borderId="15" xfId="0" applyFont="1" applyFill="1" applyBorder="1" applyAlignment="1">
      <alignment horizontal="center" vertical="center" wrapText="1"/>
    </xf>
    <xf numFmtId="0" fontId="62" fillId="24" borderId="17" xfId="0" applyFont="1" applyFill="1" applyBorder="1" applyAlignment="1">
      <alignment horizontal="center" vertical="center" wrapText="1"/>
    </xf>
    <xf numFmtId="0" fontId="49" fillId="14" borderId="35" xfId="0" applyFont="1" applyFill="1" applyBorder="1" applyAlignment="1">
      <alignment horizontal="center" vertical="center"/>
    </xf>
    <xf numFmtId="0" fontId="49" fillId="16" borderId="82" xfId="0" applyFont="1" applyFill="1" applyBorder="1" applyAlignment="1">
      <alignment horizontal="center" vertical="center" wrapText="1"/>
    </xf>
    <xf numFmtId="0" fontId="49" fillId="16" borderId="83" xfId="0" applyFont="1" applyFill="1" applyBorder="1" applyAlignment="1">
      <alignment horizontal="center" vertical="center" wrapText="1"/>
    </xf>
    <xf numFmtId="0" fontId="49" fillId="16" borderId="15" xfId="0" applyFont="1" applyFill="1" applyBorder="1" applyAlignment="1">
      <alignment horizontal="center" vertical="center" wrapText="1"/>
    </xf>
    <xf numFmtId="0" fontId="49" fillId="16" borderId="17" xfId="0" applyFont="1" applyFill="1" applyBorder="1" applyAlignment="1">
      <alignment horizontal="center" vertical="center" wrapText="1"/>
    </xf>
    <xf numFmtId="0" fontId="64" fillId="0" borderId="0" xfId="0" applyFont="1" applyAlignment="1">
      <alignment horizontal="left" vertical="center"/>
    </xf>
    <xf numFmtId="0" fontId="64" fillId="0" borderId="0" xfId="0" applyFont="1" applyAlignment="1">
      <alignment horizontal="left" vertical="center" wrapText="1"/>
    </xf>
    <xf numFmtId="0" fontId="66" fillId="9" borderId="0" xfId="0" applyFont="1" applyFill="1" applyAlignment="1">
      <alignment horizontal="center" vertical="center"/>
    </xf>
    <xf numFmtId="0" fontId="66" fillId="16" borderId="19" xfId="0" applyFont="1" applyFill="1" applyBorder="1" applyAlignment="1">
      <alignment horizontal="center" vertical="center" wrapText="1"/>
    </xf>
    <xf numFmtId="0" fontId="67" fillId="0" borderId="19" xfId="0" applyFont="1" applyBorder="1" applyAlignment="1">
      <alignment horizontal="left" vertical="center" wrapText="1"/>
    </xf>
    <xf numFmtId="0" fontId="66" fillId="0" borderId="19" xfId="0" applyFont="1" applyBorder="1" applyAlignment="1">
      <alignment horizontal="center" vertical="center" wrapText="1"/>
    </xf>
    <xf numFmtId="0" fontId="50" fillId="0" borderId="0" xfId="0" applyFont="1" applyAlignment="1">
      <alignment horizontal="left" vertical="center" wrapText="1"/>
    </xf>
    <xf numFmtId="0" fontId="59" fillId="0" borderId="0" xfId="0" applyFont="1" applyAlignment="1">
      <alignment horizontal="left" vertical="center" wrapText="1"/>
    </xf>
    <xf numFmtId="0" fontId="49" fillId="9" borderId="0" xfId="0" applyFont="1" applyFill="1" applyAlignment="1">
      <alignment horizontal="center" vertical="center"/>
    </xf>
    <xf numFmtId="0" fontId="50" fillId="0" borderId="64" xfId="0" applyFont="1" applyBorder="1" applyAlignment="1">
      <alignment horizontal="left" wrapText="1"/>
    </xf>
    <xf numFmtId="0" fontId="50" fillId="0" borderId="70" xfId="0" applyFont="1" applyBorder="1" applyAlignment="1">
      <alignment horizontal="left" vertical="center" wrapText="1"/>
    </xf>
    <xf numFmtId="0" fontId="50" fillId="0" borderId="59" xfId="0" applyFont="1" applyBorder="1" applyAlignment="1">
      <alignment horizontal="left" vertical="center" wrapText="1"/>
    </xf>
    <xf numFmtId="0" fontId="59" fillId="0" borderId="66" xfId="46" applyFont="1" applyBorder="1" applyAlignment="1">
      <alignment horizontal="center" vertical="center" wrapText="1"/>
    </xf>
    <xf numFmtId="0" fontId="59" fillId="0" borderId="67" xfId="46" applyFont="1" applyBorder="1" applyAlignment="1">
      <alignment horizontal="center" vertical="center" wrapText="1"/>
    </xf>
    <xf numFmtId="0" fontId="50" fillId="0" borderId="72" xfId="0" applyFont="1" applyBorder="1" applyAlignment="1">
      <alignment horizontal="left" vertical="center" wrapText="1"/>
    </xf>
    <xf numFmtId="0" fontId="50" fillId="0" borderId="56" xfId="0" applyFont="1" applyBorder="1" applyAlignment="1">
      <alignment horizontal="left" vertical="center" wrapText="1"/>
    </xf>
    <xf numFmtId="0" fontId="59" fillId="0" borderId="75" xfId="46" applyFont="1" applyBorder="1" applyAlignment="1">
      <alignment horizontal="center" vertical="center" wrapText="1"/>
    </xf>
    <xf numFmtId="0" fontId="59" fillId="0" borderId="76" xfId="46" applyFont="1" applyBorder="1" applyAlignment="1">
      <alignment horizontal="center" vertical="center" wrapText="1"/>
    </xf>
    <xf numFmtId="0" fontId="50" fillId="0" borderId="75" xfId="0" applyFont="1" applyBorder="1" applyAlignment="1">
      <alignment horizontal="center"/>
    </xf>
    <xf numFmtId="0" fontId="50" fillId="0" borderId="76" xfId="0" applyFont="1" applyBorder="1" applyAlignment="1">
      <alignment horizontal="center"/>
    </xf>
    <xf numFmtId="0" fontId="50" fillId="0" borderId="74" xfId="0" applyFont="1" applyBorder="1" applyAlignment="1">
      <alignment horizontal="left" vertical="center" wrapText="1"/>
    </xf>
    <xf numFmtId="0" fontId="50" fillId="0" borderId="60" xfId="0" applyFont="1" applyBorder="1" applyAlignment="1">
      <alignment horizontal="left" vertical="center" wrapText="1"/>
    </xf>
    <xf numFmtId="0" fontId="49" fillId="0" borderId="19" xfId="0" applyFont="1" applyBorder="1" applyAlignment="1">
      <alignment horizontal="center" vertical="center" wrapText="1"/>
    </xf>
    <xf numFmtId="0" fontId="50" fillId="0" borderId="68" xfId="0" applyFont="1" applyBorder="1" applyAlignment="1">
      <alignment horizontal="center"/>
    </xf>
    <xf numFmtId="0" fontId="50" fillId="0" borderId="69" xfId="0" applyFont="1" applyBorder="1" applyAlignment="1">
      <alignment horizontal="center"/>
    </xf>
    <xf numFmtId="0" fontId="60" fillId="0" borderId="64" xfId="0" applyFont="1" applyBorder="1" applyAlignment="1">
      <alignment horizontal="left"/>
    </xf>
    <xf numFmtId="0" fontId="59" fillId="0" borderId="66" xfId="46" applyFont="1" applyBorder="1" applyAlignment="1">
      <alignment horizontal="left" vertical="center" wrapText="1"/>
    </xf>
    <xf numFmtId="0" fontId="59" fillId="0" borderId="67" xfId="46" applyFont="1" applyBorder="1" applyAlignment="1">
      <alignment horizontal="left" vertical="center" wrapText="1"/>
    </xf>
    <xf numFmtId="0" fontId="49" fillId="16" borderId="71" xfId="0" applyFont="1" applyFill="1" applyBorder="1" applyAlignment="1">
      <alignment horizontal="center" vertical="center" wrapText="1"/>
    </xf>
    <xf numFmtId="0" fontId="49" fillId="16" borderId="72" xfId="0" applyFont="1" applyFill="1" applyBorder="1" applyAlignment="1">
      <alignment horizontal="center" vertical="center" wrapText="1"/>
    </xf>
    <xf numFmtId="0" fontId="50" fillId="0" borderId="79" xfId="0" applyFont="1" applyBorder="1" applyAlignment="1">
      <alignment horizontal="center" vertical="center" wrapText="1"/>
    </xf>
    <xf numFmtId="0" fontId="50" fillId="0" borderId="71" xfId="0" applyFont="1" applyBorder="1" applyAlignment="1">
      <alignment horizontal="center" vertical="center" wrapText="1"/>
    </xf>
    <xf numFmtId="0" fontId="50" fillId="3" borderId="85" xfId="0" applyFont="1" applyFill="1" applyBorder="1" applyAlignment="1">
      <alignment horizontal="center" vertical="center" wrapText="1"/>
    </xf>
    <xf numFmtId="0" fontId="50" fillId="3" borderId="80" xfId="0" applyFont="1" applyFill="1" applyBorder="1" applyAlignment="1">
      <alignment horizontal="center" vertical="center" wrapText="1"/>
    </xf>
    <xf numFmtId="0" fontId="59" fillId="0" borderId="75" xfId="46" applyFont="1" applyBorder="1" applyAlignment="1">
      <alignment horizontal="left" vertical="center" wrapText="1"/>
    </xf>
    <xf numFmtId="0" fontId="59" fillId="0" borderId="76" xfId="46" applyFont="1" applyBorder="1" applyAlignment="1">
      <alignment horizontal="left" vertical="center" wrapText="1"/>
    </xf>
    <xf numFmtId="0" fontId="50" fillId="0" borderId="68" xfId="0" applyFont="1" applyBorder="1" applyAlignment="1">
      <alignment horizontal="left"/>
    </xf>
    <xf numFmtId="0" fontId="50" fillId="0" borderId="69" xfId="0" applyFont="1" applyBorder="1" applyAlignment="1">
      <alignment horizontal="left"/>
    </xf>
    <xf numFmtId="0" fontId="49" fillId="0" borderId="15" xfId="0" applyFont="1" applyBorder="1" applyAlignment="1">
      <alignment horizontal="center" vertical="center" wrapText="1"/>
    </xf>
    <xf numFmtId="0" fontId="49" fillId="0" borderId="17" xfId="0" applyFont="1" applyBorder="1" applyAlignment="1">
      <alignment horizontal="center" vertical="center" wrapText="1"/>
    </xf>
    <xf numFmtId="0" fontId="49" fillId="0" borderId="73" xfId="0" applyFont="1" applyBorder="1" applyAlignment="1">
      <alignment horizontal="center" vertical="center" wrapText="1"/>
    </xf>
    <xf numFmtId="0" fontId="49" fillId="0" borderId="74" xfId="0" applyFont="1" applyBorder="1" applyAlignment="1">
      <alignment horizontal="center" vertical="center" wrapText="1"/>
    </xf>
    <xf numFmtId="0" fontId="11" fillId="4" borderId="1" xfId="2" applyFont="1" applyFill="1" applyBorder="1" applyAlignment="1">
      <alignment horizontal="center"/>
    </xf>
    <xf numFmtId="0" fontId="11" fillId="4" borderId="1" xfId="2" applyFont="1" applyFill="1" applyBorder="1" applyAlignment="1">
      <alignment horizontal="center" vertical="center"/>
    </xf>
    <xf numFmtId="0" fontId="14" fillId="4" borderId="1" xfId="2" applyFont="1" applyFill="1" applyBorder="1" applyAlignment="1">
      <alignment horizontal="center" vertical="center"/>
    </xf>
    <xf numFmtId="0" fontId="2" fillId="0" borderId="15" xfId="2" applyFont="1" applyBorder="1" applyAlignment="1">
      <alignment horizontal="center"/>
    </xf>
    <xf numFmtId="0" fontId="2" fillId="0" borderId="16" xfId="2" applyFont="1" applyBorder="1" applyAlignment="1">
      <alignment horizontal="center"/>
    </xf>
    <xf numFmtId="0" fontId="2" fillId="0" borderId="17" xfId="2" applyFont="1" applyBorder="1" applyAlignment="1">
      <alignment horizontal="center"/>
    </xf>
  </cellXfs>
  <cellStyles count="47">
    <cellStyle name="Hyperlink" xfId="41" xr:uid="{00000000-0005-0000-0000-000001000000}"/>
    <cellStyle name="Moeda" xfId="1" builtinId="4"/>
    <cellStyle name="Moeda 2" xfId="7" xr:uid="{00000000-0005-0000-0000-000003000000}"/>
    <cellStyle name="Moeda 2 2" xfId="3" xr:uid="{00000000-0005-0000-0000-000004000000}"/>
    <cellStyle name="Moeda 2 2 2" xfId="27" xr:uid="{00000000-0005-0000-0000-000005000000}"/>
    <cellStyle name="Moeda 2 2 3" xfId="25" xr:uid="{00000000-0005-0000-0000-000006000000}"/>
    <cellStyle name="Moeda 2 3" xfId="23" xr:uid="{00000000-0005-0000-0000-000007000000}"/>
    <cellStyle name="Moeda 2 4" xfId="34" xr:uid="{00000000-0005-0000-0000-000008000000}"/>
    <cellStyle name="Moeda 2 5" xfId="39" xr:uid="{00000000-0005-0000-0000-000009000000}"/>
    <cellStyle name="Moeda 2 6" xfId="43" xr:uid="{00000000-0005-0000-0000-00000A000000}"/>
    <cellStyle name="Moeda 3" xfId="29" xr:uid="{00000000-0005-0000-0000-00000B000000}"/>
    <cellStyle name="Moeda 3 2 2" xfId="24" xr:uid="{00000000-0005-0000-0000-00000C000000}"/>
    <cellStyle name="Moeda 4" xfId="12" xr:uid="{00000000-0005-0000-0000-00000D000000}"/>
    <cellStyle name="Moeda 5" xfId="31" xr:uid="{00000000-0005-0000-0000-00000E000000}"/>
    <cellStyle name="Moeda 6" xfId="36" xr:uid="{00000000-0005-0000-0000-00000F000000}"/>
    <cellStyle name="Normal" xfId="0" builtinId="0"/>
    <cellStyle name="Normal 10" xfId="18" xr:uid="{00000000-0005-0000-0000-000011000000}"/>
    <cellStyle name="Normal 12" xfId="20" xr:uid="{00000000-0005-0000-0000-000012000000}"/>
    <cellStyle name="Normal 2" xfId="8" xr:uid="{00000000-0005-0000-0000-000013000000}"/>
    <cellStyle name="Normal 2 2" xfId="2" xr:uid="{00000000-0005-0000-0000-000014000000}"/>
    <cellStyle name="Normal 2 2 2" xfId="19" xr:uid="{00000000-0005-0000-0000-000015000000}"/>
    <cellStyle name="Normal 2 3" xfId="22" xr:uid="{00000000-0005-0000-0000-000016000000}"/>
    <cellStyle name="Normal 2 4" xfId="14" xr:uid="{00000000-0005-0000-0000-000017000000}"/>
    <cellStyle name="Normal 3" xfId="17" xr:uid="{00000000-0005-0000-0000-000018000000}"/>
    <cellStyle name="Normal 3 2" xfId="21" xr:uid="{00000000-0005-0000-0000-000019000000}"/>
    <cellStyle name="Normal 3 3" xfId="46" xr:uid="{00000000-0005-0000-0000-00001A000000}"/>
    <cellStyle name="Normal 4" xfId="26" xr:uid="{00000000-0005-0000-0000-00001B000000}"/>
    <cellStyle name="Normal 4 2" xfId="28" xr:uid="{00000000-0005-0000-0000-00001C000000}"/>
    <cellStyle name="Normal 5" xfId="30" xr:uid="{00000000-0005-0000-0000-00001D000000}"/>
    <cellStyle name="Normal 6" xfId="11" xr:uid="{00000000-0005-0000-0000-00001E000000}"/>
    <cellStyle name="Porcentagem" xfId="40" builtinId="5"/>
    <cellStyle name="Porcentagem 13" xfId="15" xr:uid="{00000000-0005-0000-0000-000020000000}"/>
    <cellStyle name="Porcentagem 2" xfId="9" xr:uid="{00000000-0005-0000-0000-000021000000}"/>
    <cellStyle name="Porcentagem 2 2" xfId="4" xr:uid="{00000000-0005-0000-0000-000022000000}"/>
    <cellStyle name="Porcentagem 3" xfId="10" xr:uid="{00000000-0005-0000-0000-000023000000}"/>
    <cellStyle name="Porcentagem 3 2" xfId="35" xr:uid="{00000000-0005-0000-0000-000024000000}"/>
    <cellStyle name="Porcentagem 4" xfId="13" xr:uid="{00000000-0005-0000-0000-000025000000}"/>
    <cellStyle name="Vírgula 2" xfId="5" xr:uid="{00000000-0005-0000-0000-000026000000}"/>
    <cellStyle name="Vírgula 2 2" xfId="32" xr:uid="{00000000-0005-0000-0000-000027000000}"/>
    <cellStyle name="Vírgula 2 3" xfId="44" xr:uid="{00000000-0005-0000-0000-000028000000}"/>
    <cellStyle name="Vírgula 3" xfId="6" xr:uid="{00000000-0005-0000-0000-000029000000}"/>
    <cellStyle name="Vírgula 3 2" xfId="33" xr:uid="{00000000-0005-0000-0000-00002A000000}"/>
    <cellStyle name="Vírgula 3 3" xfId="38" xr:uid="{00000000-0005-0000-0000-00002B000000}"/>
    <cellStyle name="Vírgula 3 4" xfId="45" xr:uid="{00000000-0005-0000-0000-00002C000000}"/>
    <cellStyle name="Vírgula 4" xfId="37" xr:uid="{00000000-0005-0000-0000-00002D000000}"/>
    <cellStyle name="Vírgula 5" xfId="42" xr:uid="{00000000-0005-0000-0000-00002E000000}"/>
    <cellStyle name="Vírgula 7 2" xfId="16" xr:uid="{00000000-0005-0000-0000-00002F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RQUIVOS%20D\PASTA%201%20-%20ESCRIT&#211;RIO\EMPRESA%201%20-%20T&amp;S\CLIENTES\PMDF\PMDF_31-2017\Aj.Finais_PMDF%20-%2010-07-17%20M&#193;RIO\PM%20-%20Lote%2003%20-%2008-07-2017%20-%20Ajustes_Lance%20-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mpresa_TES\Departamento_Licita&#231;&#245;es\01_T&amp;S\1.8_LICITA&#199;&#213;ES_REALIZADAS\2022\CFC\PE%209.2022\Planilha_Inicial_%20v1%20-%20rit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comercial\Meus%20documentos\Licita&#231;&#245;es\04-06-23%20-%20Supremo%20Tribunal%20Federal%20-%20CV%2004-2004\Planilhas%20Propostas%20-%20STF%2004-2004%20zerad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nde-my.sharepoint.com/Users/LICITA~1/AppData/Local/Temp/Rar$DIa2340.32726/planilha_Simplificad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QUIVO%20D\PASTA%201%20-%20ESCRIT&#211;RIO\EMPRESA%201%20-%20T&amp;S\CLIENTES\CONFEA\CONFEA%20-%20LICITA&#199;&#195;O%202017\Pl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"/>
      <sheetName val="Complexidade"/>
      <sheetName val="Serviço L1"/>
      <sheetName val="Serviço L2"/>
      <sheetName val="Serviço L3"/>
      <sheetName val="Proposta Preços"/>
      <sheetName val="Serviço L4"/>
      <sheetName val="Qualificação MO"/>
      <sheetName val="QTD MO L1"/>
      <sheetName val="QTD MO L2"/>
      <sheetName val="QTD MO L3"/>
      <sheetName val="Plan_Geral-L1"/>
      <sheetName val="Plan_Geral-L2"/>
      <sheetName val="Plan_Geral-L3"/>
      <sheetName val="Uniformes"/>
      <sheetName val="Mat."/>
      <sheetName val="Equip."/>
      <sheetName val="Transp."/>
      <sheetName val="Celular"/>
      <sheetName val="Epi´s"/>
      <sheetName val="Cursos-Trein."/>
      <sheetName val="Mat.Exp."/>
      <sheetName val="Cargo - Aux.Téc.Eletric.-L3"/>
      <sheetName val="Cargo - Aux.Téc.Refrig.-L3"/>
      <sheetName val="Cargo - Engº.Eletricista - L3"/>
      <sheetName val="Cargo - Esp Telecom - L1"/>
      <sheetName val="Cargo - Esp Telecom - L2"/>
      <sheetName val="Cargo - Anali_Rede Telecom - L1"/>
      <sheetName val="Cargo - Anali_Rede Telecom -L2"/>
      <sheetName val="Cargo - Anali_Soft_Basico - L1"/>
      <sheetName val="Cargo - Anali_Soft_Basico - L2"/>
      <sheetName val="Cargo - Téc.Sistema_Telef - L2"/>
      <sheetName val="Cargo - Aux.Sistema_Telef - L2"/>
      <sheetName val="Cargo - Téc.Áudio_Vídeo - L2"/>
      <sheetName val="Cargo - Aux.Áudio_Vídeo - L2"/>
      <sheetName val="Cargo - Téc.Cabeamento - L2"/>
      <sheetName val="Cargo - Engº. Telecom - L3"/>
      <sheetName val="Cargo - Enc.Equipe-Rede L3"/>
      <sheetName val="Cargo - Téc.Refrig - L3"/>
      <sheetName val="Cargo - Téc.Eletricista - L3"/>
      <sheetName val="Cargo - Téc.Eletricista - L2"/>
      <sheetName val="Cargo - Enc.Equipe-Rede L1 "/>
      <sheetName val="Cargo - Enc.Equipe-Rede L2"/>
      <sheetName val="Cargo - Engº.Eletricista - L1"/>
      <sheetName val="Cargo - Engº.Eletricista - L2"/>
      <sheetName val="Cargo - Engº. Telecom - L1"/>
      <sheetName val="Cargo - Engº. Telecom - L2"/>
      <sheetName val="Cargo - Engº. Mecânico - L1"/>
      <sheetName val="Cargo - Téc-Rede Telecom - L1"/>
      <sheetName val="Cargo - Téc-Rede Telecom - L2"/>
      <sheetName val="Cargo - Téc RedeTelecomNot -L1"/>
      <sheetName val="Cargo - Aux Tec Rede - L1"/>
      <sheetName val="Cargo - Aux Tec Rede - L2"/>
      <sheetName val="Cargo - AuxTecRedeNot-L1"/>
      <sheetName val="Cargo - Aux.Téc.Refrig.-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dro Resumo Interno"/>
      <sheetName val="RESUMO"/>
      <sheetName val="Secretário Exec.Bilíngue11"/>
      <sheetName val="Uniformes_EPIs2"/>
      <sheetName val="Copeiro"/>
      <sheetName val="Diagramador"/>
      <sheetName val="Encarregado Geral"/>
      <sheetName val="Engenheiro"/>
      <sheetName val="Jornalista"/>
      <sheetName val="Motorista"/>
      <sheetName val="Op. Telemarketing"/>
      <sheetName val="Revisor de Texto"/>
      <sheetName val="Sup. Telemarketing"/>
      <sheetName val="Téc. de Suporte TI"/>
      <sheetName val="Editor de mídia áudiovisual"/>
      <sheetName val="Secretário Exec.Bilíngue"/>
      <sheetName val="Uniformes_EPIs"/>
      <sheetName val="Ferramentas"/>
      <sheetName val="Quadro_Resumo_Interno"/>
      <sheetName val="Secretário_Exec_Bilíngue11"/>
      <sheetName val="Encarregado_Geral"/>
      <sheetName val="Op__Telemarketing"/>
      <sheetName val="Revisor_de_Texto"/>
      <sheetName val="Sup__Telemarketing"/>
      <sheetName val="Téc__de_Suporte_TI"/>
      <sheetName val="Editor_de_mídia_áudiovisual"/>
      <sheetName val="Secretário_Exec_Bilíngu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1"/>
      <sheetName val="P2"/>
      <sheetName val="P3"/>
      <sheetName val="P4"/>
      <sheetName val="P5"/>
      <sheetName val="Anexo I"/>
      <sheetName val="Anexo-IIb"/>
      <sheetName val="A-II"/>
      <sheetName val="A-III"/>
      <sheetName val="A-IV"/>
      <sheetName val="A-V"/>
      <sheetName val="Unif"/>
      <sheetName val="Transp"/>
      <sheetName val="Ali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JETO"/>
      <sheetName val="Resumo"/>
      <sheetName val="Estimativa_-_ITEM_Nº_1"/>
      <sheetName val="Estimativa_-_ITEM_Nº_2"/>
      <sheetName val="Estimativa_-_ITEM_Nº_3"/>
      <sheetName val="Estimativa_-_ITEM_Nº_4"/>
      <sheetName val="Estimativa_-_ITEM_Nº_5"/>
      <sheetName val="Estimativa_-_ITEM_Nº_6"/>
      <sheetName val="Estimativa_-_ITEM_Nº_7"/>
      <sheetName val="Estimativa_-_ITEM_Nº_8"/>
      <sheetName val="Estimativa_-_ITEM_Nº_9"/>
      <sheetName val="Perfis"/>
      <sheetName val="Serviç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"/>
      <sheetName val="Complexidade"/>
      <sheetName val="Serviço L1"/>
      <sheetName val="QTD MO L1"/>
      <sheetName val="QTD MO L 1"/>
      <sheetName val="Planilha Alocação MO L1"/>
      <sheetName val="Plan_Geral-L1 (2)"/>
      <sheetName val="Plan_Geral-L1"/>
      <sheetName val="Cargo - Aux.Téc.Refrig.-L1"/>
      <sheetName val="Proposta de Preços L1"/>
      <sheetName val="Quadro Resumo Proposta"/>
      <sheetName val="Serviço L2"/>
      <sheetName val="Serviço L3"/>
      <sheetName val="Serviço L4"/>
      <sheetName val="Qualificação MO"/>
      <sheetName val="QTD MO L2"/>
      <sheetName val="QTD MO L3"/>
      <sheetName val="Plan_Geral-L2"/>
      <sheetName val="Plan_Geral-L3"/>
      <sheetName val="Uniformes"/>
      <sheetName val="Mat."/>
      <sheetName val="Equip."/>
      <sheetName val="Transp."/>
      <sheetName val="Celular"/>
      <sheetName val="Epi´s"/>
      <sheetName val="Cursos-Trein."/>
      <sheetName val="Mat.Exp."/>
      <sheetName val="Cargo - Aux.Téc.Eletric.-L3"/>
      <sheetName val="Cargo - Aux.Téc.Refrig.-L3"/>
      <sheetName val="Cargo - Engº.Eletricista - L3"/>
      <sheetName val="Cargo - Esp Telecom - L1"/>
      <sheetName val="Cargo - Esp Telecom - L2"/>
      <sheetName val="Cargo - Anali_Rede Telecom - L1"/>
      <sheetName val="Cargo - Anali_Soft_Basico - L1"/>
      <sheetName val="Cargo - Enc.Equipe-Rede L1 "/>
      <sheetName val="Cargo - Engº. Telecom - L1"/>
      <sheetName val="Cargo - Engº. Mecânico - L1"/>
      <sheetName val="Cargo - Anali_Rede Telecom -L2"/>
      <sheetName val="Cargo - Anali_Soft_Basico - L2"/>
      <sheetName val="Cargo - Téc.Sistema_Telef - L2"/>
      <sheetName val="Cargo - Aux.Sistema_Telef - L2"/>
      <sheetName val="Cargo - Téc.Áudio_Vídeo - L2"/>
      <sheetName val="Cargo - Aux.Áudio_Vídeo - L2"/>
      <sheetName val="Cargo - Téc.Cabeamento - L2"/>
      <sheetName val="Cargo - Engº. Telecom - L3"/>
      <sheetName val="Cargo - Enc.Equipe-Rede L3"/>
      <sheetName val="Cargo - Téc.Refrig - L3"/>
      <sheetName val="Cargo - Téc.Eletricista - L3"/>
      <sheetName val="Cargo - Téc.Eletricista - L2"/>
      <sheetName val="Cargo - Enc.Equipe-Rede L2"/>
      <sheetName val="Cargo - Engº.Eletricista - L2"/>
      <sheetName val="Cargo - Engº. Telecom - L2"/>
      <sheetName val="Cargo - Téc-Rede Telecom - L1"/>
      <sheetName val="Cargo - Téc-Rede Telec Camp-L1"/>
      <sheetName val="Cargo - Téc-Rede Telecom - L2"/>
      <sheetName val="Cargo - Téc RedeTelecomNot -L1"/>
      <sheetName val="Cargo - Aux Tec Rede - L1"/>
      <sheetName val="Cargo - Aux Tec Rede Campo L1"/>
      <sheetName val="Cargo - AuxTecRedeNot-L1"/>
      <sheetName val="Plan_Ajustes"/>
      <sheetName val="Cargo - Aux Tec Rede - L2"/>
      <sheetName val="Serviço_L1"/>
      <sheetName val="QTD_MO_L1"/>
      <sheetName val="QTD_MO_L_1"/>
      <sheetName val="Planilha_Alocação_MO_L1"/>
      <sheetName val="Plan_Geral-L1_(2)"/>
      <sheetName val="Cargo_-_Aux_Téc_Refrig_-L1"/>
      <sheetName val="Proposta_de_Preços_L1"/>
      <sheetName val="Quadro_Resumo_Proposta"/>
      <sheetName val="Serviço_L2"/>
      <sheetName val="Serviço_L3"/>
      <sheetName val="Serviço_L4"/>
      <sheetName val="Qualificação_MO"/>
      <sheetName val="QTD_MO_L2"/>
      <sheetName val="QTD_MO_L3"/>
      <sheetName val="Mat_"/>
      <sheetName val="Equip_"/>
      <sheetName val="Transp_"/>
      <sheetName val="Cursos-Trein_"/>
      <sheetName val="Mat_Exp_"/>
      <sheetName val="Cargo_-_Aux_Téc_Eletric_-L3"/>
      <sheetName val="Cargo_-_Aux_Téc_Refrig_-L3"/>
      <sheetName val="Cargo_-_Engº_Eletricista_-_L3"/>
      <sheetName val="Cargo_-_Esp_Telecom_-_L1"/>
      <sheetName val="Cargo_-_Esp_Telecom_-_L2"/>
      <sheetName val="Cargo_-_Anali_Rede_Telecom_-_L1"/>
      <sheetName val="Cargo_-_Anali_Soft_Basico_-_L1"/>
      <sheetName val="Cargo_-_Enc_Equipe-Rede_L1_"/>
      <sheetName val="Cargo_-_Engº__Telecom_-_L1"/>
      <sheetName val="Cargo_-_Engº__Mecânico_-_L1"/>
      <sheetName val="Cargo_-_Anali_Rede_Telecom_-L2"/>
      <sheetName val="Cargo_-_Anali_Soft_Basico_-_L2"/>
      <sheetName val="Cargo_-_Téc_Sistema_Telef_-_L2"/>
      <sheetName val="Cargo_-_Aux_Sistema_Telef_-_L2"/>
      <sheetName val="Cargo_-_Téc_Áudio_Vídeo_-_L2"/>
      <sheetName val="Cargo_-_Aux_Áudio_Vídeo_-_L2"/>
      <sheetName val="Cargo_-_Téc_Cabeamento_-_L2"/>
      <sheetName val="Cargo_-_Engº__Telecom_-_L3"/>
      <sheetName val="Cargo_-_Enc_Equipe-Rede_L3"/>
      <sheetName val="Cargo_-_Téc_Refrig_-_L3"/>
      <sheetName val="Cargo_-_Téc_Eletricista_-_L3"/>
      <sheetName val="Cargo_-_Téc_Eletricista_-_L2"/>
      <sheetName val="Cargo_-_Enc_Equipe-Rede_L2"/>
      <sheetName val="Cargo_-_Engº_Eletricista_-_L2"/>
      <sheetName val="Cargo_-_Engº__Telecom_-_L2"/>
      <sheetName val="Cargo_-_Téc-Rede_Telecom_-_L1"/>
      <sheetName val="Cargo_-_Téc-Rede_Telec_Camp-L1"/>
      <sheetName val="Cargo_-_Téc-Rede_Telecom_-_L2"/>
      <sheetName val="Cargo_-_Téc_RedeTelecomNot_-L1"/>
      <sheetName val="Cargo_-_Aux_Tec_Rede_-_L1"/>
      <sheetName val="Cargo_-_Aux_Tec_Rede_Campo_L1"/>
      <sheetName val="Cargo_-_AuxTecRedeNot-L1"/>
      <sheetName val="Cargo_-_Aux_Tec_Rede_-_L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249977111117893"/>
    <pageSetUpPr fitToPage="1"/>
  </sheetPr>
  <dimension ref="A1:N25"/>
  <sheetViews>
    <sheetView showGridLines="0" tabSelected="1" zoomScale="85" zoomScaleNormal="85" workbookViewId="0">
      <selection activeCell="I17" sqref="I17"/>
    </sheetView>
  </sheetViews>
  <sheetFormatPr defaultRowHeight="15" x14ac:dyDescent="0.25"/>
  <cols>
    <col min="1" max="1" width="8.140625" customWidth="1"/>
    <col min="2" max="2" width="8" customWidth="1"/>
    <col min="3" max="3" width="56.42578125" customWidth="1"/>
    <col min="4" max="5" width="9.28515625" customWidth="1"/>
    <col min="6" max="6" width="18.42578125" bestFit="1" customWidth="1"/>
    <col min="7" max="7" width="20.28515625" customWidth="1"/>
    <col min="9" max="9" width="16" bestFit="1" customWidth="1"/>
  </cols>
  <sheetData>
    <row r="1" spans="1:14" x14ac:dyDescent="0.25">
      <c r="A1" s="467" t="s">
        <v>0</v>
      </c>
      <c r="B1" s="467"/>
      <c r="C1" s="467"/>
      <c r="D1" s="467"/>
      <c r="E1" s="467"/>
      <c r="F1" s="467"/>
      <c r="G1" s="467"/>
    </row>
    <row r="2" spans="1:14" ht="15.75" x14ac:dyDescent="0.25">
      <c r="A2" s="401" t="s">
        <v>1</v>
      </c>
      <c r="B2" s="402" t="s">
        <v>2</v>
      </c>
      <c r="C2" s="402" t="s">
        <v>3</v>
      </c>
      <c r="D2" s="402" t="s">
        <v>4</v>
      </c>
      <c r="E2" s="402" t="s">
        <v>5</v>
      </c>
      <c r="F2" s="402" t="s">
        <v>6</v>
      </c>
      <c r="G2" s="402" t="s">
        <v>7</v>
      </c>
      <c r="H2" s="257"/>
    </row>
    <row r="3" spans="1:14" ht="15.75" x14ac:dyDescent="0.25">
      <c r="A3" s="465">
        <v>1</v>
      </c>
      <c r="B3" s="259">
        <v>1</v>
      </c>
      <c r="C3" s="260" t="s">
        <v>8</v>
      </c>
      <c r="D3" s="261" t="s">
        <v>9</v>
      </c>
      <c r="E3" s="261">
        <v>30</v>
      </c>
      <c r="F3" s="262">
        <f>'QUADRO 02 - RESUMO'!G12</f>
        <v>0</v>
      </c>
      <c r="G3" s="262">
        <f>F3*E3</f>
        <v>0</v>
      </c>
      <c r="H3" s="257"/>
      <c r="I3" s="388"/>
    </row>
    <row r="4" spans="1:14" ht="15.75" x14ac:dyDescent="0.25">
      <c r="A4" s="466"/>
      <c r="B4" s="259">
        <v>2</v>
      </c>
      <c r="C4" s="260" t="s">
        <v>10</v>
      </c>
      <c r="D4" s="261" t="s">
        <v>9</v>
      </c>
      <c r="E4" s="261">
        <v>30</v>
      </c>
      <c r="F4" s="262">
        <f>'Quadro 07 - SERVIÇOS EVENTUAIS'!H78</f>
        <v>0</v>
      </c>
      <c r="G4" s="262">
        <f t="shared" ref="G4:G5" si="0">F4*E4</f>
        <v>0</v>
      </c>
      <c r="H4" s="257"/>
    </row>
    <row r="5" spans="1:14" ht="15.75" x14ac:dyDescent="0.25">
      <c r="A5" s="466"/>
      <c r="B5" s="263">
        <v>3</v>
      </c>
      <c r="C5" s="264" t="s">
        <v>11</v>
      </c>
      <c r="D5" s="258" t="s">
        <v>9</v>
      </c>
      <c r="E5" s="258">
        <v>30</v>
      </c>
      <c r="F5" s="265">
        <f>(' Quadro 06 - MATERIAIS PRED'!K373+' Quadro 06 - MATERIAIS PRED'!K294)/12</f>
        <v>0</v>
      </c>
      <c r="G5" s="262">
        <f t="shared" si="0"/>
        <v>0</v>
      </c>
      <c r="H5" s="266"/>
      <c r="I5" s="70"/>
      <c r="J5" s="70"/>
      <c r="K5" s="70"/>
      <c r="L5" s="70"/>
      <c r="M5" s="70"/>
      <c r="N5" s="70"/>
    </row>
    <row r="6" spans="1:14" ht="15.75" x14ac:dyDescent="0.25">
      <c r="A6" s="462" t="s">
        <v>12</v>
      </c>
      <c r="B6" s="463"/>
      <c r="C6" s="463"/>
      <c r="D6" s="463"/>
      <c r="E6" s="463"/>
      <c r="F6" s="464"/>
      <c r="G6" s="290">
        <f>SUM(G3:G5)</f>
        <v>0</v>
      </c>
      <c r="H6" s="267"/>
      <c r="I6" s="163"/>
      <c r="J6" s="163"/>
      <c r="K6" s="163"/>
      <c r="L6" s="163"/>
      <c r="M6" s="163"/>
      <c r="N6" s="70"/>
    </row>
    <row r="7" spans="1:14" ht="15.75" x14ac:dyDescent="0.25">
      <c r="A7" s="454" t="s">
        <v>13</v>
      </c>
      <c r="B7" s="257"/>
      <c r="C7" s="257"/>
      <c r="D7" s="257"/>
      <c r="E7" s="257"/>
      <c r="F7" s="257"/>
      <c r="G7" s="257"/>
      <c r="H7" s="266"/>
      <c r="I7" s="70"/>
      <c r="J7" s="70"/>
      <c r="K7" s="70"/>
      <c r="L7" s="70"/>
      <c r="M7" s="70"/>
      <c r="N7" s="70"/>
    </row>
    <row r="24" spans="2:2" x14ac:dyDescent="0.25">
      <c r="B24" s="177"/>
    </row>
    <row r="25" spans="2:2" x14ac:dyDescent="0.25">
      <c r="B25" s="177"/>
    </row>
  </sheetData>
  <mergeCells count="3">
    <mergeCell ref="A6:F6"/>
    <mergeCell ref="A3:A5"/>
    <mergeCell ref="A1:G1"/>
  </mergeCells>
  <pageMargins left="0.78740157480314965" right="0.78740157480314965" top="0.98425196850393704" bottom="0.98425196850393704" header="0.31496062992125984" footer="0.31496062992125984"/>
  <pageSetup paperSize="9" scale="44" fitToHeight="0" orientation="portrait" r:id="rId1"/>
  <headerFooter scaleWithDoc="0">
    <oddHeader>&amp;LTermo de Referência 98/2023&amp;RUASG 153173 - ANEXO VIII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 tint="0.59999389629810485"/>
    <pageSetUpPr fitToPage="1"/>
  </sheetPr>
  <dimension ref="A2:K166"/>
  <sheetViews>
    <sheetView showGridLines="0" topLeftCell="A141" zoomScale="85" zoomScaleNormal="85" zoomScaleSheetLayoutView="100" workbookViewId="0">
      <selection activeCell="E153" sqref="E153"/>
    </sheetView>
  </sheetViews>
  <sheetFormatPr defaultRowHeight="15.75" x14ac:dyDescent="0.25"/>
  <cols>
    <col min="1" max="1" width="9.140625" style="1"/>
    <col min="2" max="2" width="15.28515625" style="17" customWidth="1"/>
    <col min="3" max="3" width="65.85546875" style="18" bestFit="1" customWidth="1"/>
    <col min="4" max="4" width="19.28515625" style="17" customWidth="1"/>
    <col min="5" max="5" width="15.5703125" style="17" customWidth="1"/>
    <col min="6" max="6" width="42" style="1" customWidth="1"/>
    <col min="7" max="7" width="32" style="1" customWidth="1"/>
    <col min="8" max="8" width="8.7109375" style="1" customWidth="1"/>
    <col min="9" max="9" width="9.140625" style="1"/>
    <col min="11" max="16384" width="9.140625" style="1"/>
  </cols>
  <sheetData>
    <row r="2" spans="1:6" ht="25.5" customHeight="1" x14ac:dyDescent="0.25">
      <c r="B2" s="475" t="s">
        <v>38</v>
      </c>
      <c r="C2" s="476"/>
      <c r="D2" s="476"/>
      <c r="E2" s="477"/>
    </row>
    <row r="3" spans="1:6" ht="25.5" customHeight="1" x14ac:dyDescent="0.25">
      <c r="A3" s="2"/>
      <c r="B3" s="268"/>
      <c r="C3" s="268"/>
      <c r="D3" s="268"/>
      <c r="E3" s="268"/>
    </row>
    <row r="4" spans="1:6" ht="15.75" customHeight="1" x14ac:dyDescent="0.25">
      <c r="B4" s="478" t="s">
        <v>39</v>
      </c>
      <c r="C4" s="478"/>
      <c r="D4" s="479"/>
      <c r="E4" s="480"/>
    </row>
    <row r="5" spans="1:6" ht="15.75" customHeight="1" x14ac:dyDescent="0.25">
      <c r="B5" s="481" t="s">
        <v>40</v>
      </c>
      <c r="C5" s="481"/>
      <c r="D5" s="482"/>
      <c r="E5" s="483"/>
    </row>
    <row r="6" spans="1:6" ht="15.75" customHeight="1" x14ac:dyDescent="0.25">
      <c r="A6" s="2"/>
      <c r="B6" s="268"/>
      <c r="C6" s="268"/>
      <c r="D6" s="268"/>
      <c r="E6" s="268"/>
    </row>
    <row r="7" spans="1:6" ht="15" customHeight="1" x14ac:dyDescent="0.25">
      <c r="B7" s="475" t="s">
        <v>41</v>
      </c>
      <c r="C7" s="476"/>
      <c r="D7" s="476"/>
      <c r="E7" s="477"/>
    </row>
    <row r="8" spans="1:6" ht="26.25" customHeight="1" x14ac:dyDescent="0.25">
      <c r="B8" s="8" t="s">
        <v>42</v>
      </c>
      <c r="C8" s="29" t="s">
        <v>43</v>
      </c>
      <c r="D8" s="487"/>
      <c r="E8" s="487"/>
    </row>
    <row r="9" spans="1:6" x14ac:dyDescent="0.25">
      <c r="B9" s="26" t="s">
        <v>44</v>
      </c>
      <c r="C9" s="30" t="s">
        <v>45</v>
      </c>
      <c r="D9" s="488" t="s">
        <v>46</v>
      </c>
      <c r="E9" s="488"/>
    </row>
    <row r="10" spans="1:6" ht="17.25" customHeight="1" x14ac:dyDescent="0.25">
      <c r="B10" s="26" t="s">
        <v>47</v>
      </c>
      <c r="C10" s="30" t="s">
        <v>48</v>
      </c>
      <c r="D10" s="489" t="s">
        <v>204</v>
      </c>
      <c r="E10" s="489"/>
    </row>
    <row r="11" spans="1:6" ht="19.5" customHeight="1" x14ac:dyDescent="0.25">
      <c r="B11" s="9" t="s">
        <v>50</v>
      </c>
      <c r="C11" s="31" t="s">
        <v>51</v>
      </c>
      <c r="D11" s="490">
        <v>30</v>
      </c>
      <c r="E11" s="490"/>
    </row>
    <row r="12" spans="1:6" ht="15" customHeight="1" x14ac:dyDescent="0.25">
      <c r="B12" s="475" t="s">
        <v>52</v>
      </c>
      <c r="C12" s="476"/>
      <c r="D12" s="476"/>
      <c r="E12" s="477"/>
    </row>
    <row r="13" spans="1:6" ht="28.5" customHeight="1" x14ac:dyDescent="0.25">
      <c r="B13" s="269" t="s">
        <v>53</v>
      </c>
      <c r="C13" s="269" t="s">
        <v>54</v>
      </c>
      <c r="D13" s="491" t="s">
        <v>55</v>
      </c>
      <c r="E13" s="491"/>
    </row>
    <row r="14" spans="1:6" ht="23.25" customHeight="1" x14ac:dyDescent="0.25">
      <c r="B14" s="23" t="s">
        <v>217</v>
      </c>
      <c r="C14" s="22" t="s">
        <v>56</v>
      </c>
      <c r="D14" s="492">
        <v>1</v>
      </c>
      <c r="E14" s="492"/>
    </row>
    <row r="15" spans="1:6" customFormat="1" x14ac:dyDescent="0.25">
      <c r="A15" s="2"/>
      <c r="B15" s="268"/>
      <c r="C15" s="268"/>
      <c r="D15" s="268"/>
      <c r="E15" s="268"/>
      <c r="F15" s="2"/>
    </row>
    <row r="16" spans="1:6" ht="15" customHeight="1" x14ac:dyDescent="0.25">
      <c r="B16" s="484" t="s">
        <v>57</v>
      </c>
      <c r="C16" s="485"/>
      <c r="D16" s="485"/>
      <c r="E16" s="486"/>
    </row>
    <row r="17" spans="1:6" ht="15" customHeight="1" x14ac:dyDescent="0.25">
      <c r="B17" s="484" t="s">
        <v>58</v>
      </c>
      <c r="C17" s="485"/>
      <c r="D17" s="485"/>
      <c r="E17" s="486"/>
    </row>
    <row r="18" spans="1:6" ht="30" customHeight="1" x14ac:dyDescent="0.25">
      <c r="B18" s="19">
        <v>1</v>
      </c>
      <c r="C18" s="28" t="s">
        <v>59</v>
      </c>
      <c r="D18" s="471" t="str">
        <f>B14</f>
        <v>MARCENEIRO</v>
      </c>
      <c r="E18" s="471"/>
    </row>
    <row r="19" spans="1:6" ht="16.5" customHeight="1" x14ac:dyDescent="0.25">
      <c r="B19" s="20">
        <v>2</v>
      </c>
      <c r="C19" s="10" t="s">
        <v>60</v>
      </c>
      <c r="D19" s="472">
        <v>0</v>
      </c>
      <c r="E19" s="472"/>
      <c r="F19" s="76"/>
    </row>
    <row r="20" spans="1:6" ht="21.75" customHeight="1" x14ac:dyDescent="0.25">
      <c r="B20" s="20">
        <v>3</v>
      </c>
      <c r="C20" s="10" t="s">
        <v>61</v>
      </c>
      <c r="D20" s="489"/>
      <c r="E20" s="489"/>
    </row>
    <row r="21" spans="1:6" x14ac:dyDescent="0.25">
      <c r="B21" s="20">
        <v>4</v>
      </c>
      <c r="C21" s="10" t="s">
        <v>62</v>
      </c>
      <c r="D21" s="474"/>
      <c r="E21" s="474"/>
    </row>
    <row r="22" spans="1:6" customFormat="1" ht="15" customHeight="1" x14ac:dyDescent="0.25">
      <c r="A22" s="2"/>
      <c r="B22" s="493" t="s">
        <v>63</v>
      </c>
      <c r="C22" s="493"/>
      <c r="D22" s="493"/>
      <c r="E22" s="493"/>
      <c r="F22" s="2"/>
    </row>
    <row r="23" spans="1:6" customFormat="1" ht="15" customHeight="1" x14ac:dyDescent="0.25">
      <c r="A23" s="2"/>
      <c r="B23" s="494" t="s">
        <v>64</v>
      </c>
      <c r="C23" s="494"/>
      <c r="D23" s="494"/>
      <c r="E23" s="494"/>
      <c r="F23" s="2"/>
    </row>
    <row r="24" spans="1:6" customFormat="1" x14ac:dyDescent="0.25">
      <c r="A24" s="2"/>
      <c r="B24" s="268"/>
      <c r="C24" s="268"/>
      <c r="D24" s="268"/>
      <c r="E24" s="268"/>
      <c r="F24" s="2"/>
    </row>
    <row r="25" spans="1:6" ht="21.75" customHeight="1" x14ac:dyDescent="0.25">
      <c r="B25" s="475" t="s">
        <v>65</v>
      </c>
      <c r="C25" s="476"/>
      <c r="D25" s="476"/>
      <c r="E25" s="477"/>
    </row>
    <row r="26" spans="1:6" ht="13.5" customHeight="1" x14ac:dyDescent="0.25">
      <c r="A26" s="2"/>
      <c r="B26" s="500"/>
      <c r="C26" s="500"/>
      <c r="D26" s="500"/>
      <c r="E26" s="500"/>
    </row>
    <row r="27" spans="1:6" ht="12.75" customHeight="1" x14ac:dyDescent="0.25">
      <c r="B27" s="499">
        <v>1</v>
      </c>
      <c r="C27" s="499" t="s">
        <v>66</v>
      </c>
      <c r="D27" s="499" t="s">
        <v>67</v>
      </c>
      <c r="E27" s="499" t="s">
        <v>68</v>
      </c>
    </row>
    <row r="28" spans="1:6" ht="11.25" customHeight="1" x14ac:dyDescent="0.25">
      <c r="B28" s="499"/>
      <c r="C28" s="499"/>
      <c r="D28" s="499"/>
      <c r="E28" s="499"/>
    </row>
    <row r="29" spans="1:6" x14ac:dyDescent="0.25">
      <c r="B29" s="20" t="s">
        <v>42</v>
      </c>
      <c r="C29" s="30" t="s">
        <v>69</v>
      </c>
      <c r="D29" s="11"/>
      <c r="E29" s="102">
        <f>D19</f>
        <v>0</v>
      </c>
    </row>
    <row r="30" spans="1:6" ht="15.75" hidden="1" customHeight="1" x14ac:dyDescent="0.25">
      <c r="B30" s="20" t="s">
        <v>44</v>
      </c>
      <c r="C30" s="10" t="s">
        <v>70</v>
      </c>
      <c r="D30" s="11"/>
      <c r="E30" s="47"/>
    </row>
    <row r="31" spans="1:6" ht="15.75" hidden="1" customHeight="1" x14ac:dyDescent="0.25">
      <c r="B31" s="20" t="s">
        <v>47</v>
      </c>
      <c r="C31" s="10" t="s">
        <v>72</v>
      </c>
      <c r="D31" s="11"/>
      <c r="E31" s="47"/>
    </row>
    <row r="32" spans="1:6" ht="15.75" hidden="1" customHeight="1" x14ac:dyDescent="0.25">
      <c r="B32" s="20" t="s">
        <v>50</v>
      </c>
      <c r="C32" s="10" t="s">
        <v>73</v>
      </c>
      <c r="D32" s="11"/>
      <c r="E32" s="12"/>
    </row>
    <row r="33" spans="1:6" ht="15.75" hidden="1" customHeight="1" x14ac:dyDescent="0.25">
      <c r="B33" s="20" t="s">
        <v>75</v>
      </c>
      <c r="C33" s="10" t="s">
        <v>76</v>
      </c>
      <c r="D33" s="11"/>
      <c r="E33" s="12"/>
    </row>
    <row r="34" spans="1:6" ht="15.75" hidden="1" customHeight="1" x14ac:dyDescent="0.25">
      <c r="B34" s="20" t="s">
        <v>77</v>
      </c>
      <c r="C34" s="10" t="s">
        <v>78</v>
      </c>
      <c r="D34" s="11"/>
      <c r="E34" s="12"/>
    </row>
    <row r="35" spans="1:6" ht="15.75" hidden="1" customHeight="1" x14ac:dyDescent="0.25">
      <c r="B35" s="20" t="s">
        <v>80</v>
      </c>
      <c r="C35" s="10" t="s">
        <v>81</v>
      </c>
      <c r="D35" s="11"/>
      <c r="E35" s="12"/>
    </row>
    <row r="36" spans="1:6" ht="15.75" hidden="1" customHeight="1" x14ac:dyDescent="0.25">
      <c r="B36" s="20" t="s">
        <v>82</v>
      </c>
      <c r="C36" s="10" t="s">
        <v>83</v>
      </c>
      <c r="D36" s="11"/>
      <c r="E36" s="12"/>
    </row>
    <row r="37" spans="1:6" ht="15.75" customHeight="1" x14ac:dyDescent="0.25">
      <c r="B37" s="484" t="s">
        <v>84</v>
      </c>
      <c r="C37" s="485"/>
      <c r="D37" s="486"/>
      <c r="E37" s="272">
        <f>SUM(E29:E36)</f>
        <v>0</v>
      </c>
    </row>
    <row r="38" spans="1:6" customFormat="1" ht="19.5" customHeight="1" x14ac:dyDescent="0.25">
      <c r="A38" s="2"/>
      <c r="B38" s="493" t="s">
        <v>85</v>
      </c>
      <c r="C38" s="493"/>
      <c r="D38" s="493"/>
      <c r="E38" s="493"/>
      <c r="F38" s="2"/>
    </row>
    <row r="39" spans="1:6" customFormat="1" x14ac:dyDescent="0.25">
      <c r="A39" s="2"/>
      <c r="B39" s="268"/>
      <c r="C39" s="268"/>
      <c r="D39" s="268"/>
      <c r="E39" s="268"/>
      <c r="F39" s="2"/>
    </row>
    <row r="40" spans="1:6" ht="15" customHeight="1" x14ac:dyDescent="0.25">
      <c r="B40" s="475" t="s">
        <v>86</v>
      </c>
      <c r="C40" s="476"/>
      <c r="D40" s="476"/>
      <c r="E40" s="477"/>
    </row>
    <row r="41" spans="1:6" ht="15" customHeight="1" x14ac:dyDescent="0.25">
      <c r="A41" s="2"/>
      <c r="B41" s="500"/>
      <c r="C41" s="500"/>
      <c r="D41" s="500"/>
      <c r="E41" s="500"/>
    </row>
    <row r="42" spans="1:6" ht="15" customHeight="1" x14ac:dyDescent="0.25">
      <c r="B42" s="496" t="s">
        <v>189</v>
      </c>
      <c r="C42" s="497"/>
      <c r="D42" s="497"/>
      <c r="E42" s="498"/>
    </row>
    <row r="43" spans="1:6" ht="15" customHeight="1" x14ac:dyDescent="0.25">
      <c r="B43" s="269" t="s">
        <v>19</v>
      </c>
      <c r="C43" s="269" t="s">
        <v>88</v>
      </c>
      <c r="D43" s="269" t="s">
        <v>67</v>
      </c>
      <c r="E43" s="271" t="s">
        <v>68</v>
      </c>
    </row>
    <row r="44" spans="1:6" ht="15" customHeight="1" x14ac:dyDescent="0.25">
      <c r="B44" s="20" t="s">
        <v>42</v>
      </c>
      <c r="C44" s="10" t="s">
        <v>190</v>
      </c>
      <c r="D44" s="77">
        <v>8.3299999999999999E-2</v>
      </c>
      <c r="E44" s="12">
        <f>ROUND(E37*D44,2)</f>
        <v>0</v>
      </c>
    </row>
    <row r="45" spans="1:6" ht="15" customHeight="1" x14ac:dyDescent="0.25">
      <c r="B45" s="57" t="s">
        <v>44</v>
      </c>
      <c r="C45" s="62" t="s">
        <v>191</v>
      </c>
      <c r="D45" s="77">
        <v>0.121</v>
      </c>
      <c r="E45" s="58">
        <f>ROUND(E37*D45,2)</f>
        <v>0</v>
      </c>
      <c r="F45" s="229"/>
    </row>
    <row r="46" spans="1:6" ht="15" customHeight="1" x14ac:dyDescent="0.25">
      <c r="B46" s="499" t="s">
        <v>91</v>
      </c>
      <c r="C46" s="499"/>
      <c r="D46" s="273">
        <f>SUM(D44:D45)</f>
        <v>0.20429999999999998</v>
      </c>
      <c r="E46" s="272">
        <f>SUM(E44:E45)</f>
        <v>0</v>
      </c>
    </row>
    <row r="47" spans="1:6" ht="15" customHeight="1" x14ac:dyDescent="0.25">
      <c r="B47" s="57" t="s">
        <v>47</v>
      </c>
      <c r="C47" s="24" t="s">
        <v>192</v>
      </c>
      <c r="D47" s="77">
        <f>D46*D63</f>
        <v>7.518240000000001E-2</v>
      </c>
      <c r="E47" s="58">
        <f>ROUND(E37*D47,2)</f>
        <v>0</v>
      </c>
    </row>
    <row r="48" spans="1:6" ht="15" customHeight="1" x14ac:dyDescent="0.25">
      <c r="B48" s="499" t="s">
        <v>37</v>
      </c>
      <c r="C48" s="499"/>
      <c r="D48" s="274">
        <f>D46+D47</f>
        <v>0.27948240000000002</v>
      </c>
      <c r="E48" s="272">
        <f>E46+E47</f>
        <v>0</v>
      </c>
    </row>
    <row r="49" spans="1:10" customFormat="1" ht="27.75" customHeight="1" x14ac:dyDescent="0.25">
      <c r="A49" s="2"/>
      <c r="B49" s="493" t="s">
        <v>93</v>
      </c>
      <c r="C49" s="493"/>
      <c r="D49" s="493"/>
      <c r="E49" s="493"/>
      <c r="F49" s="2"/>
    </row>
    <row r="50" spans="1:10" customFormat="1" ht="18" customHeight="1" x14ac:dyDescent="0.25">
      <c r="A50" s="2"/>
      <c r="B50" s="494" t="s">
        <v>94</v>
      </c>
      <c r="C50" s="494"/>
      <c r="D50" s="494"/>
      <c r="E50" s="494"/>
      <c r="F50" s="2"/>
    </row>
    <row r="51" spans="1:10" customFormat="1" ht="47.25" customHeight="1" x14ac:dyDescent="0.25">
      <c r="A51" s="2"/>
      <c r="B51" s="494" t="s">
        <v>95</v>
      </c>
      <c r="C51" s="494"/>
      <c r="D51" s="494"/>
      <c r="E51" s="494"/>
      <c r="F51" s="2"/>
    </row>
    <row r="52" spans="1:10" customFormat="1" ht="16.5" x14ac:dyDescent="0.25">
      <c r="A52" s="2"/>
      <c r="B52" s="500"/>
      <c r="C52" s="500"/>
      <c r="D52" s="500"/>
      <c r="E52" s="500"/>
      <c r="F52" s="2"/>
    </row>
    <row r="53" spans="1:10" ht="15" customHeight="1" x14ac:dyDescent="0.25">
      <c r="B53" s="496" t="s">
        <v>96</v>
      </c>
      <c r="C53" s="497"/>
      <c r="D53" s="497"/>
      <c r="E53" s="498"/>
    </row>
    <row r="54" spans="1:10" ht="15" customHeight="1" x14ac:dyDescent="0.25">
      <c r="B54" s="269" t="s">
        <v>22</v>
      </c>
      <c r="C54" s="269" t="s">
        <v>97</v>
      </c>
      <c r="D54" s="269" t="s">
        <v>67</v>
      </c>
      <c r="E54" s="271" t="s">
        <v>68</v>
      </c>
    </row>
    <row r="55" spans="1:10" ht="15" customHeight="1" x14ac:dyDescent="0.25">
      <c r="B55" s="20" t="s">
        <v>42</v>
      </c>
      <c r="C55" s="10" t="s">
        <v>98</v>
      </c>
      <c r="D55" s="77">
        <v>0.2</v>
      </c>
      <c r="E55" s="12">
        <f>ROUND($E$37*D55,2)</f>
        <v>0</v>
      </c>
    </row>
    <row r="56" spans="1:10" ht="15" customHeight="1" x14ac:dyDescent="0.25">
      <c r="B56" s="20" t="s">
        <v>44</v>
      </c>
      <c r="C56" s="10" t="s">
        <v>99</v>
      </c>
      <c r="D56" s="77">
        <v>1.4999999999999999E-2</v>
      </c>
      <c r="E56" s="12">
        <f t="shared" ref="E56:E62" si="0">ROUND($E$37*D56,2)</f>
        <v>0</v>
      </c>
    </row>
    <row r="57" spans="1:10" ht="15" customHeight="1" x14ac:dyDescent="0.25">
      <c r="B57" s="20" t="s">
        <v>47</v>
      </c>
      <c r="C57" s="10" t="s">
        <v>100</v>
      </c>
      <c r="D57" s="77">
        <v>0.01</v>
      </c>
      <c r="E57" s="12">
        <f t="shared" si="0"/>
        <v>0</v>
      </c>
    </row>
    <row r="58" spans="1:10" ht="15" customHeight="1" x14ac:dyDescent="0.25">
      <c r="B58" s="20" t="s">
        <v>50</v>
      </c>
      <c r="C58" s="10" t="s">
        <v>101</v>
      </c>
      <c r="D58" s="77">
        <v>2E-3</v>
      </c>
      <c r="E58" s="12">
        <f t="shared" si="0"/>
        <v>0</v>
      </c>
    </row>
    <row r="59" spans="1:10" ht="15" customHeight="1" x14ac:dyDescent="0.25">
      <c r="B59" s="20" t="s">
        <v>75</v>
      </c>
      <c r="C59" s="10" t="s">
        <v>193</v>
      </c>
      <c r="D59" s="77">
        <v>2.5000000000000001E-2</v>
      </c>
      <c r="E59" s="12">
        <f t="shared" si="0"/>
        <v>0</v>
      </c>
    </row>
    <row r="60" spans="1:10" ht="15" customHeight="1" x14ac:dyDescent="0.25">
      <c r="B60" s="20" t="s">
        <v>77</v>
      </c>
      <c r="C60" s="10" t="s">
        <v>103</v>
      </c>
      <c r="D60" s="77">
        <v>0.08</v>
      </c>
      <c r="E60" s="12">
        <f t="shared" si="0"/>
        <v>0</v>
      </c>
    </row>
    <row r="61" spans="1:10" ht="15" customHeight="1" x14ac:dyDescent="0.25">
      <c r="B61" s="20" t="s">
        <v>80</v>
      </c>
      <c r="C61" s="30" t="s">
        <v>104</v>
      </c>
      <c r="D61" s="230">
        <v>0.03</v>
      </c>
      <c r="E61" s="12">
        <f t="shared" si="0"/>
        <v>0</v>
      </c>
      <c r="H61" s="100"/>
      <c r="I61" s="100"/>
      <c r="J61" s="390"/>
    </row>
    <row r="62" spans="1:10" ht="15" customHeight="1" x14ac:dyDescent="0.25">
      <c r="B62" s="20" t="s">
        <v>82</v>
      </c>
      <c r="C62" s="10" t="s">
        <v>105</v>
      </c>
      <c r="D62" s="77">
        <v>6.0000000000000001E-3</v>
      </c>
      <c r="E62" s="12">
        <f t="shared" si="0"/>
        <v>0</v>
      </c>
    </row>
    <row r="63" spans="1:10" ht="15" customHeight="1" x14ac:dyDescent="0.25">
      <c r="B63" s="499" t="s">
        <v>37</v>
      </c>
      <c r="C63" s="499"/>
      <c r="D63" s="274">
        <f>SUM(D55:D62)</f>
        <v>0.3680000000000001</v>
      </c>
      <c r="E63" s="272">
        <f>SUM(E55:E62)</f>
        <v>0</v>
      </c>
    </row>
    <row r="64" spans="1:10" customFormat="1" ht="15" x14ac:dyDescent="0.25">
      <c r="A64" s="2"/>
      <c r="B64" s="493" t="s">
        <v>106</v>
      </c>
      <c r="C64" s="493"/>
      <c r="D64" s="493"/>
      <c r="E64" s="493"/>
      <c r="F64" s="2"/>
    </row>
    <row r="65" spans="1:6" customFormat="1" ht="51" customHeight="1" x14ac:dyDescent="0.25">
      <c r="A65" s="2"/>
      <c r="B65" s="503" t="s">
        <v>194</v>
      </c>
      <c r="C65" s="494"/>
      <c r="D65" s="494"/>
      <c r="E65" s="494"/>
      <c r="F65" s="2"/>
    </row>
    <row r="66" spans="1:6" customFormat="1" ht="15" customHeight="1" x14ac:dyDescent="0.25">
      <c r="A66" s="2"/>
      <c r="B66" s="494" t="s">
        <v>108</v>
      </c>
      <c r="C66" s="494"/>
      <c r="D66" s="494"/>
      <c r="E66" s="494"/>
      <c r="F66" s="2"/>
    </row>
    <row r="67" spans="1:6" customFormat="1" ht="15" x14ac:dyDescent="0.25">
      <c r="A67" s="2"/>
      <c r="B67" s="276"/>
      <c r="C67" s="276"/>
      <c r="D67" s="276"/>
      <c r="E67" s="276"/>
      <c r="F67" s="2"/>
    </row>
    <row r="68" spans="1:6" ht="15" customHeight="1" x14ac:dyDescent="0.25">
      <c r="A68" s="2"/>
      <c r="B68" s="496" t="s">
        <v>109</v>
      </c>
      <c r="C68" s="497"/>
      <c r="D68" s="497"/>
      <c r="E68" s="498"/>
    </row>
    <row r="69" spans="1:6" x14ac:dyDescent="0.25">
      <c r="B69" s="271" t="s">
        <v>24</v>
      </c>
      <c r="C69" s="484" t="s">
        <v>110</v>
      </c>
      <c r="D69" s="486" t="s">
        <v>67</v>
      </c>
      <c r="E69" s="271" t="s">
        <v>68</v>
      </c>
    </row>
    <row r="70" spans="1:6" x14ac:dyDescent="0.25">
      <c r="B70" s="20" t="s">
        <v>42</v>
      </c>
      <c r="C70" s="504" t="s">
        <v>207</v>
      </c>
      <c r="D70" s="505"/>
      <c r="E70" s="101">
        <f>(0*22)-(E37*6%)</f>
        <v>0</v>
      </c>
    </row>
    <row r="71" spans="1:6" x14ac:dyDescent="0.25">
      <c r="B71" s="20" t="s">
        <v>44</v>
      </c>
      <c r="C71" s="504" t="s">
        <v>215</v>
      </c>
      <c r="D71" s="505"/>
      <c r="E71" s="101">
        <f>0*22</f>
        <v>0</v>
      </c>
      <c r="F71" s="229"/>
    </row>
    <row r="72" spans="1:6" x14ac:dyDescent="0.25">
      <c r="B72" s="20" t="s">
        <v>47</v>
      </c>
      <c r="C72" s="506" t="s">
        <v>113</v>
      </c>
      <c r="D72" s="507"/>
      <c r="E72" s="12" t="s">
        <v>114</v>
      </c>
    </row>
    <row r="73" spans="1:6" x14ac:dyDescent="0.25">
      <c r="B73" s="20" t="s">
        <v>50</v>
      </c>
      <c r="C73" s="506" t="s">
        <v>115</v>
      </c>
      <c r="D73" s="507"/>
      <c r="E73" s="12" t="s">
        <v>114</v>
      </c>
    </row>
    <row r="74" spans="1:6" x14ac:dyDescent="0.25">
      <c r="B74" s="20" t="s">
        <v>75</v>
      </c>
      <c r="C74" s="506" t="s">
        <v>116</v>
      </c>
      <c r="D74" s="507"/>
      <c r="E74" s="12" t="s">
        <v>114</v>
      </c>
    </row>
    <row r="75" spans="1:6" x14ac:dyDescent="0.25">
      <c r="B75" s="20" t="s">
        <v>77</v>
      </c>
      <c r="C75" s="506" t="s">
        <v>117</v>
      </c>
      <c r="D75" s="507"/>
      <c r="E75" s="12" t="s">
        <v>114</v>
      </c>
    </row>
    <row r="76" spans="1:6" ht="15.75" customHeight="1" x14ac:dyDescent="0.25">
      <c r="B76" s="499" t="s">
        <v>118</v>
      </c>
      <c r="C76" s="499"/>
      <c r="D76" s="499"/>
      <c r="E76" s="272">
        <f>SUM(E70:E75)</f>
        <v>0</v>
      </c>
    </row>
    <row r="77" spans="1:6" customFormat="1" ht="23.25" customHeight="1" x14ac:dyDescent="0.25">
      <c r="A77" s="2"/>
      <c r="B77" s="493" t="s">
        <v>119</v>
      </c>
      <c r="C77" s="493"/>
      <c r="D77" s="493"/>
      <c r="E77" s="493"/>
      <c r="F77" s="2"/>
    </row>
    <row r="78" spans="1:6" customFormat="1" ht="21.75" customHeight="1" x14ac:dyDescent="0.25">
      <c r="A78" s="2"/>
      <c r="B78" s="494" t="s">
        <v>120</v>
      </c>
      <c r="C78" s="494"/>
      <c r="D78" s="494"/>
      <c r="E78" s="494"/>
      <c r="F78" s="2"/>
    </row>
    <row r="79" spans="1:6" customFormat="1" ht="15" x14ac:dyDescent="0.25">
      <c r="A79" s="2"/>
      <c r="B79" s="494"/>
      <c r="C79" s="494"/>
      <c r="D79" s="494"/>
      <c r="E79" s="494"/>
      <c r="F79" s="2"/>
    </row>
    <row r="80" spans="1:6" ht="15.75" customHeight="1" x14ac:dyDescent="0.25">
      <c r="B80" s="496" t="s">
        <v>121</v>
      </c>
      <c r="C80" s="497"/>
      <c r="D80" s="497"/>
      <c r="E80" s="498"/>
      <c r="F80" s="63"/>
    </row>
    <row r="81" spans="1:6" ht="15.75" customHeight="1" x14ac:dyDescent="0.25">
      <c r="B81" s="271">
        <v>2</v>
      </c>
      <c r="C81" s="484" t="s">
        <v>122</v>
      </c>
      <c r="D81" s="486"/>
      <c r="E81" s="271" t="s">
        <v>68</v>
      </c>
      <c r="F81" s="64"/>
    </row>
    <row r="82" spans="1:6" ht="15.75" customHeight="1" x14ac:dyDescent="0.25">
      <c r="B82" s="67" t="s">
        <v>19</v>
      </c>
      <c r="C82" s="501" t="s">
        <v>88</v>
      </c>
      <c r="D82" s="502"/>
      <c r="E82" s="69">
        <f>E48</f>
        <v>0</v>
      </c>
      <c r="F82" s="65"/>
    </row>
    <row r="83" spans="1:6" ht="15.75" customHeight="1" x14ac:dyDescent="0.25">
      <c r="B83" s="67" t="s">
        <v>22</v>
      </c>
      <c r="C83" s="501" t="s">
        <v>97</v>
      </c>
      <c r="D83" s="502"/>
      <c r="E83" s="69">
        <f>E63</f>
        <v>0</v>
      </c>
      <c r="F83" s="65"/>
    </row>
    <row r="84" spans="1:6" ht="15.75" customHeight="1" x14ac:dyDescent="0.25">
      <c r="B84" s="67" t="s">
        <v>24</v>
      </c>
      <c r="C84" s="501" t="s">
        <v>110</v>
      </c>
      <c r="D84" s="502"/>
      <c r="E84" s="69">
        <f>E76</f>
        <v>0</v>
      </c>
      <c r="F84" s="65"/>
    </row>
    <row r="85" spans="1:6" ht="15.75" customHeight="1" x14ac:dyDescent="0.25">
      <c r="B85" s="499" t="s">
        <v>37</v>
      </c>
      <c r="C85" s="499"/>
      <c r="D85" s="499"/>
      <c r="E85" s="272">
        <f>SUM(E82:E84)</f>
        <v>0</v>
      </c>
      <c r="F85" s="66"/>
    </row>
    <row r="86" spans="1:6" ht="15.75" customHeight="1" x14ac:dyDescent="0.25">
      <c r="A86" s="2"/>
      <c r="B86" s="242"/>
      <c r="C86" s="242"/>
      <c r="D86" s="242"/>
      <c r="E86" s="76"/>
      <c r="F86" s="66"/>
    </row>
    <row r="87" spans="1:6" ht="15.75" customHeight="1" x14ac:dyDescent="0.25">
      <c r="B87" s="475" t="s">
        <v>123</v>
      </c>
      <c r="C87" s="476"/>
      <c r="D87" s="476"/>
      <c r="E87" s="477"/>
    </row>
    <row r="88" spans="1:6" ht="15.75" customHeight="1" x14ac:dyDescent="0.25">
      <c r="A88" s="2"/>
      <c r="B88" s="242"/>
      <c r="C88" s="242"/>
      <c r="D88" s="242"/>
      <c r="E88" s="76"/>
    </row>
    <row r="89" spans="1:6" ht="15.75" customHeight="1" x14ac:dyDescent="0.25">
      <c r="B89" s="271">
        <v>3</v>
      </c>
      <c r="C89" s="270" t="s">
        <v>124</v>
      </c>
      <c r="D89" s="271" t="s">
        <v>67</v>
      </c>
      <c r="E89" s="271" t="s">
        <v>68</v>
      </c>
    </row>
    <row r="90" spans="1:6" ht="15.75" customHeight="1" x14ac:dyDescent="0.25">
      <c r="B90" s="57" t="s">
        <v>42</v>
      </c>
      <c r="C90" s="24" t="s">
        <v>196</v>
      </c>
      <c r="D90" s="77">
        <v>4.1999999999999997E-3</v>
      </c>
      <c r="E90" s="58">
        <f t="shared" ref="E90:E95" si="1">ROUND($E$37*D90,2)</f>
        <v>0</v>
      </c>
    </row>
    <row r="91" spans="1:6" ht="15.75" customHeight="1" x14ac:dyDescent="0.25">
      <c r="B91" s="57" t="s">
        <v>44</v>
      </c>
      <c r="C91" s="24" t="s">
        <v>197</v>
      </c>
      <c r="D91" s="77">
        <f>8%*D90</f>
        <v>3.3599999999999998E-4</v>
      </c>
      <c r="E91" s="58">
        <f t="shared" si="1"/>
        <v>0</v>
      </c>
    </row>
    <row r="92" spans="1:6" ht="15.75" customHeight="1" x14ac:dyDescent="0.25">
      <c r="B92" s="57" t="s">
        <v>47</v>
      </c>
      <c r="C92" s="24" t="s">
        <v>198</v>
      </c>
      <c r="D92" s="77">
        <f>(1+2/12+(1/3*1/12))*0.08* 0.4*0.9</f>
        <v>3.4400000000000007E-2</v>
      </c>
      <c r="E92" s="58">
        <f t="shared" si="1"/>
        <v>0</v>
      </c>
      <c r="F92" s="229"/>
    </row>
    <row r="93" spans="1:6" ht="15.75" customHeight="1" x14ac:dyDescent="0.25">
      <c r="B93" s="57" t="s">
        <v>50</v>
      </c>
      <c r="C93" s="24" t="s">
        <v>199</v>
      </c>
      <c r="D93" s="77">
        <f>((1/30)*7)/12</f>
        <v>1.9444444444444445E-2</v>
      </c>
      <c r="E93" s="58">
        <f t="shared" si="1"/>
        <v>0</v>
      </c>
    </row>
    <row r="94" spans="1:6" ht="15.75" customHeight="1" x14ac:dyDescent="0.25">
      <c r="B94" s="57" t="s">
        <v>75</v>
      </c>
      <c r="C94" s="24" t="s">
        <v>200</v>
      </c>
      <c r="D94" s="77">
        <f>D93*D63</f>
        <v>7.1555555555555574E-3</v>
      </c>
      <c r="E94" s="58">
        <f t="shared" si="1"/>
        <v>0</v>
      </c>
    </row>
    <row r="95" spans="1:6" ht="15.75" customHeight="1" x14ac:dyDescent="0.25">
      <c r="B95" s="57" t="s">
        <v>77</v>
      </c>
      <c r="C95" s="24" t="s">
        <v>201</v>
      </c>
      <c r="D95" s="77">
        <f>((1.94)*0.08*0.4/10)</f>
        <v>6.208E-3</v>
      </c>
      <c r="E95" s="58">
        <f t="shared" si="1"/>
        <v>0</v>
      </c>
    </row>
    <row r="96" spans="1:6" ht="15.75" customHeight="1" x14ac:dyDescent="0.25">
      <c r="B96" s="499" t="s">
        <v>37</v>
      </c>
      <c r="C96" s="499"/>
      <c r="D96" s="274">
        <f>SUM(D90:D95)</f>
        <v>7.1744000000000016E-2</v>
      </c>
      <c r="E96" s="272">
        <f>SUM(E90:E95)-0.01</f>
        <v>-0.01</v>
      </c>
    </row>
    <row r="97" spans="1:6" ht="15.75" customHeight="1" x14ac:dyDescent="0.25">
      <c r="A97" s="2"/>
      <c r="B97" s="494" t="s">
        <v>131</v>
      </c>
      <c r="C97" s="494"/>
      <c r="D97" s="494"/>
      <c r="E97" s="494"/>
    </row>
    <row r="98" spans="1:6" ht="31.5" customHeight="1" x14ac:dyDescent="0.25">
      <c r="A98" s="2"/>
      <c r="B98" s="494" t="s">
        <v>132</v>
      </c>
      <c r="C98" s="494"/>
      <c r="D98" s="494"/>
      <c r="E98" s="494"/>
    </row>
    <row r="99" spans="1:6" ht="15.75" customHeight="1" x14ac:dyDescent="0.25">
      <c r="A99" s="2"/>
      <c r="B99" s="242"/>
      <c r="C99" s="242"/>
      <c r="D99" s="242"/>
      <c r="E99" s="76"/>
    </row>
    <row r="100" spans="1:6" ht="15.75" customHeight="1" x14ac:dyDescent="0.25">
      <c r="B100" s="475" t="s">
        <v>133</v>
      </c>
      <c r="C100" s="476"/>
      <c r="D100" s="476"/>
      <c r="E100" s="477"/>
    </row>
    <row r="101" spans="1:6" customFormat="1" ht="35.25" customHeight="1" x14ac:dyDescent="0.25">
      <c r="A101" s="2" t="s">
        <v>134</v>
      </c>
      <c r="B101" s="493" t="s">
        <v>135</v>
      </c>
      <c r="C101" s="493"/>
      <c r="D101" s="493"/>
      <c r="E101" s="493"/>
      <c r="F101" s="2"/>
    </row>
    <row r="102" spans="1:6" customFormat="1" x14ac:dyDescent="0.25">
      <c r="A102" s="1"/>
      <c r="B102" s="277"/>
      <c r="C102" s="277"/>
      <c r="D102" s="277"/>
      <c r="E102" s="277"/>
      <c r="F102" s="1"/>
    </row>
    <row r="103" spans="1:6" ht="15.75" customHeight="1" x14ac:dyDescent="0.25">
      <c r="B103" s="496" t="s">
        <v>136</v>
      </c>
      <c r="C103" s="497"/>
      <c r="D103" s="497"/>
      <c r="E103" s="498"/>
    </row>
    <row r="104" spans="1:6" ht="15.75" customHeight="1" x14ac:dyDescent="0.25">
      <c r="B104" s="271" t="s">
        <v>137</v>
      </c>
      <c r="C104" s="270" t="s">
        <v>138</v>
      </c>
      <c r="D104" s="271" t="s">
        <v>67</v>
      </c>
      <c r="E104" s="271" t="s">
        <v>68</v>
      </c>
    </row>
    <row r="105" spans="1:6" ht="15.75" customHeight="1" x14ac:dyDescent="0.25">
      <c r="B105" s="20" t="s">
        <v>42</v>
      </c>
      <c r="C105" s="24" t="s">
        <v>139</v>
      </c>
      <c r="D105" s="77">
        <v>9.4999999999999998E-3</v>
      </c>
      <c r="E105" s="12">
        <f>ROUND($E$37*D105,2)</f>
        <v>0</v>
      </c>
    </row>
    <row r="106" spans="1:6" ht="15.75" customHeight="1" x14ac:dyDescent="0.25">
      <c r="B106" s="20" t="s">
        <v>44</v>
      </c>
      <c r="C106" s="24" t="s">
        <v>140</v>
      </c>
      <c r="D106" s="77">
        <v>4.1700000000000001E-2</v>
      </c>
      <c r="E106" s="12">
        <f>ROUND($E$37*D106,2)</f>
        <v>0</v>
      </c>
    </row>
    <row r="107" spans="1:6" ht="15.75" customHeight="1" x14ac:dyDescent="0.25">
      <c r="B107" s="20" t="s">
        <v>47</v>
      </c>
      <c r="C107" s="24" t="s">
        <v>141</v>
      </c>
      <c r="D107" s="77">
        <v>1E-3</v>
      </c>
      <c r="E107" s="12">
        <f>ROUND($E$37*D107,2)</f>
        <v>0</v>
      </c>
    </row>
    <row r="108" spans="1:6" ht="15.75" customHeight="1" x14ac:dyDescent="0.25">
      <c r="B108" s="20" t="s">
        <v>50</v>
      </c>
      <c r="C108" s="24" t="s">
        <v>142</v>
      </c>
      <c r="D108" s="77">
        <v>6.3E-3</v>
      </c>
      <c r="E108" s="12">
        <f>ROUND($E$37*D108,2)</f>
        <v>0</v>
      </c>
    </row>
    <row r="109" spans="1:6" ht="15.75" customHeight="1" x14ac:dyDescent="0.25">
      <c r="B109" s="20" t="s">
        <v>75</v>
      </c>
      <c r="C109" s="10" t="s">
        <v>143</v>
      </c>
      <c r="D109" s="77">
        <v>2.0000000000000001E-4</v>
      </c>
      <c r="E109" s="12">
        <f>ROUND($E$37*D109,2)</f>
        <v>0</v>
      </c>
    </row>
    <row r="110" spans="1:6" ht="15.75" customHeight="1" x14ac:dyDescent="0.25">
      <c r="B110" s="20" t="s">
        <v>77</v>
      </c>
      <c r="C110" s="10" t="s">
        <v>144</v>
      </c>
      <c r="D110" s="13">
        <v>0</v>
      </c>
      <c r="E110" s="12">
        <v>0</v>
      </c>
    </row>
    <row r="111" spans="1:6" ht="15.75" customHeight="1" x14ac:dyDescent="0.25">
      <c r="B111" s="499" t="s">
        <v>37</v>
      </c>
      <c r="C111" s="499"/>
      <c r="D111" s="274">
        <f>SUM(D105:D110)</f>
        <v>5.8700000000000002E-2</v>
      </c>
      <c r="E111" s="272">
        <f>SUM(E105:E110)</f>
        <v>0</v>
      </c>
    </row>
    <row r="112" spans="1:6" customFormat="1" x14ac:dyDescent="0.25">
      <c r="A112" s="2"/>
      <c r="B112" s="242"/>
      <c r="C112" s="242"/>
      <c r="D112" s="282"/>
      <c r="E112" s="76"/>
      <c r="F112" s="2"/>
    </row>
    <row r="113" spans="1:10" customFormat="1" x14ac:dyDescent="0.25">
      <c r="A113" s="2"/>
      <c r="B113" s="540" t="s">
        <v>145</v>
      </c>
      <c r="C113" s="541"/>
      <c r="D113" s="541"/>
      <c r="E113" s="542"/>
      <c r="F113" s="2"/>
    </row>
    <row r="114" spans="1:10" customFormat="1" x14ac:dyDescent="0.25">
      <c r="A114" s="2"/>
      <c r="B114" s="383" t="s">
        <v>146</v>
      </c>
      <c r="C114" s="543" t="s">
        <v>147</v>
      </c>
      <c r="D114" s="544"/>
      <c r="E114" s="383" t="s">
        <v>68</v>
      </c>
      <c r="F114" s="2"/>
    </row>
    <row r="115" spans="1:10" customFormat="1" x14ac:dyDescent="0.25">
      <c r="A115" s="2"/>
      <c r="B115" s="380" t="s">
        <v>42</v>
      </c>
      <c r="C115" s="531" t="s">
        <v>148</v>
      </c>
      <c r="D115" s="532"/>
      <c r="E115" s="381">
        <v>0</v>
      </c>
      <c r="F115" s="2"/>
    </row>
    <row r="116" spans="1:10" customFormat="1" x14ac:dyDescent="0.25">
      <c r="A116" s="2"/>
      <c r="B116" s="543" t="s">
        <v>37</v>
      </c>
      <c r="C116" s="545"/>
      <c r="D116" s="544"/>
      <c r="E116" s="384">
        <f>SUM(E115:E115)</f>
        <v>0</v>
      </c>
      <c r="F116" s="2"/>
    </row>
    <row r="117" spans="1:10" customFormat="1" x14ac:dyDescent="0.25">
      <c r="A117" s="2"/>
      <c r="B117" s="242"/>
      <c r="C117" s="242"/>
      <c r="D117" s="282"/>
      <c r="E117" s="76"/>
      <c r="F117" s="2"/>
    </row>
    <row r="118" spans="1:10" s="2" customFormat="1" ht="15.75" customHeight="1" x14ac:dyDescent="0.25">
      <c r="B118" s="496" t="s">
        <v>149</v>
      </c>
      <c r="C118" s="497"/>
      <c r="D118" s="497"/>
      <c r="E118" s="498"/>
      <c r="F118" s="63"/>
      <c r="J118" s="70"/>
    </row>
    <row r="119" spans="1:10" s="2" customFormat="1" ht="15.75" customHeight="1" x14ac:dyDescent="0.25">
      <c r="B119" s="271">
        <v>4</v>
      </c>
      <c r="C119" s="484" t="s">
        <v>150</v>
      </c>
      <c r="D119" s="486"/>
      <c r="E119" s="271"/>
      <c r="F119" s="64"/>
      <c r="J119" s="70"/>
    </row>
    <row r="120" spans="1:10" s="2" customFormat="1" ht="15.75" customHeight="1" x14ac:dyDescent="0.25">
      <c r="B120" s="68" t="s">
        <v>137</v>
      </c>
      <c r="C120" s="508" t="s">
        <v>151</v>
      </c>
      <c r="D120" s="508"/>
      <c r="E120" s="69">
        <f>E111</f>
        <v>0</v>
      </c>
      <c r="F120" s="65"/>
      <c r="J120" s="70"/>
    </row>
    <row r="121" spans="1:10" s="2" customFormat="1" ht="15.75" customHeight="1" x14ac:dyDescent="0.25">
      <c r="B121" s="68" t="s">
        <v>146</v>
      </c>
      <c r="C121" s="283" t="s">
        <v>148</v>
      </c>
      <c r="D121" s="283"/>
      <c r="E121" s="69">
        <f>E116</f>
        <v>0</v>
      </c>
      <c r="F121" s="65"/>
      <c r="J121" s="70"/>
    </row>
    <row r="122" spans="1:10" s="2" customFormat="1" ht="15.75" customHeight="1" x14ac:dyDescent="0.25">
      <c r="B122" s="499" t="s">
        <v>37</v>
      </c>
      <c r="C122" s="499"/>
      <c r="D122" s="499"/>
      <c r="E122" s="272">
        <f>SUM(E120:E121)</f>
        <v>0</v>
      </c>
      <c r="F122" s="66"/>
      <c r="J122" s="70"/>
    </row>
    <row r="123" spans="1:10" s="2" customFormat="1" ht="15.75" customHeight="1" x14ac:dyDescent="0.25">
      <c r="B123" s="493"/>
      <c r="C123" s="493"/>
      <c r="D123" s="493"/>
      <c r="E123" s="493"/>
      <c r="F123" s="66"/>
      <c r="J123" s="70"/>
    </row>
    <row r="124" spans="1:10" ht="15" customHeight="1" x14ac:dyDescent="0.25">
      <c r="B124" s="475" t="s">
        <v>152</v>
      </c>
      <c r="C124" s="476"/>
      <c r="D124" s="476"/>
      <c r="E124" s="477"/>
    </row>
    <row r="125" spans="1:10" ht="15" customHeight="1" x14ac:dyDescent="0.25">
      <c r="A125" s="2"/>
      <c r="B125" s="242"/>
      <c r="C125" s="242"/>
      <c r="D125" s="242"/>
      <c r="E125" s="76"/>
    </row>
    <row r="126" spans="1:10" ht="12.75" customHeight="1" x14ac:dyDescent="0.25">
      <c r="B126" s="271">
        <v>5</v>
      </c>
      <c r="C126" s="484" t="s">
        <v>153</v>
      </c>
      <c r="D126" s="486" t="s">
        <v>67</v>
      </c>
      <c r="E126" s="271" t="s">
        <v>68</v>
      </c>
    </row>
    <row r="127" spans="1:10" x14ac:dyDescent="0.25">
      <c r="B127" s="57" t="s">
        <v>42</v>
      </c>
      <c r="C127" s="536" t="s">
        <v>154</v>
      </c>
      <c r="D127" s="537"/>
      <c r="E127" s="284">
        <f>'Quadro 03 -UNIFORMES'!I67</f>
        <v>0</v>
      </c>
      <c r="F127" s="2"/>
      <c r="G127" s="2"/>
    </row>
    <row r="128" spans="1:10" x14ac:dyDescent="0.25">
      <c r="B128" s="20" t="s">
        <v>44</v>
      </c>
      <c r="C128" s="506" t="s">
        <v>155</v>
      </c>
      <c r="D128" s="507"/>
      <c r="E128" s="284">
        <f>'Quadro 04 - FERRAMENTAS'!C54</f>
        <v>0</v>
      </c>
    </row>
    <row r="129" spans="1:11" x14ac:dyDescent="0.25">
      <c r="B129" s="20" t="s">
        <v>47</v>
      </c>
      <c r="C129" s="506" t="s">
        <v>156</v>
      </c>
      <c r="D129" s="507"/>
      <c r="E129" s="284">
        <f>'Quadro 05 - EPI'!C8</f>
        <v>0</v>
      </c>
    </row>
    <row r="130" spans="1:11" x14ac:dyDescent="0.25">
      <c r="B130" s="20" t="s">
        <v>50</v>
      </c>
      <c r="C130" s="529" t="s">
        <v>83</v>
      </c>
      <c r="D130" s="530"/>
      <c r="E130" s="284">
        <v>0</v>
      </c>
    </row>
    <row r="131" spans="1:11" x14ac:dyDescent="0.25">
      <c r="B131" s="484"/>
      <c r="C131" s="485" t="s">
        <v>157</v>
      </c>
      <c r="D131" s="486"/>
      <c r="E131" s="272">
        <f>SUM(E127:E130)</f>
        <v>0</v>
      </c>
    </row>
    <row r="132" spans="1:11" customFormat="1" ht="15" customHeight="1" x14ac:dyDescent="0.25">
      <c r="A132" s="2"/>
      <c r="B132" s="493" t="s">
        <v>158</v>
      </c>
      <c r="C132" s="493"/>
      <c r="D132" s="493"/>
      <c r="E132" s="493"/>
      <c r="F132" s="2"/>
    </row>
    <row r="133" spans="1:11" customFormat="1" ht="15" x14ac:dyDescent="0.25">
      <c r="A133" s="2"/>
      <c r="B133" s="285"/>
      <c r="C133" s="285"/>
      <c r="D133" s="285"/>
      <c r="E133" s="285"/>
      <c r="F133" s="2"/>
    </row>
    <row r="134" spans="1:11" ht="15.75" customHeight="1" x14ac:dyDescent="0.25">
      <c r="B134" s="475" t="s">
        <v>159</v>
      </c>
      <c r="C134" s="476"/>
      <c r="D134" s="476"/>
      <c r="E134" s="477"/>
    </row>
    <row r="135" spans="1:11" x14ac:dyDescent="0.25">
      <c r="B135" s="242"/>
      <c r="C135" s="242"/>
      <c r="D135" s="242"/>
      <c r="E135" s="286"/>
    </row>
    <row r="136" spans="1:11" x14ac:dyDescent="0.25">
      <c r="B136" s="271">
        <v>6</v>
      </c>
      <c r="C136" s="271" t="s">
        <v>160</v>
      </c>
      <c r="D136" s="271" t="s">
        <v>67</v>
      </c>
      <c r="E136" s="271" t="s">
        <v>68</v>
      </c>
      <c r="F136" s="526"/>
      <c r="G136" s="527"/>
    </row>
    <row r="137" spans="1:11" x14ac:dyDescent="0.25">
      <c r="B137" s="20" t="s">
        <v>42</v>
      </c>
      <c r="C137" s="30" t="s">
        <v>161</v>
      </c>
      <c r="D137" s="386">
        <v>7.2999999999999995E-2</v>
      </c>
      <c r="E137" s="21">
        <f>D137*E155</f>
        <v>0</v>
      </c>
      <c r="F137" s="528"/>
      <c r="G137" s="527"/>
      <c r="H137" s="100"/>
      <c r="I137" s="100"/>
      <c r="J137" s="390"/>
      <c r="K137" s="291"/>
    </row>
    <row r="138" spans="1:11" x14ac:dyDescent="0.25">
      <c r="B138" s="20" t="s">
        <v>44</v>
      </c>
      <c r="C138" s="30" t="s">
        <v>162</v>
      </c>
      <c r="D138" s="386">
        <v>7.3999999999999996E-2</v>
      </c>
      <c r="E138" s="21">
        <f>D138*E155</f>
        <v>0</v>
      </c>
      <c r="F138" s="528"/>
      <c r="G138" s="527"/>
      <c r="H138" s="100"/>
    </row>
    <row r="139" spans="1:11" ht="15.75" customHeight="1" x14ac:dyDescent="0.25">
      <c r="B139" s="20" t="s">
        <v>47</v>
      </c>
      <c r="C139" s="10" t="s">
        <v>163</v>
      </c>
      <c r="D139" s="231">
        <f>SUM(D140:D141)</f>
        <v>6.4708163265306123E-2</v>
      </c>
      <c r="E139" s="21">
        <f>(E155+E137+E138)*D139</f>
        <v>0</v>
      </c>
    </row>
    <row r="140" spans="1:11" x14ac:dyDescent="0.25">
      <c r="B140" s="20"/>
      <c r="C140" s="10" t="s">
        <v>202</v>
      </c>
      <c r="D140" s="231">
        <v>4.4299999999999999E-2</v>
      </c>
      <c r="E140" s="58">
        <f>(E155+E137+E138)*D140</f>
        <v>0</v>
      </c>
      <c r="F140" s="539"/>
      <c r="G140" s="538"/>
    </row>
    <row r="141" spans="1:11" x14ac:dyDescent="0.25">
      <c r="B141" s="20"/>
      <c r="C141" s="10" t="s">
        <v>165</v>
      </c>
      <c r="D141" s="231">
        <f>0.02/0.98</f>
        <v>2.0408163265306124E-2</v>
      </c>
      <c r="E141" s="58">
        <f>(E155+E137+E138)*D141</f>
        <v>0</v>
      </c>
      <c r="F141" s="539"/>
      <c r="G141" s="538"/>
    </row>
    <row r="142" spans="1:11" x14ac:dyDescent="0.25">
      <c r="B142" s="20"/>
      <c r="C142" s="10" t="s">
        <v>166</v>
      </c>
      <c r="D142" s="77"/>
      <c r="E142" s="58"/>
      <c r="G142" s="50"/>
      <c r="H142" s="100"/>
      <c r="I142" s="100"/>
      <c r="J142" s="390"/>
      <c r="K142" s="291"/>
    </row>
    <row r="143" spans="1:11" x14ac:dyDescent="0.25">
      <c r="B143" s="499" t="s">
        <v>167</v>
      </c>
      <c r="C143" s="499"/>
      <c r="D143" s="274"/>
      <c r="E143" s="272">
        <f>E137+E138+E139</f>
        <v>0</v>
      </c>
      <c r="G143" s="75"/>
    </row>
    <row r="144" spans="1:11" customFormat="1" ht="15" customHeight="1" x14ac:dyDescent="0.25">
      <c r="A144" s="2"/>
      <c r="B144" s="493" t="s">
        <v>168</v>
      </c>
      <c r="C144" s="493"/>
      <c r="D144" s="493"/>
      <c r="E144" s="493"/>
      <c r="F144" s="2"/>
    </row>
    <row r="145" spans="1:6" customFormat="1" ht="15" customHeight="1" x14ac:dyDescent="0.25">
      <c r="A145" s="2"/>
      <c r="B145" s="494" t="s">
        <v>169</v>
      </c>
      <c r="C145" s="494"/>
      <c r="D145" s="494"/>
      <c r="E145" s="494"/>
      <c r="F145" s="2"/>
    </row>
    <row r="146" spans="1:6" customFormat="1" ht="15" customHeight="1" x14ac:dyDescent="0.25">
      <c r="A146" s="2"/>
      <c r="B146" s="494" t="s">
        <v>170</v>
      </c>
      <c r="C146" s="494"/>
      <c r="D146" s="494"/>
      <c r="E146" s="494"/>
      <c r="F146" s="2"/>
    </row>
    <row r="147" spans="1:6" customFormat="1" ht="15" x14ac:dyDescent="0.25">
      <c r="A147" s="1"/>
      <c r="B147" s="494" t="s">
        <v>171</v>
      </c>
      <c r="C147" s="494"/>
      <c r="D147" s="494"/>
      <c r="E147" s="494"/>
      <c r="F147" s="1"/>
    </row>
    <row r="148" spans="1:6" ht="15" customHeight="1" x14ac:dyDescent="0.25">
      <c r="B148" s="496" t="s">
        <v>172</v>
      </c>
      <c r="C148" s="497"/>
      <c r="D148" s="497"/>
      <c r="E148" s="498"/>
    </row>
    <row r="149" spans="1:6" ht="35.25" customHeight="1" x14ac:dyDescent="0.25">
      <c r="B149" s="484" t="s">
        <v>173</v>
      </c>
      <c r="C149" s="485"/>
      <c r="D149" s="486"/>
      <c r="E149" s="271" t="s">
        <v>174</v>
      </c>
    </row>
    <row r="150" spans="1:6" x14ac:dyDescent="0.25">
      <c r="B150" s="20" t="s">
        <v>42</v>
      </c>
      <c r="C150" s="506" t="s">
        <v>175</v>
      </c>
      <c r="D150" s="507"/>
      <c r="E150" s="48">
        <f>E37</f>
        <v>0</v>
      </c>
    </row>
    <row r="151" spans="1:6" x14ac:dyDescent="0.25">
      <c r="B151" s="20" t="s">
        <v>44</v>
      </c>
      <c r="C151" s="506" t="s">
        <v>176</v>
      </c>
      <c r="D151" s="507"/>
      <c r="E151" s="48">
        <f>E85</f>
        <v>0</v>
      </c>
    </row>
    <row r="152" spans="1:6" x14ac:dyDescent="0.25">
      <c r="B152" s="20" t="s">
        <v>47</v>
      </c>
      <c r="C152" s="506" t="s">
        <v>177</v>
      </c>
      <c r="D152" s="507"/>
      <c r="E152" s="48">
        <v>0</v>
      </c>
    </row>
    <row r="153" spans="1:6" x14ac:dyDescent="0.25">
      <c r="B153" s="20" t="s">
        <v>50</v>
      </c>
      <c r="C153" s="506" t="s">
        <v>178</v>
      </c>
      <c r="D153" s="507"/>
      <c r="E153" s="48">
        <f>E122</f>
        <v>0</v>
      </c>
    </row>
    <row r="154" spans="1:6" x14ac:dyDescent="0.25">
      <c r="B154" s="20" t="s">
        <v>75</v>
      </c>
      <c r="C154" s="506" t="s">
        <v>203</v>
      </c>
      <c r="D154" s="507"/>
      <c r="E154" s="48">
        <f>E131</f>
        <v>0</v>
      </c>
    </row>
    <row r="155" spans="1:6" ht="15.75" customHeight="1" x14ac:dyDescent="0.25">
      <c r="B155" s="484" t="s">
        <v>180</v>
      </c>
      <c r="C155" s="485"/>
      <c r="D155" s="486"/>
      <c r="E155" s="272">
        <f>SUM(E150:E154)</f>
        <v>0</v>
      </c>
    </row>
    <row r="156" spans="1:6" x14ac:dyDescent="0.25">
      <c r="B156" s="57" t="s">
        <v>77</v>
      </c>
      <c r="C156" s="506" t="s">
        <v>181</v>
      </c>
      <c r="D156" s="507"/>
      <c r="E156" s="48">
        <f>E143</f>
        <v>0</v>
      </c>
    </row>
    <row r="157" spans="1:6" ht="15.75" customHeight="1" x14ac:dyDescent="0.25">
      <c r="B157" s="484" t="s">
        <v>182</v>
      </c>
      <c r="C157" s="485"/>
      <c r="D157" s="486"/>
      <c r="E157" s="272">
        <f>E155+E156</f>
        <v>0</v>
      </c>
    </row>
    <row r="158" spans="1:6" x14ac:dyDescent="0.25">
      <c r="B158" s="14"/>
      <c r="C158" s="15"/>
      <c r="D158" s="455" t="s">
        <v>183</v>
      </c>
      <c r="E158" s="456" t="e">
        <f>E156/E155</f>
        <v>#DIV/0!</v>
      </c>
    </row>
    <row r="159" spans="1:6" ht="97.5" customHeight="1" x14ac:dyDescent="0.25">
      <c r="B159" s="521" t="s">
        <v>184</v>
      </c>
      <c r="C159" s="522"/>
      <c r="D159" s="522"/>
      <c r="E159" s="523"/>
    </row>
    <row r="160" spans="1:6" x14ac:dyDescent="0.25">
      <c r="B160" s="14"/>
      <c r="C160" s="15"/>
      <c r="D160" s="14"/>
      <c r="E160" s="14"/>
    </row>
    <row r="161" spans="2:5" ht="15.75" customHeight="1" x14ac:dyDescent="0.25">
      <c r="B161" s="512" t="s">
        <v>185</v>
      </c>
      <c r="C161" s="513"/>
      <c r="D161" s="513"/>
      <c r="E161" s="514"/>
    </row>
    <row r="162" spans="2:5" ht="15.75" customHeight="1" x14ac:dyDescent="0.25">
      <c r="B162" s="515"/>
      <c r="C162" s="516"/>
      <c r="D162" s="516"/>
      <c r="E162" s="517"/>
    </row>
    <row r="163" spans="2:5" ht="15.75" customHeight="1" x14ac:dyDescent="0.25">
      <c r="B163" s="518"/>
      <c r="C163" s="519"/>
      <c r="D163" s="519"/>
      <c r="E163" s="520"/>
    </row>
    <row r="164" spans="2:5" x14ac:dyDescent="0.25">
      <c r="B164" s="14"/>
      <c r="C164" s="15"/>
      <c r="D164" s="16"/>
      <c r="E164" s="14"/>
    </row>
    <row r="165" spans="2:5" x14ac:dyDescent="0.25">
      <c r="B165" s="14"/>
      <c r="C165" s="15"/>
      <c r="D165" s="16"/>
      <c r="E165" s="14"/>
    </row>
    <row r="166" spans="2:5" x14ac:dyDescent="0.25">
      <c r="B166" s="14"/>
      <c r="C166" s="15"/>
      <c r="D166" s="14"/>
      <c r="E166" s="14"/>
    </row>
  </sheetData>
  <mergeCells count="106">
    <mergeCell ref="B161:E163"/>
    <mergeCell ref="B159:E159"/>
    <mergeCell ref="C71:D71"/>
    <mergeCell ref="C72:D72"/>
    <mergeCell ref="B118:E118"/>
    <mergeCell ref="C83:D83"/>
    <mergeCell ref="C84:D84"/>
    <mergeCell ref="B85:D85"/>
    <mergeCell ref="B87:E87"/>
    <mergeCell ref="B96:C96"/>
    <mergeCell ref="B97:E97"/>
    <mergeCell ref="B98:E98"/>
    <mergeCell ref="B100:E100"/>
    <mergeCell ref="B103:E103"/>
    <mergeCell ref="B111:C111"/>
    <mergeCell ref="B101:E101"/>
    <mergeCell ref="C82:D82"/>
    <mergeCell ref="B80:E80"/>
    <mergeCell ref="C81:D81"/>
    <mergeCell ref="C119:D119"/>
    <mergeCell ref="B123:E123"/>
    <mergeCell ref="C126:D126"/>
    <mergeCell ref="C127:D127"/>
    <mergeCell ref="B113:E113"/>
    <mergeCell ref="C114:D114"/>
    <mergeCell ref="C115:D115"/>
    <mergeCell ref="B116:D116"/>
    <mergeCell ref="B78:E78"/>
    <mergeCell ref="B79:E79"/>
    <mergeCell ref="F140:G141"/>
    <mergeCell ref="B149:D149"/>
    <mergeCell ref="B145:E145"/>
    <mergeCell ref="B147:E147"/>
    <mergeCell ref="B132:E132"/>
    <mergeCell ref="B148:E148"/>
    <mergeCell ref="C120:D120"/>
    <mergeCell ref="B122:D122"/>
    <mergeCell ref="B124:E124"/>
    <mergeCell ref="C128:D128"/>
    <mergeCell ref="C129:D129"/>
    <mergeCell ref="C130:D130"/>
    <mergeCell ref="B131:D131"/>
    <mergeCell ref="F136:G138"/>
    <mergeCell ref="B146:E146"/>
    <mergeCell ref="C150:D150"/>
    <mergeCell ref="C151:D151"/>
    <mergeCell ref="C152:D152"/>
    <mergeCell ref="C153:D153"/>
    <mergeCell ref="C154:D154"/>
    <mergeCell ref="B155:D155"/>
    <mergeCell ref="C156:D156"/>
    <mergeCell ref="B157:D157"/>
    <mergeCell ref="B134:E134"/>
    <mergeCell ref="B143:C143"/>
    <mergeCell ref="B144:E144"/>
    <mergeCell ref="B37:D37"/>
    <mergeCell ref="B40:E40"/>
    <mergeCell ref="B42:E42"/>
    <mergeCell ref="B46:C46"/>
    <mergeCell ref="B48:C48"/>
    <mergeCell ref="B53:E53"/>
    <mergeCell ref="B63:C63"/>
    <mergeCell ref="B76:D76"/>
    <mergeCell ref="B77:E77"/>
    <mergeCell ref="B38:E38"/>
    <mergeCell ref="B41:E41"/>
    <mergeCell ref="B49:E49"/>
    <mergeCell ref="B50:E50"/>
    <mergeCell ref="B52:E52"/>
    <mergeCell ref="B64:E64"/>
    <mergeCell ref="B65:E65"/>
    <mergeCell ref="B66:E66"/>
    <mergeCell ref="B51:E51"/>
    <mergeCell ref="C73:D73"/>
    <mergeCell ref="C74:D74"/>
    <mergeCell ref="C75:D75"/>
    <mergeCell ref="B68:E68"/>
    <mergeCell ref="C69:D69"/>
    <mergeCell ref="C70:D70"/>
    <mergeCell ref="D18:E18"/>
    <mergeCell ref="D19:E19"/>
    <mergeCell ref="D20:E20"/>
    <mergeCell ref="D21:E21"/>
    <mergeCell ref="B22:E22"/>
    <mergeCell ref="B23:E23"/>
    <mergeCell ref="B25:E25"/>
    <mergeCell ref="B27:B28"/>
    <mergeCell ref="C27:C28"/>
    <mergeCell ref="D27:D28"/>
    <mergeCell ref="E27:E28"/>
    <mergeCell ref="B26:E26"/>
    <mergeCell ref="B7:E7"/>
    <mergeCell ref="B2:E2"/>
    <mergeCell ref="B4:C4"/>
    <mergeCell ref="D4:E4"/>
    <mergeCell ref="B5:C5"/>
    <mergeCell ref="D5:E5"/>
    <mergeCell ref="B17:E17"/>
    <mergeCell ref="D8:E8"/>
    <mergeCell ref="D9:E9"/>
    <mergeCell ref="D10:E10"/>
    <mergeCell ref="D11:E11"/>
    <mergeCell ref="B12:E12"/>
    <mergeCell ref="D13:E13"/>
    <mergeCell ref="D14:E14"/>
    <mergeCell ref="B16:E16"/>
  </mergeCells>
  <pageMargins left="0.78740157480314965" right="0.78740157480314965" top="0.98425196850393704" bottom="0.98425196850393704" header="0.31496062992125984" footer="0.31496062992125984"/>
  <pageSetup paperSize="9" scale="44" fitToHeight="0" orientation="portrait" r:id="rId1"/>
  <headerFooter scaleWithDoc="0">
    <oddHeader>&amp;LTermo de Referência 98/2023&amp;RUASG 153173 - ANEXO VIII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  <pageSetUpPr fitToPage="1"/>
  </sheetPr>
  <dimension ref="A2:K166"/>
  <sheetViews>
    <sheetView showGridLines="0" topLeftCell="A139" zoomScale="85" zoomScaleNormal="85" zoomScaleSheetLayoutView="100" workbookViewId="0">
      <selection activeCell="E153" sqref="E153"/>
    </sheetView>
  </sheetViews>
  <sheetFormatPr defaultRowHeight="15.75" x14ac:dyDescent="0.25"/>
  <cols>
    <col min="1" max="1" width="9.140625" style="1"/>
    <col min="2" max="2" width="15.28515625" style="17" customWidth="1"/>
    <col min="3" max="3" width="65.85546875" style="18" bestFit="1" customWidth="1"/>
    <col min="4" max="4" width="19.28515625" style="17" customWidth="1"/>
    <col min="5" max="5" width="15.5703125" style="17" customWidth="1"/>
    <col min="6" max="6" width="56.28515625" style="1" customWidth="1"/>
    <col min="7" max="7" width="22.7109375" style="1" customWidth="1"/>
    <col min="8" max="8" width="10.42578125" style="1" customWidth="1"/>
    <col min="9" max="9" width="9.140625" style="1"/>
    <col min="11" max="16384" width="9.140625" style="1"/>
  </cols>
  <sheetData>
    <row r="2" spans="1:6" ht="25.5" customHeight="1" x14ac:dyDescent="0.25">
      <c r="B2" s="475" t="s">
        <v>38</v>
      </c>
      <c r="C2" s="476"/>
      <c r="D2" s="476"/>
      <c r="E2" s="477"/>
    </row>
    <row r="3" spans="1:6" ht="13.5" customHeight="1" x14ac:dyDescent="0.25">
      <c r="A3" s="2"/>
      <c r="B3" s="268"/>
      <c r="C3" s="268"/>
      <c r="D3" s="268"/>
      <c r="E3" s="268"/>
    </row>
    <row r="4" spans="1:6" ht="15.75" customHeight="1" x14ac:dyDescent="0.25">
      <c r="B4" s="478" t="s">
        <v>39</v>
      </c>
      <c r="C4" s="478"/>
      <c r="D4" s="479"/>
      <c r="E4" s="480"/>
    </row>
    <row r="5" spans="1:6" ht="15.75" customHeight="1" x14ac:dyDescent="0.25">
      <c r="B5" s="481" t="s">
        <v>40</v>
      </c>
      <c r="C5" s="481"/>
      <c r="D5" s="482"/>
      <c r="E5" s="483"/>
    </row>
    <row r="6" spans="1:6" ht="15.75" customHeight="1" x14ac:dyDescent="0.25">
      <c r="A6" s="2"/>
      <c r="B6" s="268"/>
      <c r="C6" s="268"/>
      <c r="D6" s="268"/>
      <c r="E6" s="268"/>
    </row>
    <row r="7" spans="1:6" ht="15" customHeight="1" x14ac:dyDescent="0.25">
      <c r="B7" s="475" t="s">
        <v>41</v>
      </c>
      <c r="C7" s="476"/>
      <c r="D7" s="476"/>
      <c r="E7" s="477"/>
    </row>
    <row r="8" spans="1:6" ht="26.25" customHeight="1" x14ac:dyDescent="0.25">
      <c r="B8" s="8" t="s">
        <v>42</v>
      </c>
      <c r="C8" s="29" t="s">
        <v>43</v>
      </c>
      <c r="D8" s="487"/>
      <c r="E8" s="487"/>
    </row>
    <row r="9" spans="1:6" x14ac:dyDescent="0.25">
      <c r="B9" s="26" t="s">
        <v>44</v>
      </c>
      <c r="C9" s="30" t="s">
        <v>45</v>
      </c>
      <c r="D9" s="488" t="s">
        <v>46</v>
      </c>
      <c r="E9" s="488"/>
    </row>
    <row r="10" spans="1:6" ht="17.25" customHeight="1" x14ac:dyDescent="0.25">
      <c r="B10" s="26" t="s">
        <v>47</v>
      </c>
      <c r="C10" s="30" t="s">
        <v>48</v>
      </c>
      <c r="D10" s="489" t="s">
        <v>204</v>
      </c>
      <c r="E10" s="489"/>
    </row>
    <row r="11" spans="1:6" ht="19.5" customHeight="1" x14ac:dyDescent="0.25">
      <c r="B11" s="9" t="s">
        <v>50</v>
      </c>
      <c r="C11" s="31" t="s">
        <v>51</v>
      </c>
      <c r="D11" s="490">
        <v>30</v>
      </c>
      <c r="E11" s="490"/>
    </row>
    <row r="12" spans="1:6" ht="15" customHeight="1" x14ac:dyDescent="0.25">
      <c r="B12" s="475" t="s">
        <v>52</v>
      </c>
      <c r="C12" s="476"/>
      <c r="D12" s="476"/>
      <c r="E12" s="477"/>
    </row>
    <row r="13" spans="1:6" ht="28.5" customHeight="1" x14ac:dyDescent="0.25">
      <c r="B13" s="269" t="s">
        <v>53</v>
      </c>
      <c r="C13" s="269" t="s">
        <v>54</v>
      </c>
      <c r="D13" s="491" t="s">
        <v>55</v>
      </c>
      <c r="E13" s="491"/>
    </row>
    <row r="14" spans="1:6" ht="35.25" customHeight="1" x14ac:dyDescent="0.25">
      <c r="B14" s="23" t="s">
        <v>218</v>
      </c>
      <c r="C14" s="22" t="s">
        <v>56</v>
      </c>
      <c r="D14" s="548">
        <v>4</v>
      </c>
      <c r="E14" s="548"/>
    </row>
    <row r="15" spans="1:6" customFormat="1" x14ac:dyDescent="0.25">
      <c r="A15" s="2"/>
      <c r="B15" s="268"/>
      <c r="C15" s="268"/>
      <c r="D15" s="268"/>
      <c r="E15" s="268"/>
      <c r="F15" s="2"/>
    </row>
    <row r="16" spans="1:6" ht="15" customHeight="1" x14ac:dyDescent="0.25">
      <c r="B16" s="484" t="s">
        <v>57</v>
      </c>
      <c r="C16" s="485"/>
      <c r="D16" s="485"/>
      <c r="E16" s="486"/>
    </row>
    <row r="17" spans="1:6" ht="15" customHeight="1" x14ac:dyDescent="0.25">
      <c r="B17" s="484" t="s">
        <v>58</v>
      </c>
      <c r="C17" s="485"/>
      <c r="D17" s="485"/>
      <c r="E17" s="486"/>
    </row>
    <row r="18" spans="1:6" ht="27" customHeight="1" x14ac:dyDescent="0.25">
      <c r="B18" s="19">
        <v>1</v>
      </c>
      <c r="C18" s="28" t="s">
        <v>59</v>
      </c>
      <c r="D18" s="471" t="str">
        <f>B14</f>
        <v>AJUDANTE GERAL</v>
      </c>
      <c r="E18" s="471"/>
    </row>
    <row r="19" spans="1:6" ht="16.5" customHeight="1" x14ac:dyDescent="0.25">
      <c r="B19" s="20">
        <v>2</v>
      </c>
      <c r="C19" s="10" t="s">
        <v>60</v>
      </c>
      <c r="D19" s="472">
        <v>0</v>
      </c>
      <c r="E19" s="472"/>
      <c r="F19" s="76"/>
    </row>
    <row r="20" spans="1:6" ht="21.75" customHeight="1" x14ac:dyDescent="0.25">
      <c r="B20" s="20">
        <v>3</v>
      </c>
      <c r="C20" s="10" t="s">
        <v>61</v>
      </c>
      <c r="D20" s="489"/>
      <c r="E20" s="489"/>
    </row>
    <row r="21" spans="1:6" x14ac:dyDescent="0.25">
      <c r="B21" s="20">
        <v>4</v>
      </c>
      <c r="C21" s="10" t="s">
        <v>62</v>
      </c>
      <c r="D21" s="474"/>
      <c r="E21" s="474"/>
    </row>
    <row r="22" spans="1:6" customFormat="1" ht="15" customHeight="1" x14ac:dyDescent="0.25">
      <c r="A22" s="2"/>
      <c r="B22" s="493" t="s">
        <v>63</v>
      </c>
      <c r="C22" s="493"/>
      <c r="D22" s="493"/>
      <c r="E22" s="493"/>
      <c r="F22" s="2"/>
    </row>
    <row r="23" spans="1:6" customFormat="1" ht="15" customHeight="1" x14ac:dyDescent="0.25">
      <c r="A23" s="2"/>
      <c r="B23" s="494" t="s">
        <v>64</v>
      </c>
      <c r="C23" s="494"/>
      <c r="D23" s="494"/>
      <c r="E23" s="494"/>
      <c r="F23" s="2"/>
    </row>
    <row r="24" spans="1:6" customFormat="1" x14ac:dyDescent="0.25">
      <c r="A24" s="2"/>
      <c r="B24" s="268"/>
      <c r="C24" s="268"/>
      <c r="D24" s="268"/>
      <c r="E24" s="268"/>
      <c r="F24" s="2"/>
    </row>
    <row r="25" spans="1:6" ht="25.5" customHeight="1" x14ac:dyDescent="0.25">
      <c r="B25" s="475" t="s">
        <v>65</v>
      </c>
      <c r="C25" s="476"/>
      <c r="D25" s="476"/>
      <c r="E25" s="477"/>
    </row>
    <row r="26" spans="1:6" ht="17.25" customHeight="1" x14ac:dyDescent="0.25">
      <c r="A26" s="2"/>
      <c r="B26" s="500"/>
      <c r="C26" s="500"/>
      <c r="D26" s="500"/>
      <c r="E26" s="500"/>
    </row>
    <row r="27" spans="1:6" ht="12.75" customHeight="1" x14ac:dyDescent="0.25">
      <c r="B27" s="499">
        <v>1</v>
      </c>
      <c r="C27" s="499" t="s">
        <v>66</v>
      </c>
      <c r="D27" s="499" t="s">
        <v>67</v>
      </c>
      <c r="E27" s="499" t="s">
        <v>68</v>
      </c>
    </row>
    <row r="28" spans="1:6" ht="12.75" customHeight="1" x14ac:dyDescent="0.25">
      <c r="B28" s="499"/>
      <c r="C28" s="499"/>
      <c r="D28" s="499"/>
      <c r="E28" s="499"/>
    </row>
    <row r="29" spans="1:6" x14ac:dyDescent="0.25">
      <c r="B29" s="20" t="s">
        <v>42</v>
      </c>
      <c r="C29" s="30" t="s">
        <v>69</v>
      </c>
      <c r="D29" s="11"/>
      <c r="E29" s="102">
        <f>D19</f>
        <v>0</v>
      </c>
    </row>
    <row r="30" spans="1:6" ht="15.75" hidden="1" customHeight="1" x14ac:dyDescent="0.25">
      <c r="B30" s="20" t="s">
        <v>44</v>
      </c>
      <c r="C30" s="10" t="s">
        <v>70</v>
      </c>
      <c r="D30" s="11"/>
      <c r="E30" s="47"/>
    </row>
    <row r="31" spans="1:6" ht="15.75" hidden="1" customHeight="1" x14ac:dyDescent="0.25">
      <c r="B31" s="20" t="s">
        <v>47</v>
      </c>
      <c r="C31" s="10" t="s">
        <v>72</v>
      </c>
      <c r="D31" s="11"/>
      <c r="E31" s="47"/>
    </row>
    <row r="32" spans="1:6" ht="15.75" hidden="1" customHeight="1" x14ac:dyDescent="0.25">
      <c r="B32" s="20" t="s">
        <v>50</v>
      </c>
      <c r="C32" s="10" t="s">
        <v>73</v>
      </c>
      <c r="D32" s="11"/>
      <c r="E32" s="12"/>
    </row>
    <row r="33" spans="1:6" ht="15.75" hidden="1" customHeight="1" x14ac:dyDescent="0.25">
      <c r="B33" s="20" t="s">
        <v>75</v>
      </c>
      <c r="C33" s="10" t="s">
        <v>76</v>
      </c>
      <c r="D33" s="11"/>
      <c r="E33" s="12"/>
    </row>
    <row r="34" spans="1:6" ht="15.75" hidden="1" customHeight="1" x14ac:dyDescent="0.25">
      <c r="B34" s="20" t="s">
        <v>77</v>
      </c>
      <c r="C34" s="10" t="s">
        <v>78</v>
      </c>
      <c r="D34" s="11"/>
      <c r="E34" s="12"/>
    </row>
    <row r="35" spans="1:6" ht="15.75" hidden="1" customHeight="1" x14ac:dyDescent="0.25">
      <c r="B35" s="20" t="s">
        <v>80</v>
      </c>
      <c r="C35" s="10" t="s">
        <v>81</v>
      </c>
      <c r="D35" s="11"/>
      <c r="E35" s="12"/>
    </row>
    <row r="36" spans="1:6" ht="15.75" hidden="1" customHeight="1" x14ac:dyDescent="0.25">
      <c r="B36" s="20" t="s">
        <v>82</v>
      </c>
      <c r="C36" s="10" t="s">
        <v>83</v>
      </c>
      <c r="D36" s="11"/>
      <c r="E36" s="12"/>
    </row>
    <row r="37" spans="1:6" ht="15.75" customHeight="1" x14ac:dyDescent="0.25">
      <c r="B37" s="484" t="s">
        <v>84</v>
      </c>
      <c r="C37" s="485"/>
      <c r="D37" s="486"/>
      <c r="E37" s="272">
        <f>SUM(E29:E36)</f>
        <v>0</v>
      </c>
    </row>
    <row r="38" spans="1:6" customFormat="1" ht="15" x14ac:dyDescent="0.25">
      <c r="A38" s="2"/>
      <c r="B38" s="493" t="s">
        <v>85</v>
      </c>
      <c r="C38" s="493"/>
      <c r="D38" s="493"/>
      <c r="E38" s="493"/>
      <c r="F38" s="2"/>
    </row>
    <row r="39" spans="1:6" customFormat="1" x14ac:dyDescent="0.25">
      <c r="A39" s="2"/>
      <c r="B39" s="268"/>
      <c r="C39" s="268"/>
      <c r="D39" s="268"/>
      <c r="E39" s="268"/>
      <c r="F39" s="2"/>
    </row>
    <row r="40" spans="1:6" ht="15" customHeight="1" x14ac:dyDescent="0.25">
      <c r="B40" s="475" t="s">
        <v>86</v>
      </c>
      <c r="C40" s="476"/>
      <c r="D40" s="476"/>
      <c r="E40" s="477"/>
    </row>
    <row r="41" spans="1:6" ht="15" customHeight="1" x14ac:dyDescent="0.25">
      <c r="A41" s="2"/>
      <c r="B41" s="500"/>
      <c r="C41" s="500"/>
      <c r="D41" s="500"/>
      <c r="E41" s="500"/>
    </row>
    <row r="42" spans="1:6" ht="15" customHeight="1" x14ac:dyDescent="0.25">
      <c r="B42" s="496" t="s">
        <v>189</v>
      </c>
      <c r="C42" s="497"/>
      <c r="D42" s="497"/>
      <c r="E42" s="498"/>
    </row>
    <row r="43" spans="1:6" ht="15" customHeight="1" x14ac:dyDescent="0.25">
      <c r="B43" s="269" t="s">
        <v>19</v>
      </c>
      <c r="C43" s="269" t="s">
        <v>88</v>
      </c>
      <c r="D43" s="269" t="s">
        <v>67</v>
      </c>
      <c r="E43" s="271" t="s">
        <v>68</v>
      </c>
    </row>
    <row r="44" spans="1:6" ht="15" customHeight="1" x14ac:dyDescent="0.25">
      <c r="B44" s="20" t="s">
        <v>42</v>
      </c>
      <c r="C44" s="10" t="s">
        <v>190</v>
      </c>
      <c r="D44" s="77">
        <v>8.3299999999999999E-2</v>
      </c>
      <c r="E44" s="12">
        <f>ROUND(E37*D44,2)</f>
        <v>0</v>
      </c>
    </row>
    <row r="45" spans="1:6" ht="15" customHeight="1" x14ac:dyDescent="0.25">
      <c r="B45" s="57" t="s">
        <v>44</v>
      </c>
      <c r="C45" s="62" t="s">
        <v>191</v>
      </c>
      <c r="D45" s="77">
        <v>0.121</v>
      </c>
      <c r="E45" s="58">
        <f>ROUND(E37*D45,2)</f>
        <v>0</v>
      </c>
      <c r="F45" s="229"/>
    </row>
    <row r="46" spans="1:6" ht="15" customHeight="1" x14ac:dyDescent="0.25">
      <c r="B46" s="499" t="s">
        <v>91</v>
      </c>
      <c r="C46" s="499"/>
      <c r="D46" s="273">
        <f>SUM(D44:D45)</f>
        <v>0.20429999999999998</v>
      </c>
      <c r="E46" s="272">
        <f>SUM(E44:E45)</f>
        <v>0</v>
      </c>
    </row>
    <row r="47" spans="1:6" ht="15" customHeight="1" x14ac:dyDescent="0.25">
      <c r="B47" s="57" t="s">
        <v>47</v>
      </c>
      <c r="C47" s="24" t="s">
        <v>192</v>
      </c>
      <c r="D47" s="77">
        <f>D46*D63</f>
        <v>7.518240000000001E-2</v>
      </c>
      <c r="E47" s="58">
        <f>ROUND(E37*D47,2)</f>
        <v>0</v>
      </c>
    </row>
    <row r="48" spans="1:6" ht="15" customHeight="1" x14ac:dyDescent="0.25">
      <c r="B48" s="499" t="s">
        <v>37</v>
      </c>
      <c r="C48" s="499"/>
      <c r="D48" s="274">
        <f>D46+D47</f>
        <v>0.27948240000000002</v>
      </c>
      <c r="E48" s="272">
        <f>E46+E47</f>
        <v>0</v>
      </c>
    </row>
    <row r="49" spans="1:9" customFormat="1" ht="28.5" customHeight="1" x14ac:dyDescent="0.25">
      <c r="A49" s="2"/>
      <c r="B49" s="493" t="s">
        <v>93</v>
      </c>
      <c r="C49" s="493"/>
      <c r="D49" s="493"/>
      <c r="E49" s="493"/>
      <c r="F49" s="2"/>
    </row>
    <row r="50" spans="1:9" customFormat="1" ht="18" customHeight="1" x14ac:dyDescent="0.25">
      <c r="A50" s="2"/>
      <c r="B50" s="494" t="s">
        <v>94</v>
      </c>
      <c r="C50" s="494"/>
      <c r="D50" s="494"/>
      <c r="E50" s="494"/>
      <c r="F50" s="2"/>
    </row>
    <row r="51" spans="1:9" customFormat="1" ht="47.25" customHeight="1" x14ac:dyDescent="0.25">
      <c r="A51" s="2"/>
      <c r="B51" s="494" t="s">
        <v>95</v>
      </c>
      <c r="C51" s="494"/>
      <c r="D51" s="494"/>
      <c r="E51" s="494"/>
      <c r="F51" s="2"/>
    </row>
    <row r="52" spans="1:9" customFormat="1" ht="16.5" x14ac:dyDescent="0.25">
      <c r="A52" s="2"/>
      <c r="B52" s="500"/>
      <c r="C52" s="500"/>
      <c r="D52" s="500"/>
      <c r="E52" s="500"/>
      <c r="F52" s="2"/>
    </row>
    <row r="53" spans="1:9" ht="15" customHeight="1" x14ac:dyDescent="0.25">
      <c r="B53" s="496" t="s">
        <v>96</v>
      </c>
      <c r="C53" s="497"/>
      <c r="D53" s="497"/>
      <c r="E53" s="498"/>
    </row>
    <row r="54" spans="1:9" ht="15" customHeight="1" x14ac:dyDescent="0.25">
      <c r="B54" s="269" t="s">
        <v>22</v>
      </c>
      <c r="C54" s="269" t="s">
        <v>97</v>
      </c>
      <c r="D54" s="269" t="s">
        <v>67</v>
      </c>
      <c r="E54" s="271" t="s">
        <v>68</v>
      </c>
    </row>
    <row r="55" spans="1:9" ht="15" customHeight="1" x14ac:dyDescent="0.25">
      <c r="B55" s="20" t="s">
        <v>42</v>
      </c>
      <c r="C55" s="10" t="s">
        <v>98</v>
      </c>
      <c r="D55" s="77">
        <v>0.2</v>
      </c>
      <c r="E55" s="12">
        <f>ROUND($E$37*D55,2)</f>
        <v>0</v>
      </c>
    </row>
    <row r="56" spans="1:9" ht="15" customHeight="1" x14ac:dyDescent="0.25">
      <c r="B56" s="20" t="s">
        <v>44</v>
      </c>
      <c r="C56" s="10" t="s">
        <v>99</v>
      </c>
      <c r="D56" s="77">
        <v>1.4999999999999999E-2</v>
      </c>
      <c r="E56" s="12">
        <f t="shared" ref="E56:E62" si="0">ROUND($E$37*D56,2)</f>
        <v>0</v>
      </c>
    </row>
    <row r="57" spans="1:9" ht="15" customHeight="1" x14ac:dyDescent="0.25">
      <c r="B57" s="20" t="s">
        <v>47</v>
      </c>
      <c r="C57" s="10" t="s">
        <v>100</v>
      </c>
      <c r="D57" s="77">
        <v>0.01</v>
      </c>
      <c r="E57" s="12">
        <f t="shared" si="0"/>
        <v>0</v>
      </c>
    </row>
    <row r="58" spans="1:9" ht="15" customHeight="1" x14ac:dyDescent="0.25">
      <c r="B58" s="20" t="s">
        <v>50</v>
      </c>
      <c r="C58" s="10" t="s">
        <v>101</v>
      </c>
      <c r="D58" s="77">
        <v>2E-3</v>
      </c>
      <c r="E58" s="12">
        <f t="shared" si="0"/>
        <v>0</v>
      </c>
    </row>
    <row r="59" spans="1:9" ht="15" customHeight="1" x14ac:dyDescent="0.25">
      <c r="B59" s="20" t="s">
        <v>75</v>
      </c>
      <c r="C59" s="10" t="s">
        <v>193</v>
      </c>
      <c r="D59" s="77">
        <v>2.5000000000000001E-2</v>
      </c>
      <c r="E59" s="12">
        <f t="shared" si="0"/>
        <v>0</v>
      </c>
    </row>
    <row r="60" spans="1:9" ht="15" customHeight="1" x14ac:dyDescent="0.25">
      <c r="B60" s="20" t="s">
        <v>77</v>
      </c>
      <c r="C60" s="10" t="s">
        <v>103</v>
      </c>
      <c r="D60" s="77">
        <v>0.08</v>
      </c>
      <c r="E60" s="12">
        <f t="shared" si="0"/>
        <v>0</v>
      </c>
      <c r="I60"/>
    </row>
    <row r="61" spans="1:9" ht="15" customHeight="1" x14ac:dyDescent="0.25">
      <c r="B61" s="20" t="s">
        <v>80</v>
      </c>
      <c r="C61" s="30" t="s">
        <v>104</v>
      </c>
      <c r="D61" s="230">
        <v>0.03</v>
      </c>
      <c r="E61" s="12">
        <f t="shared" si="0"/>
        <v>0</v>
      </c>
      <c r="G61" s="100"/>
      <c r="H61" s="100"/>
      <c r="I61" s="390"/>
    </row>
    <row r="62" spans="1:9" ht="15" customHeight="1" x14ac:dyDescent="0.25">
      <c r="B62" s="20" t="s">
        <v>82</v>
      </c>
      <c r="C62" s="10" t="s">
        <v>105</v>
      </c>
      <c r="D62" s="77">
        <v>6.0000000000000001E-3</v>
      </c>
      <c r="E62" s="12">
        <f t="shared" si="0"/>
        <v>0</v>
      </c>
    </row>
    <row r="63" spans="1:9" ht="15" customHeight="1" x14ac:dyDescent="0.25">
      <c r="B63" s="499" t="s">
        <v>37</v>
      </c>
      <c r="C63" s="499"/>
      <c r="D63" s="274">
        <f>SUM(D55:D62)</f>
        <v>0.3680000000000001</v>
      </c>
      <c r="E63" s="272">
        <f>SUM(E55:E62)</f>
        <v>0</v>
      </c>
    </row>
    <row r="64" spans="1:9" customFormat="1" ht="15" customHeight="1" x14ac:dyDescent="0.25">
      <c r="A64" s="2"/>
      <c r="B64" s="493" t="s">
        <v>106</v>
      </c>
      <c r="C64" s="493"/>
      <c r="D64" s="493"/>
      <c r="E64" s="493"/>
      <c r="F64" s="2"/>
    </row>
    <row r="65" spans="1:6" customFormat="1" ht="45" customHeight="1" x14ac:dyDescent="0.25">
      <c r="A65" s="2"/>
      <c r="B65" s="503" t="s">
        <v>194</v>
      </c>
      <c r="C65" s="494"/>
      <c r="D65" s="494"/>
      <c r="E65" s="494"/>
      <c r="F65" s="2"/>
    </row>
    <row r="66" spans="1:6" customFormat="1" ht="15" customHeight="1" x14ac:dyDescent="0.25">
      <c r="A66" s="2"/>
      <c r="B66" s="494" t="s">
        <v>108</v>
      </c>
      <c r="C66" s="494"/>
      <c r="D66" s="494"/>
      <c r="E66" s="494"/>
      <c r="F66" s="2"/>
    </row>
    <row r="67" spans="1:6" customFormat="1" ht="15" x14ac:dyDescent="0.25">
      <c r="A67" s="2"/>
      <c r="B67" s="276"/>
      <c r="C67" s="276"/>
      <c r="D67" s="276"/>
      <c r="E67" s="276"/>
      <c r="F67" s="2"/>
    </row>
    <row r="68" spans="1:6" customFormat="1" ht="15.75" customHeight="1" x14ac:dyDescent="0.25">
      <c r="A68" s="2"/>
      <c r="B68" s="496" t="s">
        <v>109</v>
      </c>
      <c r="C68" s="497"/>
      <c r="D68" s="497"/>
      <c r="E68" s="498"/>
      <c r="F68" s="2"/>
    </row>
    <row r="69" spans="1:6" x14ac:dyDescent="0.25">
      <c r="B69" s="271" t="s">
        <v>24</v>
      </c>
      <c r="C69" s="484" t="s">
        <v>110</v>
      </c>
      <c r="D69" s="486" t="s">
        <v>67</v>
      </c>
      <c r="E69" s="271" t="s">
        <v>68</v>
      </c>
    </row>
    <row r="70" spans="1:6" x14ac:dyDescent="0.25">
      <c r="B70" s="20" t="s">
        <v>42</v>
      </c>
      <c r="C70" s="504" t="s">
        <v>207</v>
      </c>
      <c r="D70" s="505"/>
      <c r="E70" s="101">
        <f>(0*22)-(E37*6%)</f>
        <v>0</v>
      </c>
    </row>
    <row r="71" spans="1:6" x14ac:dyDescent="0.25">
      <c r="B71" s="20" t="s">
        <v>44</v>
      </c>
      <c r="C71" s="504" t="s">
        <v>208</v>
      </c>
      <c r="D71" s="505"/>
      <c r="E71" s="101">
        <f>0*22</f>
        <v>0</v>
      </c>
      <c r="F71" s="229"/>
    </row>
    <row r="72" spans="1:6" x14ac:dyDescent="0.25">
      <c r="B72" s="20" t="s">
        <v>47</v>
      </c>
      <c r="C72" s="506" t="s">
        <v>113</v>
      </c>
      <c r="D72" s="507"/>
      <c r="E72" s="12" t="s">
        <v>114</v>
      </c>
    </row>
    <row r="73" spans="1:6" x14ac:dyDescent="0.25">
      <c r="B73" s="20" t="s">
        <v>50</v>
      </c>
      <c r="C73" s="506" t="s">
        <v>115</v>
      </c>
      <c r="D73" s="507"/>
      <c r="E73" s="12" t="s">
        <v>114</v>
      </c>
    </row>
    <row r="74" spans="1:6" x14ac:dyDescent="0.25">
      <c r="B74" s="20" t="s">
        <v>75</v>
      </c>
      <c r="C74" s="506" t="s">
        <v>116</v>
      </c>
      <c r="D74" s="507"/>
      <c r="E74" s="12" t="s">
        <v>114</v>
      </c>
    </row>
    <row r="75" spans="1:6" x14ac:dyDescent="0.25">
      <c r="B75" s="20" t="s">
        <v>77</v>
      </c>
      <c r="C75" s="506" t="s">
        <v>117</v>
      </c>
      <c r="D75" s="507"/>
      <c r="E75" s="12" t="s">
        <v>114</v>
      </c>
    </row>
    <row r="76" spans="1:6" ht="15.75" customHeight="1" x14ac:dyDescent="0.25">
      <c r="B76" s="499" t="s">
        <v>118</v>
      </c>
      <c r="C76" s="499"/>
      <c r="D76" s="499"/>
      <c r="E76" s="272">
        <f>SUM(E70:E75)</f>
        <v>0</v>
      </c>
    </row>
    <row r="77" spans="1:6" customFormat="1" ht="15" customHeight="1" x14ac:dyDescent="0.25">
      <c r="A77" s="2"/>
      <c r="B77" s="493" t="s">
        <v>119</v>
      </c>
      <c r="C77" s="493"/>
      <c r="D77" s="493"/>
      <c r="E77" s="493"/>
      <c r="F77" s="2"/>
    </row>
    <row r="78" spans="1:6" customFormat="1" ht="29.25" customHeight="1" x14ac:dyDescent="0.25">
      <c r="A78" s="2"/>
      <c r="B78" s="494" t="s">
        <v>120</v>
      </c>
      <c r="C78" s="494"/>
      <c r="D78" s="494"/>
      <c r="E78" s="494"/>
      <c r="F78" s="2"/>
    </row>
    <row r="79" spans="1:6" customFormat="1" ht="15" x14ac:dyDescent="0.25">
      <c r="A79" s="2"/>
      <c r="B79" s="494"/>
      <c r="C79" s="494"/>
      <c r="D79" s="494"/>
      <c r="E79" s="494"/>
      <c r="F79" s="2"/>
    </row>
    <row r="80" spans="1:6" ht="15.75" customHeight="1" x14ac:dyDescent="0.25">
      <c r="B80" s="496" t="s">
        <v>121</v>
      </c>
      <c r="C80" s="497"/>
      <c r="D80" s="497"/>
      <c r="E80" s="498"/>
      <c r="F80" s="63"/>
    </row>
    <row r="81" spans="1:6" ht="15.75" customHeight="1" x14ac:dyDescent="0.25">
      <c r="B81" s="271">
        <v>2</v>
      </c>
      <c r="C81" s="484" t="s">
        <v>122</v>
      </c>
      <c r="D81" s="486"/>
      <c r="E81" s="271" t="s">
        <v>68</v>
      </c>
      <c r="F81" s="64"/>
    </row>
    <row r="82" spans="1:6" ht="15.75" customHeight="1" x14ac:dyDescent="0.25">
      <c r="B82" s="67" t="s">
        <v>19</v>
      </c>
      <c r="C82" s="501" t="s">
        <v>88</v>
      </c>
      <c r="D82" s="502"/>
      <c r="E82" s="69">
        <f>E48</f>
        <v>0</v>
      </c>
      <c r="F82" s="65"/>
    </row>
    <row r="83" spans="1:6" ht="15.75" customHeight="1" x14ac:dyDescent="0.25">
      <c r="B83" s="67" t="s">
        <v>22</v>
      </c>
      <c r="C83" s="501" t="s">
        <v>97</v>
      </c>
      <c r="D83" s="502"/>
      <c r="E83" s="69">
        <f>E63</f>
        <v>0</v>
      </c>
      <c r="F83" s="65"/>
    </row>
    <row r="84" spans="1:6" ht="15.75" customHeight="1" x14ac:dyDescent="0.25">
      <c r="B84" s="67" t="s">
        <v>24</v>
      </c>
      <c r="C84" s="501" t="s">
        <v>110</v>
      </c>
      <c r="D84" s="502"/>
      <c r="E84" s="69">
        <f>E76</f>
        <v>0</v>
      </c>
      <c r="F84" s="65"/>
    </row>
    <row r="85" spans="1:6" ht="15.75" customHeight="1" x14ac:dyDescent="0.25">
      <c r="B85" s="499" t="s">
        <v>37</v>
      </c>
      <c r="C85" s="499"/>
      <c r="D85" s="499"/>
      <c r="E85" s="272">
        <f>SUM(E82:E84)</f>
        <v>0</v>
      </c>
      <c r="F85" s="66"/>
    </row>
    <row r="86" spans="1:6" ht="15.75" customHeight="1" x14ac:dyDescent="0.25">
      <c r="A86" s="2"/>
      <c r="B86" s="242"/>
      <c r="C86" s="242"/>
      <c r="D86" s="242"/>
      <c r="E86" s="76"/>
      <c r="F86" s="66"/>
    </row>
    <row r="87" spans="1:6" ht="15.75" customHeight="1" x14ac:dyDescent="0.25">
      <c r="B87" s="475" t="s">
        <v>123</v>
      </c>
      <c r="C87" s="476"/>
      <c r="D87" s="476"/>
      <c r="E87" s="477"/>
    </row>
    <row r="88" spans="1:6" ht="15.75" customHeight="1" x14ac:dyDescent="0.25">
      <c r="A88" s="2"/>
      <c r="B88" s="242"/>
      <c r="C88" s="242"/>
      <c r="D88" s="242"/>
      <c r="E88" s="76"/>
    </row>
    <row r="89" spans="1:6" ht="15.75" customHeight="1" x14ac:dyDescent="0.25">
      <c r="B89" s="271">
        <v>3</v>
      </c>
      <c r="C89" s="270" t="s">
        <v>124</v>
      </c>
      <c r="D89" s="271" t="s">
        <v>67</v>
      </c>
      <c r="E89" s="271" t="s">
        <v>68</v>
      </c>
    </row>
    <row r="90" spans="1:6" ht="15.75" customHeight="1" x14ac:dyDescent="0.25">
      <c r="B90" s="57" t="s">
        <v>42</v>
      </c>
      <c r="C90" s="24" t="s">
        <v>125</v>
      </c>
      <c r="D90" s="77">
        <v>4.1999999999999997E-3</v>
      </c>
      <c r="E90" s="58">
        <f>ROUND($E$37*D90,2)</f>
        <v>0</v>
      </c>
    </row>
    <row r="91" spans="1:6" ht="15.75" customHeight="1" x14ac:dyDescent="0.25">
      <c r="B91" s="57" t="s">
        <v>44</v>
      </c>
      <c r="C91" s="24" t="s">
        <v>126</v>
      </c>
      <c r="D91" s="77">
        <f>8%*D90</f>
        <v>3.3599999999999998E-4</v>
      </c>
      <c r="E91" s="58">
        <f>ROUND($E$37*D91,2)</f>
        <v>0</v>
      </c>
    </row>
    <row r="92" spans="1:6" ht="15.75" customHeight="1" x14ac:dyDescent="0.25">
      <c r="B92" s="57" t="s">
        <v>47</v>
      </c>
      <c r="C92" s="24" t="s">
        <v>127</v>
      </c>
      <c r="D92" s="230">
        <f>(1+2/12+(1/3*1/12))*0.08* 0.4*0.9</f>
        <v>3.4400000000000007E-2</v>
      </c>
      <c r="E92" s="58">
        <f t="shared" ref="E92:E93" si="1">ROUND($E$37*D92,2)</f>
        <v>0</v>
      </c>
      <c r="F92" s="229"/>
    </row>
    <row r="93" spans="1:6" ht="15.75" customHeight="1" x14ac:dyDescent="0.25">
      <c r="B93" s="57" t="s">
        <v>50</v>
      </c>
      <c r="C93" s="24" t="s">
        <v>128</v>
      </c>
      <c r="D93" s="77">
        <f>((1/30)*7)/12</f>
        <v>1.9444444444444445E-2</v>
      </c>
      <c r="E93" s="58">
        <f t="shared" si="1"/>
        <v>0</v>
      </c>
    </row>
    <row r="94" spans="1:6" ht="15.75" customHeight="1" x14ac:dyDescent="0.25">
      <c r="B94" s="57" t="s">
        <v>75</v>
      </c>
      <c r="C94" s="24" t="s">
        <v>129</v>
      </c>
      <c r="D94" s="77">
        <f>D93*D63</f>
        <v>7.1555555555555574E-3</v>
      </c>
      <c r="E94" s="58">
        <f>ROUND($E$37*D94,2)</f>
        <v>0</v>
      </c>
    </row>
    <row r="95" spans="1:6" ht="15.75" customHeight="1" x14ac:dyDescent="0.25">
      <c r="B95" s="57" t="s">
        <v>77</v>
      </c>
      <c r="C95" s="24" t="s">
        <v>130</v>
      </c>
      <c r="D95" s="230">
        <f>((1.94)*0.08*0.4/10)</f>
        <v>6.208E-3</v>
      </c>
      <c r="E95" s="58">
        <f>ROUND($E$37*D95,2)</f>
        <v>0</v>
      </c>
    </row>
    <row r="96" spans="1:6" ht="15.75" customHeight="1" x14ac:dyDescent="0.25">
      <c r="B96" s="499" t="s">
        <v>37</v>
      </c>
      <c r="C96" s="499"/>
      <c r="D96" s="274">
        <f>SUM(D90:D95)</f>
        <v>7.1744000000000016E-2</v>
      </c>
      <c r="E96" s="272">
        <f>SUM(E90:E95)-0.01</f>
        <v>-0.01</v>
      </c>
    </row>
    <row r="97" spans="1:6" ht="15.75" customHeight="1" x14ac:dyDescent="0.25">
      <c r="A97" s="2"/>
      <c r="B97" s="494" t="s">
        <v>131</v>
      </c>
      <c r="C97" s="494"/>
      <c r="D97" s="494"/>
      <c r="E97" s="494"/>
    </row>
    <row r="98" spans="1:6" ht="30.75" customHeight="1" x14ac:dyDescent="0.25">
      <c r="A98" s="2"/>
      <c r="B98" s="494" t="s">
        <v>132</v>
      </c>
      <c r="C98" s="494"/>
      <c r="D98" s="494"/>
      <c r="E98" s="494"/>
    </row>
    <row r="99" spans="1:6" ht="15.75" customHeight="1" x14ac:dyDescent="0.25">
      <c r="A99" s="2"/>
      <c r="B99" s="242"/>
      <c r="C99" s="242"/>
      <c r="D99" s="242"/>
      <c r="E99" s="76"/>
    </row>
    <row r="100" spans="1:6" ht="15.75" customHeight="1" x14ac:dyDescent="0.25">
      <c r="B100" s="475" t="s">
        <v>133</v>
      </c>
      <c r="C100" s="476"/>
      <c r="D100" s="476"/>
      <c r="E100" s="477"/>
    </row>
    <row r="101" spans="1:6" customFormat="1" ht="28.5" customHeight="1" x14ac:dyDescent="0.25">
      <c r="A101" s="2" t="s">
        <v>134</v>
      </c>
      <c r="B101" s="493" t="s">
        <v>135</v>
      </c>
      <c r="C101" s="493"/>
      <c r="D101" s="493"/>
      <c r="E101" s="493"/>
      <c r="F101" s="2"/>
    </row>
    <row r="102" spans="1:6" customFormat="1" x14ac:dyDescent="0.25">
      <c r="A102" s="1"/>
      <c r="B102" s="277"/>
      <c r="C102" s="277"/>
      <c r="D102" s="277"/>
      <c r="E102" s="277"/>
      <c r="F102" s="1"/>
    </row>
    <row r="103" spans="1:6" ht="15.75" customHeight="1" x14ac:dyDescent="0.25">
      <c r="B103" s="496" t="s">
        <v>136</v>
      </c>
      <c r="C103" s="497"/>
      <c r="D103" s="497"/>
      <c r="E103" s="498"/>
    </row>
    <row r="104" spans="1:6" ht="15.75" customHeight="1" x14ac:dyDescent="0.25">
      <c r="B104" s="271" t="s">
        <v>137</v>
      </c>
      <c r="C104" s="270" t="s">
        <v>138</v>
      </c>
      <c r="D104" s="271" t="s">
        <v>67</v>
      </c>
      <c r="E104" s="271" t="s">
        <v>68</v>
      </c>
    </row>
    <row r="105" spans="1:6" ht="15.75" customHeight="1" x14ac:dyDescent="0.25">
      <c r="B105" s="20" t="s">
        <v>42</v>
      </c>
      <c r="C105" s="24" t="s">
        <v>139</v>
      </c>
      <c r="D105" s="77">
        <v>9.4999999999999998E-3</v>
      </c>
      <c r="E105" s="12">
        <f>ROUND($E$37*D105,2)</f>
        <v>0</v>
      </c>
    </row>
    <row r="106" spans="1:6" ht="15.75" customHeight="1" x14ac:dyDescent="0.25">
      <c r="B106" s="20" t="s">
        <v>44</v>
      </c>
      <c r="C106" s="24" t="s">
        <v>140</v>
      </c>
      <c r="D106" s="77">
        <v>4.1700000000000001E-2</v>
      </c>
      <c r="E106" s="12">
        <f>ROUND($E$37*D106,2)</f>
        <v>0</v>
      </c>
    </row>
    <row r="107" spans="1:6" ht="15.75" customHeight="1" x14ac:dyDescent="0.25">
      <c r="B107" s="20" t="s">
        <v>47</v>
      </c>
      <c r="C107" s="24" t="s">
        <v>141</v>
      </c>
      <c r="D107" s="77">
        <v>1E-3</v>
      </c>
      <c r="E107" s="12">
        <f>ROUND($E$37*D107,2)</f>
        <v>0</v>
      </c>
    </row>
    <row r="108" spans="1:6" ht="15.75" customHeight="1" x14ac:dyDescent="0.25">
      <c r="B108" s="20" t="s">
        <v>50</v>
      </c>
      <c r="C108" s="24" t="s">
        <v>142</v>
      </c>
      <c r="D108" s="77">
        <v>6.3E-3</v>
      </c>
      <c r="E108" s="12">
        <f>ROUND($E$37*D108,2)</f>
        <v>0</v>
      </c>
    </row>
    <row r="109" spans="1:6" ht="15.75" customHeight="1" x14ac:dyDescent="0.25">
      <c r="B109" s="20" t="s">
        <v>75</v>
      </c>
      <c r="C109" s="10" t="s">
        <v>143</v>
      </c>
      <c r="D109" s="77">
        <v>2.0000000000000001E-4</v>
      </c>
      <c r="E109" s="12">
        <f>ROUND($E$37*D109,2)</f>
        <v>0</v>
      </c>
    </row>
    <row r="110" spans="1:6" ht="15.75" customHeight="1" x14ac:dyDescent="0.25">
      <c r="B110" s="20" t="s">
        <v>77</v>
      </c>
      <c r="C110" s="10" t="s">
        <v>144</v>
      </c>
      <c r="D110" s="13" t="s">
        <v>114</v>
      </c>
      <c r="E110" s="12">
        <v>0</v>
      </c>
    </row>
    <row r="111" spans="1:6" ht="15.75" customHeight="1" x14ac:dyDescent="0.25">
      <c r="B111" s="499" t="s">
        <v>37</v>
      </c>
      <c r="C111" s="499"/>
      <c r="D111" s="274">
        <f>SUM(D105:D110)</f>
        <v>5.8700000000000002E-2</v>
      </c>
      <c r="E111" s="272">
        <f>SUM(E105:E110)</f>
        <v>0</v>
      </c>
    </row>
    <row r="112" spans="1:6" customFormat="1" ht="9.75" customHeight="1" x14ac:dyDescent="0.25">
      <c r="A112" s="2"/>
      <c r="B112" s="242"/>
      <c r="C112" s="242"/>
      <c r="D112" s="282"/>
      <c r="E112" s="76"/>
      <c r="F112" s="2"/>
    </row>
    <row r="113" spans="1:10" customFormat="1" ht="15.75" customHeight="1" x14ac:dyDescent="0.25">
      <c r="A113" s="2"/>
      <c r="B113" s="540" t="s">
        <v>145</v>
      </c>
      <c r="C113" s="541"/>
      <c r="D113" s="541"/>
      <c r="E113" s="542"/>
      <c r="F113" s="2"/>
    </row>
    <row r="114" spans="1:10" customFormat="1" x14ac:dyDescent="0.25">
      <c r="A114" s="2"/>
      <c r="B114" s="383" t="s">
        <v>146</v>
      </c>
      <c r="C114" s="543" t="s">
        <v>147</v>
      </c>
      <c r="D114" s="544"/>
      <c r="E114" s="383" t="s">
        <v>68</v>
      </c>
      <c r="F114" s="2"/>
    </row>
    <row r="115" spans="1:10" customFormat="1" x14ac:dyDescent="0.25">
      <c r="A115" s="2"/>
      <c r="B115" s="380" t="s">
        <v>42</v>
      </c>
      <c r="C115" s="531" t="s">
        <v>148</v>
      </c>
      <c r="D115" s="532"/>
      <c r="E115" s="381">
        <v>0</v>
      </c>
      <c r="F115" s="2"/>
    </row>
    <row r="116" spans="1:10" customFormat="1" x14ac:dyDescent="0.25">
      <c r="A116" s="2"/>
      <c r="B116" s="543" t="s">
        <v>37</v>
      </c>
      <c r="C116" s="545"/>
      <c r="D116" s="544"/>
      <c r="E116" s="384">
        <f>SUM(E115:E115)</f>
        <v>0</v>
      </c>
      <c r="F116" s="2"/>
    </row>
    <row r="117" spans="1:10" customFormat="1" x14ac:dyDescent="0.25">
      <c r="A117" s="2"/>
      <c r="B117" s="242"/>
      <c r="C117" s="242"/>
      <c r="D117" s="282"/>
      <c r="E117" s="76"/>
      <c r="F117" s="2"/>
    </row>
    <row r="118" spans="1:10" s="2" customFormat="1" ht="15.75" customHeight="1" x14ac:dyDescent="0.25">
      <c r="B118" s="496" t="s">
        <v>149</v>
      </c>
      <c r="C118" s="497"/>
      <c r="D118" s="497"/>
      <c r="E118" s="498"/>
      <c r="F118" s="63"/>
      <c r="J118" s="70"/>
    </row>
    <row r="119" spans="1:10" s="2" customFormat="1" ht="15.75" customHeight="1" x14ac:dyDescent="0.25">
      <c r="B119" s="271">
        <v>4</v>
      </c>
      <c r="C119" s="484" t="s">
        <v>150</v>
      </c>
      <c r="D119" s="486"/>
      <c r="E119" s="271"/>
      <c r="F119" s="64"/>
      <c r="J119" s="70"/>
    </row>
    <row r="120" spans="1:10" s="2" customFormat="1" ht="15.75" customHeight="1" x14ac:dyDescent="0.25">
      <c r="B120" s="68" t="s">
        <v>137</v>
      </c>
      <c r="C120" s="508" t="s">
        <v>151</v>
      </c>
      <c r="D120" s="508"/>
      <c r="E120" s="69">
        <f>E111</f>
        <v>0</v>
      </c>
      <c r="F120" s="65"/>
      <c r="J120" s="70"/>
    </row>
    <row r="121" spans="1:10" s="2" customFormat="1" ht="15.75" customHeight="1" x14ac:dyDescent="0.25">
      <c r="B121" s="68" t="s">
        <v>146</v>
      </c>
      <c r="C121" s="283" t="s">
        <v>148</v>
      </c>
      <c r="D121" s="283"/>
      <c r="E121" s="69">
        <f>E116</f>
        <v>0</v>
      </c>
      <c r="F121" s="65"/>
      <c r="J121" s="70"/>
    </row>
    <row r="122" spans="1:10" s="2" customFormat="1" ht="15.75" customHeight="1" x14ac:dyDescent="0.25">
      <c r="B122" s="499" t="s">
        <v>37</v>
      </c>
      <c r="C122" s="499"/>
      <c r="D122" s="499"/>
      <c r="E122" s="272">
        <f>SUM(E120:E121)</f>
        <v>0</v>
      </c>
      <c r="F122" s="66"/>
      <c r="J122" s="70"/>
    </row>
    <row r="123" spans="1:10" s="2" customFormat="1" ht="15.75" customHeight="1" x14ac:dyDescent="0.25">
      <c r="B123" s="493"/>
      <c r="C123" s="493"/>
      <c r="D123" s="493"/>
      <c r="E123" s="493"/>
      <c r="F123" s="66"/>
      <c r="J123" s="70"/>
    </row>
    <row r="124" spans="1:10" ht="15" customHeight="1" x14ac:dyDescent="0.25">
      <c r="B124" s="475" t="s">
        <v>152</v>
      </c>
      <c r="C124" s="476"/>
      <c r="D124" s="476"/>
      <c r="E124" s="477"/>
    </row>
    <row r="125" spans="1:10" ht="15" customHeight="1" x14ac:dyDescent="0.25">
      <c r="A125" s="2"/>
      <c r="B125" s="242"/>
      <c r="C125" s="242"/>
      <c r="D125" s="242"/>
      <c r="E125" s="76"/>
    </row>
    <row r="126" spans="1:10" ht="12.75" customHeight="1" x14ac:dyDescent="0.25">
      <c r="B126" s="271">
        <v>5</v>
      </c>
      <c r="C126" s="484" t="s">
        <v>153</v>
      </c>
      <c r="D126" s="486" t="s">
        <v>67</v>
      </c>
      <c r="E126" s="271" t="s">
        <v>68</v>
      </c>
    </row>
    <row r="127" spans="1:10" x14ac:dyDescent="0.25">
      <c r="B127" s="57" t="s">
        <v>42</v>
      </c>
      <c r="C127" s="536" t="s">
        <v>154</v>
      </c>
      <c r="D127" s="537"/>
      <c r="E127" s="284">
        <f>'Quadro 03 -UNIFORMES'!I68</f>
        <v>0</v>
      </c>
      <c r="F127" s="2"/>
    </row>
    <row r="128" spans="1:10" x14ac:dyDescent="0.25">
      <c r="B128" s="20" t="s">
        <v>44</v>
      </c>
      <c r="C128" s="506" t="s">
        <v>155</v>
      </c>
      <c r="D128" s="507"/>
      <c r="E128" s="284">
        <v>0</v>
      </c>
    </row>
    <row r="129" spans="1:11" x14ac:dyDescent="0.25">
      <c r="B129" s="20" t="s">
        <v>47</v>
      </c>
      <c r="C129" s="506" t="s">
        <v>156</v>
      </c>
      <c r="D129" s="507"/>
      <c r="E129" s="284">
        <f>'Quadro 05 - EPI'!C10</f>
        <v>0</v>
      </c>
    </row>
    <row r="130" spans="1:11" x14ac:dyDescent="0.25">
      <c r="B130" s="20" t="s">
        <v>50</v>
      </c>
      <c r="C130" s="529" t="s">
        <v>83</v>
      </c>
      <c r="D130" s="530"/>
      <c r="E130" s="284">
        <v>0</v>
      </c>
    </row>
    <row r="131" spans="1:11" ht="15.75" customHeight="1" x14ac:dyDescent="0.25">
      <c r="B131" s="484" t="s">
        <v>157</v>
      </c>
      <c r="C131" s="485"/>
      <c r="D131" s="486"/>
      <c r="E131" s="272">
        <f>SUM(E127:E130)</f>
        <v>0</v>
      </c>
    </row>
    <row r="132" spans="1:11" ht="15" customHeight="1" x14ac:dyDescent="0.25">
      <c r="A132" s="2"/>
      <c r="B132" s="493" t="s">
        <v>158</v>
      </c>
      <c r="C132" s="493"/>
      <c r="D132" s="493"/>
      <c r="E132" s="493"/>
    </row>
    <row r="133" spans="1:11" ht="15" x14ac:dyDescent="0.25">
      <c r="A133" s="2"/>
      <c r="B133" s="285"/>
      <c r="C133" s="285"/>
      <c r="D133" s="285"/>
      <c r="E133" s="285"/>
    </row>
    <row r="134" spans="1:11" ht="15.75" customHeight="1" x14ac:dyDescent="0.25">
      <c r="B134" s="475" t="s">
        <v>159</v>
      </c>
      <c r="C134" s="476"/>
      <c r="D134" s="476"/>
      <c r="E134" s="477"/>
    </row>
    <row r="135" spans="1:11" x14ac:dyDescent="0.25">
      <c r="B135" s="242"/>
      <c r="C135" s="242"/>
      <c r="D135" s="242"/>
      <c r="E135" s="286"/>
    </row>
    <row r="136" spans="1:11" x14ac:dyDescent="0.25">
      <c r="B136" s="271">
        <v>6</v>
      </c>
      <c r="C136" s="271" t="s">
        <v>160</v>
      </c>
      <c r="D136" s="271" t="s">
        <v>67</v>
      </c>
      <c r="E136" s="271" t="s">
        <v>68</v>
      </c>
      <c r="F136" s="526"/>
      <c r="G136" s="527"/>
    </row>
    <row r="137" spans="1:11" x14ac:dyDescent="0.25">
      <c r="B137" s="20" t="s">
        <v>42</v>
      </c>
      <c r="C137" s="30" t="s">
        <v>161</v>
      </c>
      <c r="D137" s="386">
        <v>7.2999999999999995E-2</v>
      </c>
      <c r="E137" s="21">
        <f>D137*E155</f>
        <v>0</v>
      </c>
      <c r="F137" s="528"/>
      <c r="G137" s="527"/>
      <c r="H137" s="100"/>
      <c r="I137" s="100"/>
      <c r="J137" s="390"/>
      <c r="K137" s="291"/>
    </row>
    <row r="138" spans="1:11" x14ac:dyDescent="0.25">
      <c r="B138" s="20" t="s">
        <v>44</v>
      </c>
      <c r="C138" s="30" t="s">
        <v>162</v>
      </c>
      <c r="D138" s="386">
        <v>7.3999999999999996E-2</v>
      </c>
      <c r="E138" s="21">
        <f>D138*E155</f>
        <v>0</v>
      </c>
      <c r="F138" s="528"/>
      <c r="G138" s="527"/>
      <c r="H138" s="100"/>
    </row>
    <row r="139" spans="1:11" x14ac:dyDescent="0.25">
      <c r="B139" s="20" t="s">
        <v>47</v>
      </c>
      <c r="C139" s="10" t="s">
        <v>163</v>
      </c>
      <c r="D139" s="231">
        <f>SUM(D140:D141)</f>
        <v>6.4708163265306123E-2</v>
      </c>
      <c r="E139" s="21">
        <f>(E155+E137+E138)*D139</f>
        <v>0</v>
      </c>
      <c r="F139" s="539"/>
      <c r="G139" s="538"/>
    </row>
    <row r="140" spans="1:11" x14ac:dyDescent="0.25">
      <c r="B140" s="20"/>
      <c r="C140" s="10" t="s">
        <v>202</v>
      </c>
      <c r="D140" s="231">
        <v>4.4299999999999999E-2</v>
      </c>
      <c r="E140" s="58">
        <f>(E155+E137+E138)*D140</f>
        <v>0</v>
      </c>
      <c r="F140" s="539"/>
      <c r="G140" s="538"/>
    </row>
    <row r="141" spans="1:11" x14ac:dyDescent="0.25">
      <c r="B141" s="20"/>
      <c r="C141" s="10" t="s">
        <v>165</v>
      </c>
      <c r="D141" s="231">
        <f>0.02/0.98</f>
        <v>2.0408163265306124E-2</v>
      </c>
      <c r="E141" s="58">
        <f>(E155+E137+E138)*D141</f>
        <v>0</v>
      </c>
      <c r="F141" s="74"/>
      <c r="G141" s="2"/>
    </row>
    <row r="142" spans="1:11" x14ac:dyDescent="0.25">
      <c r="B142" s="20"/>
      <c r="C142" s="10" t="s">
        <v>166</v>
      </c>
      <c r="D142" s="77"/>
      <c r="E142" s="58"/>
      <c r="G142" s="2"/>
      <c r="H142" s="100"/>
      <c r="I142" s="100"/>
      <c r="J142" s="390"/>
      <c r="K142" s="291"/>
    </row>
    <row r="143" spans="1:11" customFormat="1" x14ac:dyDescent="0.25">
      <c r="A143" s="1"/>
      <c r="B143" s="499" t="s">
        <v>167</v>
      </c>
      <c r="C143" s="499"/>
      <c r="D143" s="274"/>
      <c r="E143" s="272">
        <f>E137+E138+E139</f>
        <v>0</v>
      </c>
      <c r="F143" s="1"/>
    </row>
    <row r="144" spans="1:11" customFormat="1" ht="15" customHeight="1" x14ac:dyDescent="0.25">
      <c r="A144" s="2"/>
      <c r="B144" s="493" t="s">
        <v>168</v>
      </c>
      <c r="C144" s="493"/>
      <c r="D144" s="493"/>
      <c r="E144" s="493"/>
      <c r="F144" s="2"/>
    </row>
    <row r="145" spans="1:6" customFormat="1" ht="15" customHeight="1" x14ac:dyDescent="0.25">
      <c r="A145" s="2"/>
      <c r="B145" s="494" t="s">
        <v>169</v>
      </c>
      <c r="C145" s="494"/>
      <c r="D145" s="494"/>
      <c r="E145" s="494"/>
      <c r="F145" s="2"/>
    </row>
    <row r="146" spans="1:6" customFormat="1" ht="15" customHeight="1" x14ac:dyDescent="0.25">
      <c r="A146" s="2"/>
      <c r="B146" s="494" t="s">
        <v>170</v>
      </c>
      <c r="C146" s="494"/>
      <c r="D146" s="494"/>
      <c r="E146" s="494"/>
      <c r="F146" s="2"/>
    </row>
    <row r="147" spans="1:6" customFormat="1" ht="15" x14ac:dyDescent="0.25">
      <c r="A147" s="1"/>
      <c r="B147" s="494" t="s">
        <v>171</v>
      </c>
      <c r="C147" s="494"/>
      <c r="D147" s="494"/>
      <c r="E147" s="494"/>
      <c r="F147" s="1"/>
    </row>
    <row r="148" spans="1:6" ht="15" customHeight="1" x14ac:dyDescent="0.25">
      <c r="B148" s="496" t="s">
        <v>172</v>
      </c>
      <c r="C148" s="497"/>
      <c r="D148" s="497"/>
      <c r="E148" s="498"/>
    </row>
    <row r="149" spans="1:6" ht="35.25" customHeight="1" x14ac:dyDescent="0.25">
      <c r="B149" s="484" t="s">
        <v>173</v>
      </c>
      <c r="C149" s="485"/>
      <c r="D149" s="486"/>
      <c r="E149" s="271" t="s">
        <v>174</v>
      </c>
    </row>
    <row r="150" spans="1:6" x14ac:dyDescent="0.25">
      <c r="B150" s="20" t="s">
        <v>42</v>
      </c>
      <c r="C150" s="506" t="s">
        <v>175</v>
      </c>
      <c r="D150" s="507"/>
      <c r="E150" s="48">
        <f>E37</f>
        <v>0</v>
      </c>
    </row>
    <row r="151" spans="1:6" x14ac:dyDescent="0.25">
      <c r="B151" s="20" t="s">
        <v>44</v>
      </c>
      <c r="C151" s="506" t="s">
        <v>176</v>
      </c>
      <c r="D151" s="507"/>
      <c r="E151" s="48">
        <f>E85</f>
        <v>0</v>
      </c>
    </row>
    <row r="152" spans="1:6" x14ac:dyDescent="0.25">
      <c r="B152" s="20" t="s">
        <v>47</v>
      </c>
      <c r="C152" s="506" t="s">
        <v>177</v>
      </c>
      <c r="D152" s="507"/>
      <c r="E152" s="48">
        <v>0</v>
      </c>
    </row>
    <row r="153" spans="1:6" x14ac:dyDescent="0.25">
      <c r="B153" s="20" t="s">
        <v>50</v>
      </c>
      <c r="C153" s="506" t="s">
        <v>178</v>
      </c>
      <c r="D153" s="507"/>
      <c r="E153" s="48">
        <f>E122</f>
        <v>0</v>
      </c>
    </row>
    <row r="154" spans="1:6" x14ac:dyDescent="0.25">
      <c r="B154" s="20" t="s">
        <v>75</v>
      </c>
      <c r="C154" s="506" t="s">
        <v>203</v>
      </c>
      <c r="D154" s="507"/>
      <c r="E154" s="48">
        <f>E131</f>
        <v>0</v>
      </c>
    </row>
    <row r="155" spans="1:6" ht="15.75" customHeight="1" x14ac:dyDescent="0.25">
      <c r="B155" s="484" t="s">
        <v>180</v>
      </c>
      <c r="C155" s="485"/>
      <c r="D155" s="486"/>
      <c r="E155" s="272">
        <f>SUM(E150:E154)</f>
        <v>0</v>
      </c>
    </row>
    <row r="156" spans="1:6" x14ac:dyDescent="0.25">
      <c r="B156" s="57" t="s">
        <v>77</v>
      </c>
      <c r="C156" s="506" t="s">
        <v>181</v>
      </c>
      <c r="D156" s="507"/>
      <c r="E156" s="48">
        <f>E143</f>
        <v>0</v>
      </c>
    </row>
    <row r="157" spans="1:6" ht="15.75" customHeight="1" x14ac:dyDescent="0.25">
      <c r="B157" s="484" t="s">
        <v>182</v>
      </c>
      <c r="C157" s="485"/>
      <c r="D157" s="486"/>
      <c r="E157" s="272">
        <f>E155+E156</f>
        <v>0</v>
      </c>
    </row>
    <row r="158" spans="1:6" x14ac:dyDescent="0.25">
      <c r="B158" s="14"/>
      <c r="C158" s="15"/>
      <c r="D158" s="455" t="s">
        <v>183</v>
      </c>
      <c r="E158" s="456" t="e">
        <f>E156/E155</f>
        <v>#DIV/0!</v>
      </c>
    </row>
    <row r="159" spans="1:6" ht="96.75" customHeight="1" x14ac:dyDescent="0.25">
      <c r="B159" s="521" t="s">
        <v>184</v>
      </c>
      <c r="C159" s="522"/>
      <c r="D159" s="522"/>
      <c r="E159" s="523"/>
    </row>
    <row r="160" spans="1:6" x14ac:dyDescent="0.25">
      <c r="B160" s="14"/>
      <c r="C160" s="15"/>
      <c r="D160" s="14"/>
      <c r="E160" s="14"/>
    </row>
    <row r="161" spans="2:5" ht="15.75" customHeight="1" x14ac:dyDescent="0.25">
      <c r="B161" s="512" t="s">
        <v>185</v>
      </c>
      <c r="C161" s="513"/>
      <c r="D161" s="513"/>
      <c r="E161" s="514"/>
    </row>
    <row r="162" spans="2:5" ht="15.75" customHeight="1" x14ac:dyDescent="0.25">
      <c r="B162" s="515"/>
      <c r="C162" s="516"/>
      <c r="D162" s="516"/>
      <c r="E162" s="517"/>
    </row>
    <row r="163" spans="2:5" ht="15.75" customHeight="1" x14ac:dyDescent="0.25">
      <c r="B163" s="518"/>
      <c r="C163" s="519"/>
      <c r="D163" s="519"/>
      <c r="E163" s="520"/>
    </row>
    <row r="164" spans="2:5" x14ac:dyDescent="0.25">
      <c r="B164" s="14"/>
      <c r="C164" s="15"/>
      <c r="D164" s="16"/>
      <c r="E164" s="14"/>
    </row>
    <row r="165" spans="2:5" x14ac:dyDescent="0.25">
      <c r="B165" s="14"/>
      <c r="C165" s="15"/>
      <c r="D165" s="16"/>
      <c r="E165" s="14"/>
    </row>
    <row r="166" spans="2:5" x14ac:dyDescent="0.25">
      <c r="B166" s="14"/>
      <c r="C166" s="15"/>
      <c r="D166" s="14"/>
      <c r="E166" s="14"/>
    </row>
  </sheetData>
  <mergeCells count="106">
    <mergeCell ref="B161:E163"/>
    <mergeCell ref="B159:E159"/>
    <mergeCell ref="C82:D82"/>
    <mergeCell ref="B80:E80"/>
    <mergeCell ref="C81:D81"/>
    <mergeCell ref="B78:E78"/>
    <mergeCell ref="B79:E79"/>
    <mergeCell ref="C127:D127"/>
    <mergeCell ref="C128:D128"/>
    <mergeCell ref="C129:D129"/>
    <mergeCell ref="B157:D157"/>
    <mergeCell ref="B134:E134"/>
    <mergeCell ref="B143:C143"/>
    <mergeCell ref="B147:E147"/>
    <mergeCell ref="C150:D150"/>
    <mergeCell ref="C151:D151"/>
    <mergeCell ref="C152:D152"/>
    <mergeCell ref="C153:D153"/>
    <mergeCell ref="C154:D154"/>
    <mergeCell ref="B155:D155"/>
    <mergeCell ref="C156:D156"/>
    <mergeCell ref="C74:D74"/>
    <mergeCell ref="C75:D75"/>
    <mergeCell ref="C119:D119"/>
    <mergeCell ref="B123:E123"/>
    <mergeCell ref="C126:D126"/>
    <mergeCell ref="B97:E97"/>
    <mergeCell ref="B98:E98"/>
    <mergeCell ref="B118:E118"/>
    <mergeCell ref="B113:E113"/>
    <mergeCell ref="C114:D114"/>
    <mergeCell ref="C115:D115"/>
    <mergeCell ref="B116:D116"/>
    <mergeCell ref="C83:D83"/>
    <mergeCell ref="C84:D84"/>
    <mergeCell ref="B85:D85"/>
    <mergeCell ref="B87:E87"/>
    <mergeCell ref="B96:C96"/>
    <mergeCell ref="B100:E100"/>
    <mergeCell ref="B103:E103"/>
    <mergeCell ref="B111:C111"/>
    <mergeCell ref="B101:E101"/>
    <mergeCell ref="F139:G140"/>
    <mergeCell ref="C120:D120"/>
    <mergeCell ref="B122:D122"/>
    <mergeCell ref="B124:E124"/>
    <mergeCell ref="B144:E144"/>
    <mergeCell ref="B145:E145"/>
    <mergeCell ref="C130:D130"/>
    <mergeCell ref="B148:E148"/>
    <mergeCell ref="B149:D149"/>
    <mergeCell ref="B146:E146"/>
    <mergeCell ref="F136:G138"/>
    <mergeCell ref="B131:D131"/>
    <mergeCell ref="B132:E132"/>
    <mergeCell ref="B37:D37"/>
    <mergeCell ref="B40:E40"/>
    <mergeCell ref="B42:E42"/>
    <mergeCell ref="B46:C46"/>
    <mergeCell ref="B48:C48"/>
    <mergeCell ref="B53:E53"/>
    <mergeCell ref="B63:C63"/>
    <mergeCell ref="B76:D76"/>
    <mergeCell ref="B77:E77"/>
    <mergeCell ref="B64:E64"/>
    <mergeCell ref="B65:E65"/>
    <mergeCell ref="B38:E38"/>
    <mergeCell ref="B41:E41"/>
    <mergeCell ref="B66:E66"/>
    <mergeCell ref="B68:E68"/>
    <mergeCell ref="B49:E49"/>
    <mergeCell ref="B50:E50"/>
    <mergeCell ref="B52:E52"/>
    <mergeCell ref="B51:E51"/>
    <mergeCell ref="C69:D69"/>
    <mergeCell ref="C70:D70"/>
    <mergeCell ref="C71:D71"/>
    <mergeCell ref="C72:D72"/>
    <mergeCell ref="C73:D73"/>
    <mergeCell ref="D18:E18"/>
    <mergeCell ref="D19:E19"/>
    <mergeCell ref="D20:E20"/>
    <mergeCell ref="D21:E21"/>
    <mergeCell ref="B22:E22"/>
    <mergeCell ref="B25:E25"/>
    <mergeCell ref="B27:B28"/>
    <mergeCell ref="C27:C28"/>
    <mergeCell ref="D27:D28"/>
    <mergeCell ref="E27:E28"/>
    <mergeCell ref="B23:E23"/>
    <mergeCell ref="B26:E26"/>
    <mergeCell ref="B7:E7"/>
    <mergeCell ref="B2:E2"/>
    <mergeCell ref="B4:C4"/>
    <mergeCell ref="D4:E4"/>
    <mergeCell ref="B5:C5"/>
    <mergeCell ref="D5:E5"/>
    <mergeCell ref="B17:E17"/>
    <mergeCell ref="D8:E8"/>
    <mergeCell ref="D9:E9"/>
    <mergeCell ref="D10:E10"/>
    <mergeCell ref="D11:E11"/>
    <mergeCell ref="B12:E12"/>
    <mergeCell ref="D13:E13"/>
    <mergeCell ref="D14:E14"/>
    <mergeCell ref="B16:E16"/>
  </mergeCells>
  <pageMargins left="0.78740157480314965" right="0.78740157480314965" top="0.98425196850393704" bottom="0.98425196850393704" header="0.31496062992125984" footer="0.31496062992125984"/>
  <pageSetup paperSize="9" scale="49" fitToHeight="0" orientation="portrait" r:id="rId1"/>
  <headerFooter scaleWithDoc="0">
    <oddHeader>&amp;LTermo de Referência 98/2023&amp;RUASG 153173 - ANEXO VIII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AB69"/>
  <sheetViews>
    <sheetView showGridLines="0" topLeftCell="A43" zoomScale="85" zoomScaleNormal="85" workbookViewId="0">
      <selection activeCell="I61" sqref="I61"/>
    </sheetView>
  </sheetViews>
  <sheetFormatPr defaultRowHeight="15" x14ac:dyDescent="0.25"/>
  <cols>
    <col min="2" max="2" width="12.140625" customWidth="1"/>
    <col min="3" max="3" width="23.7109375" customWidth="1"/>
    <col min="5" max="6" width="11.140625" bestFit="1" customWidth="1"/>
    <col min="7" max="7" width="21" bestFit="1" customWidth="1"/>
    <col min="8" max="8" width="7.5703125" customWidth="1"/>
    <col min="11" max="11" width="11.140625" bestFit="1" customWidth="1"/>
    <col min="13" max="13" width="68.85546875" bestFit="1" customWidth="1"/>
    <col min="15" max="15" width="14.140625" bestFit="1" customWidth="1"/>
    <col min="16" max="16" width="11.140625" bestFit="1" customWidth="1"/>
    <col min="18" max="18" width="27.42578125" bestFit="1" customWidth="1"/>
    <col min="25" max="25" width="13.42578125" bestFit="1" customWidth="1"/>
    <col min="26" max="26" width="13.5703125" bestFit="1" customWidth="1"/>
    <col min="27" max="27" width="15" bestFit="1" customWidth="1"/>
  </cols>
  <sheetData>
    <row r="1" spans="2:28" ht="15.75" thickBot="1" x14ac:dyDescent="0.3"/>
    <row r="2" spans="2:28" ht="15.75" thickBot="1" x14ac:dyDescent="0.3">
      <c r="B2" s="574" t="s">
        <v>219</v>
      </c>
      <c r="C2" s="557" t="s">
        <v>220</v>
      </c>
      <c r="D2" s="557" t="s">
        <v>221</v>
      </c>
      <c r="E2" s="557" t="s">
        <v>15</v>
      </c>
      <c r="F2" s="580" t="s">
        <v>222</v>
      </c>
      <c r="G2" s="578" t="s">
        <v>223</v>
      </c>
      <c r="H2" s="576" t="s">
        <v>224</v>
      </c>
      <c r="I2" s="576"/>
      <c r="J2" s="576"/>
      <c r="K2" s="577"/>
      <c r="L2" s="85"/>
      <c r="M2" s="571" t="s">
        <v>225</v>
      </c>
      <c r="N2" s="572"/>
      <c r="O2" s="572"/>
      <c r="P2" s="573"/>
      <c r="Q2" s="78"/>
      <c r="R2" s="79"/>
      <c r="S2" s="80" t="s">
        <v>226</v>
      </c>
      <c r="T2" s="80" t="s">
        <v>227</v>
      </c>
      <c r="U2" s="80" t="s">
        <v>228</v>
      </c>
      <c r="V2" s="80" t="s">
        <v>229</v>
      </c>
      <c r="W2" s="80" t="s">
        <v>230</v>
      </c>
      <c r="X2" s="198" t="s">
        <v>231</v>
      </c>
      <c r="Y2" s="80" t="s">
        <v>232</v>
      </c>
      <c r="Z2" s="80" t="s">
        <v>233</v>
      </c>
      <c r="AA2" s="198" t="s">
        <v>234</v>
      </c>
      <c r="AB2" s="81" t="s">
        <v>235</v>
      </c>
    </row>
    <row r="3" spans="2:28" ht="21" customHeight="1" thickBot="1" x14ac:dyDescent="0.3">
      <c r="B3" s="575"/>
      <c r="C3" s="558"/>
      <c r="D3" s="558"/>
      <c r="E3" s="558"/>
      <c r="F3" s="581"/>
      <c r="G3" s="579"/>
      <c r="H3" s="145" t="s">
        <v>236</v>
      </c>
      <c r="I3" s="146" t="s">
        <v>237</v>
      </c>
      <c r="J3" s="146" t="s">
        <v>238</v>
      </c>
      <c r="K3" s="147" t="s">
        <v>239</v>
      </c>
      <c r="L3" s="85"/>
      <c r="M3" s="82" t="s">
        <v>15</v>
      </c>
      <c r="N3" s="83" t="s">
        <v>240</v>
      </c>
      <c r="O3" s="83" t="s">
        <v>18</v>
      </c>
      <c r="P3" s="84" t="s">
        <v>7</v>
      </c>
      <c r="Q3" s="85"/>
      <c r="R3" s="207" t="s">
        <v>241</v>
      </c>
      <c r="S3" s="139"/>
      <c r="T3" s="139">
        <v>2</v>
      </c>
      <c r="U3" s="139">
        <v>2</v>
      </c>
      <c r="V3" s="139">
        <v>1</v>
      </c>
      <c r="W3" s="139">
        <v>2</v>
      </c>
      <c r="X3" s="208">
        <v>1</v>
      </c>
      <c r="Y3" s="139"/>
      <c r="Z3" s="139"/>
      <c r="AA3" s="208"/>
      <c r="AB3" s="140">
        <v>1</v>
      </c>
    </row>
    <row r="4" spans="2:28" ht="15.75" thickBot="1" x14ac:dyDescent="0.3">
      <c r="B4" s="559" t="s">
        <v>242</v>
      </c>
      <c r="C4" s="103" t="s">
        <v>243</v>
      </c>
      <c r="D4" s="139">
        <v>458769</v>
      </c>
      <c r="E4" s="139"/>
      <c r="F4" s="139" t="s">
        <v>244</v>
      </c>
      <c r="G4" s="103" t="s">
        <v>245</v>
      </c>
      <c r="H4" s="159">
        <f>10/30</f>
        <v>0.33333333333333331</v>
      </c>
      <c r="I4" s="143">
        <f>O6</f>
        <v>0</v>
      </c>
      <c r="J4" s="143">
        <f>I4*H4</f>
        <v>0</v>
      </c>
      <c r="K4" s="140" t="s">
        <v>246</v>
      </c>
      <c r="M4" s="86" t="s">
        <v>247</v>
      </c>
      <c r="N4" s="53">
        <f>S12</f>
        <v>6</v>
      </c>
      <c r="O4" s="87">
        <v>0</v>
      </c>
      <c r="P4" s="88">
        <f>O4*N4</f>
        <v>0</v>
      </c>
      <c r="Q4" s="89"/>
      <c r="R4" s="86" t="s">
        <v>248</v>
      </c>
      <c r="S4" s="61">
        <v>2</v>
      </c>
      <c r="T4" s="61">
        <v>2</v>
      </c>
      <c r="U4" s="61">
        <v>2</v>
      </c>
      <c r="V4" s="61">
        <v>1</v>
      </c>
      <c r="W4" s="61">
        <v>2</v>
      </c>
      <c r="X4" s="199">
        <v>1</v>
      </c>
      <c r="Y4" s="61"/>
      <c r="Z4" s="61"/>
      <c r="AA4" s="199"/>
      <c r="AB4" s="90">
        <v>1</v>
      </c>
    </row>
    <row r="5" spans="2:28" x14ac:dyDescent="0.25">
      <c r="B5" s="560"/>
      <c r="C5" s="53" t="s">
        <v>249</v>
      </c>
      <c r="D5" s="61">
        <v>458769</v>
      </c>
      <c r="E5" s="61"/>
      <c r="F5" s="61" t="s">
        <v>244</v>
      </c>
      <c r="G5" s="53" t="s">
        <v>245</v>
      </c>
      <c r="H5" s="159">
        <f>10/30</f>
        <v>0.33333333333333331</v>
      </c>
      <c r="I5" s="87">
        <f>O5</f>
        <v>0</v>
      </c>
      <c r="J5" s="141">
        <f t="shared" ref="J5:J9" si="0">I5*H5</f>
        <v>0</v>
      </c>
      <c r="K5" s="90" t="s">
        <v>246</v>
      </c>
      <c r="M5" s="91" t="s">
        <v>250</v>
      </c>
      <c r="N5" s="53">
        <f>T12</f>
        <v>14</v>
      </c>
      <c r="O5" s="87">
        <v>0</v>
      </c>
      <c r="P5" s="88">
        <f t="shared" ref="P5:P13" si="1">O5*N5</f>
        <v>0</v>
      </c>
      <c r="Q5" s="89"/>
      <c r="R5" s="86" t="s">
        <v>251</v>
      </c>
      <c r="S5" s="61">
        <v>2</v>
      </c>
      <c r="T5" s="61">
        <v>2</v>
      </c>
      <c r="U5" s="61">
        <v>2</v>
      </c>
      <c r="V5" s="61">
        <v>1</v>
      </c>
      <c r="W5" s="61">
        <v>2</v>
      </c>
      <c r="X5" s="199">
        <v>1</v>
      </c>
      <c r="Y5" s="61"/>
      <c r="Z5" s="61"/>
      <c r="AA5" s="199"/>
      <c r="AB5" s="90">
        <v>1</v>
      </c>
    </row>
    <row r="6" spans="2:28" x14ac:dyDescent="0.25">
      <c r="B6" s="560"/>
      <c r="C6" s="53" t="s">
        <v>252</v>
      </c>
      <c r="D6" s="61">
        <v>246671</v>
      </c>
      <c r="E6" s="61"/>
      <c r="F6" s="61" t="s">
        <v>244</v>
      </c>
      <c r="G6" s="53" t="s">
        <v>245</v>
      </c>
      <c r="H6" s="160">
        <f>5/30</f>
        <v>0.16666666666666666</v>
      </c>
      <c r="I6" s="87">
        <f>O7</f>
        <v>0</v>
      </c>
      <c r="J6" s="141">
        <f t="shared" si="0"/>
        <v>0</v>
      </c>
      <c r="K6" s="90" t="s">
        <v>246</v>
      </c>
      <c r="M6" s="86" t="s">
        <v>253</v>
      </c>
      <c r="N6" s="53">
        <f>U12</f>
        <v>14</v>
      </c>
      <c r="O6" s="87">
        <v>0</v>
      </c>
      <c r="P6" s="88">
        <f t="shared" si="1"/>
        <v>0</v>
      </c>
      <c r="Q6" s="89"/>
      <c r="R6" s="86" t="s">
        <v>254</v>
      </c>
      <c r="S6" s="61">
        <v>2</v>
      </c>
      <c r="T6" s="61">
        <v>2</v>
      </c>
      <c r="U6" s="61">
        <v>2</v>
      </c>
      <c r="V6" s="61">
        <v>1</v>
      </c>
      <c r="W6" s="61">
        <v>2</v>
      </c>
      <c r="X6" s="199">
        <v>1</v>
      </c>
      <c r="Y6" s="61"/>
      <c r="Z6" s="61"/>
      <c r="AA6" s="199"/>
      <c r="AB6" s="90">
        <v>1</v>
      </c>
    </row>
    <row r="7" spans="2:28" x14ac:dyDescent="0.25">
      <c r="B7" s="560"/>
      <c r="C7" s="136" t="s">
        <v>255</v>
      </c>
      <c r="D7" s="61">
        <v>463850</v>
      </c>
      <c r="E7" s="61"/>
      <c r="F7" s="61" t="s">
        <v>244</v>
      </c>
      <c r="G7" s="53" t="s">
        <v>256</v>
      </c>
      <c r="H7" s="160">
        <f>10/30</f>
        <v>0.33333333333333331</v>
      </c>
      <c r="I7" s="87">
        <f>O8</f>
        <v>0</v>
      </c>
      <c r="J7" s="141">
        <f t="shared" si="0"/>
        <v>0</v>
      </c>
      <c r="K7" s="90" t="s">
        <v>246</v>
      </c>
      <c r="M7" s="86" t="s">
        <v>257</v>
      </c>
      <c r="N7" s="53">
        <f>V12</f>
        <v>10</v>
      </c>
      <c r="O7" s="87">
        <v>0</v>
      </c>
      <c r="P7" s="88">
        <f t="shared" si="1"/>
        <v>0</v>
      </c>
      <c r="Q7" s="89"/>
      <c r="R7" s="86" t="s">
        <v>258</v>
      </c>
      <c r="S7" s="61"/>
      <c r="T7" s="61">
        <v>2</v>
      </c>
      <c r="U7" s="61">
        <v>2</v>
      </c>
      <c r="V7" s="61">
        <v>1</v>
      </c>
      <c r="W7" s="61">
        <v>2</v>
      </c>
      <c r="X7" s="199">
        <v>1</v>
      </c>
      <c r="Y7" s="61"/>
      <c r="Z7" s="61"/>
      <c r="AA7" s="199"/>
      <c r="AB7" s="90">
        <v>1</v>
      </c>
    </row>
    <row r="8" spans="2:28" x14ac:dyDescent="0.25">
      <c r="B8" s="561"/>
      <c r="C8" s="212" t="s">
        <v>259</v>
      </c>
      <c r="D8" s="189">
        <v>357042</v>
      </c>
      <c r="E8" s="189"/>
      <c r="F8" s="61" t="s">
        <v>244</v>
      </c>
      <c r="G8" s="93" t="s">
        <v>260</v>
      </c>
      <c r="H8" s="160">
        <f>5/30</f>
        <v>0.16666666666666666</v>
      </c>
      <c r="I8" s="94">
        <f>O13</f>
        <v>0</v>
      </c>
      <c r="J8" s="141">
        <f t="shared" si="0"/>
        <v>0</v>
      </c>
      <c r="K8" s="202"/>
      <c r="M8" s="86" t="s">
        <v>261</v>
      </c>
      <c r="N8" s="53">
        <f>W12</f>
        <v>18</v>
      </c>
      <c r="O8" s="87">
        <v>0</v>
      </c>
      <c r="P8" s="88">
        <f t="shared" si="1"/>
        <v>0</v>
      </c>
      <c r="Q8" s="89"/>
      <c r="R8" s="86" t="s">
        <v>262</v>
      </c>
      <c r="S8" s="61"/>
      <c r="T8" s="61">
        <v>2</v>
      </c>
      <c r="U8" s="61">
        <v>2</v>
      </c>
      <c r="V8" s="61">
        <v>1</v>
      </c>
      <c r="W8" s="61">
        <v>2</v>
      </c>
      <c r="X8" s="199">
        <v>1</v>
      </c>
      <c r="Y8" s="61"/>
      <c r="Z8" s="61"/>
      <c r="AA8" s="199"/>
      <c r="AB8" s="90">
        <v>1</v>
      </c>
    </row>
    <row r="9" spans="2:28" ht="18" customHeight="1" thickBot="1" x14ac:dyDescent="0.3">
      <c r="B9" s="562"/>
      <c r="C9" s="138" t="s">
        <v>263</v>
      </c>
      <c r="D9" s="95">
        <v>75256</v>
      </c>
      <c r="E9" s="95"/>
      <c r="F9" s="95" t="s">
        <v>244</v>
      </c>
      <c r="G9" s="104" t="s">
        <v>256</v>
      </c>
      <c r="H9" s="161">
        <f>5/30</f>
        <v>0.16666666666666666</v>
      </c>
      <c r="I9" s="142">
        <f>O9</f>
        <v>0</v>
      </c>
      <c r="J9" s="144">
        <f t="shared" si="0"/>
        <v>0</v>
      </c>
      <c r="K9" s="96" t="s">
        <v>246</v>
      </c>
      <c r="L9" s="89"/>
      <c r="M9" s="92" t="s">
        <v>264</v>
      </c>
      <c r="N9" s="93">
        <f>X12</f>
        <v>7</v>
      </c>
      <c r="O9" s="87">
        <v>0</v>
      </c>
      <c r="P9" s="88">
        <f t="shared" si="1"/>
        <v>0</v>
      </c>
      <c r="Q9" s="89"/>
      <c r="R9" s="86" t="s">
        <v>265</v>
      </c>
      <c r="S9" s="61"/>
      <c r="T9" s="61">
        <v>2</v>
      </c>
      <c r="U9" s="61">
        <v>2</v>
      </c>
      <c r="V9" s="61">
        <v>2</v>
      </c>
      <c r="W9" s="61">
        <v>2</v>
      </c>
      <c r="X9" s="199">
        <v>1</v>
      </c>
      <c r="Y9" s="61"/>
      <c r="Z9" s="61"/>
      <c r="AA9" s="199"/>
      <c r="AB9" s="90">
        <v>1</v>
      </c>
    </row>
    <row r="10" spans="2:28" ht="15.75" thickBot="1" x14ac:dyDescent="0.3">
      <c r="B10" s="559" t="s">
        <v>209</v>
      </c>
      <c r="C10" s="103" t="s">
        <v>243</v>
      </c>
      <c r="D10" s="139">
        <v>458769</v>
      </c>
      <c r="E10" s="139"/>
      <c r="F10" s="139" t="s">
        <v>244</v>
      </c>
      <c r="G10" s="103" t="s">
        <v>245</v>
      </c>
      <c r="H10" s="159">
        <f>10/30</f>
        <v>0.33333333333333331</v>
      </c>
      <c r="I10" s="143">
        <f>O6</f>
        <v>0</v>
      </c>
      <c r="J10" s="143">
        <f>I10*H10</f>
        <v>0</v>
      </c>
      <c r="K10" s="140" t="s">
        <v>246</v>
      </c>
      <c r="M10" s="86" t="s">
        <v>266</v>
      </c>
      <c r="N10" s="53">
        <f>Y12</f>
        <v>4</v>
      </c>
      <c r="O10" s="87">
        <v>0</v>
      </c>
      <c r="P10" s="88">
        <f t="shared" si="1"/>
        <v>0</v>
      </c>
      <c r="Q10" s="89"/>
      <c r="R10" s="92" t="s">
        <v>267</v>
      </c>
      <c r="S10" s="189"/>
      <c r="T10" s="189"/>
      <c r="U10" s="189"/>
      <c r="V10" s="189">
        <v>1</v>
      </c>
      <c r="W10" s="189">
        <v>2</v>
      </c>
      <c r="X10" s="200"/>
      <c r="Y10" s="189">
        <v>2</v>
      </c>
      <c r="Z10" s="189">
        <v>2</v>
      </c>
      <c r="AA10" s="200">
        <v>2</v>
      </c>
      <c r="AB10" s="90">
        <v>1</v>
      </c>
    </row>
    <row r="11" spans="2:28" ht="15.75" thickBot="1" x14ac:dyDescent="0.3">
      <c r="B11" s="560"/>
      <c r="C11" s="53" t="s">
        <v>249</v>
      </c>
      <c r="D11" s="61">
        <v>458769</v>
      </c>
      <c r="E11" s="61"/>
      <c r="F11" s="61" t="s">
        <v>244</v>
      </c>
      <c r="G11" s="53" t="s">
        <v>245</v>
      </c>
      <c r="H11" s="159">
        <f t="shared" ref="H11:H12" si="2">10/30</f>
        <v>0.33333333333333331</v>
      </c>
      <c r="I11" s="87">
        <f>O5</f>
        <v>0</v>
      </c>
      <c r="J11" s="141">
        <f t="shared" ref="J11:J12" si="3">I11*H11</f>
        <v>0</v>
      </c>
      <c r="K11" s="90" t="s">
        <v>246</v>
      </c>
      <c r="M11" s="92" t="s">
        <v>268</v>
      </c>
      <c r="N11" s="93">
        <f>Z12</f>
        <v>4</v>
      </c>
      <c r="O11" s="87">
        <v>0</v>
      </c>
      <c r="P11" s="88">
        <f t="shared" si="1"/>
        <v>0</v>
      </c>
      <c r="Q11" s="89"/>
      <c r="R11" s="92" t="s">
        <v>269</v>
      </c>
      <c r="S11" s="189"/>
      <c r="T11" s="189"/>
      <c r="U11" s="189"/>
      <c r="V11" s="189">
        <v>1</v>
      </c>
      <c r="W11" s="189">
        <v>2</v>
      </c>
      <c r="X11" s="200"/>
      <c r="Y11" s="189">
        <v>2</v>
      </c>
      <c r="Z11" s="189">
        <v>2</v>
      </c>
      <c r="AA11" s="200">
        <v>2</v>
      </c>
      <c r="AB11" s="90">
        <v>1</v>
      </c>
    </row>
    <row r="12" spans="2:28" ht="15.75" thickBot="1" x14ac:dyDescent="0.3">
      <c r="B12" s="560"/>
      <c r="C12" s="53" t="s">
        <v>270</v>
      </c>
      <c r="D12" s="61"/>
      <c r="E12" s="61"/>
      <c r="F12" s="61"/>
      <c r="G12" s="53"/>
      <c r="H12" s="159">
        <f t="shared" si="2"/>
        <v>0.33333333333333331</v>
      </c>
      <c r="I12" s="87">
        <f>O4</f>
        <v>0</v>
      </c>
      <c r="J12" s="87">
        <f t="shared" si="3"/>
        <v>0</v>
      </c>
      <c r="K12" s="90" t="s">
        <v>246</v>
      </c>
      <c r="M12" s="92" t="s">
        <v>271</v>
      </c>
      <c r="N12" s="93">
        <f>AA12</f>
        <v>4</v>
      </c>
      <c r="O12" s="87">
        <v>0</v>
      </c>
      <c r="P12" s="201">
        <f t="shared" si="1"/>
        <v>0</v>
      </c>
      <c r="R12" s="209" t="s">
        <v>272</v>
      </c>
      <c r="S12" s="95">
        <f>SUM(S4:S11)</f>
        <v>6</v>
      </c>
      <c r="T12" s="95">
        <f t="shared" ref="T12:AB12" si="4">SUM(T3:T11)</f>
        <v>14</v>
      </c>
      <c r="U12" s="95">
        <f t="shared" si="4"/>
        <v>14</v>
      </c>
      <c r="V12" s="95">
        <f t="shared" si="4"/>
        <v>10</v>
      </c>
      <c r="W12" s="95">
        <f t="shared" si="4"/>
        <v>18</v>
      </c>
      <c r="X12" s="95">
        <f t="shared" si="4"/>
        <v>7</v>
      </c>
      <c r="Y12" s="95">
        <f t="shared" si="4"/>
        <v>4</v>
      </c>
      <c r="Z12" s="95">
        <f t="shared" si="4"/>
        <v>4</v>
      </c>
      <c r="AA12" s="210">
        <f t="shared" si="4"/>
        <v>4</v>
      </c>
      <c r="AB12" s="96">
        <f t="shared" si="4"/>
        <v>9</v>
      </c>
    </row>
    <row r="13" spans="2:28" ht="15.75" thickBot="1" x14ac:dyDescent="0.3">
      <c r="B13" s="560"/>
      <c r="C13" s="53" t="s">
        <v>252</v>
      </c>
      <c r="D13" s="61">
        <v>246671</v>
      </c>
      <c r="E13" s="61"/>
      <c r="F13" s="61" t="s">
        <v>244</v>
      </c>
      <c r="G13" s="53" t="s">
        <v>245</v>
      </c>
      <c r="H13" s="160">
        <f>5/30</f>
        <v>0.16666666666666666</v>
      </c>
      <c r="I13" s="87">
        <f>O7</f>
        <v>0</v>
      </c>
      <c r="J13" s="141">
        <f t="shared" ref="J13:J16" si="5">I13*H13</f>
        <v>0</v>
      </c>
      <c r="K13" s="90" t="s">
        <v>246</v>
      </c>
      <c r="M13" s="92" t="s">
        <v>273</v>
      </c>
      <c r="N13" s="93">
        <f>AB12</f>
        <v>9</v>
      </c>
      <c r="O13" s="87">
        <v>0</v>
      </c>
      <c r="P13" s="201">
        <f t="shared" si="1"/>
        <v>0</v>
      </c>
    </row>
    <row r="14" spans="2:28" ht="15.75" thickBot="1" x14ac:dyDescent="0.3">
      <c r="B14" s="560"/>
      <c r="C14" s="136" t="s">
        <v>255</v>
      </c>
      <c r="D14" s="61">
        <v>463850</v>
      </c>
      <c r="E14" s="61"/>
      <c r="F14" s="61" t="s">
        <v>244</v>
      </c>
      <c r="G14" s="53" t="s">
        <v>256</v>
      </c>
      <c r="H14" s="160">
        <f>10/30</f>
        <v>0.33333333333333331</v>
      </c>
      <c r="I14" s="87">
        <f>O8</f>
        <v>0</v>
      </c>
      <c r="J14" s="141">
        <f t="shared" si="5"/>
        <v>0</v>
      </c>
      <c r="K14" s="90" t="s">
        <v>246</v>
      </c>
      <c r="M14" s="585" t="s">
        <v>274</v>
      </c>
      <c r="N14" s="586"/>
      <c r="O14" s="587"/>
      <c r="P14" s="164">
        <f>SUM(P4:P13)</f>
        <v>0</v>
      </c>
    </row>
    <row r="15" spans="2:28" ht="15.75" thickBot="1" x14ac:dyDescent="0.3">
      <c r="B15" s="561"/>
      <c r="C15" s="212" t="s">
        <v>259</v>
      </c>
      <c r="D15" s="189">
        <v>357042</v>
      </c>
      <c r="E15" s="189"/>
      <c r="F15" s="61" t="s">
        <v>244</v>
      </c>
      <c r="G15" s="93" t="s">
        <v>260</v>
      </c>
      <c r="H15" s="160">
        <f>5/30</f>
        <v>0.16666666666666666</v>
      </c>
      <c r="I15" s="94">
        <f>O13</f>
        <v>0</v>
      </c>
      <c r="J15" s="141">
        <f t="shared" si="5"/>
        <v>0</v>
      </c>
      <c r="K15" s="202"/>
      <c r="M15" s="588" t="s">
        <v>275</v>
      </c>
      <c r="N15" s="589"/>
      <c r="O15" s="590"/>
      <c r="P15" s="211">
        <f>P14/12</f>
        <v>0</v>
      </c>
    </row>
    <row r="16" spans="2:28" ht="23.25" customHeight="1" thickBot="1" x14ac:dyDescent="0.3">
      <c r="B16" s="562"/>
      <c r="C16" s="138" t="s">
        <v>263</v>
      </c>
      <c r="D16" s="95">
        <v>75256</v>
      </c>
      <c r="E16" s="95"/>
      <c r="F16" s="95" t="s">
        <v>244</v>
      </c>
      <c r="G16" s="104" t="s">
        <v>256</v>
      </c>
      <c r="H16" s="161">
        <f>5/30</f>
        <v>0.16666666666666666</v>
      </c>
      <c r="I16" s="142">
        <f>O9</f>
        <v>0</v>
      </c>
      <c r="J16" s="144">
        <f t="shared" si="5"/>
        <v>0</v>
      </c>
      <c r="K16" s="96" t="s">
        <v>246</v>
      </c>
    </row>
    <row r="17" spans="2:23" ht="15.75" thickBot="1" x14ac:dyDescent="0.3">
      <c r="B17" s="559" t="s">
        <v>28</v>
      </c>
      <c r="C17" s="103" t="s">
        <v>243</v>
      </c>
      <c r="D17" s="139">
        <v>458769</v>
      </c>
      <c r="E17" s="139"/>
      <c r="F17" s="139" t="s">
        <v>244</v>
      </c>
      <c r="G17" s="103" t="s">
        <v>245</v>
      </c>
      <c r="H17" s="159">
        <f>10/30</f>
        <v>0.33333333333333331</v>
      </c>
      <c r="I17" s="143">
        <f>O6</f>
        <v>0</v>
      </c>
      <c r="J17" s="143">
        <f>I17*H17</f>
        <v>0</v>
      </c>
      <c r="K17" s="140" t="s">
        <v>246</v>
      </c>
    </row>
    <row r="18" spans="2:23" ht="15.75" thickBot="1" x14ac:dyDescent="0.3">
      <c r="B18" s="560"/>
      <c r="C18" s="53" t="s">
        <v>249</v>
      </c>
      <c r="D18" s="61">
        <v>458769</v>
      </c>
      <c r="E18" s="61"/>
      <c r="F18" s="61" t="s">
        <v>244</v>
      </c>
      <c r="G18" s="53" t="s">
        <v>245</v>
      </c>
      <c r="H18" s="159">
        <f t="shared" ref="H18:H19" si="6">10/30</f>
        <v>0.33333333333333331</v>
      </c>
      <c r="I18" s="87">
        <f>O5</f>
        <v>0</v>
      </c>
      <c r="J18" s="141">
        <f t="shared" ref="J18:J19" si="7">I18*H18</f>
        <v>0</v>
      </c>
      <c r="K18" s="90" t="s">
        <v>246</v>
      </c>
    </row>
    <row r="19" spans="2:23" x14ac:dyDescent="0.25">
      <c r="B19" s="560"/>
      <c r="C19" s="53" t="s">
        <v>270</v>
      </c>
      <c r="D19" s="61"/>
      <c r="E19" s="61"/>
      <c r="F19" s="61"/>
      <c r="G19" s="53"/>
      <c r="H19" s="159">
        <f t="shared" si="6"/>
        <v>0.33333333333333331</v>
      </c>
      <c r="I19" s="87">
        <f>O4</f>
        <v>0</v>
      </c>
      <c r="J19" s="87">
        <f t="shared" si="7"/>
        <v>0</v>
      </c>
      <c r="K19" s="90" t="s">
        <v>246</v>
      </c>
    </row>
    <row r="20" spans="2:23" x14ac:dyDescent="0.25">
      <c r="B20" s="560"/>
      <c r="C20" s="53" t="s">
        <v>252</v>
      </c>
      <c r="D20" s="61">
        <v>246671</v>
      </c>
      <c r="E20" s="61"/>
      <c r="F20" s="61" t="s">
        <v>244</v>
      </c>
      <c r="G20" s="53" t="s">
        <v>245</v>
      </c>
      <c r="H20" s="160">
        <f>5/30</f>
        <v>0.16666666666666666</v>
      </c>
      <c r="I20" s="87">
        <f>O7</f>
        <v>0</v>
      </c>
      <c r="J20" s="141">
        <f t="shared" ref="J20:J23" si="8">I20*H20</f>
        <v>0</v>
      </c>
      <c r="K20" s="90" t="s">
        <v>246</v>
      </c>
    </row>
    <row r="21" spans="2:23" x14ac:dyDescent="0.25">
      <c r="B21" s="560"/>
      <c r="C21" s="136" t="s">
        <v>255</v>
      </c>
      <c r="D21" s="61">
        <v>463850</v>
      </c>
      <c r="E21" s="61"/>
      <c r="F21" s="61" t="s">
        <v>244</v>
      </c>
      <c r="G21" s="53" t="s">
        <v>256</v>
      </c>
      <c r="H21" s="160">
        <f>10/30</f>
        <v>0.33333333333333331</v>
      </c>
      <c r="I21" s="87">
        <f>O8</f>
        <v>0</v>
      </c>
      <c r="J21" s="141">
        <f t="shared" si="8"/>
        <v>0</v>
      </c>
      <c r="K21" s="90" t="s">
        <v>246</v>
      </c>
    </row>
    <row r="22" spans="2:23" x14ac:dyDescent="0.25">
      <c r="B22" s="561"/>
      <c r="C22" s="212" t="s">
        <v>259</v>
      </c>
      <c r="D22" s="189">
        <v>357042</v>
      </c>
      <c r="E22" s="189"/>
      <c r="F22" s="61" t="s">
        <v>244</v>
      </c>
      <c r="G22" s="93" t="s">
        <v>260</v>
      </c>
      <c r="H22" s="160">
        <f>5/30</f>
        <v>0.16666666666666666</v>
      </c>
      <c r="I22" s="94">
        <f>O13</f>
        <v>0</v>
      </c>
      <c r="J22" s="141">
        <f t="shared" si="8"/>
        <v>0</v>
      </c>
      <c r="K22" s="202"/>
    </row>
    <row r="23" spans="2:23" ht="15.75" customHeight="1" thickBot="1" x14ac:dyDescent="0.3">
      <c r="B23" s="562"/>
      <c r="C23" s="138" t="s">
        <v>263</v>
      </c>
      <c r="D23" s="95">
        <v>75256</v>
      </c>
      <c r="E23" s="95"/>
      <c r="F23" s="95" t="s">
        <v>244</v>
      </c>
      <c r="G23" s="104" t="s">
        <v>256</v>
      </c>
      <c r="H23" s="161">
        <f>5/30</f>
        <v>0.16666666666666666</v>
      </c>
      <c r="I23" s="142">
        <f>O9</f>
        <v>0</v>
      </c>
      <c r="J23" s="144">
        <f t="shared" si="8"/>
        <v>0</v>
      </c>
      <c r="K23" s="96" t="s">
        <v>246</v>
      </c>
    </row>
    <row r="24" spans="2:23" ht="15.75" thickBot="1" x14ac:dyDescent="0.3">
      <c r="B24" s="559" t="s">
        <v>30</v>
      </c>
      <c r="C24" s="103" t="s">
        <v>243</v>
      </c>
      <c r="D24" s="139">
        <v>458769</v>
      </c>
      <c r="E24" s="139"/>
      <c r="F24" s="139" t="s">
        <v>244</v>
      </c>
      <c r="G24" s="103" t="s">
        <v>245</v>
      </c>
      <c r="H24" s="159">
        <f>10/30</f>
        <v>0.33333333333333331</v>
      </c>
      <c r="I24" s="143">
        <f>O6</f>
        <v>0</v>
      </c>
      <c r="J24" s="143">
        <f>I24*H24</f>
        <v>0</v>
      </c>
      <c r="K24" s="140" t="s">
        <v>246</v>
      </c>
      <c r="S24" s="135"/>
      <c r="T24" s="135"/>
      <c r="U24" s="135"/>
      <c r="V24" s="89"/>
      <c r="W24" s="89"/>
    </row>
    <row r="25" spans="2:23" ht="15.75" thickBot="1" x14ac:dyDescent="0.3">
      <c r="B25" s="560"/>
      <c r="C25" s="53" t="s">
        <v>249</v>
      </c>
      <c r="D25" s="61">
        <v>458769</v>
      </c>
      <c r="E25" s="61"/>
      <c r="F25" s="61" t="s">
        <v>244</v>
      </c>
      <c r="G25" s="53" t="s">
        <v>245</v>
      </c>
      <c r="H25" s="159">
        <f t="shared" ref="H25:H26" si="9">10/30</f>
        <v>0.33333333333333331</v>
      </c>
      <c r="I25" s="87">
        <f>O5</f>
        <v>0</v>
      </c>
      <c r="J25" s="141">
        <f t="shared" ref="J25:J26" si="10">I25*H25</f>
        <v>0</v>
      </c>
      <c r="K25" s="90" t="s">
        <v>246</v>
      </c>
      <c r="S25" s="135"/>
      <c r="T25" s="135"/>
      <c r="U25" s="135"/>
      <c r="V25" s="89"/>
      <c r="W25" s="89"/>
    </row>
    <row r="26" spans="2:23" x14ac:dyDescent="0.25">
      <c r="B26" s="560"/>
      <c r="C26" s="53" t="s">
        <v>270</v>
      </c>
      <c r="D26" s="61"/>
      <c r="E26" s="61"/>
      <c r="F26" s="61"/>
      <c r="G26" s="53"/>
      <c r="H26" s="159">
        <f t="shared" si="9"/>
        <v>0.33333333333333331</v>
      </c>
      <c r="I26" s="87">
        <f>O4</f>
        <v>0</v>
      </c>
      <c r="J26" s="87">
        <f t="shared" si="10"/>
        <v>0</v>
      </c>
      <c r="K26" s="90" t="s">
        <v>246</v>
      </c>
      <c r="S26" s="135"/>
      <c r="T26" s="135"/>
      <c r="U26" s="135"/>
      <c r="V26" s="89"/>
      <c r="W26" s="89"/>
    </row>
    <row r="27" spans="2:23" x14ac:dyDescent="0.25">
      <c r="B27" s="560"/>
      <c r="C27" s="53" t="s">
        <v>252</v>
      </c>
      <c r="D27" s="61">
        <v>246671</v>
      </c>
      <c r="E27" s="61"/>
      <c r="F27" s="61" t="s">
        <v>244</v>
      </c>
      <c r="G27" s="53" t="s">
        <v>245</v>
      </c>
      <c r="H27" s="160">
        <f>5/30</f>
        <v>0.16666666666666666</v>
      </c>
      <c r="I27" s="87">
        <f>O7</f>
        <v>0</v>
      </c>
      <c r="J27" s="141">
        <f t="shared" ref="J27:J30" si="11">I27*H27</f>
        <v>0</v>
      </c>
      <c r="K27" s="90" t="s">
        <v>246</v>
      </c>
      <c r="S27" s="135"/>
      <c r="T27" s="135"/>
      <c r="U27" s="135"/>
      <c r="V27" s="89"/>
      <c r="W27" s="89"/>
    </row>
    <row r="28" spans="2:23" x14ac:dyDescent="0.25">
      <c r="B28" s="560"/>
      <c r="C28" s="136" t="s">
        <v>255</v>
      </c>
      <c r="D28" s="61">
        <v>463850</v>
      </c>
      <c r="E28" s="61"/>
      <c r="F28" s="61" t="s">
        <v>244</v>
      </c>
      <c r="G28" s="53" t="s">
        <v>256</v>
      </c>
      <c r="H28" s="160">
        <f>10/30</f>
        <v>0.33333333333333331</v>
      </c>
      <c r="I28" s="87">
        <f>O8</f>
        <v>0</v>
      </c>
      <c r="J28" s="141">
        <f t="shared" si="11"/>
        <v>0</v>
      </c>
      <c r="K28" s="90" t="s">
        <v>246</v>
      </c>
      <c r="S28" s="135"/>
      <c r="T28" s="135"/>
      <c r="U28" s="135"/>
      <c r="V28" s="89"/>
      <c r="W28" s="89"/>
    </row>
    <row r="29" spans="2:23" x14ac:dyDescent="0.25">
      <c r="B29" s="561"/>
      <c r="C29" s="212" t="s">
        <v>259</v>
      </c>
      <c r="D29" s="189">
        <v>357042</v>
      </c>
      <c r="E29" s="189"/>
      <c r="F29" s="61" t="s">
        <v>244</v>
      </c>
      <c r="G29" s="93" t="s">
        <v>260</v>
      </c>
      <c r="H29" s="160">
        <f>5/30</f>
        <v>0.16666666666666666</v>
      </c>
      <c r="I29" s="94">
        <f>O13</f>
        <v>0</v>
      </c>
      <c r="J29" s="141">
        <f t="shared" si="11"/>
        <v>0</v>
      </c>
      <c r="K29" s="202"/>
      <c r="S29" s="135"/>
      <c r="T29" s="135"/>
      <c r="U29" s="135"/>
      <c r="V29" s="89"/>
      <c r="W29" s="89"/>
    </row>
    <row r="30" spans="2:23" ht="18" customHeight="1" thickBot="1" x14ac:dyDescent="0.3">
      <c r="B30" s="562"/>
      <c r="C30" s="138" t="s">
        <v>263</v>
      </c>
      <c r="D30" s="95">
        <v>75256</v>
      </c>
      <c r="E30" s="95"/>
      <c r="F30" s="95" t="s">
        <v>244</v>
      </c>
      <c r="G30" s="104" t="s">
        <v>256</v>
      </c>
      <c r="H30" s="161">
        <f>5/30</f>
        <v>0.16666666666666666</v>
      </c>
      <c r="I30" s="142">
        <f>O9</f>
        <v>0</v>
      </c>
      <c r="J30" s="144">
        <f t="shared" si="11"/>
        <v>0</v>
      </c>
      <c r="K30" s="96" t="s">
        <v>246</v>
      </c>
      <c r="S30" s="135"/>
      <c r="T30" s="135"/>
      <c r="U30" s="135"/>
      <c r="V30" s="89"/>
      <c r="W30" s="89"/>
    </row>
    <row r="31" spans="2:23" ht="18" customHeight="1" thickBot="1" x14ac:dyDescent="0.3">
      <c r="B31" s="559" t="s">
        <v>276</v>
      </c>
      <c r="C31" s="103" t="s">
        <v>243</v>
      </c>
      <c r="D31" s="139">
        <v>458769</v>
      </c>
      <c r="E31" s="139"/>
      <c r="F31" s="139" t="s">
        <v>244</v>
      </c>
      <c r="G31" s="103" t="s">
        <v>245</v>
      </c>
      <c r="H31" s="159">
        <f>10/30</f>
        <v>0.33333333333333331</v>
      </c>
      <c r="I31" s="143">
        <f>O6</f>
        <v>0</v>
      </c>
      <c r="J31" s="143">
        <f>I31*H31</f>
        <v>0</v>
      </c>
      <c r="K31" s="140" t="s">
        <v>246</v>
      </c>
      <c r="S31" s="135"/>
      <c r="T31" s="135"/>
      <c r="U31" s="135"/>
      <c r="V31" s="89"/>
      <c r="W31" s="89"/>
    </row>
    <row r="32" spans="2:23" ht="21" customHeight="1" x14ac:dyDescent="0.25">
      <c r="B32" s="560"/>
      <c r="C32" s="53" t="s">
        <v>249</v>
      </c>
      <c r="D32" s="61">
        <v>458769</v>
      </c>
      <c r="E32" s="61"/>
      <c r="F32" s="61" t="s">
        <v>244</v>
      </c>
      <c r="G32" s="53" t="s">
        <v>245</v>
      </c>
      <c r="H32" s="159">
        <f>10/30</f>
        <v>0.33333333333333331</v>
      </c>
      <c r="I32" s="87">
        <f>O5</f>
        <v>0</v>
      </c>
      <c r="J32" s="141">
        <f t="shared" ref="J32:J36" si="12">I32*H32</f>
        <v>0</v>
      </c>
      <c r="K32" s="90" t="s">
        <v>246</v>
      </c>
      <c r="S32" s="135"/>
      <c r="T32" s="135"/>
      <c r="U32" s="135"/>
      <c r="V32" s="89"/>
      <c r="W32" s="89"/>
    </row>
    <row r="33" spans="2:23" ht="18.75" customHeight="1" x14ac:dyDescent="0.25">
      <c r="B33" s="560"/>
      <c r="C33" s="53" t="s">
        <v>252</v>
      </c>
      <c r="D33" s="61">
        <v>246671</v>
      </c>
      <c r="E33" s="61"/>
      <c r="F33" s="61" t="s">
        <v>244</v>
      </c>
      <c r="G33" s="53" t="s">
        <v>245</v>
      </c>
      <c r="H33" s="160">
        <f>5/30</f>
        <v>0.16666666666666666</v>
      </c>
      <c r="I33" s="87">
        <f>O7</f>
        <v>0</v>
      </c>
      <c r="J33" s="141">
        <f t="shared" si="12"/>
        <v>0</v>
      </c>
      <c r="K33" s="90" t="s">
        <v>246</v>
      </c>
      <c r="S33" s="135"/>
      <c r="T33" s="135"/>
      <c r="U33" s="135"/>
      <c r="V33" s="89"/>
      <c r="W33" s="89"/>
    </row>
    <row r="34" spans="2:23" ht="21.75" customHeight="1" x14ac:dyDescent="0.25">
      <c r="B34" s="560"/>
      <c r="C34" s="136" t="s">
        <v>255</v>
      </c>
      <c r="D34" s="61">
        <v>463850</v>
      </c>
      <c r="E34" s="61"/>
      <c r="F34" s="61" t="s">
        <v>244</v>
      </c>
      <c r="G34" s="53" t="s">
        <v>256</v>
      </c>
      <c r="H34" s="160">
        <f>10/30</f>
        <v>0.33333333333333331</v>
      </c>
      <c r="I34" s="87">
        <f>O8</f>
        <v>0</v>
      </c>
      <c r="J34" s="141">
        <f t="shared" si="12"/>
        <v>0</v>
      </c>
      <c r="K34" s="90" t="s">
        <v>246</v>
      </c>
      <c r="S34" s="135"/>
      <c r="T34" s="135"/>
      <c r="U34" s="135"/>
      <c r="V34" s="89"/>
      <c r="W34" s="89"/>
    </row>
    <row r="35" spans="2:23" ht="21.75" customHeight="1" x14ac:dyDescent="0.25">
      <c r="B35" s="561"/>
      <c r="C35" s="212" t="s">
        <v>259</v>
      </c>
      <c r="D35" s="189">
        <v>357042</v>
      </c>
      <c r="E35" s="189"/>
      <c r="F35" s="61" t="s">
        <v>244</v>
      </c>
      <c r="G35" s="93" t="s">
        <v>260</v>
      </c>
      <c r="H35" s="160">
        <f>5/30</f>
        <v>0.16666666666666666</v>
      </c>
      <c r="I35" s="94">
        <f>O13</f>
        <v>0</v>
      </c>
      <c r="J35" s="141">
        <f t="shared" si="12"/>
        <v>0</v>
      </c>
      <c r="K35" s="202"/>
      <c r="S35" s="135"/>
      <c r="T35" s="135"/>
      <c r="U35" s="135"/>
      <c r="V35" s="89"/>
      <c r="W35" s="89"/>
    </row>
    <row r="36" spans="2:23" ht="17.25" customHeight="1" thickBot="1" x14ac:dyDescent="0.3">
      <c r="B36" s="562"/>
      <c r="C36" s="138" t="s">
        <v>263</v>
      </c>
      <c r="D36" s="95">
        <v>75256</v>
      </c>
      <c r="E36" s="95"/>
      <c r="F36" s="95" t="s">
        <v>244</v>
      </c>
      <c r="G36" s="104" t="s">
        <v>256</v>
      </c>
      <c r="H36" s="161">
        <f>5/30</f>
        <v>0.16666666666666666</v>
      </c>
      <c r="I36" s="142">
        <f>O9</f>
        <v>0</v>
      </c>
      <c r="J36" s="144">
        <f t="shared" si="12"/>
        <v>0</v>
      </c>
      <c r="K36" s="96" t="s">
        <v>246</v>
      </c>
      <c r="S36" s="135"/>
      <c r="T36" s="135"/>
      <c r="U36" s="135"/>
      <c r="V36" s="89"/>
      <c r="W36" s="89"/>
    </row>
    <row r="37" spans="2:23" ht="15.75" thickBot="1" x14ac:dyDescent="0.3">
      <c r="B37" s="559" t="s">
        <v>217</v>
      </c>
      <c r="C37" s="103" t="s">
        <v>243</v>
      </c>
      <c r="D37" s="139">
        <v>458769</v>
      </c>
      <c r="E37" s="139"/>
      <c r="F37" s="139" t="s">
        <v>244</v>
      </c>
      <c r="G37" s="103" t="s">
        <v>245</v>
      </c>
      <c r="H37" s="159">
        <f>10/30</f>
        <v>0.33333333333333331</v>
      </c>
      <c r="I37" s="143">
        <f>O6</f>
        <v>0</v>
      </c>
      <c r="J37" s="143">
        <f>I37*H37</f>
        <v>0</v>
      </c>
      <c r="K37" s="140" t="s">
        <v>246</v>
      </c>
      <c r="S37" s="135"/>
      <c r="T37" s="135"/>
      <c r="U37" s="135"/>
      <c r="V37" s="89"/>
      <c r="W37" s="89"/>
    </row>
    <row r="38" spans="2:23" x14ac:dyDescent="0.25">
      <c r="B38" s="560"/>
      <c r="C38" s="53" t="s">
        <v>249</v>
      </c>
      <c r="D38" s="61">
        <v>458769</v>
      </c>
      <c r="E38" s="61"/>
      <c r="F38" s="61" t="s">
        <v>244</v>
      </c>
      <c r="G38" s="53" t="s">
        <v>245</v>
      </c>
      <c r="H38" s="159">
        <f>10/30</f>
        <v>0.33333333333333331</v>
      </c>
      <c r="I38" s="87">
        <f>O5</f>
        <v>0</v>
      </c>
      <c r="J38" s="141">
        <f t="shared" ref="J38:J42" si="13">I38*H38</f>
        <v>0</v>
      </c>
      <c r="K38" s="90" t="s">
        <v>246</v>
      </c>
      <c r="S38" s="135"/>
      <c r="T38" s="135"/>
      <c r="U38" s="135"/>
      <c r="V38" s="89"/>
      <c r="W38" s="89"/>
    </row>
    <row r="39" spans="2:23" x14ac:dyDescent="0.25">
      <c r="B39" s="560"/>
      <c r="C39" s="53" t="s">
        <v>252</v>
      </c>
      <c r="D39" s="61">
        <v>246671</v>
      </c>
      <c r="E39" s="61"/>
      <c r="F39" s="61" t="s">
        <v>244</v>
      </c>
      <c r="G39" s="53" t="s">
        <v>245</v>
      </c>
      <c r="H39" s="160">
        <f>5/30</f>
        <v>0.16666666666666666</v>
      </c>
      <c r="I39" s="87">
        <f>O7</f>
        <v>0</v>
      </c>
      <c r="J39" s="141">
        <f t="shared" si="13"/>
        <v>0</v>
      </c>
      <c r="K39" s="90" t="s">
        <v>246</v>
      </c>
      <c r="S39" s="135"/>
      <c r="T39" s="135"/>
      <c r="U39" s="135"/>
      <c r="V39" s="89"/>
      <c r="W39" s="89"/>
    </row>
    <row r="40" spans="2:23" x14ac:dyDescent="0.25">
      <c r="B40" s="560"/>
      <c r="C40" s="136" t="s">
        <v>255</v>
      </c>
      <c r="D40" s="61">
        <v>463850</v>
      </c>
      <c r="E40" s="61"/>
      <c r="F40" s="61" t="s">
        <v>244</v>
      </c>
      <c r="G40" s="53" t="s">
        <v>256</v>
      </c>
      <c r="H40" s="160">
        <f>10/30</f>
        <v>0.33333333333333331</v>
      </c>
      <c r="I40" s="87">
        <f>O8</f>
        <v>0</v>
      </c>
      <c r="J40" s="141">
        <f t="shared" si="13"/>
        <v>0</v>
      </c>
      <c r="K40" s="90" t="s">
        <v>246</v>
      </c>
      <c r="S40" s="135"/>
      <c r="T40" s="135"/>
      <c r="U40" s="135"/>
      <c r="V40" s="89"/>
      <c r="W40" s="89"/>
    </row>
    <row r="41" spans="2:23" x14ac:dyDescent="0.25">
      <c r="B41" s="561"/>
      <c r="C41" s="212" t="s">
        <v>259</v>
      </c>
      <c r="D41" s="189">
        <v>357042</v>
      </c>
      <c r="E41" s="189"/>
      <c r="F41" s="61" t="s">
        <v>244</v>
      </c>
      <c r="G41" s="93" t="s">
        <v>260</v>
      </c>
      <c r="H41" s="160">
        <f>5/30</f>
        <v>0.16666666666666666</v>
      </c>
      <c r="I41" s="94">
        <f>O13</f>
        <v>0</v>
      </c>
      <c r="J41" s="141">
        <f t="shared" si="13"/>
        <v>0</v>
      </c>
      <c r="K41" s="202"/>
      <c r="S41" s="135"/>
      <c r="T41" s="135"/>
      <c r="U41" s="135"/>
      <c r="V41" s="89"/>
      <c r="W41" s="89"/>
    </row>
    <row r="42" spans="2:23" ht="13.5" customHeight="1" thickBot="1" x14ac:dyDescent="0.3">
      <c r="B42" s="562"/>
      <c r="C42" s="138" t="s">
        <v>263</v>
      </c>
      <c r="D42" s="95">
        <v>75256</v>
      </c>
      <c r="E42" s="95"/>
      <c r="F42" s="95" t="s">
        <v>244</v>
      </c>
      <c r="G42" s="104" t="s">
        <v>256</v>
      </c>
      <c r="H42" s="161">
        <f>5/30</f>
        <v>0.16666666666666666</v>
      </c>
      <c r="I42" s="142">
        <f>O9</f>
        <v>0</v>
      </c>
      <c r="J42" s="144">
        <f t="shared" si="13"/>
        <v>0</v>
      </c>
      <c r="K42" s="96" t="s">
        <v>246</v>
      </c>
      <c r="S42" s="135"/>
      <c r="T42" s="135"/>
      <c r="U42" s="135"/>
      <c r="V42" s="89"/>
      <c r="W42" s="89"/>
    </row>
    <row r="43" spans="2:23" x14ac:dyDescent="0.25">
      <c r="B43" s="559" t="s">
        <v>218</v>
      </c>
      <c r="C43" s="103" t="s">
        <v>243</v>
      </c>
      <c r="D43" s="139">
        <v>458769</v>
      </c>
      <c r="E43" s="139"/>
      <c r="F43" s="139" t="s">
        <v>244</v>
      </c>
      <c r="G43" s="103" t="s">
        <v>245</v>
      </c>
      <c r="H43" s="159">
        <f>10/30</f>
        <v>0.33333333333333331</v>
      </c>
      <c r="I43" s="143">
        <f>O6</f>
        <v>0</v>
      </c>
      <c r="J43" s="143">
        <f>I43*H43</f>
        <v>0</v>
      </c>
      <c r="K43" s="140" t="s">
        <v>246</v>
      </c>
      <c r="S43" s="135"/>
      <c r="T43" s="135"/>
      <c r="U43" s="135"/>
      <c r="V43" s="89"/>
      <c r="W43" s="89"/>
    </row>
    <row r="44" spans="2:23" x14ac:dyDescent="0.25">
      <c r="B44" s="560"/>
      <c r="C44" s="53" t="s">
        <v>249</v>
      </c>
      <c r="D44" s="61">
        <v>458769</v>
      </c>
      <c r="E44" s="61"/>
      <c r="F44" s="61" t="s">
        <v>244</v>
      </c>
      <c r="G44" s="53" t="s">
        <v>245</v>
      </c>
      <c r="H44" s="162">
        <f>10/30</f>
        <v>0.33333333333333331</v>
      </c>
      <c r="I44" s="87">
        <f>O5</f>
        <v>0</v>
      </c>
      <c r="J44" s="141">
        <f t="shared" ref="J44:J48" si="14">I44*H44</f>
        <v>0</v>
      </c>
      <c r="K44" s="90" t="s">
        <v>246</v>
      </c>
      <c r="S44" s="135"/>
      <c r="T44" s="135"/>
      <c r="U44" s="135"/>
      <c r="V44" s="89"/>
      <c r="W44" s="89"/>
    </row>
    <row r="45" spans="2:23" x14ac:dyDescent="0.25">
      <c r="B45" s="560"/>
      <c r="C45" s="53" t="s">
        <v>252</v>
      </c>
      <c r="D45" s="61">
        <v>246671</v>
      </c>
      <c r="E45" s="61"/>
      <c r="F45" s="61" t="s">
        <v>244</v>
      </c>
      <c r="G45" s="53" t="s">
        <v>245</v>
      </c>
      <c r="H45" s="160">
        <f>5/30</f>
        <v>0.16666666666666666</v>
      </c>
      <c r="I45" s="87">
        <f>O7</f>
        <v>0</v>
      </c>
      <c r="J45" s="141">
        <f t="shared" si="14"/>
        <v>0</v>
      </c>
      <c r="K45" s="90" t="s">
        <v>246</v>
      </c>
      <c r="S45" s="135"/>
      <c r="T45" s="135"/>
      <c r="U45" s="135"/>
      <c r="V45" s="89"/>
      <c r="W45" s="89"/>
    </row>
    <row r="46" spans="2:23" x14ac:dyDescent="0.25">
      <c r="B46" s="560"/>
      <c r="C46" s="136" t="s">
        <v>255</v>
      </c>
      <c r="D46" s="61">
        <v>463850</v>
      </c>
      <c r="E46" s="61"/>
      <c r="F46" s="61" t="s">
        <v>244</v>
      </c>
      <c r="G46" s="53" t="s">
        <v>256</v>
      </c>
      <c r="H46" s="160">
        <f>10/30</f>
        <v>0.33333333333333331</v>
      </c>
      <c r="I46" s="87">
        <f>O8</f>
        <v>0</v>
      </c>
      <c r="J46" s="141">
        <f t="shared" si="14"/>
        <v>0</v>
      </c>
      <c r="K46" s="90" t="s">
        <v>246</v>
      </c>
      <c r="S46" s="135"/>
      <c r="T46" s="135"/>
      <c r="U46" s="135"/>
      <c r="V46" s="89"/>
      <c r="W46" s="89"/>
    </row>
    <row r="47" spans="2:23" x14ac:dyDescent="0.25">
      <c r="B47" s="561"/>
      <c r="C47" s="212" t="s">
        <v>259</v>
      </c>
      <c r="D47" s="189">
        <v>357042</v>
      </c>
      <c r="E47" s="189"/>
      <c r="F47" s="61" t="s">
        <v>244</v>
      </c>
      <c r="G47" s="93" t="s">
        <v>260</v>
      </c>
      <c r="H47" s="160">
        <f>5/30</f>
        <v>0.16666666666666666</v>
      </c>
      <c r="I47" s="94">
        <f>O13</f>
        <v>0</v>
      </c>
      <c r="J47" s="141">
        <f t="shared" si="14"/>
        <v>0</v>
      </c>
      <c r="K47" s="202"/>
      <c r="S47" s="135"/>
      <c r="T47" s="135"/>
      <c r="U47" s="135"/>
      <c r="V47" s="89"/>
      <c r="W47" s="89"/>
    </row>
    <row r="48" spans="2:23" ht="15" customHeight="1" thickBot="1" x14ac:dyDescent="0.3">
      <c r="B48" s="562"/>
      <c r="C48" s="138" t="s">
        <v>263</v>
      </c>
      <c r="D48" s="95">
        <v>75256</v>
      </c>
      <c r="E48" s="95"/>
      <c r="F48" s="95" t="s">
        <v>244</v>
      </c>
      <c r="G48" s="104" t="s">
        <v>256</v>
      </c>
      <c r="H48" s="161">
        <f>5/30</f>
        <v>0.16666666666666666</v>
      </c>
      <c r="I48" s="142">
        <f>O9</f>
        <v>0</v>
      </c>
      <c r="J48" s="142">
        <f t="shared" si="14"/>
        <v>0</v>
      </c>
      <c r="K48" s="96" t="s">
        <v>246</v>
      </c>
      <c r="S48" s="135"/>
      <c r="T48" s="135"/>
      <c r="U48" s="135"/>
      <c r="V48" s="89"/>
      <c r="W48" s="89"/>
    </row>
    <row r="49" spans="2:23" x14ac:dyDescent="0.25">
      <c r="B49" s="559" t="s">
        <v>1069</v>
      </c>
      <c r="C49" s="103" t="s">
        <v>277</v>
      </c>
      <c r="D49" s="139">
        <v>278327</v>
      </c>
      <c r="E49" s="139"/>
      <c r="F49" s="139" t="s">
        <v>244</v>
      </c>
      <c r="G49" s="103" t="s">
        <v>245</v>
      </c>
      <c r="H49" s="159">
        <f>10/30</f>
        <v>0.33333333333333331</v>
      </c>
      <c r="I49" s="143">
        <f>O11</f>
        <v>0</v>
      </c>
      <c r="J49" s="143">
        <f t="shared" ref="J49:J54" si="15">I49*H49</f>
        <v>0</v>
      </c>
      <c r="K49" s="140" t="s">
        <v>246</v>
      </c>
      <c r="S49" s="135"/>
      <c r="T49" s="135"/>
      <c r="U49" s="135"/>
      <c r="V49" s="89"/>
      <c r="W49" s="89"/>
    </row>
    <row r="50" spans="2:23" x14ac:dyDescent="0.25">
      <c r="B50" s="560"/>
      <c r="C50" s="53" t="s">
        <v>278</v>
      </c>
      <c r="D50" s="61">
        <v>430177</v>
      </c>
      <c r="E50" s="61"/>
      <c r="F50" s="61" t="s">
        <v>244</v>
      </c>
      <c r="G50" s="53" t="s">
        <v>245</v>
      </c>
      <c r="H50" s="162">
        <f>10/30</f>
        <v>0.33333333333333331</v>
      </c>
      <c r="I50" s="87">
        <f>O10</f>
        <v>0</v>
      </c>
      <c r="J50" s="141">
        <f t="shared" si="15"/>
        <v>0</v>
      </c>
      <c r="K50" s="90" t="s">
        <v>246</v>
      </c>
      <c r="S50" s="135"/>
      <c r="T50" s="135"/>
      <c r="U50" s="135"/>
      <c r="V50" s="89"/>
      <c r="W50" s="89"/>
    </row>
    <row r="51" spans="2:23" x14ac:dyDescent="0.25">
      <c r="B51" s="560"/>
      <c r="C51" s="53" t="s">
        <v>252</v>
      </c>
      <c r="D51" s="61">
        <v>246671</v>
      </c>
      <c r="E51" s="61"/>
      <c r="F51" s="61" t="s">
        <v>244</v>
      </c>
      <c r="G51" s="53" t="s">
        <v>245</v>
      </c>
      <c r="H51" s="160">
        <f>5/30</f>
        <v>0.16666666666666666</v>
      </c>
      <c r="I51" s="87">
        <f>O7</f>
        <v>0</v>
      </c>
      <c r="J51" s="141">
        <f t="shared" si="15"/>
        <v>0</v>
      </c>
      <c r="K51" s="90" t="s">
        <v>246</v>
      </c>
      <c r="S51" s="135"/>
      <c r="T51" s="135"/>
      <c r="U51" s="135"/>
      <c r="V51" s="89"/>
      <c r="W51" s="89"/>
    </row>
    <row r="52" spans="2:23" x14ac:dyDescent="0.25">
      <c r="B52" s="560"/>
      <c r="C52" s="136" t="s">
        <v>255</v>
      </c>
      <c r="D52" s="61">
        <v>463850</v>
      </c>
      <c r="E52" s="61"/>
      <c r="F52" s="61" t="s">
        <v>244</v>
      </c>
      <c r="G52" s="53" t="s">
        <v>256</v>
      </c>
      <c r="H52" s="160">
        <f>10/30</f>
        <v>0.33333333333333331</v>
      </c>
      <c r="I52" s="87">
        <f>O8</f>
        <v>0</v>
      </c>
      <c r="J52" s="141">
        <f t="shared" si="15"/>
        <v>0</v>
      </c>
      <c r="K52" s="90" t="s">
        <v>246</v>
      </c>
      <c r="S52" s="135"/>
      <c r="T52" s="135"/>
      <c r="U52" s="135"/>
      <c r="V52" s="89"/>
      <c r="W52" s="89"/>
    </row>
    <row r="53" spans="2:23" x14ac:dyDescent="0.25">
      <c r="B53" s="561"/>
      <c r="C53" s="212" t="s">
        <v>259</v>
      </c>
      <c r="D53" s="189">
        <v>357042</v>
      </c>
      <c r="E53" s="189"/>
      <c r="F53" s="61" t="s">
        <v>244</v>
      </c>
      <c r="G53" s="93" t="s">
        <v>260</v>
      </c>
      <c r="H53" s="160">
        <f>5/30</f>
        <v>0.16666666666666666</v>
      </c>
      <c r="I53" s="94">
        <f>O13</f>
        <v>0</v>
      </c>
      <c r="J53" s="141">
        <f t="shared" si="15"/>
        <v>0</v>
      </c>
      <c r="K53" s="202"/>
      <c r="S53" s="135"/>
      <c r="T53" s="135"/>
      <c r="U53" s="135"/>
      <c r="V53" s="89"/>
      <c r="W53" s="89"/>
    </row>
    <row r="54" spans="2:23" ht="15.75" customHeight="1" thickBot="1" x14ac:dyDescent="0.3">
      <c r="B54" s="562"/>
      <c r="C54" s="138" t="s">
        <v>279</v>
      </c>
      <c r="D54" s="95">
        <v>463851</v>
      </c>
      <c r="E54" s="95"/>
      <c r="F54" s="95" t="s">
        <v>244</v>
      </c>
      <c r="G54" s="104" t="s">
        <v>256</v>
      </c>
      <c r="H54" s="161">
        <f>5/30</f>
        <v>0.16666666666666666</v>
      </c>
      <c r="I54" s="142">
        <f>O12</f>
        <v>0</v>
      </c>
      <c r="J54" s="142">
        <f t="shared" si="15"/>
        <v>0</v>
      </c>
      <c r="K54" s="96" t="s">
        <v>246</v>
      </c>
      <c r="S54" s="135"/>
      <c r="T54" s="135"/>
      <c r="U54" s="135"/>
      <c r="V54" s="89"/>
      <c r="W54" s="89"/>
    </row>
    <row r="55" spans="2:23" ht="15.75" customHeight="1" x14ac:dyDescent="0.25">
      <c r="B55" s="593" t="s">
        <v>280</v>
      </c>
      <c r="C55" s="103" t="s">
        <v>277</v>
      </c>
      <c r="D55" s="139">
        <v>278327</v>
      </c>
      <c r="E55" s="139"/>
      <c r="F55" s="139" t="s">
        <v>244</v>
      </c>
      <c r="G55" s="103" t="s">
        <v>245</v>
      </c>
      <c r="H55" s="159">
        <f>10/30</f>
        <v>0.33333333333333331</v>
      </c>
      <c r="I55" s="143">
        <f>O11</f>
        <v>0</v>
      </c>
      <c r="J55" s="143">
        <f t="shared" ref="J55:J60" si="16">I55*H55</f>
        <v>0</v>
      </c>
      <c r="K55" s="140" t="s">
        <v>246</v>
      </c>
      <c r="S55" s="135"/>
      <c r="T55" s="135"/>
      <c r="U55" s="135"/>
      <c r="V55" s="89"/>
      <c r="W55" s="89"/>
    </row>
    <row r="56" spans="2:23" ht="15.75" customHeight="1" x14ac:dyDescent="0.25">
      <c r="B56" s="594"/>
      <c r="C56" s="53" t="s">
        <v>278</v>
      </c>
      <c r="D56" s="61">
        <v>430177</v>
      </c>
      <c r="E56" s="61"/>
      <c r="F56" s="61" t="s">
        <v>244</v>
      </c>
      <c r="G56" s="53" t="s">
        <v>245</v>
      </c>
      <c r="H56" s="162">
        <f>10/30</f>
        <v>0.33333333333333331</v>
      </c>
      <c r="I56" s="87">
        <f>O10</f>
        <v>0</v>
      </c>
      <c r="J56" s="141">
        <f t="shared" si="16"/>
        <v>0</v>
      </c>
      <c r="K56" s="90" t="s">
        <v>246</v>
      </c>
      <c r="S56" s="135"/>
      <c r="T56" s="135"/>
      <c r="U56" s="135"/>
      <c r="V56" s="89"/>
      <c r="W56" s="89"/>
    </row>
    <row r="57" spans="2:23" ht="15.75" customHeight="1" x14ac:dyDescent="0.25">
      <c r="B57" s="594"/>
      <c r="C57" s="53" t="s">
        <v>252</v>
      </c>
      <c r="D57" s="61">
        <v>246671</v>
      </c>
      <c r="E57" s="61"/>
      <c r="F57" s="61" t="s">
        <v>244</v>
      </c>
      <c r="G57" s="53" t="s">
        <v>245</v>
      </c>
      <c r="H57" s="160">
        <f>5/30</f>
        <v>0.16666666666666666</v>
      </c>
      <c r="I57" s="87">
        <f>O7</f>
        <v>0</v>
      </c>
      <c r="J57" s="141">
        <f t="shared" si="16"/>
        <v>0</v>
      </c>
      <c r="K57" s="90" t="s">
        <v>246</v>
      </c>
      <c r="S57" s="135"/>
      <c r="T57" s="135"/>
      <c r="U57" s="135"/>
      <c r="V57" s="89"/>
      <c r="W57" s="89"/>
    </row>
    <row r="58" spans="2:23" ht="15.75" customHeight="1" x14ac:dyDescent="0.25">
      <c r="B58" s="594"/>
      <c r="C58" s="136" t="s">
        <v>255</v>
      </c>
      <c r="D58" s="61">
        <v>463850</v>
      </c>
      <c r="E58" s="61"/>
      <c r="F58" s="61" t="s">
        <v>244</v>
      </c>
      <c r="G58" s="53" t="s">
        <v>256</v>
      </c>
      <c r="H58" s="160">
        <f>10/30</f>
        <v>0.33333333333333331</v>
      </c>
      <c r="I58" s="87">
        <f>O8</f>
        <v>0</v>
      </c>
      <c r="J58" s="141">
        <f t="shared" si="16"/>
        <v>0</v>
      </c>
      <c r="K58" s="90" t="s">
        <v>246</v>
      </c>
      <c r="S58" s="135"/>
      <c r="T58" s="135"/>
      <c r="U58" s="135"/>
      <c r="V58" s="89"/>
      <c r="W58" s="89"/>
    </row>
    <row r="59" spans="2:23" ht="15.75" customHeight="1" x14ac:dyDescent="0.25">
      <c r="B59" s="594"/>
      <c r="C59" s="212" t="s">
        <v>259</v>
      </c>
      <c r="D59" s="189">
        <v>357042</v>
      </c>
      <c r="E59" s="189"/>
      <c r="F59" s="61" t="s">
        <v>244</v>
      </c>
      <c r="G59" s="93" t="s">
        <v>260</v>
      </c>
      <c r="H59" s="160">
        <f>5/30</f>
        <v>0.16666666666666666</v>
      </c>
      <c r="I59" s="94">
        <f>O13</f>
        <v>0</v>
      </c>
      <c r="J59" s="141">
        <f t="shared" si="16"/>
        <v>0</v>
      </c>
      <c r="K59" s="202"/>
      <c r="S59" s="135"/>
      <c r="T59" s="135"/>
      <c r="U59" s="135"/>
      <c r="V59" s="89"/>
      <c r="W59" s="89"/>
    </row>
    <row r="60" spans="2:23" ht="15.75" thickBot="1" x14ac:dyDescent="0.3">
      <c r="B60" s="595"/>
      <c r="C60" s="138" t="s">
        <v>279</v>
      </c>
      <c r="D60" s="95">
        <v>463851</v>
      </c>
      <c r="E60" s="95"/>
      <c r="F60" s="95" t="s">
        <v>244</v>
      </c>
      <c r="G60" s="104" t="s">
        <v>256</v>
      </c>
      <c r="H60" s="161">
        <f>5/30</f>
        <v>0.16666666666666666</v>
      </c>
      <c r="I60" s="142">
        <f>O12</f>
        <v>0</v>
      </c>
      <c r="J60" s="142">
        <f t="shared" si="16"/>
        <v>0</v>
      </c>
      <c r="K60" s="96" t="s">
        <v>246</v>
      </c>
      <c r="S60" s="135"/>
      <c r="T60" s="135"/>
      <c r="U60" s="135"/>
      <c r="V60" s="89"/>
      <c r="W60" s="89"/>
    </row>
    <row r="61" spans="2:23" x14ac:dyDescent="0.25">
      <c r="B61" s="591" t="s">
        <v>1070</v>
      </c>
      <c r="C61" s="592"/>
      <c r="D61" s="592"/>
      <c r="E61" s="592"/>
      <c r="F61" s="592"/>
      <c r="G61" s="592"/>
      <c r="H61" s="592"/>
      <c r="I61" s="205">
        <f>SUM(J49:J54)</f>
        <v>0</v>
      </c>
      <c r="J61" s="89"/>
      <c r="S61" s="135"/>
      <c r="T61" s="135"/>
      <c r="U61" s="135"/>
      <c r="V61" s="89"/>
      <c r="W61" s="89"/>
    </row>
    <row r="62" spans="2:23" x14ac:dyDescent="0.25">
      <c r="B62" s="582" t="s">
        <v>281</v>
      </c>
      <c r="C62" s="583"/>
      <c r="D62" s="583"/>
      <c r="E62" s="583"/>
      <c r="F62" s="583"/>
      <c r="G62" s="583"/>
      <c r="H62" s="584"/>
      <c r="I62" s="203">
        <f>SUM(J4:J9)</f>
        <v>0</v>
      </c>
      <c r="J62" s="163"/>
      <c r="K62" s="163"/>
      <c r="S62" s="135"/>
      <c r="T62" s="135"/>
      <c r="U62" s="135"/>
      <c r="V62" s="89"/>
      <c r="W62" s="89"/>
    </row>
    <row r="63" spans="2:23" x14ac:dyDescent="0.25">
      <c r="B63" s="566" t="s">
        <v>282</v>
      </c>
      <c r="C63" s="567"/>
      <c r="D63" s="567"/>
      <c r="E63" s="567"/>
      <c r="F63" s="567"/>
      <c r="G63" s="567"/>
      <c r="H63" s="568"/>
      <c r="I63" s="204">
        <f>SUM(J10:J16)</f>
        <v>0</v>
      </c>
      <c r="J63" s="156"/>
      <c r="K63" s="156"/>
      <c r="S63" s="135"/>
      <c r="T63" s="135"/>
      <c r="U63" s="135"/>
      <c r="V63" s="89"/>
      <c r="W63" s="89"/>
    </row>
    <row r="64" spans="2:23" x14ac:dyDescent="0.25">
      <c r="B64" s="566" t="s">
        <v>283</v>
      </c>
      <c r="C64" s="567"/>
      <c r="D64" s="567"/>
      <c r="E64" s="567"/>
      <c r="F64" s="567"/>
      <c r="G64" s="567"/>
      <c r="H64" s="568"/>
      <c r="I64" s="204">
        <f>SUM(J17:J23)</f>
        <v>0</v>
      </c>
      <c r="J64" s="156"/>
      <c r="K64" s="156"/>
      <c r="S64" s="135"/>
      <c r="T64" s="135"/>
      <c r="U64" s="135"/>
      <c r="V64" s="89"/>
      <c r="W64" s="89"/>
    </row>
    <row r="65" spans="2:23" x14ac:dyDescent="0.25">
      <c r="B65" s="566" t="s">
        <v>284</v>
      </c>
      <c r="C65" s="567"/>
      <c r="D65" s="567"/>
      <c r="E65" s="567"/>
      <c r="F65" s="567"/>
      <c r="G65" s="567"/>
      <c r="H65" s="568"/>
      <c r="I65" s="204">
        <f>SUM(J24:J30)</f>
        <v>0</v>
      </c>
      <c r="J65" s="156"/>
      <c r="K65" s="156"/>
      <c r="S65" s="135"/>
      <c r="T65" s="135"/>
      <c r="U65" s="135"/>
      <c r="V65" s="89"/>
      <c r="W65" s="89"/>
    </row>
    <row r="66" spans="2:23" x14ac:dyDescent="0.25">
      <c r="B66" s="566" t="s">
        <v>285</v>
      </c>
      <c r="C66" s="567"/>
      <c r="D66" s="567"/>
      <c r="E66" s="567"/>
      <c r="F66" s="567"/>
      <c r="G66" s="567"/>
      <c r="H66" s="568"/>
      <c r="I66" s="204">
        <f>SUM(J31:J36)</f>
        <v>0</v>
      </c>
      <c r="J66" s="156"/>
      <c r="K66" s="156"/>
      <c r="S66" s="135"/>
      <c r="T66" s="135"/>
      <c r="U66" s="135"/>
      <c r="V66" s="89"/>
      <c r="W66" s="89"/>
    </row>
    <row r="67" spans="2:23" x14ac:dyDescent="0.25">
      <c r="B67" s="566" t="s">
        <v>286</v>
      </c>
      <c r="C67" s="567"/>
      <c r="D67" s="567"/>
      <c r="E67" s="567"/>
      <c r="F67" s="567"/>
      <c r="G67" s="567"/>
      <c r="H67" s="568"/>
      <c r="I67" s="204">
        <f>SUM(J37:J42)</f>
        <v>0</v>
      </c>
      <c r="J67" s="156"/>
      <c r="K67" s="156"/>
      <c r="S67" s="135"/>
      <c r="T67" s="135"/>
      <c r="U67" s="135"/>
      <c r="V67" s="89"/>
      <c r="W67" s="89"/>
    </row>
    <row r="68" spans="2:23" x14ac:dyDescent="0.25">
      <c r="B68" s="563" t="s">
        <v>287</v>
      </c>
      <c r="C68" s="564"/>
      <c r="D68" s="564"/>
      <c r="E68" s="564"/>
      <c r="F68" s="564"/>
      <c r="G68" s="564"/>
      <c r="H68" s="565"/>
      <c r="I68" s="213">
        <f>SUM(J43:J48)</f>
        <v>0</v>
      </c>
      <c r="J68" s="156"/>
      <c r="K68" s="156"/>
      <c r="S68" s="135"/>
      <c r="T68" s="135"/>
      <c r="U68" s="135"/>
      <c r="V68" s="89"/>
      <c r="W68" s="89"/>
    </row>
    <row r="69" spans="2:23" ht="15.75" thickBot="1" x14ac:dyDescent="0.3">
      <c r="B69" s="569" t="s">
        <v>288</v>
      </c>
      <c r="C69" s="570"/>
      <c r="D69" s="570"/>
      <c r="E69" s="570"/>
      <c r="F69" s="570"/>
      <c r="G69" s="570"/>
      <c r="H69" s="570"/>
      <c r="I69" s="214">
        <f>SUM(J55:J60)</f>
        <v>0</v>
      </c>
    </row>
  </sheetData>
  <mergeCells count="28">
    <mergeCell ref="M15:O15"/>
    <mergeCell ref="B63:H63"/>
    <mergeCell ref="B64:H64"/>
    <mergeCell ref="B65:H65"/>
    <mergeCell ref="B49:B54"/>
    <mergeCell ref="B61:H61"/>
    <mergeCell ref="B55:B60"/>
    <mergeCell ref="B68:H68"/>
    <mergeCell ref="B66:H66"/>
    <mergeCell ref="B67:H67"/>
    <mergeCell ref="B69:H69"/>
    <mergeCell ref="M2:P2"/>
    <mergeCell ref="B37:B42"/>
    <mergeCell ref="B43:B48"/>
    <mergeCell ref="C2:C3"/>
    <mergeCell ref="B2:B3"/>
    <mergeCell ref="B4:B9"/>
    <mergeCell ref="H2:K2"/>
    <mergeCell ref="G2:G3"/>
    <mergeCell ref="F2:F3"/>
    <mergeCell ref="E2:E3"/>
    <mergeCell ref="B62:H62"/>
    <mergeCell ref="M14:O14"/>
    <mergeCell ref="D2:D3"/>
    <mergeCell ref="B24:B30"/>
    <mergeCell ref="B31:B36"/>
    <mergeCell ref="B10:B16"/>
    <mergeCell ref="B17:B23"/>
  </mergeCells>
  <pageMargins left="0.78740157480314965" right="0.78740157480314965" top="0.98425196850393704" bottom="0.98425196850393704" header="0.31496062992125984" footer="0.31496062992125984"/>
  <pageSetup paperSize="9" scale="33" fitToHeight="0" orientation="landscape" r:id="rId1"/>
  <headerFooter scaleWithDoc="0">
    <oddHeader>&amp;LTermo de Referência 98/2023&amp;RUASG 153173 - ANEXO VIII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V54"/>
  <sheetViews>
    <sheetView showGridLines="0" topLeftCell="A22" zoomScale="85" zoomScaleNormal="85" workbookViewId="0">
      <selection activeCell="W19" sqref="W19"/>
    </sheetView>
  </sheetViews>
  <sheetFormatPr defaultRowHeight="15" x14ac:dyDescent="0.25"/>
  <cols>
    <col min="1" max="1" width="4.85546875" customWidth="1"/>
    <col min="2" max="2" width="48.7109375" customWidth="1"/>
    <col min="3" max="3" width="12.140625" bestFit="1" customWidth="1"/>
    <col min="4" max="4" width="14.140625" bestFit="1" customWidth="1"/>
    <col min="5" max="5" width="13.140625" customWidth="1"/>
    <col min="6" max="6" width="18.140625" bestFit="1" customWidth="1"/>
    <col min="7" max="7" width="4.140625" customWidth="1"/>
    <col min="8" max="8" width="3.85546875" customWidth="1"/>
    <col min="9" max="9" width="8.42578125" customWidth="1"/>
    <col min="10" max="10" width="7.7109375" customWidth="1"/>
    <col min="11" max="11" width="74.7109375" customWidth="1"/>
    <col min="12" max="12" width="11.140625" bestFit="1" customWidth="1"/>
    <col min="13" max="13" width="12" bestFit="1" customWidth="1"/>
    <col min="14" max="14" width="13.140625" customWidth="1"/>
    <col min="15" max="15" width="12" bestFit="1" customWidth="1"/>
    <col min="16" max="16" width="3.85546875" customWidth="1"/>
    <col min="17" max="17" width="12.140625" bestFit="1" customWidth="1"/>
    <col min="18" max="18" width="31" customWidth="1"/>
    <col min="19" max="19" width="10.28515625" customWidth="1"/>
    <col min="20" max="20" width="18.140625" bestFit="1" customWidth="1"/>
    <col min="21" max="21" width="18.28515625" customWidth="1"/>
    <col min="22" max="22" width="18.140625" customWidth="1"/>
  </cols>
  <sheetData>
    <row r="2" spans="1:22" x14ac:dyDescent="0.25">
      <c r="A2" s="600" t="s">
        <v>289</v>
      </c>
      <c r="B2" s="600"/>
      <c r="C2" s="600"/>
      <c r="D2" s="600"/>
      <c r="E2" s="600"/>
      <c r="F2" s="600"/>
      <c r="J2" s="596" t="s">
        <v>290</v>
      </c>
      <c r="K2" s="596"/>
      <c r="L2" s="596"/>
      <c r="M2" s="596"/>
      <c r="N2" s="596"/>
      <c r="O2" s="596"/>
      <c r="Q2" s="596" t="s">
        <v>291</v>
      </c>
      <c r="R2" s="596"/>
      <c r="S2" s="596"/>
      <c r="T2" s="596"/>
      <c r="U2" s="596"/>
      <c r="V2" s="596"/>
    </row>
    <row r="3" spans="1:22" x14ac:dyDescent="0.25">
      <c r="A3" s="97" t="s">
        <v>2</v>
      </c>
      <c r="B3" s="97" t="s">
        <v>292</v>
      </c>
      <c r="C3" s="97" t="s">
        <v>293</v>
      </c>
      <c r="D3" s="97" t="s">
        <v>18</v>
      </c>
      <c r="E3" s="97" t="s">
        <v>7</v>
      </c>
      <c r="F3" s="97" t="s">
        <v>294</v>
      </c>
      <c r="J3" s="97" t="s">
        <v>2</v>
      </c>
      <c r="K3" s="97" t="s">
        <v>292</v>
      </c>
      <c r="L3" s="97" t="s">
        <v>293</v>
      </c>
      <c r="M3" s="97" t="s">
        <v>295</v>
      </c>
      <c r="N3" s="97" t="s">
        <v>7</v>
      </c>
      <c r="O3" s="97" t="s">
        <v>294</v>
      </c>
      <c r="Q3" s="97" t="s">
        <v>2</v>
      </c>
      <c r="R3" s="97" t="s">
        <v>292</v>
      </c>
      <c r="S3" s="97" t="s">
        <v>293</v>
      </c>
      <c r="T3" s="97" t="s">
        <v>295</v>
      </c>
      <c r="U3" s="97" t="s">
        <v>7</v>
      </c>
      <c r="V3" s="97" t="s">
        <v>294</v>
      </c>
    </row>
    <row r="4" spans="1:22" ht="16.5" customHeight="1" x14ac:dyDescent="0.25">
      <c r="A4" s="53">
        <v>1</v>
      </c>
      <c r="B4" s="61" t="s">
        <v>296</v>
      </c>
      <c r="C4" s="53">
        <v>1</v>
      </c>
      <c r="D4" s="87">
        <v>0</v>
      </c>
      <c r="E4" s="87">
        <f t="shared" ref="E4:E40" si="0">D4*C4</f>
        <v>0</v>
      </c>
      <c r="F4" s="61"/>
      <c r="J4" s="53">
        <v>1</v>
      </c>
      <c r="K4" s="61" t="s">
        <v>297</v>
      </c>
      <c r="L4" s="53">
        <v>1</v>
      </c>
      <c r="M4" s="87">
        <v>0</v>
      </c>
      <c r="N4" s="87">
        <f t="shared" ref="N4:N10" si="1">M4*L4</f>
        <v>0</v>
      </c>
      <c r="O4" s="87"/>
      <c r="P4" s="89"/>
      <c r="Q4" s="53">
        <v>1</v>
      </c>
      <c r="R4" s="61" t="s">
        <v>297</v>
      </c>
      <c r="S4" s="53">
        <v>1</v>
      </c>
      <c r="T4" s="87">
        <v>0</v>
      </c>
      <c r="U4" s="87">
        <f t="shared" ref="U4:U15" si="2">T4*S4</f>
        <v>0</v>
      </c>
      <c r="V4" s="87"/>
    </row>
    <row r="5" spans="1:22" x14ac:dyDescent="0.25">
      <c r="A5" s="53">
        <v>2</v>
      </c>
      <c r="B5" s="61" t="s">
        <v>298</v>
      </c>
      <c r="C5" s="53">
        <v>1</v>
      </c>
      <c r="D5" s="87">
        <v>0</v>
      </c>
      <c r="E5" s="87">
        <f t="shared" si="0"/>
        <v>0</v>
      </c>
      <c r="F5" s="87"/>
      <c r="J5" s="53">
        <v>2</v>
      </c>
      <c r="K5" s="61" t="s">
        <v>299</v>
      </c>
      <c r="L5" s="53">
        <v>1</v>
      </c>
      <c r="M5" s="87">
        <v>0</v>
      </c>
      <c r="N5" s="87">
        <f t="shared" si="1"/>
        <v>0</v>
      </c>
      <c r="O5" s="87"/>
      <c r="P5" s="89"/>
      <c r="Q5" s="53">
        <v>2</v>
      </c>
      <c r="R5" s="61" t="s">
        <v>299</v>
      </c>
      <c r="S5" s="53">
        <v>1</v>
      </c>
      <c r="T5" s="87">
        <v>0</v>
      </c>
      <c r="U5" s="87">
        <f t="shared" si="2"/>
        <v>0</v>
      </c>
      <c r="V5" s="87"/>
    </row>
    <row r="6" spans="1:22" x14ac:dyDescent="0.25">
      <c r="A6" s="53">
        <v>3</v>
      </c>
      <c r="B6" s="61" t="s">
        <v>300</v>
      </c>
      <c r="C6" s="53">
        <v>2</v>
      </c>
      <c r="D6" s="87">
        <v>0</v>
      </c>
      <c r="E6" s="87">
        <f t="shared" si="0"/>
        <v>0</v>
      </c>
      <c r="F6" s="87"/>
      <c r="J6" s="53">
        <v>3</v>
      </c>
      <c r="K6" s="61" t="s">
        <v>301</v>
      </c>
      <c r="L6" s="53">
        <v>1</v>
      </c>
      <c r="M6" s="87">
        <v>0</v>
      </c>
      <c r="N6" s="87">
        <f t="shared" si="1"/>
        <v>0</v>
      </c>
      <c r="O6" s="87"/>
      <c r="P6" s="89"/>
      <c r="Q6" s="53">
        <v>3</v>
      </c>
      <c r="R6" s="61" t="s">
        <v>301</v>
      </c>
      <c r="S6" s="53">
        <v>1</v>
      </c>
      <c r="T6" s="87">
        <v>0</v>
      </c>
      <c r="U6" s="87">
        <f t="shared" si="2"/>
        <v>0</v>
      </c>
      <c r="V6" s="87"/>
    </row>
    <row r="7" spans="1:22" ht="32.25" customHeight="1" x14ac:dyDescent="0.25">
      <c r="A7" s="53">
        <v>4</v>
      </c>
      <c r="B7" s="61" t="s">
        <v>302</v>
      </c>
      <c r="C7" s="53">
        <v>1</v>
      </c>
      <c r="D7" s="87">
        <v>0</v>
      </c>
      <c r="E7" s="87">
        <f t="shared" si="0"/>
        <v>0</v>
      </c>
      <c r="F7" s="87"/>
      <c r="J7" s="53">
        <v>4</v>
      </c>
      <c r="K7" s="98" t="s">
        <v>303</v>
      </c>
      <c r="L7" s="53">
        <v>1</v>
      </c>
      <c r="M7" s="87">
        <v>0</v>
      </c>
      <c r="N7" s="87">
        <f t="shared" si="1"/>
        <v>0</v>
      </c>
      <c r="O7" s="87"/>
      <c r="P7" s="89"/>
      <c r="Q7" s="53">
        <v>4</v>
      </c>
      <c r="R7" s="98" t="s">
        <v>303</v>
      </c>
      <c r="S7" s="53">
        <v>1</v>
      </c>
      <c r="T7" s="87">
        <v>0</v>
      </c>
      <c r="U7" s="87">
        <f t="shared" si="2"/>
        <v>0</v>
      </c>
      <c r="V7" s="87"/>
    </row>
    <row r="8" spans="1:22" ht="15.75" customHeight="1" x14ac:dyDescent="0.25">
      <c r="A8" s="53">
        <v>5</v>
      </c>
      <c r="B8" s="61" t="s">
        <v>304</v>
      </c>
      <c r="C8" s="53">
        <v>1</v>
      </c>
      <c r="D8" s="87">
        <v>0</v>
      </c>
      <c r="E8" s="87">
        <f t="shared" si="0"/>
        <v>0</v>
      </c>
      <c r="F8" s="87"/>
      <c r="J8" s="53">
        <v>5</v>
      </c>
      <c r="K8" s="61" t="s">
        <v>305</v>
      </c>
      <c r="L8" s="53">
        <v>2</v>
      </c>
      <c r="M8" s="87">
        <v>0</v>
      </c>
      <c r="N8" s="87">
        <f t="shared" si="1"/>
        <v>0</v>
      </c>
      <c r="O8" s="87"/>
      <c r="P8" s="89"/>
      <c r="Q8" s="53">
        <v>5</v>
      </c>
      <c r="R8" s="61" t="s">
        <v>305</v>
      </c>
      <c r="S8" s="53">
        <v>2</v>
      </c>
      <c r="T8" s="87">
        <v>0</v>
      </c>
      <c r="U8" s="87">
        <f t="shared" si="2"/>
        <v>0</v>
      </c>
      <c r="V8" s="87"/>
    </row>
    <row r="9" spans="1:22" x14ac:dyDescent="0.25">
      <c r="A9" s="53">
        <v>6</v>
      </c>
      <c r="B9" s="61" t="s">
        <v>306</v>
      </c>
      <c r="C9" s="53">
        <v>1</v>
      </c>
      <c r="D9" s="87">
        <v>0</v>
      </c>
      <c r="E9" s="87">
        <f t="shared" si="0"/>
        <v>0</v>
      </c>
      <c r="F9" s="87"/>
      <c r="J9" s="53">
        <v>6</v>
      </c>
      <c r="K9" s="61" t="s">
        <v>307</v>
      </c>
      <c r="L9" s="53">
        <v>1</v>
      </c>
      <c r="M9" s="87">
        <v>0</v>
      </c>
      <c r="N9" s="87">
        <f t="shared" si="1"/>
        <v>0</v>
      </c>
      <c r="O9" s="87"/>
      <c r="P9" s="89"/>
      <c r="Q9" s="53">
        <v>6</v>
      </c>
      <c r="R9" s="61" t="s">
        <v>307</v>
      </c>
      <c r="S9" s="53">
        <v>1</v>
      </c>
      <c r="T9" s="87">
        <v>0</v>
      </c>
      <c r="U9" s="87">
        <f t="shared" si="2"/>
        <v>0</v>
      </c>
      <c r="V9" s="87"/>
    </row>
    <row r="10" spans="1:22" x14ac:dyDescent="0.25">
      <c r="A10" s="53">
        <v>7</v>
      </c>
      <c r="B10" s="61" t="s">
        <v>308</v>
      </c>
      <c r="C10" s="53">
        <v>1</v>
      </c>
      <c r="D10" s="87">
        <v>0</v>
      </c>
      <c r="E10" s="87">
        <f t="shared" si="0"/>
        <v>0</v>
      </c>
      <c r="F10" s="87"/>
      <c r="J10" s="53">
        <v>7</v>
      </c>
      <c r="K10" s="61" t="s">
        <v>309</v>
      </c>
      <c r="L10" s="53">
        <v>2</v>
      </c>
      <c r="M10" s="87">
        <v>0</v>
      </c>
      <c r="N10" s="87">
        <f t="shared" si="1"/>
        <v>0</v>
      </c>
      <c r="O10" s="87"/>
      <c r="P10" s="89"/>
      <c r="Q10" s="53">
        <v>7</v>
      </c>
      <c r="R10" s="61" t="s">
        <v>309</v>
      </c>
      <c r="S10" s="53">
        <v>2</v>
      </c>
      <c r="T10" s="87">
        <v>0</v>
      </c>
      <c r="U10" s="87">
        <f t="shared" si="2"/>
        <v>0</v>
      </c>
      <c r="V10" s="87"/>
    </row>
    <row r="11" spans="1:22" x14ac:dyDescent="0.25">
      <c r="A11" s="53">
        <v>8</v>
      </c>
      <c r="B11" s="61" t="s">
        <v>310</v>
      </c>
      <c r="C11" s="53">
        <v>1</v>
      </c>
      <c r="D11" s="87">
        <v>0</v>
      </c>
      <c r="E11" s="87">
        <f t="shared" si="0"/>
        <v>0</v>
      </c>
      <c r="F11" s="87"/>
      <c r="L11" s="598" t="s">
        <v>7</v>
      </c>
      <c r="M11" s="598"/>
      <c r="N11" s="149">
        <f>SUM(N4:N10)</f>
        <v>0</v>
      </c>
      <c r="Q11" s="53">
        <v>8</v>
      </c>
      <c r="R11" s="61" t="s">
        <v>311</v>
      </c>
      <c r="S11" s="53">
        <v>1</v>
      </c>
      <c r="T11" s="87">
        <v>0</v>
      </c>
      <c r="U11" s="87">
        <f t="shared" si="2"/>
        <v>0</v>
      </c>
      <c r="V11" s="87"/>
    </row>
    <row r="12" spans="1:22" x14ac:dyDescent="0.25">
      <c r="A12" s="53">
        <v>9</v>
      </c>
      <c r="B12" s="61" t="s">
        <v>312</v>
      </c>
      <c r="C12" s="53">
        <v>2</v>
      </c>
      <c r="D12" s="87">
        <v>0</v>
      </c>
      <c r="E12" s="87">
        <f t="shared" si="0"/>
        <v>0</v>
      </c>
      <c r="F12" s="87"/>
      <c r="L12" s="599" t="s">
        <v>313</v>
      </c>
      <c r="M12" s="599"/>
      <c r="N12" s="148">
        <f>N11/30</f>
        <v>0</v>
      </c>
      <c r="Q12" s="53">
        <v>9</v>
      </c>
      <c r="R12" s="61" t="s">
        <v>314</v>
      </c>
      <c r="S12" s="53">
        <v>1</v>
      </c>
      <c r="T12" s="87">
        <v>0</v>
      </c>
      <c r="U12" s="87">
        <f t="shared" si="2"/>
        <v>0</v>
      </c>
      <c r="V12" s="87"/>
    </row>
    <row r="13" spans="1:22" x14ac:dyDescent="0.25">
      <c r="A13" s="53">
        <v>10</v>
      </c>
      <c r="B13" s="61" t="s">
        <v>315</v>
      </c>
      <c r="C13" s="53">
        <v>1</v>
      </c>
      <c r="D13" s="87">
        <v>0</v>
      </c>
      <c r="E13" s="87">
        <f t="shared" si="0"/>
        <v>0</v>
      </c>
      <c r="F13" s="87"/>
      <c r="Q13" s="53">
        <v>10</v>
      </c>
      <c r="R13" s="61" t="s">
        <v>316</v>
      </c>
      <c r="S13" s="53">
        <v>1</v>
      </c>
      <c r="T13" s="87">
        <v>0</v>
      </c>
      <c r="U13" s="87">
        <f t="shared" si="2"/>
        <v>0</v>
      </c>
      <c r="V13" s="87"/>
    </row>
    <row r="14" spans="1:22" x14ac:dyDescent="0.25">
      <c r="A14" s="53">
        <v>11</v>
      </c>
      <c r="B14" s="61" t="s">
        <v>317</v>
      </c>
      <c r="C14" s="53">
        <v>1</v>
      </c>
      <c r="D14" s="87">
        <v>0</v>
      </c>
      <c r="E14" s="87">
        <f t="shared" si="0"/>
        <v>0</v>
      </c>
      <c r="F14" s="87"/>
      <c r="J14" s="596" t="s">
        <v>318</v>
      </c>
      <c r="K14" s="596"/>
      <c r="L14" s="596"/>
      <c r="M14" s="596"/>
      <c r="N14" s="596"/>
      <c r="O14" s="596"/>
      <c r="Q14" s="53">
        <v>11</v>
      </c>
      <c r="R14" s="61" t="s">
        <v>319</v>
      </c>
      <c r="S14" s="53">
        <v>1</v>
      </c>
      <c r="T14" s="87">
        <v>0</v>
      </c>
      <c r="U14" s="87">
        <f t="shared" si="2"/>
        <v>0</v>
      </c>
      <c r="V14" s="87"/>
    </row>
    <row r="15" spans="1:22" x14ac:dyDescent="0.25">
      <c r="A15" s="53">
        <v>12</v>
      </c>
      <c r="B15" s="61" t="s">
        <v>320</v>
      </c>
      <c r="C15" s="53">
        <v>2</v>
      </c>
      <c r="D15" s="87">
        <v>0</v>
      </c>
      <c r="E15" s="87">
        <f t="shared" si="0"/>
        <v>0</v>
      </c>
      <c r="F15" s="87"/>
      <c r="J15" s="97" t="s">
        <v>2</v>
      </c>
      <c r="K15" s="97" t="s">
        <v>292</v>
      </c>
      <c r="L15" s="97" t="s">
        <v>293</v>
      </c>
      <c r="M15" s="97" t="s">
        <v>295</v>
      </c>
      <c r="N15" s="97" t="s">
        <v>7</v>
      </c>
      <c r="O15" s="97" t="s">
        <v>294</v>
      </c>
      <c r="Q15" s="53">
        <v>12</v>
      </c>
      <c r="R15" s="61" t="s">
        <v>321</v>
      </c>
      <c r="S15" s="53">
        <v>1</v>
      </c>
      <c r="T15" s="87">
        <v>0</v>
      </c>
      <c r="U15" s="87">
        <f t="shared" si="2"/>
        <v>0</v>
      </c>
      <c r="V15" s="87"/>
    </row>
    <row r="16" spans="1:22" x14ac:dyDescent="0.25">
      <c r="A16" s="53">
        <v>13</v>
      </c>
      <c r="B16" s="61" t="s">
        <v>322</v>
      </c>
      <c r="C16" s="53">
        <v>2</v>
      </c>
      <c r="D16" s="87">
        <v>0</v>
      </c>
      <c r="E16" s="87">
        <f t="shared" si="0"/>
        <v>0</v>
      </c>
      <c r="F16" s="87"/>
      <c r="J16" s="53">
        <v>1</v>
      </c>
      <c r="K16" s="61" t="s">
        <v>297</v>
      </c>
      <c r="L16" s="53">
        <v>1</v>
      </c>
      <c r="M16" s="87">
        <v>0</v>
      </c>
      <c r="N16" s="87">
        <f t="shared" ref="N16:N22" si="3">M16*L16</f>
        <v>0</v>
      </c>
      <c r="O16" s="87"/>
      <c r="P16" s="89"/>
      <c r="S16" s="598" t="s">
        <v>7</v>
      </c>
      <c r="T16" s="598"/>
      <c r="U16" s="149">
        <f>SUM(U4:U15)</f>
        <v>0</v>
      </c>
    </row>
    <row r="17" spans="1:22" x14ac:dyDescent="0.25">
      <c r="A17" s="53">
        <v>14</v>
      </c>
      <c r="B17" s="61" t="s">
        <v>323</v>
      </c>
      <c r="C17" s="53">
        <v>2</v>
      </c>
      <c r="D17" s="87">
        <v>0</v>
      </c>
      <c r="E17" s="87">
        <f t="shared" si="0"/>
        <v>0</v>
      </c>
      <c r="F17" s="87"/>
      <c r="J17" s="53">
        <v>2</v>
      </c>
      <c r="K17" s="61" t="s">
        <v>299</v>
      </c>
      <c r="L17" s="53">
        <v>1</v>
      </c>
      <c r="M17" s="87">
        <v>0</v>
      </c>
      <c r="N17" s="87">
        <f t="shared" si="3"/>
        <v>0</v>
      </c>
      <c r="O17" s="87"/>
      <c r="P17" s="89"/>
      <c r="S17" s="599" t="s">
        <v>313</v>
      </c>
      <c r="T17" s="599"/>
      <c r="U17" s="148">
        <f>U16/30</f>
        <v>0</v>
      </c>
    </row>
    <row r="18" spans="1:22" x14ac:dyDescent="0.25">
      <c r="A18" s="53">
        <v>15</v>
      </c>
      <c r="B18" s="127" t="s">
        <v>324</v>
      </c>
      <c r="C18" s="53">
        <v>2</v>
      </c>
      <c r="D18" s="87">
        <v>0</v>
      </c>
      <c r="E18" s="87">
        <f t="shared" si="0"/>
        <v>0</v>
      </c>
      <c r="F18" s="87"/>
      <c r="J18" s="53">
        <v>3</v>
      </c>
      <c r="K18" s="61" t="s">
        <v>301</v>
      </c>
      <c r="L18" s="53">
        <v>1</v>
      </c>
      <c r="M18" s="87">
        <v>0</v>
      </c>
      <c r="N18" s="87">
        <f t="shared" si="3"/>
        <v>0</v>
      </c>
      <c r="O18" s="87"/>
      <c r="P18" s="89"/>
    </row>
    <row r="19" spans="1:22" ht="41.25" customHeight="1" x14ac:dyDescent="0.25">
      <c r="A19" s="53">
        <v>16</v>
      </c>
      <c r="B19" s="61" t="s">
        <v>325</v>
      </c>
      <c r="C19" s="53">
        <v>2</v>
      </c>
      <c r="D19" s="87">
        <v>0</v>
      </c>
      <c r="E19" s="87">
        <f t="shared" si="0"/>
        <v>0</v>
      </c>
      <c r="F19" s="87"/>
      <c r="J19" s="53">
        <v>4</v>
      </c>
      <c r="K19" s="98" t="s">
        <v>303</v>
      </c>
      <c r="L19" s="53">
        <v>1</v>
      </c>
      <c r="M19" s="87">
        <v>0</v>
      </c>
      <c r="N19" s="87">
        <f t="shared" si="3"/>
        <v>0</v>
      </c>
      <c r="O19" s="87"/>
      <c r="P19" s="89"/>
      <c r="Q19" s="597" t="s">
        <v>326</v>
      </c>
      <c r="R19" s="597"/>
      <c r="S19" s="597"/>
      <c r="T19" s="597"/>
      <c r="U19" s="597"/>
      <c r="V19" s="597"/>
    </row>
    <row r="20" spans="1:22" ht="18" customHeight="1" x14ac:dyDescent="0.25">
      <c r="A20" s="53">
        <v>17</v>
      </c>
      <c r="B20" s="61" t="s">
        <v>327</v>
      </c>
      <c r="C20" s="53">
        <v>2</v>
      </c>
      <c r="D20" s="87">
        <v>0</v>
      </c>
      <c r="E20" s="87">
        <f t="shared" si="0"/>
        <v>0</v>
      </c>
      <c r="F20" s="87"/>
      <c r="J20" s="53">
        <v>5</v>
      </c>
      <c r="K20" s="61" t="s">
        <v>305</v>
      </c>
      <c r="L20" s="53">
        <v>1</v>
      </c>
      <c r="M20" s="87">
        <v>0</v>
      </c>
      <c r="N20" s="87">
        <f t="shared" si="3"/>
        <v>0</v>
      </c>
      <c r="O20" s="87"/>
      <c r="P20" s="89"/>
      <c r="Q20" s="97" t="s">
        <v>2</v>
      </c>
      <c r="R20" s="97" t="s">
        <v>292</v>
      </c>
      <c r="S20" s="97" t="s">
        <v>293</v>
      </c>
      <c r="T20" s="97" t="s">
        <v>295</v>
      </c>
      <c r="U20" s="97" t="s">
        <v>7</v>
      </c>
      <c r="V20" s="97" t="s">
        <v>294</v>
      </c>
    </row>
    <row r="21" spans="1:22" x14ac:dyDescent="0.25">
      <c r="A21" s="53">
        <v>18</v>
      </c>
      <c r="B21" s="61" t="s">
        <v>328</v>
      </c>
      <c r="C21" s="53">
        <v>1</v>
      </c>
      <c r="D21" s="87">
        <v>0</v>
      </c>
      <c r="E21" s="87">
        <f t="shared" si="0"/>
        <v>0</v>
      </c>
      <c r="F21" s="87"/>
      <c r="J21" s="53">
        <v>6</v>
      </c>
      <c r="K21" s="61" t="s">
        <v>307</v>
      </c>
      <c r="L21" s="53">
        <v>1</v>
      </c>
      <c r="M21" s="87">
        <v>0</v>
      </c>
      <c r="N21" s="87">
        <f t="shared" si="3"/>
        <v>0</v>
      </c>
      <c r="O21" s="87"/>
      <c r="P21" s="89"/>
      <c r="Q21" s="53">
        <v>1</v>
      </c>
      <c r="R21" s="61" t="s">
        <v>297</v>
      </c>
      <c r="S21" s="53">
        <v>1</v>
      </c>
      <c r="T21" s="87">
        <v>0</v>
      </c>
      <c r="U21" s="87">
        <f t="shared" ref="U21:U34" si="4">T21*S21</f>
        <v>0</v>
      </c>
      <c r="V21" s="87"/>
    </row>
    <row r="22" spans="1:22" x14ac:dyDescent="0.25">
      <c r="A22" s="53">
        <v>19</v>
      </c>
      <c r="B22" s="61" t="s">
        <v>329</v>
      </c>
      <c r="C22" s="53">
        <v>2</v>
      </c>
      <c r="D22" s="87">
        <v>0</v>
      </c>
      <c r="E22" s="87">
        <f t="shared" si="0"/>
        <v>0</v>
      </c>
      <c r="F22" s="87"/>
      <c r="J22" s="53">
        <v>7</v>
      </c>
      <c r="K22" s="61" t="s">
        <v>309</v>
      </c>
      <c r="L22" s="53">
        <v>2</v>
      </c>
      <c r="M22" s="87">
        <v>0</v>
      </c>
      <c r="N22" s="87">
        <f t="shared" si="3"/>
        <v>0</v>
      </c>
      <c r="O22" s="87"/>
      <c r="P22" s="89"/>
      <c r="Q22" s="53">
        <v>2</v>
      </c>
      <c r="R22" s="61" t="s">
        <v>299</v>
      </c>
      <c r="S22" s="53">
        <v>1</v>
      </c>
      <c r="T22" s="87">
        <v>0</v>
      </c>
      <c r="U22" s="87">
        <f t="shared" si="4"/>
        <v>0</v>
      </c>
      <c r="V22" s="87"/>
    </row>
    <row r="23" spans="1:22" x14ac:dyDescent="0.25">
      <c r="A23" s="53">
        <v>20</v>
      </c>
      <c r="B23" s="61" t="s">
        <v>330</v>
      </c>
      <c r="C23" s="53">
        <v>1</v>
      </c>
      <c r="D23" s="87">
        <v>0</v>
      </c>
      <c r="E23" s="87">
        <f t="shared" si="0"/>
        <v>0</v>
      </c>
      <c r="F23" s="87"/>
      <c r="L23" s="598" t="s">
        <v>7</v>
      </c>
      <c r="M23" s="598"/>
      <c r="N23" s="149">
        <f>SUM(N16:N22)</f>
        <v>0</v>
      </c>
      <c r="Q23" s="53">
        <v>3</v>
      </c>
      <c r="R23" s="61" t="s">
        <v>301</v>
      </c>
      <c r="S23" s="53">
        <v>1</v>
      </c>
      <c r="T23" s="87">
        <v>0</v>
      </c>
      <c r="U23" s="87">
        <f t="shared" si="4"/>
        <v>0</v>
      </c>
      <c r="V23" s="87"/>
    </row>
    <row r="24" spans="1:22" ht="37.5" customHeight="1" x14ac:dyDescent="0.25">
      <c r="A24" s="53">
        <v>21</v>
      </c>
      <c r="B24" s="61" t="s">
        <v>331</v>
      </c>
      <c r="C24" s="53">
        <v>2</v>
      </c>
      <c r="D24" s="87">
        <v>0</v>
      </c>
      <c r="E24" s="87">
        <f t="shared" si="0"/>
        <v>0</v>
      </c>
      <c r="F24" s="87"/>
      <c r="L24" s="599" t="s">
        <v>313</v>
      </c>
      <c r="M24" s="599"/>
      <c r="N24" s="148">
        <f>N23/30</f>
        <v>0</v>
      </c>
      <c r="Q24" s="53">
        <v>4</v>
      </c>
      <c r="R24" s="98" t="s">
        <v>303</v>
      </c>
      <c r="S24" s="53">
        <v>1</v>
      </c>
      <c r="T24" s="87">
        <v>0</v>
      </c>
      <c r="U24" s="87">
        <f t="shared" si="4"/>
        <v>0</v>
      </c>
      <c r="V24" s="87"/>
    </row>
    <row r="25" spans="1:22" ht="27" customHeight="1" x14ac:dyDescent="0.25">
      <c r="A25" s="53">
        <v>22</v>
      </c>
      <c r="B25" s="61" t="s">
        <v>332</v>
      </c>
      <c r="C25" s="53">
        <v>2</v>
      </c>
      <c r="D25" s="87">
        <v>0</v>
      </c>
      <c r="E25" s="87">
        <f t="shared" si="0"/>
        <v>0</v>
      </c>
      <c r="F25" s="87"/>
      <c r="Q25" s="53">
        <v>5</v>
      </c>
      <c r="R25" s="61" t="s">
        <v>307</v>
      </c>
      <c r="S25" s="53">
        <v>1</v>
      </c>
      <c r="T25" s="87">
        <v>0</v>
      </c>
      <c r="U25" s="87">
        <f t="shared" si="4"/>
        <v>0</v>
      </c>
      <c r="V25" s="87"/>
    </row>
    <row r="26" spans="1:22" x14ac:dyDescent="0.25">
      <c r="A26" s="53">
        <v>23</v>
      </c>
      <c r="B26" s="61" t="s">
        <v>333</v>
      </c>
      <c r="C26" s="53">
        <v>1</v>
      </c>
      <c r="D26" s="87">
        <v>0</v>
      </c>
      <c r="E26" s="87">
        <f t="shared" si="0"/>
        <v>0</v>
      </c>
      <c r="F26" s="87"/>
      <c r="Q26" s="53">
        <v>6</v>
      </c>
      <c r="R26" s="61" t="s">
        <v>309</v>
      </c>
      <c r="S26" s="53">
        <v>2</v>
      </c>
      <c r="T26" s="87">
        <v>0</v>
      </c>
      <c r="U26" s="87">
        <f t="shared" si="4"/>
        <v>0</v>
      </c>
      <c r="V26" s="87"/>
    </row>
    <row r="27" spans="1:22" x14ac:dyDescent="0.25">
      <c r="A27" s="53">
        <v>24</v>
      </c>
      <c r="B27" s="61" t="s">
        <v>334</v>
      </c>
      <c r="C27" s="53">
        <v>1</v>
      </c>
      <c r="D27" s="87">
        <v>0</v>
      </c>
      <c r="E27" s="87">
        <f t="shared" si="0"/>
        <v>0</v>
      </c>
      <c r="F27" s="87"/>
      <c r="J27" s="596" t="s">
        <v>335</v>
      </c>
      <c r="K27" s="596"/>
      <c r="L27" s="596"/>
      <c r="M27" s="596"/>
      <c r="N27" s="596"/>
      <c r="O27" s="596"/>
      <c r="Q27" s="53">
        <v>7</v>
      </c>
      <c r="R27" s="61" t="s">
        <v>336</v>
      </c>
      <c r="S27" s="53">
        <v>1</v>
      </c>
      <c r="T27" s="87">
        <v>0</v>
      </c>
      <c r="U27" s="87">
        <f t="shared" si="4"/>
        <v>0</v>
      </c>
      <c r="V27" s="87"/>
    </row>
    <row r="28" spans="1:22" x14ac:dyDescent="0.25">
      <c r="A28" s="53">
        <v>25</v>
      </c>
      <c r="B28" s="61" t="s">
        <v>337</v>
      </c>
      <c r="C28" s="53">
        <v>1</v>
      </c>
      <c r="D28" s="87">
        <v>0</v>
      </c>
      <c r="E28" s="87">
        <f t="shared" si="0"/>
        <v>0</v>
      </c>
      <c r="F28" s="87"/>
      <c r="J28" s="97" t="s">
        <v>2</v>
      </c>
      <c r="K28" s="97" t="s">
        <v>292</v>
      </c>
      <c r="L28" s="97" t="s">
        <v>293</v>
      </c>
      <c r="M28" s="97" t="s">
        <v>295</v>
      </c>
      <c r="N28" s="97" t="s">
        <v>7</v>
      </c>
      <c r="O28" s="97" t="s">
        <v>294</v>
      </c>
      <c r="P28" s="89"/>
      <c r="Q28" s="53">
        <v>8</v>
      </c>
      <c r="R28" s="61" t="s">
        <v>338</v>
      </c>
      <c r="S28" s="53">
        <v>1</v>
      </c>
      <c r="T28" s="87">
        <v>0</v>
      </c>
      <c r="U28" s="87">
        <f t="shared" si="4"/>
        <v>0</v>
      </c>
      <c r="V28" s="87"/>
    </row>
    <row r="29" spans="1:22" x14ac:dyDescent="0.25">
      <c r="A29" s="53">
        <v>26</v>
      </c>
      <c r="B29" s="61" t="s">
        <v>339</v>
      </c>
      <c r="C29" s="53">
        <v>1</v>
      </c>
      <c r="D29" s="87">
        <v>0</v>
      </c>
      <c r="E29" s="87">
        <f t="shared" si="0"/>
        <v>0</v>
      </c>
      <c r="F29" s="87"/>
      <c r="J29" s="53">
        <v>1</v>
      </c>
      <c r="K29" s="61" t="s">
        <v>340</v>
      </c>
      <c r="L29" s="53">
        <v>1</v>
      </c>
      <c r="M29" s="87">
        <v>0</v>
      </c>
      <c r="N29" s="87">
        <f t="shared" ref="N29:N38" si="5">M29*L29</f>
        <v>0</v>
      </c>
      <c r="O29" s="87"/>
      <c r="P29" s="89"/>
      <c r="Q29" s="53">
        <v>9</v>
      </c>
      <c r="R29" s="61" t="s">
        <v>341</v>
      </c>
      <c r="S29" s="53">
        <v>1</v>
      </c>
      <c r="T29" s="87">
        <v>0</v>
      </c>
      <c r="U29" s="87">
        <f t="shared" si="4"/>
        <v>0</v>
      </c>
      <c r="V29" s="87"/>
    </row>
    <row r="30" spans="1:22" x14ac:dyDescent="0.25">
      <c r="A30" s="53">
        <v>27</v>
      </c>
      <c r="B30" s="61" t="s">
        <v>342</v>
      </c>
      <c r="C30" s="53">
        <v>1</v>
      </c>
      <c r="D30" s="87">
        <v>0</v>
      </c>
      <c r="E30" s="87">
        <f t="shared" si="0"/>
        <v>0</v>
      </c>
      <c r="F30" s="87"/>
      <c r="J30" s="53">
        <v>2</v>
      </c>
      <c r="K30" s="61" t="s">
        <v>343</v>
      </c>
      <c r="L30" s="53">
        <v>1</v>
      </c>
      <c r="M30" s="87">
        <v>0</v>
      </c>
      <c r="N30" s="87">
        <f t="shared" si="5"/>
        <v>0</v>
      </c>
      <c r="O30" s="87"/>
      <c r="P30" s="89"/>
      <c r="Q30" s="53">
        <v>10</v>
      </c>
      <c r="R30" s="61" t="s">
        <v>344</v>
      </c>
      <c r="S30" s="53">
        <v>1</v>
      </c>
      <c r="T30" s="87">
        <v>0</v>
      </c>
      <c r="U30" s="87">
        <f t="shared" si="4"/>
        <v>0</v>
      </c>
      <c r="V30" s="87"/>
    </row>
    <row r="31" spans="1:22" x14ac:dyDescent="0.25">
      <c r="A31" s="53">
        <v>28</v>
      </c>
      <c r="B31" s="61" t="s">
        <v>345</v>
      </c>
      <c r="C31" s="53">
        <v>2</v>
      </c>
      <c r="D31" s="87">
        <v>0</v>
      </c>
      <c r="E31" s="87">
        <f t="shared" si="0"/>
        <v>0</v>
      </c>
      <c r="F31" s="87"/>
      <c r="J31" s="53">
        <v>3</v>
      </c>
      <c r="K31" s="61" t="s">
        <v>301</v>
      </c>
      <c r="L31" s="53">
        <v>1</v>
      </c>
      <c r="M31" s="87">
        <v>0</v>
      </c>
      <c r="N31" s="87">
        <f t="shared" si="5"/>
        <v>0</v>
      </c>
      <c r="O31" s="87"/>
      <c r="P31" s="89"/>
      <c r="Q31" s="53">
        <v>11</v>
      </c>
      <c r="R31" s="61" t="s">
        <v>346</v>
      </c>
      <c r="S31" s="53">
        <v>1</v>
      </c>
      <c r="T31" s="87">
        <v>0</v>
      </c>
      <c r="U31" s="87">
        <f t="shared" si="4"/>
        <v>0</v>
      </c>
      <c r="V31" s="87"/>
    </row>
    <row r="32" spans="1:22" x14ac:dyDescent="0.25">
      <c r="A32" s="53">
        <v>29</v>
      </c>
      <c r="B32" s="61" t="s">
        <v>347</v>
      </c>
      <c r="C32" s="53">
        <v>1</v>
      </c>
      <c r="D32" s="87">
        <v>0</v>
      </c>
      <c r="E32" s="87">
        <f t="shared" si="0"/>
        <v>0</v>
      </c>
      <c r="F32" s="87"/>
      <c r="J32" s="53">
        <v>4</v>
      </c>
      <c r="K32" s="61" t="s">
        <v>348</v>
      </c>
      <c r="L32" s="53">
        <v>1</v>
      </c>
      <c r="M32" s="87">
        <v>0</v>
      </c>
      <c r="N32" s="87">
        <f t="shared" si="5"/>
        <v>0</v>
      </c>
      <c r="O32" s="87"/>
      <c r="P32" s="89"/>
      <c r="Q32" s="53">
        <v>12</v>
      </c>
      <c r="R32" s="61" t="s">
        <v>349</v>
      </c>
      <c r="S32" s="53">
        <v>1</v>
      </c>
      <c r="T32" s="87">
        <v>0</v>
      </c>
      <c r="U32" s="87">
        <f t="shared" si="4"/>
        <v>0</v>
      </c>
      <c r="V32" s="87"/>
    </row>
    <row r="33" spans="1:22" ht="28.5" customHeight="1" x14ac:dyDescent="0.25">
      <c r="A33" s="53">
        <v>30</v>
      </c>
      <c r="B33" s="61" t="s">
        <v>350</v>
      </c>
      <c r="C33" s="53">
        <v>1</v>
      </c>
      <c r="D33" s="87">
        <v>0</v>
      </c>
      <c r="E33" s="87">
        <f t="shared" si="0"/>
        <v>0</v>
      </c>
      <c r="F33" s="87"/>
      <c r="J33" s="53">
        <v>5</v>
      </c>
      <c r="K33" s="98" t="s">
        <v>303</v>
      </c>
      <c r="L33" s="53">
        <v>1</v>
      </c>
      <c r="M33" s="87">
        <v>0</v>
      </c>
      <c r="N33" s="87">
        <f t="shared" si="5"/>
        <v>0</v>
      </c>
      <c r="O33" s="87"/>
      <c r="P33" s="89"/>
      <c r="Q33" s="53">
        <v>13</v>
      </c>
      <c r="R33" s="61" t="s">
        <v>351</v>
      </c>
      <c r="S33" s="53">
        <v>1</v>
      </c>
      <c r="T33" s="87">
        <v>0</v>
      </c>
      <c r="U33" s="87">
        <f t="shared" si="4"/>
        <v>0</v>
      </c>
      <c r="V33" s="87"/>
    </row>
    <row r="34" spans="1:22" ht="15.75" customHeight="1" x14ac:dyDescent="0.25">
      <c r="A34" s="53">
        <v>31</v>
      </c>
      <c r="B34" s="61" t="s">
        <v>352</v>
      </c>
      <c r="C34" s="53">
        <v>2</v>
      </c>
      <c r="D34" s="87">
        <v>0</v>
      </c>
      <c r="E34" s="87">
        <f t="shared" si="0"/>
        <v>0</v>
      </c>
      <c r="F34" s="87"/>
      <c r="J34" s="53">
        <v>6</v>
      </c>
      <c r="K34" s="61" t="s">
        <v>302</v>
      </c>
      <c r="L34" s="53">
        <v>1</v>
      </c>
      <c r="M34" s="87">
        <v>0</v>
      </c>
      <c r="N34" s="87">
        <f t="shared" si="5"/>
        <v>0</v>
      </c>
      <c r="O34" s="87"/>
      <c r="P34" s="89"/>
      <c r="Q34" s="53">
        <v>14</v>
      </c>
      <c r="R34" s="61" t="s">
        <v>353</v>
      </c>
      <c r="S34" s="53">
        <v>1</v>
      </c>
      <c r="T34" s="87">
        <v>0</v>
      </c>
      <c r="U34" s="87">
        <f t="shared" si="4"/>
        <v>0</v>
      </c>
      <c r="V34" s="87"/>
    </row>
    <row r="35" spans="1:22" x14ac:dyDescent="0.25">
      <c r="A35" s="53">
        <v>32</v>
      </c>
      <c r="B35" s="61" t="s">
        <v>354</v>
      </c>
      <c r="C35" s="53">
        <v>1</v>
      </c>
      <c r="D35" s="87">
        <v>0</v>
      </c>
      <c r="E35" s="87">
        <f t="shared" si="0"/>
        <v>0</v>
      </c>
      <c r="F35" s="87"/>
      <c r="J35" s="53">
        <v>7</v>
      </c>
      <c r="K35" s="61" t="s">
        <v>355</v>
      </c>
      <c r="L35" s="53">
        <v>1</v>
      </c>
      <c r="M35" s="87">
        <v>0</v>
      </c>
      <c r="N35" s="87">
        <f t="shared" si="5"/>
        <v>0</v>
      </c>
      <c r="O35" s="87"/>
      <c r="P35" s="89"/>
      <c r="Q35" s="137"/>
      <c r="S35" s="598" t="s">
        <v>7</v>
      </c>
      <c r="T35" s="598"/>
      <c r="U35" s="149">
        <f>SUM(U21:U34)</f>
        <v>0</v>
      </c>
    </row>
    <row r="36" spans="1:22" x14ac:dyDescent="0.25">
      <c r="A36" s="53">
        <v>33</v>
      </c>
      <c r="B36" s="61" t="s">
        <v>356</v>
      </c>
      <c r="C36" s="53">
        <v>1</v>
      </c>
      <c r="D36" s="87">
        <v>0</v>
      </c>
      <c r="E36" s="87">
        <f t="shared" si="0"/>
        <v>0</v>
      </c>
      <c r="F36" s="87"/>
      <c r="J36" s="53">
        <v>8</v>
      </c>
      <c r="K36" s="61" t="s">
        <v>307</v>
      </c>
      <c r="L36" s="53">
        <v>1</v>
      </c>
      <c r="M36" s="87">
        <v>0</v>
      </c>
      <c r="N36" s="87">
        <f t="shared" si="5"/>
        <v>0</v>
      </c>
      <c r="O36" s="87"/>
      <c r="P36" s="89"/>
      <c r="S36" s="599" t="s">
        <v>313</v>
      </c>
      <c r="T36" s="599"/>
      <c r="U36" s="148">
        <f>U35/30</f>
        <v>0</v>
      </c>
    </row>
    <row r="37" spans="1:22" x14ac:dyDescent="0.25">
      <c r="A37" s="53">
        <v>34</v>
      </c>
      <c r="B37" s="61" t="s">
        <v>357</v>
      </c>
      <c r="C37" s="53">
        <v>1</v>
      </c>
      <c r="D37" s="87">
        <v>0</v>
      </c>
      <c r="E37" s="87">
        <f t="shared" si="0"/>
        <v>0</v>
      </c>
      <c r="F37" s="87"/>
      <c r="J37" s="53">
        <v>9</v>
      </c>
      <c r="K37" s="61" t="s">
        <v>358</v>
      </c>
      <c r="L37" s="53">
        <v>1</v>
      </c>
      <c r="M37" s="87">
        <v>0</v>
      </c>
      <c r="N37" s="87">
        <f t="shared" si="5"/>
        <v>0</v>
      </c>
      <c r="O37" s="87"/>
      <c r="P37" s="89"/>
      <c r="U37" s="156"/>
    </row>
    <row r="38" spans="1:22" x14ac:dyDescent="0.25">
      <c r="A38" s="53">
        <v>35</v>
      </c>
      <c r="B38" s="61" t="s">
        <v>359</v>
      </c>
      <c r="C38" s="53">
        <v>1</v>
      </c>
      <c r="D38" s="87">
        <v>0</v>
      </c>
      <c r="E38" s="87">
        <f t="shared" si="0"/>
        <v>0</v>
      </c>
      <c r="F38" s="87"/>
      <c r="J38" s="53">
        <v>10</v>
      </c>
      <c r="K38" s="61" t="s">
        <v>360</v>
      </c>
      <c r="L38" s="53">
        <v>1</v>
      </c>
      <c r="M38" s="87">
        <v>0</v>
      </c>
      <c r="N38" s="87">
        <f t="shared" si="5"/>
        <v>0</v>
      </c>
      <c r="O38" s="87"/>
    </row>
    <row r="39" spans="1:22" x14ac:dyDescent="0.25">
      <c r="A39" s="53">
        <v>36</v>
      </c>
      <c r="B39" s="61" t="s">
        <v>361</v>
      </c>
      <c r="C39" s="53">
        <v>1</v>
      </c>
      <c r="D39" s="87">
        <v>0</v>
      </c>
      <c r="E39" s="87">
        <f t="shared" si="0"/>
        <v>0</v>
      </c>
      <c r="F39" s="87"/>
      <c r="L39" s="598" t="s">
        <v>7</v>
      </c>
      <c r="M39" s="598"/>
      <c r="N39" s="149">
        <f>SUM(N29:N38)</f>
        <v>0</v>
      </c>
    </row>
    <row r="40" spans="1:22" x14ac:dyDescent="0.25">
      <c r="A40" s="53">
        <v>37</v>
      </c>
      <c r="B40" s="61" t="s">
        <v>362</v>
      </c>
      <c r="C40" s="53">
        <v>1</v>
      </c>
      <c r="D40" s="87">
        <v>0</v>
      </c>
      <c r="E40" s="87">
        <f t="shared" si="0"/>
        <v>0</v>
      </c>
      <c r="F40" s="87"/>
      <c r="L40" s="599" t="s">
        <v>313</v>
      </c>
      <c r="M40" s="599"/>
      <c r="N40" s="148">
        <f>N39/30</f>
        <v>0</v>
      </c>
    </row>
    <row r="41" spans="1:22" x14ac:dyDescent="0.25">
      <c r="A41" s="53">
        <v>38</v>
      </c>
      <c r="B41" s="61" t="s">
        <v>363</v>
      </c>
      <c r="C41" s="53">
        <v>1</v>
      </c>
      <c r="D41" s="87">
        <v>0</v>
      </c>
      <c r="E41" s="87">
        <f>D41*C41</f>
        <v>0</v>
      </c>
      <c r="F41" s="87"/>
    </row>
    <row r="42" spans="1:22" x14ac:dyDescent="0.25">
      <c r="A42" s="53">
        <v>39</v>
      </c>
      <c r="B42" s="61" t="s">
        <v>364</v>
      </c>
      <c r="C42" s="53">
        <v>2</v>
      </c>
      <c r="D42" s="87">
        <v>0</v>
      </c>
      <c r="E42" s="87">
        <f>D42*C42</f>
        <v>0</v>
      </c>
      <c r="F42" s="87"/>
    </row>
    <row r="43" spans="1:22" x14ac:dyDescent="0.25">
      <c r="A43" s="53">
        <v>40</v>
      </c>
      <c r="B43" s="61" t="s">
        <v>365</v>
      </c>
      <c r="C43" s="53">
        <v>2</v>
      </c>
      <c r="D43" s="87">
        <v>0</v>
      </c>
      <c r="E43" s="87">
        <f>D43*C43</f>
        <v>0</v>
      </c>
      <c r="F43" s="87"/>
    </row>
    <row r="44" spans="1:22" x14ac:dyDescent="0.25">
      <c r="A44" s="53">
        <v>41</v>
      </c>
      <c r="B44" s="61" t="s">
        <v>366</v>
      </c>
      <c r="C44" s="53">
        <v>2</v>
      </c>
      <c r="D44" s="87">
        <v>0</v>
      </c>
      <c r="E44" s="87">
        <f>D44*C44</f>
        <v>0</v>
      </c>
      <c r="F44" s="87"/>
    </row>
    <row r="45" spans="1:22" x14ac:dyDescent="0.25">
      <c r="A45" s="608" t="s">
        <v>7</v>
      </c>
      <c r="B45" s="609"/>
      <c r="C45" s="609"/>
      <c r="D45" s="610"/>
      <c r="E45" s="157">
        <f>SUM(E4:E44)</f>
        <v>0</v>
      </c>
      <c r="F45" s="151"/>
    </row>
    <row r="46" spans="1:22" ht="15.75" thickBot="1" x14ac:dyDescent="0.3">
      <c r="A46" s="605" t="s">
        <v>313</v>
      </c>
      <c r="B46" s="606"/>
      <c r="C46" s="606"/>
      <c r="D46" s="607"/>
      <c r="E46" s="99">
        <f>E45/30</f>
        <v>0</v>
      </c>
      <c r="F46" s="151"/>
    </row>
    <row r="47" spans="1:22" ht="15.75" thickBot="1" x14ac:dyDescent="0.3">
      <c r="A47" s="602" t="s">
        <v>367</v>
      </c>
      <c r="B47" s="603"/>
      <c r="C47" s="603"/>
      <c r="D47" s="604"/>
      <c r="E47" s="164">
        <f>E46/7</f>
        <v>0</v>
      </c>
    </row>
    <row r="49" spans="2:3" x14ac:dyDescent="0.25">
      <c r="B49" s="601" t="s">
        <v>14</v>
      </c>
      <c r="C49" s="601"/>
    </row>
    <row r="50" spans="2:3" x14ac:dyDescent="0.25">
      <c r="B50" s="294" t="s">
        <v>368</v>
      </c>
      <c r="C50" s="87">
        <f>E47+N12</f>
        <v>0</v>
      </c>
    </row>
    <row r="51" spans="2:3" x14ac:dyDescent="0.25">
      <c r="B51" s="294" t="s">
        <v>28</v>
      </c>
      <c r="C51" s="87">
        <f>E47+N24</f>
        <v>0</v>
      </c>
    </row>
    <row r="52" spans="2:3" x14ac:dyDescent="0.25">
      <c r="B52" s="294" t="s">
        <v>369</v>
      </c>
      <c r="C52" s="87">
        <f>E47+N40</f>
        <v>0</v>
      </c>
    </row>
    <row r="53" spans="2:3" x14ac:dyDescent="0.25">
      <c r="B53" s="294" t="s">
        <v>32</v>
      </c>
      <c r="C53" s="87">
        <f>E47+U17</f>
        <v>0</v>
      </c>
    </row>
    <row r="54" spans="2:3" x14ac:dyDescent="0.25">
      <c r="B54" s="294" t="s">
        <v>217</v>
      </c>
      <c r="C54" s="87">
        <f>E47+U36</f>
        <v>0</v>
      </c>
    </row>
  </sheetData>
  <sortState xmlns:xlrd2="http://schemas.microsoft.com/office/spreadsheetml/2017/richdata2" ref="K7:N10">
    <sortCondition ref="K6:K10"/>
  </sortState>
  <mergeCells count="20">
    <mergeCell ref="B49:C49"/>
    <mergeCell ref="S16:T16"/>
    <mergeCell ref="S17:T17"/>
    <mergeCell ref="S35:T35"/>
    <mergeCell ref="S36:T36"/>
    <mergeCell ref="A47:D47"/>
    <mergeCell ref="A46:D46"/>
    <mergeCell ref="L23:M23"/>
    <mergeCell ref="L24:M24"/>
    <mergeCell ref="L39:M39"/>
    <mergeCell ref="L40:M40"/>
    <mergeCell ref="J27:O27"/>
    <mergeCell ref="A45:D45"/>
    <mergeCell ref="Q2:V2"/>
    <mergeCell ref="Q19:V19"/>
    <mergeCell ref="L11:M11"/>
    <mergeCell ref="L12:M12"/>
    <mergeCell ref="A2:F2"/>
    <mergeCell ref="J2:O2"/>
    <mergeCell ref="J14:O14"/>
  </mergeCells>
  <phoneticPr fontId="38" type="noConversion"/>
  <pageMargins left="0.78740157480314965" right="0.78740157480314965" top="0.98425196850393704" bottom="0.98425196850393704" header="0.31496062992125984" footer="0.31496062992125984"/>
  <pageSetup paperSize="9" scale="35" fitToHeight="0" orientation="landscape" r:id="rId1"/>
  <headerFooter scaleWithDoc="0">
    <oddHeader>&amp;LTermo de Referência 98/2023&amp;RUASG 153173 - ANEXO VIII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K48"/>
  <sheetViews>
    <sheetView showGridLines="0" zoomScale="85" zoomScaleNormal="85" workbookViewId="0">
      <selection activeCell="H42" sqref="H42:H46"/>
    </sheetView>
  </sheetViews>
  <sheetFormatPr defaultRowHeight="15" x14ac:dyDescent="0.25"/>
  <cols>
    <col min="2" max="2" width="22" bestFit="1" customWidth="1"/>
    <col min="3" max="3" width="19" customWidth="1"/>
    <col min="4" max="4" width="9.42578125" customWidth="1"/>
    <col min="6" max="6" width="17.85546875" bestFit="1" customWidth="1"/>
    <col min="7" max="7" width="12.85546875" bestFit="1" customWidth="1"/>
    <col min="8" max="8" width="10" bestFit="1" customWidth="1"/>
    <col min="9" max="9" width="11.140625" bestFit="1" customWidth="1"/>
    <col min="11" max="11" width="13.42578125" bestFit="1" customWidth="1"/>
  </cols>
  <sheetData>
    <row r="2" spans="2:11" ht="25.5" customHeight="1" x14ac:dyDescent="0.25">
      <c r="B2" s="613" t="s">
        <v>14</v>
      </c>
      <c r="C2" s="613"/>
      <c r="E2" s="614" t="s">
        <v>370</v>
      </c>
      <c r="F2" s="61"/>
      <c r="G2" s="153" t="s">
        <v>371</v>
      </c>
      <c r="H2" s="126" t="s">
        <v>372</v>
      </c>
      <c r="I2" s="153" t="s">
        <v>373</v>
      </c>
      <c r="J2" s="153" t="s">
        <v>374</v>
      </c>
      <c r="K2" s="165" t="s">
        <v>375</v>
      </c>
    </row>
    <row r="3" spans="2:11" ht="18.75" customHeight="1" x14ac:dyDescent="0.25">
      <c r="B3" s="613"/>
      <c r="C3" s="613"/>
      <c r="E3" s="614"/>
      <c r="F3" s="150" t="s">
        <v>376</v>
      </c>
      <c r="G3" s="53" t="s">
        <v>256</v>
      </c>
      <c r="H3" s="152">
        <v>0</v>
      </c>
      <c r="I3" s="158">
        <f>5/30</f>
        <v>0.16666666666666666</v>
      </c>
      <c r="J3" s="87">
        <f t="shared" ref="J3:J6" si="0">I3*H3</f>
        <v>0</v>
      </c>
      <c r="K3" s="61" t="s">
        <v>377</v>
      </c>
    </row>
    <row r="4" spans="2:11" ht="18" customHeight="1" x14ac:dyDescent="0.25">
      <c r="B4" s="295" t="s">
        <v>21</v>
      </c>
      <c r="C4" s="296" t="s">
        <v>378</v>
      </c>
      <c r="E4" s="614"/>
      <c r="F4" s="150" t="s">
        <v>379</v>
      </c>
      <c r="G4" s="53" t="s">
        <v>380</v>
      </c>
      <c r="H4" s="152">
        <v>0</v>
      </c>
      <c r="I4" s="158">
        <f>2/30</f>
        <v>6.6666666666666666E-2</v>
      </c>
      <c r="J4" s="87">
        <f t="shared" si="0"/>
        <v>0</v>
      </c>
      <c r="K4" s="61" t="s">
        <v>381</v>
      </c>
    </row>
    <row r="5" spans="2:11" ht="45" x14ac:dyDescent="0.25">
      <c r="B5" s="297" t="s">
        <v>370</v>
      </c>
      <c r="C5" s="167">
        <f>J7+J48</f>
        <v>0</v>
      </c>
      <c r="E5" s="614"/>
      <c r="F5" s="150" t="s">
        <v>382</v>
      </c>
      <c r="G5" s="53" t="s">
        <v>380</v>
      </c>
      <c r="H5" s="152">
        <v>0</v>
      </c>
      <c r="I5" s="158">
        <f>2/30</f>
        <v>6.6666666666666666E-2</v>
      </c>
      <c r="J5" s="87">
        <f t="shared" si="0"/>
        <v>0</v>
      </c>
      <c r="K5" s="61" t="s">
        <v>381</v>
      </c>
    </row>
    <row r="6" spans="2:11" ht="25.5" x14ac:dyDescent="0.25">
      <c r="B6" s="297" t="s">
        <v>28</v>
      </c>
      <c r="C6" s="167">
        <f>J14+J48</f>
        <v>0</v>
      </c>
      <c r="E6" s="614"/>
      <c r="F6" s="150" t="s">
        <v>383</v>
      </c>
      <c r="G6" s="53" t="s">
        <v>256</v>
      </c>
      <c r="H6" s="152">
        <v>0</v>
      </c>
      <c r="I6" s="158">
        <f>5/30</f>
        <v>0.16666666666666666</v>
      </c>
      <c r="J6" s="87">
        <f t="shared" si="0"/>
        <v>0</v>
      </c>
      <c r="K6" s="61" t="s">
        <v>377</v>
      </c>
    </row>
    <row r="7" spans="2:11" ht="30" x14ac:dyDescent="0.25">
      <c r="B7" s="297" t="s">
        <v>30</v>
      </c>
      <c r="C7" s="167">
        <f>J20+J48</f>
        <v>0</v>
      </c>
      <c r="H7" s="599" t="s">
        <v>384</v>
      </c>
      <c r="I7" s="599"/>
      <c r="J7" s="148">
        <f>SUM(J3:J6)</f>
        <v>0</v>
      </c>
    </row>
    <row r="8" spans="2:11" x14ac:dyDescent="0.25">
      <c r="B8" s="297" t="s">
        <v>217</v>
      </c>
      <c r="C8" s="167">
        <f>J26+J48</f>
        <v>0</v>
      </c>
    </row>
    <row r="9" spans="2:11" ht="30" x14ac:dyDescent="0.25">
      <c r="B9" s="297" t="s">
        <v>32</v>
      </c>
      <c r="C9" s="167">
        <f>J33+J48</f>
        <v>0</v>
      </c>
      <c r="E9" s="611" t="s">
        <v>28</v>
      </c>
      <c r="F9" s="61"/>
      <c r="G9" s="153" t="s">
        <v>371</v>
      </c>
      <c r="H9" s="126" t="s">
        <v>372</v>
      </c>
      <c r="I9" s="126" t="s">
        <v>385</v>
      </c>
      <c r="J9" s="153" t="s">
        <v>374</v>
      </c>
      <c r="K9" s="165" t="s">
        <v>375</v>
      </c>
    </row>
    <row r="10" spans="2:11" x14ac:dyDescent="0.25">
      <c r="B10" s="297" t="s">
        <v>218</v>
      </c>
      <c r="C10" s="167">
        <f>J39+J48</f>
        <v>0</v>
      </c>
      <c r="E10" s="611"/>
      <c r="F10" s="150" t="s">
        <v>376</v>
      </c>
      <c r="G10" s="53" t="s">
        <v>256</v>
      </c>
      <c r="H10" s="152">
        <v>0</v>
      </c>
      <c r="I10" s="158">
        <f>5/30</f>
        <v>0.16666666666666666</v>
      </c>
      <c r="J10" s="87">
        <f t="shared" ref="J10:J13" si="1">I10*H10</f>
        <v>0</v>
      </c>
      <c r="K10" s="61" t="s">
        <v>377</v>
      </c>
    </row>
    <row r="11" spans="2:11" x14ac:dyDescent="0.25">
      <c r="B11" s="297" t="s">
        <v>242</v>
      </c>
      <c r="C11" s="167">
        <f>J42</f>
        <v>0</v>
      </c>
      <c r="E11" s="611"/>
      <c r="F11" s="150" t="s">
        <v>379</v>
      </c>
      <c r="G11" s="53" t="s">
        <v>380</v>
      </c>
      <c r="H11" s="152">
        <v>0</v>
      </c>
      <c r="I11" s="158">
        <f>2/30</f>
        <v>6.6666666666666666E-2</v>
      </c>
      <c r="J11" s="87">
        <f t="shared" si="1"/>
        <v>0</v>
      </c>
      <c r="K11" s="61" t="s">
        <v>381</v>
      </c>
    </row>
    <row r="12" spans="2:11" ht="25.5" x14ac:dyDescent="0.25">
      <c r="B12" s="166"/>
      <c r="C12" s="70"/>
      <c r="E12" s="611"/>
      <c r="F12" s="150" t="s">
        <v>382</v>
      </c>
      <c r="G12" s="53" t="s">
        <v>380</v>
      </c>
      <c r="H12" s="152">
        <v>0</v>
      </c>
      <c r="I12" s="158">
        <f>2/30</f>
        <v>6.6666666666666666E-2</v>
      </c>
      <c r="J12" s="87">
        <f t="shared" si="1"/>
        <v>0</v>
      </c>
      <c r="K12" s="61" t="s">
        <v>381</v>
      </c>
    </row>
    <row r="13" spans="2:11" ht="25.5" x14ac:dyDescent="0.25">
      <c r="B13" s="166"/>
      <c r="C13" s="166"/>
      <c r="E13" s="611"/>
      <c r="F13" s="150" t="s">
        <v>383</v>
      </c>
      <c r="G13" s="53" t="s">
        <v>256</v>
      </c>
      <c r="H13" s="152">
        <v>0</v>
      </c>
      <c r="I13" s="158">
        <f>5/30</f>
        <v>0.16666666666666666</v>
      </c>
      <c r="J13" s="87">
        <f t="shared" si="1"/>
        <v>0</v>
      </c>
      <c r="K13" s="61" t="s">
        <v>377</v>
      </c>
    </row>
    <row r="14" spans="2:11" x14ac:dyDescent="0.25">
      <c r="B14" s="612"/>
      <c r="C14" s="168"/>
      <c r="H14" s="599" t="s">
        <v>384</v>
      </c>
      <c r="I14" s="599"/>
      <c r="J14" s="148">
        <f>SUM(J10:J13)</f>
        <v>0</v>
      </c>
    </row>
    <row r="15" spans="2:11" x14ac:dyDescent="0.25">
      <c r="B15" s="612"/>
      <c r="C15" s="168"/>
    </row>
    <row r="16" spans="2:11" ht="30" x14ac:dyDescent="0.25">
      <c r="B16" s="612"/>
      <c r="C16" s="168"/>
      <c r="E16" s="611" t="s">
        <v>30</v>
      </c>
      <c r="F16" s="61"/>
      <c r="G16" s="153" t="s">
        <v>371</v>
      </c>
      <c r="H16" s="126" t="s">
        <v>372</v>
      </c>
      <c r="I16" s="153" t="s">
        <v>373</v>
      </c>
      <c r="J16" s="153" t="s">
        <v>374</v>
      </c>
      <c r="K16" s="165" t="s">
        <v>375</v>
      </c>
    </row>
    <row r="17" spans="2:11" x14ac:dyDescent="0.25">
      <c r="B17" s="612"/>
      <c r="C17" s="168"/>
      <c r="E17" s="611"/>
      <c r="F17" s="150" t="s">
        <v>379</v>
      </c>
      <c r="G17" s="53" t="s">
        <v>380</v>
      </c>
      <c r="H17" s="152">
        <v>0</v>
      </c>
      <c r="I17" s="158">
        <f>2/30</f>
        <v>6.6666666666666666E-2</v>
      </c>
      <c r="J17" s="87">
        <f t="shared" ref="J17:J19" si="2">I17*H17</f>
        <v>0</v>
      </c>
      <c r="K17" s="61" t="s">
        <v>381</v>
      </c>
    </row>
    <row r="18" spans="2:11" ht="25.5" x14ac:dyDescent="0.25">
      <c r="B18" s="612"/>
      <c r="C18" s="168"/>
      <c r="E18" s="611"/>
      <c r="F18" s="150" t="s">
        <v>382</v>
      </c>
      <c r="G18" s="53" t="s">
        <v>380</v>
      </c>
      <c r="H18" s="152">
        <v>0</v>
      </c>
      <c r="I18" s="158">
        <f>2/30</f>
        <v>6.6666666666666666E-2</v>
      </c>
      <c r="J18" s="87">
        <f t="shared" si="2"/>
        <v>0</v>
      </c>
      <c r="K18" s="61" t="s">
        <v>381</v>
      </c>
    </row>
    <row r="19" spans="2:11" ht="25.5" x14ac:dyDescent="0.25">
      <c r="B19" s="612"/>
      <c r="C19" s="168"/>
      <c r="E19" s="611"/>
      <c r="F19" s="150" t="s">
        <v>383</v>
      </c>
      <c r="G19" s="53" t="s">
        <v>256</v>
      </c>
      <c r="H19" s="152">
        <v>0</v>
      </c>
      <c r="I19" s="158">
        <f>5/30</f>
        <v>0.16666666666666666</v>
      </c>
      <c r="J19" s="87">
        <f t="shared" si="2"/>
        <v>0</v>
      </c>
      <c r="K19" s="61" t="s">
        <v>377</v>
      </c>
    </row>
    <row r="20" spans="2:11" x14ac:dyDescent="0.25">
      <c r="B20" s="70"/>
      <c r="C20" s="70"/>
      <c r="H20" s="599" t="s">
        <v>384</v>
      </c>
      <c r="I20" s="599"/>
      <c r="J20" s="148">
        <f>SUM(J17:J19)</f>
        <v>0</v>
      </c>
      <c r="K20" s="61"/>
    </row>
    <row r="21" spans="2:11" ht="30.75" customHeight="1" x14ac:dyDescent="0.25"/>
    <row r="22" spans="2:11" ht="30" x14ac:dyDescent="0.25">
      <c r="E22" s="611" t="s">
        <v>217</v>
      </c>
      <c r="F22" s="61"/>
      <c r="G22" s="153" t="s">
        <v>371</v>
      </c>
      <c r="H22" s="126" t="s">
        <v>372</v>
      </c>
      <c r="I22" s="126" t="s">
        <v>385</v>
      </c>
      <c r="J22" s="153" t="s">
        <v>374</v>
      </c>
      <c r="K22" s="165" t="s">
        <v>375</v>
      </c>
    </row>
    <row r="23" spans="2:11" x14ac:dyDescent="0.25">
      <c r="E23" s="611"/>
      <c r="F23" s="150" t="s">
        <v>379</v>
      </c>
      <c r="G23" s="53" t="s">
        <v>380</v>
      </c>
      <c r="H23" s="152">
        <v>0</v>
      </c>
      <c r="I23" s="158">
        <f>2/30</f>
        <v>6.6666666666666666E-2</v>
      </c>
      <c r="J23" s="87">
        <f t="shared" ref="J23:J25" si="3">I23*H23</f>
        <v>0</v>
      </c>
      <c r="K23" s="61" t="s">
        <v>381</v>
      </c>
    </row>
    <row r="24" spans="2:11" ht="25.5" x14ac:dyDescent="0.25">
      <c r="E24" s="611"/>
      <c r="F24" s="150" t="s">
        <v>382</v>
      </c>
      <c r="G24" s="53" t="s">
        <v>380</v>
      </c>
      <c r="H24" s="152">
        <v>0</v>
      </c>
      <c r="I24" s="158">
        <f>2/30</f>
        <v>6.6666666666666666E-2</v>
      </c>
      <c r="J24" s="87">
        <f t="shared" si="3"/>
        <v>0</v>
      </c>
      <c r="K24" s="61" t="s">
        <v>381</v>
      </c>
    </row>
    <row r="25" spans="2:11" ht="25.5" x14ac:dyDescent="0.25">
      <c r="E25" s="611"/>
      <c r="F25" s="150" t="s">
        <v>383</v>
      </c>
      <c r="G25" s="53" t="s">
        <v>256</v>
      </c>
      <c r="H25" s="152">
        <v>0</v>
      </c>
      <c r="I25" s="158">
        <f>5/30</f>
        <v>0.16666666666666666</v>
      </c>
      <c r="J25" s="87">
        <f t="shared" si="3"/>
        <v>0</v>
      </c>
      <c r="K25" s="61" t="s">
        <v>377</v>
      </c>
    </row>
    <row r="26" spans="2:11" x14ac:dyDescent="0.25">
      <c r="H26" s="599" t="s">
        <v>384</v>
      </c>
      <c r="I26" s="599"/>
      <c r="J26" s="148">
        <f>SUM(J23:J25)</f>
        <v>0</v>
      </c>
      <c r="K26" s="61"/>
    </row>
    <row r="28" spans="2:11" ht="30" x14ac:dyDescent="0.25">
      <c r="E28" s="611" t="s">
        <v>32</v>
      </c>
      <c r="F28" s="61"/>
      <c r="G28" s="153" t="s">
        <v>371</v>
      </c>
      <c r="H28" s="126" t="s">
        <v>372</v>
      </c>
      <c r="I28" s="126" t="s">
        <v>385</v>
      </c>
      <c r="J28" s="153" t="s">
        <v>374</v>
      </c>
      <c r="K28" s="165" t="s">
        <v>375</v>
      </c>
    </row>
    <row r="29" spans="2:11" x14ac:dyDescent="0.25">
      <c r="E29" s="611"/>
      <c r="F29" s="150" t="s">
        <v>376</v>
      </c>
      <c r="G29" s="53" t="s">
        <v>256</v>
      </c>
      <c r="H29" s="152">
        <v>0</v>
      </c>
      <c r="I29" s="158">
        <f>5/30</f>
        <v>0.16666666666666666</v>
      </c>
      <c r="J29" s="87">
        <f t="shared" ref="J29:J32" si="4">I29*H29</f>
        <v>0</v>
      </c>
      <c r="K29" s="61" t="s">
        <v>377</v>
      </c>
    </row>
    <row r="30" spans="2:11" x14ac:dyDescent="0.25">
      <c r="E30" s="611"/>
      <c r="F30" s="150" t="s">
        <v>379</v>
      </c>
      <c r="G30" s="53" t="s">
        <v>380</v>
      </c>
      <c r="H30" s="152">
        <v>0</v>
      </c>
      <c r="I30" s="158">
        <f>2/30</f>
        <v>6.6666666666666666E-2</v>
      </c>
      <c r="J30" s="87">
        <f t="shared" si="4"/>
        <v>0</v>
      </c>
      <c r="K30" s="61" t="s">
        <v>381</v>
      </c>
    </row>
    <row r="31" spans="2:11" ht="25.5" x14ac:dyDescent="0.25">
      <c r="E31" s="611"/>
      <c r="F31" s="150" t="s">
        <v>382</v>
      </c>
      <c r="G31" s="53" t="s">
        <v>380</v>
      </c>
      <c r="H31" s="152">
        <v>0</v>
      </c>
      <c r="I31" s="158">
        <f>2/30</f>
        <v>6.6666666666666666E-2</v>
      </c>
      <c r="J31" s="87">
        <f t="shared" si="4"/>
        <v>0</v>
      </c>
      <c r="K31" s="61" t="s">
        <v>381</v>
      </c>
    </row>
    <row r="32" spans="2:11" ht="25.5" x14ac:dyDescent="0.25">
      <c r="E32" s="611"/>
      <c r="F32" s="150" t="s">
        <v>383</v>
      </c>
      <c r="G32" s="53" t="s">
        <v>256</v>
      </c>
      <c r="H32" s="152">
        <v>0</v>
      </c>
      <c r="I32" s="158">
        <f>5/30</f>
        <v>0.16666666666666666</v>
      </c>
      <c r="J32" s="87">
        <f t="shared" si="4"/>
        <v>0</v>
      </c>
      <c r="K32" s="61" t="s">
        <v>377</v>
      </c>
    </row>
    <row r="33" spans="5:11" x14ac:dyDescent="0.25">
      <c r="H33" s="599" t="s">
        <v>384</v>
      </c>
      <c r="I33" s="599"/>
      <c r="J33" s="148">
        <f>SUM(J29:J32)</f>
        <v>0</v>
      </c>
    </row>
    <row r="35" spans="5:11" ht="30" x14ac:dyDescent="0.25">
      <c r="E35" s="611" t="s">
        <v>218</v>
      </c>
      <c r="F35" s="61"/>
      <c r="G35" s="153" t="s">
        <v>371</v>
      </c>
      <c r="H35" s="126" t="s">
        <v>372</v>
      </c>
      <c r="I35" s="126" t="s">
        <v>385</v>
      </c>
      <c r="J35" s="153" t="s">
        <v>374</v>
      </c>
      <c r="K35" s="165" t="s">
        <v>375</v>
      </c>
    </row>
    <row r="36" spans="5:11" x14ac:dyDescent="0.25">
      <c r="E36" s="611"/>
      <c r="F36" s="150" t="s">
        <v>379</v>
      </c>
      <c r="G36" s="53" t="s">
        <v>380</v>
      </c>
      <c r="H36" s="152">
        <v>0</v>
      </c>
      <c r="I36" s="158">
        <f>2/30</f>
        <v>6.6666666666666666E-2</v>
      </c>
      <c r="J36" s="87">
        <f t="shared" ref="J36:J38" si="5">I36*H36</f>
        <v>0</v>
      </c>
      <c r="K36" s="61" t="s">
        <v>381</v>
      </c>
    </row>
    <row r="37" spans="5:11" ht="25.5" x14ac:dyDescent="0.25">
      <c r="E37" s="611"/>
      <c r="F37" s="150" t="s">
        <v>382</v>
      </c>
      <c r="G37" s="53" t="s">
        <v>380</v>
      </c>
      <c r="H37" s="152">
        <v>0</v>
      </c>
      <c r="I37" s="158">
        <f>2/30</f>
        <v>6.6666666666666666E-2</v>
      </c>
      <c r="J37" s="87">
        <f t="shared" si="5"/>
        <v>0</v>
      </c>
      <c r="K37" s="61" t="s">
        <v>381</v>
      </c>
    </row>
    <row r="38" spans="5:11" ht="25.5" x14ac:dyDescent="0.25">
      <c r="E38" s="611"/>
      <c r="F38" s="150" t="s">
        <v>383</v>
      </c>
      <c r="G38" s="53" t="s">
        <v>256</v>
      </c>
      <c r="H38" s="152">
        <v>0</v>
      </c>
      <c r="I38" s="158">
        <f>5/30</f>
        <v>0.16666666666666666</v>
      </c>
      <c r="J38" s="87">
        <f t="shared" si="5"/>
        <v>0</v>
      </c>
      <c r="K38" s="61" t="s">
        <v>377</v>
      </c>
    </row>
    <row r="39" spans="5:11" x14ac:dyDescent="0.25">
      <c r="H39" s="599" t="s">
        <v>384</v>
      </c>
      <c r="I39" s="599"/>
      <c r="J39" s="148">
        <f>SUM(J36:J38)</f>
        <v>0</v>
      </c>
      <c r="K39" s="61"/>
    </row>
    <row r="41" spans="5:11" ht="30" x14ac:dyDescent="0.25">
      <c r="E41" s="611" t="s">
        <v>386</v>
      </c>
      <c r="F41" s="61"/>
      <c r="G41" s="153" t="s">
        <v>371</v>
      </c>
      <c r="H41" s="126" t="s">
        <v>372</v>
      </c>
      <c r="I41" s="126" t="s">
        <v>385</v>
      </c>
      <c r="J41" s="153" t="s">
        <v>374</v>
      </c>
      <c r="K41" s="165" t="s">
        <v>375</v>
      </c>
    </row>
    <row r="42" spans="5:11" ht="25.5" x14ac:dyDescent="0.25">
      <c r="E42" s="611"/>
      <c r="F42" s="150" t="s">
        <v>387</v>
      </c>
      <c r="G42" s="53" t="s">
        <v>380</v>
      </c>
      <c r="H42" s="152">
        <v>0</v>
      </c>
      <c r="I42" s="158">
        <f>6/30</f>
        <v>0.2</v>
      </c>
      <c r="J42" s="87">
        <f>I42*H42</f>
        <v>0</v>
      </c>
      <c r="K42" s="61" t="s">
        <v>381</v>
      </c>
    </row>
    <row r="43" spans="5:11" ht="25.5" x14ac:dyDescent="0.25">
      <c r="E43" s="611"/>
      <c r="F43" s="150" t="s">
        <v>388</v>
      </c>
      <c r="G43" s="53" t="s">
        <v>380</v>
      </c>
      <c r="H43" s="152">
        <v>0</v>
      </c>
      <c r="I43" s="158">
        <f>2/30</f>
        <v>6.6666666666666666E-2</v>
      </c>
      <c r="J43" s="87">
        <f t="shared" ref="J43:J46" si="6">I43*H43</f>
        <v>0</v>
      </c>
      <c r="K43" s="61" t="s">
        <v>389</v>
      </c>
    </row>
    <row r="44" spans="5:11" ht="25.5" x14ac:dyDescent="0.25">
      <c r="E44" s="611"/>
      <c r="F44" s="150" t="s">
        <v>390</v>
      </c>
      <c r="G44" s="53" t="s">
        <v>391</v>
      </c>
      <c r="H44" s="152">
        <v>0</v>
      </c>
      <c r="I44" s="158">
        <f>10/30</f>
        <v>0.33333333333333331</v>
      </c>
      <c r="J44" s="87">
        <f t="shared" si="6"/>
        <v>0</v>
      </c>
      <c r="K44" s="61" t="s">
        <v>389</v>
      </c>
    </row>
    <row r="45" spans="5:11" x14ac:dyDescent="0.25">
      <c r="E45" s="611"/>
      <c r="F45" s="150" t="s">
        <v>392</v>
      </c>
      <c r="G45" s="53" t="s">
        <v>380</v>
      </c>
      <c r="H45" s="152">
        <v>0</v>
      </c>
      <c r="I45" s="158">
        <f>2/30</f>
        <v>6.6666666666666666E-2</v>
      </c>
      <c r="J45" s="87">
        <f t="shared" si="6"/>
        <v>0</v>
      </c>
      <c r="K45" s="61" t="s">
        <v>389</v>
      </c>
    </row>
    <row r="46" spans="5:11" x14ac:dyDescent="0.25">
      <c r="E46" s="611"/>
      <c r="F46" s="150" t="s">
        <v>393</v>
      </c>
      <c r="G46" s="53" t="s">
        <v>380</v>
      </c>
      <c r="H46" s="152">
        <v>0</v>
      </c>
      <c r="I46" s="158">
        <f>2/30</f>
        <v>6.6666666666666666E-2</v>
      </c>
      <c r="J46" s="87">
        <f t="shared" si="6"/>
        <v>0</v>
      </c>
      <c r="K46" s="61" t="s">
        <v>389</v>
      </c>
    </row>
    <row r="47" spans="5:11" x14ac:dyDescent="0.25">
      <c r="H47" s="615" t="s">
        <v>384</v>
      </c>
      <c r="I47" s="615"/>
      <c r="J47" s="148">
        <f>SUM(J42:J46)</f>
        <v>0</v>
      </c>
    </row>
    <row r="48" spans="5:11" x14ac:dyDescent="0.25">
      <c r="G48" s="599" t="s">
        <v>394</v>
      </c>
      <c r="H48" s="599"/>
      <c r="I48" s="599"/>
      <c r="J48" s="148">
        <f>J47/12</f>
        <v>0</v>
      </c>
    </row>
  </sheetData>
  <mergeCells count="17">
    <mergeCell ref="H20:I20"/>
    <mergeCell ref="E22:E25"/>
    <mergeCell ref="H26:I26"/>
    <mergeCell ref="E28:E32"/>
    <mergeCell ref="H33:I33"/>
    <mergeCell ref="G48:I48"/>
    <mergeCell ref="E41:E46"/>
    <mergeCell ref="H47:I47"/>
    <mergeCell ref="E35:E38"/>
    <mergeCell ref="H39:I39"/>
    <mergeCell ref="E9:E13"/>
    <mergeCell ref="H14:I14"/>
    <mergeCell ref="E16:E19"/>
    <mergeCell ref="B14:B19"/>
    <mergeCell ref="B2:C3"/>
    <mergeCell ref="E2:E6"/>
    <mergeCell ref="H7:I7"/>
  </mergeCells>
  <phoneticPr fontId="38" type="noConversion"/>
  <pageMargins left="0.78740157480314965" right="0.78740157480314965" top="0.98425196850393704" bottom="0.98425196850393704" header="0.31496062992125984" footer="0.31496062992125984"/>
  <pageSetup paperSize="9" scale="59" fitToHeight="0" orientation="portrait" r:id="rId1"/>
  <headerFooter scaleWithDoc="0">
    <oddHeader>&amp;LTermo de Referência 98/2023&amp;RUASG 153173 - ANEXO VIII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M386"/>
  <sheetViews>
    <sheetView showGridLines="0" topLeftCell="A343" zoomScale="70" zoomScaleNormal="70" zoomScaleSheetLayoutView="100" workbookViewId="0">
      <selection activeCell="V306" sqref="V306"/>
    </sheetView>
  </sheetViews>
  <sheetFormatPr defaultRowHeight="15" x14ac:dyDescent="0.25"/>
  <cols>
    <col min="1" max="1" width="9.85546875" customWidth="1"/>
    <col min="2" max="2" width="10.7109375" customWidth="1"/>
    <col min="3" max="3" width="72.28515625" customWidth="1"/>
    <col min="4" max="4" width="13.42578125" customWidth="1"/>
    <col min="5" max="6" width="12.85546875" customWidth="1"/>
    <col min="7" max="7" width="19.5703125" bestFit="1" customWidth="1"/>
    <col min="8" max="8" width="15.85546875" bestFit="1" customWidth="1"/>
    <col min="9" max="9" width="15.85546875" customWidth="1"/>
    <col min="10" max="10" width="22.42578125" bestFit="1" customWidth="1"/>
    <col min="11" max="11" width="18.5703125" customWidth="1"/>
    <col min="12" max="12" width="20.42578125" customWidth="1"/>
    <col min="14" max="14" width="13.28515625" customWidth="1"/>
    <col min="19" max="19" width="9.140625" customWidth="1"/>
  </cols>
  <sheetData>
    <row r="1" spans="2:13" ht="18.75" customHeight="1" x14ac:dyDescent="0.25">
      <c r="B1" s="621" t="s">
        <v>2</v>
      </c>
      <c r="C1" s="621" t="s">
        <v>395</v>
      </c>
      <c r="D1" s="621" t="s">
        <v>396</v>
      </c>
      <c r="E1" s="621" t="s">
        <v>397</v>
      </c>
      <c r="F1" s="621" t="s">
        <v>398</v>
      </c>
      <c r="G1" s="621" t="s">
        <v>399</v>
      </c>
      <c r="H1" s="621" t="s">
        <v>400</v>
      </c>
      <c r="I1" s="621" t="s">
        <v>401</v>
      </c>
      <c r="J1" s="427" t="s">
        <v>402</v>
      </c>
      <c r="K1" s="621" t="s">
        <v>403</v>
      </c>
      <c r="L1" s="621" t="s">
        <v>404</v>
      </c>
      <c r="M1" s="105"/>
    </row>
    <row r="2" spans="2:13" ht="24" customHeight="1" x14ac:dyDescent="0.25">
      <c r="B2" s="622"/>
      <c r="C2" s="622"/>
      <c r="D2" s="622"/>
      <c r="E2" s="622"/>
      <c r="F2" s="622"/>
      <c r="G2" s="622"/>
      <c r="H2" s="622"/>
      <c r="I2" s="622"/>
      <c r="J2" s="428">
        <v>0.2</v>
      </c>
      <c r="K2" s="622"/>
      <c r="L2" s="622"/>
      <c r="M2" s="105"/>
    </row>
    <row r="3" spans="2:13" x14ac:dyDescent="0.25">
      <c r="B3" s="106">
        <v>1</v>
      </c>
      <c r="C3" s="107" t="s">
        <v>405</v>
      </c>
      <c r="D3" s="108" t="s">
        <v>4</v>
      </c>
      <c r="E3" s="108">
        <v>10</v>
      </c>
      <c r="F3" s="108">
        <f>E3*2.5</f>
        <v>25</v>
      </c>
      <c r="G3" s="407">
        <v>0</v>
      </c>
      <c r="H3" s="109">
        <f t="shared" ref="H3:H66" si="0">G3*E3</f>
        <v>0</v>
      </c>
      <c r="I3" s="109">
        <f t="shared" ref="I3:I66" si="1">G3*F3</f>
        <v>0</v>
      </c>
      <c r="J3" s="429">
        <f>G3*(1+$J$2)</f>
        <v>0</v>
      </c>
      <c r="K3" s="412">
        <f>J3*E3</f>
        <v>0</v>
      </c>
      <c r="L3" s="460">
        <f>J3*F3</f>
        <v>0</v>
      </c>
      <c r="M3" s="105"/>
    </row>
    <row r="4" spans="2:13" ht="18" customHeight="1" x14ac:dyDescent="0.25">
      <c r="B4" s="110">
        <v>2</v>
      </c>
      <c r="C4" s="111" t="s">
        <v>406</v>
      </c>
      <c r="D4" s="112" t="s">
        <v>4</v>
      </c>
      <c r="E4" s="112">
        <v>30</v>
      </c>
      <c r="F4" s="108">
        <f t="shared" ref="F4:F67" si="2">E4*2.5</f>
        <v>75</v>
      </c>
      <c r="G4" s="407">
        <v>0</v>
      </c>
      <c r="H4" s="113">
        <f t="shared" si="0"/>
        <v>0</v>
      </c>
      <c r="I4" s="109">
        <f t="shared" si="1"/>
        <v>0</v>
      </c>
      <c r="J4" s="429">
        <f t="shared" ref="J4:J67" si="3">G4*(1+$J$2)</f>
        <v>0</v>
      </c>
      <c r="K4" s="412">
        <f t="shared" ref="K4:K67" si="4">J4*E4</f>
        <v>0</v>
      </c>
      <c r="L4" s="460">
        <f t="shared" ref="L4:L67" si="5">J4*F4</f>
        <v>0</v>
      </c>
      <c r="M4" s="105"/>
    </row>
    <row r="5" spans="2:13" ht="18" customHeight="1" x14ac:dyDescent="0.25">
      <c r="B5" s="110">
        <v>3</v>
      </c>
      <c r="C5" s="111" t="s">
        <v>407</v>
      </c>
      <c r="D5" s="112" t="s">
        <v>4</v>
      </c>
      <c r="E5" s="112">
        <v>120</v>
      </c>
      <c r="F5" s="108">
        <f t="shared" si="2"/>
        <v>300</v>
      </c>
      <c r="G5" s="407">
        <v>0</v>
      </c>
      <c r="H5" s="113">
        <f t="shared" si="0"/>
        <v>0</v>
      </c>
      <c r="I5" s="109">
        <f t="shared" si="1"/>
        <v>0</v>
      </c>
      <c r="J5" s="429">
        <f t="shared" si="3"/>
        <v>0</v>
      </c>
      <c r="K5" s="412">
        <f t="shared" si="4"/>
        <v>0</v>
      </c>
      <c r="L5" s="460">
        <f t="shared" si="5"/>
        <v>0</v>
      </c>
      <c r="M5" s="105"/>
    </row>
    <row r="6" spans="2:13" ht="18" customHeight="1" x14ac:dyDescent="0.25">
      <c r="B6" s="106">
        <v>4</v>
      </c>
      <c r="C6" s="111" t="s">
        <v>408</v>
      </c>
      <c r="D6" s="112" t="s">
        <v>409</v>
      </c>
      <c r="E6" s="112">
        <v>12</v>
      </c>
      <c r="F6" s="108">
        <f t="shared" si="2"/>
        <v>30</v>
      </c>
      <c r="G6" s="407">
        <v>0</v>
      </c>
      <c r="H6" s="113">
        <f t="shared" si="0"/>
        <v>0</v>
      </c>
      <c r="I6" s="109">
        <f t="shared" si="1"/>
        <v>0</v>
      </c>
      <c r="J6" s="429">
        <f t="shared" si="3"/>
        <v>0</v>
      </c>
      <c r="K6" s="412">
        <f t="shared" si="4"/>
        <v>0</v>
      </c>
      <c r="L6" s="460">
        <f t="shared" si="5"/>
        <v>0</v>
      </c>
      <c r="M6" s="105"/>
    </row>
    <row r="7" spans="2:13" x14ac:dyDescent="0.25">
      <c r="B7" s="110">
        <v>5</v>
      </c>
      <c r="C7" s="111" t="s">
        <v>410</v>
      </c>
      <c r="D7" s="112" t="s">
        <v>4</v>
      </c>
      <c r="E7" s="112">
        <v>2</v>
      </c>
      <c r="F7" s="108">
        <f t="shared" si="2"/>
        <v>5</v>
      </c>
      <c r="G7" s="407">
        <v>0</v>
      </c>
      <c r="H7" s="113">
        <f t="shared" si="0"/>
        <v>0</v>
      </c>
      <c r="I7" s="109">
        <f t="shared" si="1"/>
        <v>0</v>
      </c>
      <c r="J7" s="429">
        <f t="shared" si="3"/>
        <v>0</v>
      </c>
      <c r="K7" s="412">
        <f t="shared" si="4"/>
        <v>0</v>
      </c>
      <c r="L7" s="460">
        <f t="shared" si="5"/>
        <v>0</v>
      </c>
      <c r="M7" s="105"/>
    </row>
    <row r="8" spans="2:13" ht="30" x14ac:dyDescent="0.25">
      <c r="B8" s="409">
        <v>6</v>
      </c>
      <c r="C8" s="118" t="s">
        <v>411</v>
      </c>
      <c r="D8" s="117" t="s">
        <v>4</v>
      </c>
      <c r="E8" s="117">
        <v>6</v>
      </c>
      <c r="F8" s="410">
        <f t="shared" si="2"/>
        <v>15</v>
      </c>
      <c r="G8" s="407">
        <v>0</v>
      </c>
      <c r="H8" s="411">
        <f t="shared" si="0"/>
        <v>0</v>
      </c>
      <c r="I8" s="412">
        <f t="shared" si="1"/>
        <v>0</v>
      </c>
      <c r="J8" s="429">
        <f t="shared" si="3"/>
        <v>0</v>
      </c>
      <c r="K8" s="412">
        <f t="shared" si="4"/>
        <v>0</v>
      </c>
      <c r="L8" s="460">
        <f t="shared" si="5"/>
        <v>0</v>
      </c>
      <c r="M8" s="105"/>
    </row>
    <row r="9" spans="2:13" x14ac:dyDescent="0.25">
      <c r="B9" s="413">
        <v>7</v>
      </c>
      <c r="C9" s="118" t="s">
        <v>412</v>
      </c>
      <c r="D9" s="117" t="s">
        <v>4</v>
      </c>
      <c r="E9" s="117">
        <v>12</v>
      </c>
      <c r="F9" s="410">
        <f t="shared" si="2"/>
        <v>30</v>
      </c>
      <c r="G9" s="407">
        <v>0</v>
      </c>
      <c r="H9" s="411">
        <f t="shared" si="0"/>
        <v>0</v>
      </c>
      <c r="I9" s="412">
        <f t="shared" si="1"/>
        <v>0</v>
      </c>
      <c r="J9" s="429">
        <f t="shared" si="3"/>
        <v>0</v>
      </c>
      <c r="K9" s="412">
        <f t="shared" si="4"/>
        <v>0</v>
      </c>
      <c r="L9" s="460">
        <f t="shared" si="5"/>
        <v>0</v>
      </c>
      <c r="M9" s="105"/>
    </row>
    <row r="10" spans="2:13" x14ac:dyDescent="0.25">
      <c r="B10" s="409">
        <v>8</v>
      </c>
      <c r="C10" s="118" t="s">
        <v>413</v>
      </c>
      <c r="D10" s="117" t="s">
        <v>4</v>
      </c>
      <c r="E10" s="117">
        <v>20</v>
      </c>
      <c r="F10" s="410">
        <f t="shared" si="2"/>
        <v>50</v>
      </c>
      <c r="G10" s="407">
        <v>0</v>
      </c>
      <c r="H10" s="411">
        <f t="shared" si="0"/>
        <v>0</v>
      </c>
      <c r="I10" s="412">
        <f t="shared" si="1"/>
        <v>0</v>
      </c>
      <c r="J10" s="429">
        <f t="shared" si="3"/>
        <v>0</v>
      </c>
      <c r="K10" s="412">
        <f t="shared" si="4"/>
        <v>0</v>
      </c>
      <c r="L10" s="460">
        <f t="shared" si="5"/>
        <v>0</v>
      </c>
      <c r="M10" s="105"/>
    </row>
    <row r="11" spans="2:13" x14ac:dyDescent="0.25">
      <c r="B11" s="110">
        <v>9</v>
      </c>
      <c r="C11" s="111" t="s">
        <v>414</v>
      </c>
      <c r="D11" s="114" t="s">
        <v>415</v>
      </c>
      <c r="E11" s="114">
        <v>12</v>
      </c>
      <c r="F11" s="108">
        <f t="shared" si="2"/>
        <v>30</v>
      </c>
      <c r="G11" s="407">
        <v>0</v>
      </c>
      <c r="H11" s="113">
        <f t="shared" si="0"/>
        <v>0</v>
      </c>
      <c r="I11" s="109">
        <f t="shared" si="1"/>
        <v>0</v>
      </c>
      <c r="J11" s="429">
        <f t="shared" si="3"/>
        <v>0</v>
      </c>
      <c r="K11" s="412">
        <f t="shared" si="4"/>
        <v>0</v>
      </c>
      <c r="L11" s="460">
        <f t="shared" si="5"/>
        <v>0</v>
      </c>
      <c r="M11" s="105"/>
    </row>
    <row r="12" spans="2:13" x14ac:dyDescent="0.25">
      <c r="B12" s="106">
        <v>10</v>
      </c>
      <c r="C12" s="111" t="s">
        <v>416</v>
      </c>
      <c r="D12" s="112" t="s">
        <v>417</v>
      </c>
      <c r="E12" s="112">
        <v>2</v>
      </c>
      <c r="F12" s="108">
        <f t="shared" si="2"/>
        <v>5</v>
      </c>
      <c r="G12" s="407">
        <v>0</v>
      </c>
      <c r="H12" s="113">
        <f t="shared" si="0"/>
        <v>0</v>
      </c>
      <c r="I12" s="109">
        <f t="shared" si="1"/>
        <v>0</v>
      </c>
      <c r="J12" s="429">
        <f t="shared" si="3"/>
        <v>0</v>
      </c>
      <c r="K12" s="412">
        <f t="shared" si="4"/>
        <v>0</v>
      </c>
      <c r="L12" s="460">
        <f t="shared" si="5"/>
        <v>0</v>
      </c>
      <c r="M12" s="105"/>
    </row>
    <row r="13" spans="2:13" x14ac:dyDescent="0.25">
      <c r="B13" s="110">
        <v>11</v>
      </c>
      <c r="C13" s="111" t="s">
        <v>418</v>
      </c>
      <c r="D13" s="112" t="s">
        <v>417</v>
      </c>
      <c r="E13" s="115">
        <v>1</v>
      </c>
      <c r="F13" s="108">
        <v>3</v>
      </c>
      <c r="G13" s="407">
        <v>0</v>
      </c>
      <c r="H13" s="113">
        <f t="shared" si="0"/>
        <v>0</v>
      </c>
      <c r="I13" s="109">
        <f t="shared" si="1"/>
        <v>0</v>
      </c>
      <c r="J13" s="429">
        <f t="shared" si="3"/>
        <v>0</v>
      </c>
      <c r="K13" s="412">
        <f t="shared" si="4"/>
        <v>0</v>
      </c>
      <c r="L13" s="460">
        <f t="shared" si="5"/>
        <v>0</v>
      </c>
      <c r="M13" s="105"/>
    </row>
    <row r="14" spans="2:13" x14ac:dyDescent="0.25">
      <c r="B14" s="110">
        <v>12</v>
      </c>
      <c r="C14" s="111" t="s">
        <v>419</v>
      </c>
      <c r="D14" s="112" t="s">
        <v>417</v>
      </c>
      <c r="E14" s="112">
        <v>1</v>
      </c>
      <c r="F14" s="108">
        <v>3</v>
      </c>
      <c r="G14" s="407">
        <v>0</v>
      </c>
      <c r="H14" s="113">
        <f t="shared" si="0"/>
        <v>0</v>
      </c>
      <c r="I14" s="109">
        <f t="shared" si="1"/>
        <v>0</v>
      </c>
      <c r="J14" s="429">
        <f t="shared" si="3"/>
        <v>0</v>
      </c>
      <c r="K14" s="412">
        <f t="shared" si="4"/>
        <v>0</v>
      </c>
      <c r="L14" s="460">
        <f t="shared" si="5"/>
        <v>0</v>
      </c>
      <c r="M14" s="105"/>
    </row>
    <row r="15" spans="2:13" ht="136.5" customHeight="1" x14ac:dyDescent="0.25">
      <c r="B15" s="413">
        <v>13</v>
      </c>
      <c r="C15" s="118" t="s">
        <v>420</v>
      </c>
      <c r="D15" s="117" t="s">
        <v>4</v>
      </c>
      <c r="E15" s="117">
        <v>150</v>
      </c>
      <c r="F15" s="410">
        <f t="shared" si="2"/>
        <v>375</v>
      </c>
      <c r="G15" s="407">
        <v>0</v>
      </c>
      <c r="H15" s="411">
        <f t="shared" si="0"/>
        <v>0</v>
      </c>
      <c r="I15" s="412">
        <f t="shared" si="1"/>
        <v>0</v>
      </c>
      <c r="J15" s="429">
        <f t="shared" si="3"/>
        <v>0</v>
      </c>
      <c r="K15" s="412">
        <f t="shared" si="4"/>
        <v>0</v>
      </c>
      <c r="L15" s="460">
        <f t="shared" si="5"/>
        <v>0</v>
      </c>
      <c r="M15" s="105"/>
    </row>
    <row r="16" spans="2:13" ht="132.75" customHeight="1" x14ac:dyDescent="0.25">
      <c r="B16" s="409">
        <v>14</v>
      </c>
      <c r="C16" s="118" t="s">
        <v>421</v>
      </c>
      <c r="D16" s="117" t="s">
        <v>4</v>
      </c>
      <c r="E16" s="117">
        <v>150</v>
      </c>
      <c r="F16" s="410">
        <f t="shared" si="2"/>
        <v>375</v>
      </c>
      <c r="G16" s="407">
        <v>0</v>
      </c>
      <c r="H16" s="411">
        <f t="shared" si="0"/>
        <v>0</v>
      </c>
      <c r="I16" s="412">
        <f t="shared" si="1"/>
        <v>0</v>
      </c>
      <c r="J16" s="429">
        <f t="shared" si="3"/>
        <v>0</v>
      </c>
      <c r="K16" s="412">
        <f t="shared" si="4"/>
        <v>0</v>
      </c>
      <c r="L16" s="460">
        <f t="shared" si="5"/>
        <v>0</v>
      </c>
      <c r="M16" s="105"/>
    </row>
    <row r="17" spans="2:13" x14ac:dyDescent="0.25">
      <c r="B17" s="409">
        <v>15</v>
      </c>
      <c r="C17" s="118" t="s">
        <v>422</v>
      </c>
      <c r="D17" s="117" t="s">
        <v>4</v>
      </c>
      <c r="E17" s="117">
        <v>150</v>
      </c>
      <c r="F17" s="410">
        <f t="shared" si="2"/>
        <v>375</v>
      </c>
      <c r="G17" s="407">
        <v>0</v>
      </c>
      <c r="H17" s="411">
        <f t="shared" si="0"/>
        <v>0</v>
      </c>
      <c r="I17" s="412">
        <f t="shared" si="1"/>
        <v>0</v>
      </c>
      <c r="J17" s="429">
        <f t="shared" si="3"/>
        <v>0</v>
      </c>
      <c r="K17" s="412">
        <f t="shared" si="4"/>
        <v>0</v>
      </c>
      <c r="L17" s="460">
        <f t="shared" si="5"/>
        <v>0</v>
      </c>
      <c r="M17" s="105"/>
    </row>
    <row r="18" spans="2:13" x14ac:dyDescent="0.25">
      <c r="B18" s="413">
        <v>16</v>
      </c>
      <c r="C18" s="118" t="s">
        <v>423</v>
      </c>
      <c r="D18" s="117" t="s">
        <v>4</v>
      </c>
      <c r="E18" s="117">
        <v>10</v>
      </c>
      <c r="F18" s="410">
        <f t="shared" si="2"/>
        <v>25</v>
      </c>
      <c r="G18" s="407">
        <v>0</v>
      </c>
      <c r="H18" s="411">
        <f t="shared" si="0"/>
        <v>0</v>
      </c>
      <c r="I18" s="412">
        <f t="shared" si="1"/>
        <v>0</v>
      </c>
      <c r="J18" s="429">
        <f t="shared" si="3"/>
        <v>0</v>
      </c>
      <c r="K18" s="412">
        <f t="shared" si="4"/>
        <v>0</v>
      </c>
      <c r="L18" s="460">
        <f t="shared" si="5"/>
        <v>0</v>
      </c>
      <c r="M18" s="105"/>
    </row>
    <row r="19" spans="2:13" x14ac:dyDescent="0.25">
      <c r="B19" s="110">
        <v>17</v>
      </c>
      <c r="C19" s="111" t="s">
        <v>424</v>
      </c>
      <c r="D19" s="112" t="s">
        <v>4</v>
      </c>
      <c r="E19" s="112">
        <v>15</v>
      </c>
      <c r="F19" s="108">
        <v>38</v>
      </c>
      <c r="G19" s="407">
        <v>0</v>
      </c>
      <c r="H19" s="113">
        <f t="shared" si="0"/>
        <v>0</v>
      </c>
      <c r="I19" s="109">
        <f t="shared" si="1"/>
        <v>0</v>
      </c>
      <c r="J19" s="429">
        <f t="shared" si="3"/>
        <v>0</v>
      </c>
      <c r="K19" s="412">
        <f t="shared" si="4"/>
        <v>0</v>
      </c>
      <c r="L19" s="460">
        <f t="shared" si="5"/>
        <v>0</v>
      </c>
      <c r="M19" s="105"/>
    </row>
    <row r="20" spans="2:13" x14ac:dyDescent="0.25">
      <c r="B20" s="409">
        <v>18</v>
      </c>
      <c r="C20" s="116" t="s">
        <v>425</v>
      </c>
      <c r="D20" s="117" t="s">
        <v>4</v>
      </c>
      <c r="E20" s="117">
        <v>5</v>
      </c>
      <c r="F20" s="410">
        <v>13</v>
      </c>
      <c r="G20" s="407">
        <v>0</v>
      </c>
      <c r="H20" s="411">
        <f t="shared" si="0"/>
        <v>0</v>
      </c>
      <c r="I20" s="412">
        <f t="shared" si="1"/>
        <v>0</v>
      </c>
      <c r="J20" s="429">
        <f t="shared" si="3"/>
        <v>0</v>
      </c>
      <c r="K20" s="412">
        <f t="shared" si="4"/>
        <v>0</v>
      </c>
      <c r="L20" s="460">
        <f t="shared" si="5"/>
        <v>0</v>
      </c>
      <c r="M20" s="105"/>
    </row>
    <row r="21" spans="2:13" x14ac:dyDescent="0.25">
      <c r="B21" s="413">
        <v>19</v>
      </c>
      <c r="C21" s="118" t="s">
        <v>426</v>
      </c>
      <c r="D21" s="117" t="s">
        <v>4</v>
      </c>
      <c r="E21" s="117">
        <v>3</v>
      </c>
      <c r="F21" s="410">
        <v>8</v>
      </c>
      <c r="G21" s="407">
        <v>0</v>
      </c>
      <c r="H21" s="411">
        <f t="shared" si="0"/>
        <v>0</v>
      </c>
      <c r="I21" s="412">
        <f t="shared" si="1"/>
        <v>0</v>
      </c>
      <c r="J21" s="429">
        <f t="shared" si="3"/>
        <v>0</v>
      </c>
      <c r="K21" s="412">
        <f t="shared" si="4"/>
        <v>0</v>
      </c>
      <c r="L21" s="460">
        <f t="shared" si="5"/>
        <v>0</v>
      </c>
      <c r="M21" s="105"/>
    </row>
    <row r="22" spans="2:13" x14ac:dyDescent="0.25">
      <c r="B22" s="409">
        <v>20</v>
      </c>
      <c r="C22" s="118" t="s">
        <v>427</v>
      </c>
      <c r="D22" s="117" t="s">
        <v>4</v>
      </c>
      <c r="E22" s="117">
        <v>3</v>
      </c>
      <c r="F22" s="410">
        <v>8</v>
      </c>
      <c r="G22" s="407">
        <v>0</v>
      </c>
      <c r="H22" s="411">
        <f t="shared" si="0"/>
        <v>0</v>
      </c>
      <c r="I22" s="412">
        <f t="shared" si="1"/>
        <v>0</v>
      </c>
      <c r="J22" s="429">
        <f t="shared" si="3"/>
        <v>0</v>
      </c>
      <c r="K22" s="412">
        <f t="shared" si="4"/>
        <v>0</v>
      </c>
      <c r="L22" s="460">
        <f t="shared" si="5"/>
        <v>0</v>
      </c>
      <c r="M22" s="414"/>
    </row>
    <row r="23" spans="2:13" x14ac:dyDescent="0.25">
      <c r="B23" s="409">
        <v>21</v>
      </c>
      <c r="C23" s="118" t="s">
        <v>428</v>
      </c>
      <c r="D23" s="117" t="s">
        <v>4</v>
      </c>
      <c r="E23" s="117">
        <v>5</v>
      </c>
      <c r="F23" s="410">
        <v>13</v>
      </c>
      <c r="G23" s="407">
        <v>0</v>
      </c>
      <c r="H23" s="411">
        <f t="shared" si="0"/>
        <v>0</v>
      </c>
      <c r="I23" s="412">
        <f t="shared" si="1"/>
        <v>0</v>
      </c>
      <c r="J23" s="429">
        <f t="shared" si="3"/>
        <v>0</v>
      </c>
      <c r="K23" s="412">
        <f t="shared" si="4"/>
        <v>0</v>
      </c>
      <c r="L23" s="460">
        <f t="shared" si="5"/>
        <v>0</v>
      </c>
      <c r="M23" s="105"/>
    </row>
    <row r="24" spans="2:13" x14ac:dyDescent="0.25">
      <c r="B24" s="106">
        <v>22</v>
      </c>
      <c r="C24" s="111" t="s">
        <v>429</v>
      </c>
      <c r="D24" s="112" t="s">
        <v>4</v>
      </c>
      <c r="E24" s="112">
        <v>6</v>
      </c>
      <c r="F24" s="108">
        <f t="shared" si="2"/>
        <v>15</v>
      </c>
      <c r="G24" s="407">
        <v>0</v>
      </c>
      <c r="H24" s="113">
        <f t="shared" si="0"/>
        <v>0</v>
      </c>
      <c r="I24" s="109">
        <f t="shared" si="1"/>
        <v>0</v>
      </c>
      <c r="J24" s="429">
        <f t="shared" si="3"/>
        <v>0</v>
      </c>
      <c r="K24" s="412">
        <f t="shared" si="4"/>
        <v>0</v>
      </c>
      <c r="L24" s="460">
        <f t="shared" si="5"/>
        <v>0</v>
      </c>
      <c r="M24" s="105"/>
    </row>
    <row r="25" spans="2:13" x14ac:dyDescent="0.25">
      <c r="B25" s="110">
        <v>23</v>
      </c>
      <c r="C25" s="111" t="s">
        <v>430</v>
      </c>
      <c r="D25" s="112" t="s">
        <v>4</v>
      </c>
      <c r="E25" s="112">
        <v>4</v>
      </c>
      <c r="F25" s="108">
        <f t="shared" si="2"/>
        <v>10</v>
      </c>
      <c r="G25" s="407">
        <v>0</v>
      </c>
      <c r="H25" s="113">
        <f t="shared" si="0"/>
        <v>0</v>
      </c>
      <c r="I25" s="109">
        <f t="shared" si="1"/>
        <v>0</v>
      </c>
      <c r="J25" s="429">
        <f t="shared" si="3"/>
        <v>0</v>
      </c>
      <c r="K25" s="412">
        <f t="shared" si="4"/>
        <v>0</v>
      </c>
      <c r="L25" s="460">
        <f t="shared" si="5"/>
        <v>0</v>
      </c>
      <c r="M25" s="105"/>
    </row>
    <row r="26" spans="2:13" x14ac:dyDescent="0.25">
      <c r="B26" s="110">
        <v>24</v>
      </c>
      <c r="C26" s="111" t="s">
        <v>431</v>
      </c>
      <c r="D26" s="112" t="s">
        <v>4</v>
      </c>
      <c r="E26" s="112">
        <v>4</v>
      </c>
      <c r="F26" s="108">
        <f t="shared" si="2"/>
        <v>10</v>
      </c>
      <c r="G26" s="407">
        <v>0</v>
      </c>
      <c r="H26" s="113">
        <f t="shared" si="0"/>
        <v>0</v>
      </c>
      <c r="I26" s="109">
        <f t="shared" si="1"/>
        <v>0</v>
      </c>
      <c r="J26" s="429">
        <f t="shared" si="3"/>
        <v>0</v>
      </c>
      <c r="K26" s="412">
        <f t="shared" si="4"/>
        <v>0</v>
      </c>
      <c r="L26" s="460">
        <f t="shared" si="5"/>
        <v>0</v>
      </c>
      <c r="M26" s="105"/>
    </row>
    <row r="27" spans="2:13" x14ac:dyDescent="0.25">
      <c r="B27" s="106">
        <v>25</v>
      </c>
      <c r="C27" s="111" t="s">
        <v>432</v>
      </c>
      <c r="D27" s="112" t="s">
        <v>4</v>
      </c>
      <c r="E27" s="112">
        <v>120</v>
      </c>
      <c r="F27" s="108">
        <f t="shared" si="2"/>
        <v>300</v>
      </c>
      <c r="G27" s="407">
        <v>0</v>
      </c>
      <c r="H27" s="113">
        <f t="shared" si="0"/>
        <v>0</v>
      </c>
      <c r="I27" s="109">
        <f t="shared" si="1"/>
        <v>0</v>
      </c>
      <c r="J27" s="429">
        <f t="shared" si="3"/>
        <v>0</v>
      </c>
      <c r="K27" s="412">
        <f t="shared" si="4"/>
        <v>0</v>
      </c>
      <c r="L27" s="460">
        <f t="shared" si="5"/>
        <v>0</v>
      </c>
      <c r="M27" s="105"/>
    </row>
    <row r="28" spans="2:13" x14ac:dyDescent="0.25">
      <c r="B28" s="110">
        <v>26</v>
      </c>
      <c r="C28" s="111" t="s">
        <v>433</v>
      </c>
      <c r="D28" s="112" t="s">
        <v>4</v>
      </c>
      <c r="E28" s="112">
        <v>120</v>
      </c>
      <c r="F28" s="108">
        <f t="shared" si="2"/>
        <v>300</v>
      </c>
      <c r="G28" s="407">
        <v>0</v>
      </c>
      <c r="H28" s="113">
        <f t="shared" si="0"/>
        <v>0</v>
      </c>
      <c r="I28" s="109">
        <f t="shared" si="1"/>
        <v>0</v>
      </c>
      <c r="J28" s="429">
        <f t="shared" si="3"/>
        <v>0</v>
      </c>
      <c r="K28" s="412">
        <f t="shared" si="4"/>
        <v>0</v>
      </c>
      <c r="L28" s="460">
        <f t="shared" si="5"/>
        <v>0</v>
      </c>
      <c r="M28" s="105"/>
    </row>
    <row r="29" spans="2:13" x14ac:dyDescent="0.25">
      <c r="B29" s="409">
        <v>27</v>
      </c>
      <c r="C29" s="118" t="s">
        <v>434</v>
      </c>
      <c r="D29" s="117" t="s">
        <v>4</v>
      </c>
      <c r="E29" s="117">
        <v>200</v>
      </c>
      <c r="F29" s="410">
        <f t="shared" si="2"/>
        <v>500</v>
      </c>
      <c r="G29" s="407">
        <v>0</v>
      </c>
      <c r="H29" s="411">
        <f t="shared" si="0"/>
        <v>0</v>
      </c>
      <c r="I29" s="412">
        <f t="shared" si="1"/>
        <v>0</v>
      </c>
      <c r="J29" s="429">
        <f t="shared" si="3"/>
        <v>0</v>
      </c>
      <c r="K29" s="412">
        <f t="shared" si="4"/>
        <v>0</v>
      </c>
      <c r="L29" s="460">
        <f t="shared" si="5"/>
        <v>0</v>
      </c>
      <c r="M29" s="105"/>
    </row>
    <row r="30" spans="2:13" x14ac:dyDescent="0.25">
      <c r="B30" s="106">
        <v>28</v>
      </c>
      <c r="C30" s="111" t="s">
        <v>435</v>
      </c>
      <c r="D30" s="112" t="s">
        <v>4</v>
      </c>
      <c r="E30" s="112">
        <v>200</v>
      </c>
      <c r="F30" s="108">
        <f t="shared" si="2"/>
        <v>500</v>
      </c>
      <c r="G30" s="407">
        <v>0</v>
      </c>
      <c r="H30" s="113">
        <f t="shared" si="0"/>
        <v>0</v>
      </c>
      <c r="I30" s="109">
        <f t="shared" si="1"/>
        <v>0</v>
      </c>
      <c r="J30" s="429">
        <f t="shared" si="3"/>
        <v>0</v>
      </c>
      <c r="K30" s="412">
        <f t="shared" si="4"/>
        <v>0</v>
      </c>
      <c r="L30" s="460">
        <f t="shared" si="5"/>
        <v>0</v>
      </c>
      <c r="M30" s="105"/>
    </row>
    <row r="31" spans="2:13" x14ac:dyDescent="0.25">
      <c r="B31" s="409">
        <v>29</v>
      </c>
      <c r="C31" s="118" t="s">
        <v>436</v>
      </c>
      <c r="D31" s="117" t="s">
        <v>4</v>
      </c>
      <c r="E31" s="117">
        <v>100</v>
      </c>
      <c r="F31" s="410">
        <f t="shared" si="2"/>
        <v>250</v>
      </c>
      <c r="G31" s="407">
        <v>0</v>
      </c>
      <c r="H31" s="411">
        <f t="shared" si="0"/>
        <v>0</v>
      </c>
      <c r="I31" s="412">
        <f t="shared" si="1"/>
        <v>0</v>
      </c>
      <c r="J31" s="429">
        <f t="shared" si="3"/>
        <v>0</v>
      </c>
      <c r="K31" s="412">
        <f t="shared" si="4"/>
        <v>0</v>
      </c>
      <c r="L31" s="460">
        <f t="shared" si="5"/>
        <v>0</v>
      </c>
      <c r="M31" s="105"/>
    </row>
    <row r="32" spans="2:13" x14ac:dyDescent="0.25">
      <c r="B32" s="110">
        <v>30</v>
      </c>
      <c r="C32" s="119" t="s">
        <v>437</v>
      </c>
      <c r="D32" s="112" t="s">
        <v>438</v>
      </c>
      <c r="E32" s="112">
        <v>500</v>
      </c>
      <c r="F32" s="108">
        <f t="shared" si="2"/>
        <v>1250</v>
      </c>
      <c r="G32" s="407">
        <v>0</v>
      </c>
      <c r="H32" s="113">
        <f t="shared" si="0"/>
        <v>0</v>
      </c>
      <c r="I32" s="109">
        <f t="shared" si="1"/>
        <v>0</v>
      </c>
      <c r="J32" s="429">
        <f t="shared" si="3"/>
        <v>0</v>
      </c>
      <c r="K32" s="412">
        <f t="shared" si="4"/>
        <v>0</v>
      </c>
      <c r="L32" s="460">
        <f t="shared" si="5"/>
        <v>0</v>
      </c>
      <c r="M32" s="105"/>
    </row>
    <row r="33" spans="2:13" x14ac:dyDescent="0.25">
      <c r="B33" s="106">
        <v>31</v>
      </c>
      <c r="C33" s="119" t="s">
        <v>439</v>
      </c>
      <c r="D33" s="112" t="s">
        <v>438</v>
      </c>
      <c r="E33" s="112">
        <v>100</v>
      </c>
      <c r="F33" s="108">
        <f t="shared" si="2"/>
        <v>250</v>
      </c>
      <c r="G33" s="407">
        <v>0</v>
      </c>
      <c r="H33" s="113">
        <f t="shared" si="0"/>
        <v>0</v>
      </c>
      <c r="I33" s="109">
        <f t="shared" si="1"/>
        <v>0</v>
      </c>
      <c r="J33" s="429">
        <f t="shared" si="3"/>
        <v>0</v>
      </c>
      <c r="K33" s="412">
        <f t="shared" si="4"/>
        <v>0</v>
      </c>
      <c r="L33" s="460">
        <f t="shared" si="5"/>
        <v>0</v>
      </c>
      <c r="M33" s="105"/>
    </row>
    <row r="34" spans="2:13" x14ac:dyDescent="0.25">
      <c r="B34" s="110">
        <v>32</v>
      </c>
      <c r="C34" s="119" t="s">
        <v>440</v>
      </c>
      <c r="D34" s="112" t="s">
        <v>438</v>
      </c>
      <c r="E34" s="112">
        <v>30</v>
      </c>
      <c r="F34" s="108">
        <f t="shared" si="2"/>
        <v>75</v>
      </c>
      <c r="G34" s="407">
        <v>0</v>
      </c>
      <c r="H34" s="113">
        <f t="shared" si="0"/>
        <v>0</v>
      </c>
      <c r="I34" s="109">
        <f t="shared" si="1"/>
        <v>0</v>
      </c>
      <c r="J34" s="429">
        <f t="shared" si="3"/>
        <v>0</v>
      </c>
      <c r="K34" s="412">
        <f t="shared" si="4"/>
        <v>0</v>
      </c>
      <c r="L34" s="460">
        <f t="shared" si="5"/>
        <v>0</v>
      </c>
      <c r="M34" s="105"/>
    </row>
    <row r="35" spans="2:13" x14ac:dyDescent="0.25">
      <c r="B35" s="110">
        <v>33</v>
      </c>
      <c r="C35" s="119" t="s">
        <v>441</v>
      </c>
      <c r="D35" s="112" t="s">
        <v>438</v>
      </c>
      <c r="E35" s="112">
        <v>50</v>
      </c>
      <c r="F35" s="108">
        <f>E35*2.5</f>
        <v>125</v>
      </c>
      <c r="G35" s="407">
        <v>0</v>
      </c>
      <c r="H35" s="113">
        <f t="shared" si="0"/>
        <v>0</v>
      </c>
      <c r="I35" s="109">
        <f t="shared" si="1"/>
        <v>0</v>
      </c>
      <c r="J35" s="429">
        <f t="shared" si="3"/>
        <v>0</v>
      </c>
      <c r="K35" s="412">
        <f t="shared" si="4"/>
        <v>0</v>
      </c>
      <c r="L35" s="460">
        <f t="shared" si="5"/>
        <v>0</v>
      </c>
      <c r="M35" s="105"/>
    </row>
    <row r="36" spans="2:13" x14ac:dyDescent="0.25">
      <c r="B36" s="106">
        <v>34</v>
      </c>
      <c r="C36" s="119" t="s">
        <v>442</v>
      </c>
      <c r="D36" s="112" t="s">
        <v>438</v>
      </c>
      <c r="E36" s="112">
        <v>20</v>
      </c>
      <c r="F36" s="108">
        <f t="shared" si="2"/>
        <v>50</v>
      </c>
      <c r="G36" s="407">
        <v>0</v>
      </c>
      <c r="H36" s="113">
        <f t="shared" si="0"/>
        <v>0</v>
      </c>
      <c r="I36" s="109">
        <f t="shared" si="1"/>
        <v>0</v>
      </c>
      <c r="J36" s="429">
        <f t="shared" si="3"/>
        <v>0</v>
      </c>
      <c r="K36" s="412">
        <f t="shared" si="4"/>
        <v>0</v>
      </c>
      <c r="L36" s="460">
        <f t="shared" si="5"/>
        <v>0</v>
      </c>
      <c r="M36" s="105"/>
    </row>
    <row r="37" spans="2:13" x14ac:dyDescent="0.25">
      <c r="B37" s="110">
        <v>35</v>
      </c>
      <c r="C37" s="119" t="s">
        <v>443</v>
      </c>
      <c r="D37" s="112" t="s">
        <v>438</v>
      </c>
      <c r="E37" s="112">
        <v>5000</v>
      </c>
      <c r="F37" s="108">
        <f t="shared" si="2"/>
        <v>12500</v>
      </c>
      <c r="G37" s="407">
        <v>0</v>
      </c>
      <c r="H37" s="113">
        <f t="shared" si="0"/>
        <v>0</v>
      </c>
      <c r="I37" s="109">
        <f t="shared" si="1"/>
        <v>0</v>
      </c>
      <c r="J37" s="429">
        <f t="shared" si="3"/>
        <v>0</v>
      </c>
      <c r="K37" s="412">
        <f t="shared" si="4"/>
        <v>0</v>
      </c>
      <c r="L37" s="460">
        <f t="shared" si="5"/>
        <v>0</v>
      </c>
      <c r="M37" s="105"/>
    </row>
    <row r="38" spans="2:13" x14ac:dyDescent="0.25">
      <c r="B38" s="110">
        <v>36</v>
      </c>
      <c r="C38" s="119" t="s">
        <v>444</v>
      </c>
      <c r="D38" s="112" t="s">
        <v>438</v>
      </c>
      <c r="E38" s="112">
        <v>50</v>
      </c>
      <c r="F38" s="108">
        <f t="shared" si="2"/>
        <v>125</v>
      </c>
      <c r="G38" s="407">
        <v>0</v>
      </c>
      <c r="H38" s="113">
        <f t="shared" si="0"/>
        <v>0</v>
      </c>
      <c r="I38" s="109">
        <f t="shared" si="1"/>
        <v>0</v>
      </c>
      <c r="J38" s="429">
        <f t="shared" si="3"/>
        <v>0</v>
      </c>
      <c r="K38" s="412">
        <f t="shared" si="4"/>
        <v>0</v>
      </c>
      <c r="L38" s="460">
        <f t="shared" si="5"/>
        <v>0</v>
      </c>
      <c r="M38" s="105"/>
    </row>
    <row r="39" spans="2:13" x14ac:dyDescent="0.25">
      <c r="B39" s="106">
        <v>37</v>
      </c>
      <c r="C39" s="119" t="s">
        <v>445</v>
      </c>
      <c r="D39" s="112" t="s">
        <v>438</v>
      </c>
      <c r="E39" s="112">
        <v>100</v>
      </c>
      <c r="F39" s="108">
        <f t="shared" si="2"/>
        <v>250</v>
      </c>
      <c r="G39" s="407">
        <v>0</v>
      </c>
      <c r="H39" s="113">
        <f t="shared" si="0"/>
        <v>0</v>
      </c>
      <c r="I39" s="109">
        <f t="shared" si="1"/>
        <v>0</v>
      </c>
      <c r="J39" s="429">
        <f t="shared" si="3"/>
        <v>0</v>
      </c>
      <c r="K39" s="412">
        <f t="shared" si="4"/>
        <v>0</v>
      </c>
      <c r="L39" s="460">
        <f t="shared" si="5"/>
        <v>0</v>
      </c>
      <c r="M39" s="105"/>
    </row>
    <row r="40" spans="2:13" x14ac:dyDescent="0.25">
      <c r="B40" s="110">
        <v>38</v>
      </c>
      <c r="C40" s="119" t="s">
        <v>446</v>
      </c>
      <c r="D40" s="112" t="s">
        <v>438</v>
      </c>
      <c r="E40" s="112">
        <v>4000</v>
      </c>
      <c r="F40" s="108">
        <f t="shared" si="2"/>
        <v>10000</v>
      </c>
      <c r="G40" s="407">
        <v>0</v>
      </c>
      <c r="H40" s="113">
        <f t="shared" si="0"/>
        <v>0</v>
      </c>
      <c r="I40" s="109">
        <f t="shared" si="1"/>
        <v>0</v>
      </c>
      <c r="J40" s="429">
        <f t="shared" si="3"/>
        <v>0</v>
      </c>
      <c r="K40" s="412">
        <f t="shared" si="4"/>
        <v>0</v>
      </c>
      <c r="L40" s="460">
        <f t="shared" si="5"/>
        <v>0</v>
      </c>
      <c r="M40" s="105"/>
    </row>
    <row r="41" spans="2:13" x14ac:dyDescent="0.25">
      <c r="B41" s="110">
        <v>39</v>
      </c>
      <c r="C41" s="119" t="s">
        <v>447</v>
      </c>
      <c r="D41" s="112" t="s">
        <v>438</v>
      </c>
      <c r="E41" s="112">
        <v>400</v>
      </c>
      <c r="F41" s="108">
        <f t="shared" si="2"/>
        <v>1000</v>
      </c>
      <c r="G41" s="407">
        <v>0</v>
      </c>
      <c r="H41" s="113">
        <f t="shared" si="0"/>
        <v>0</v>
      </c>
      <c r="I41" s="109">
        <f t="shared" si="1"/>
        <v>0</v>
      </c>
      <c r="J41" s="429">
        <f t="shared" si="3"/>
        <v>0</v>
      </c>
      <c r="K41" s="412">
        <f t="shared" si="4"/>
        <v>0</v>
      </c>
      <c r="L41" s="460">
        <f t="shared" si="5"/>
        <v>0</v>
      </c>
      <c r="M41" s="105"/>
    </row>
    <row r="42" spans="2:13" x14ac:dyDescent="0.25">
      <c r="B42" s="106">
        <v>40</v>
      </c>
      <c r="C42" s="119" t="s">
        <v>448</v>
      </c>
      <c r="D42" s="112" t="s">
        <v>438</v>
      </c>
      <c r="E42" s="112">
        <v>600</v>
      </c>
      <c r="F42" s="108">
        <f t="shared" si="2"/>
        <v>1500</v>
      </c>
      <c r="G42" s="407">
        <v>0</v>
      </c>
      <c r="H42" s="113">
        <f t="shared" si="0"/>
        <v>0</v>
      </c>
      <c r="I42" s="109">
        <f t="shared" si="1"/>
        <v>0</v>
      </c>
      <c r="J42" s="429">
        <f t="shared" si="3"/>
        <v>0</v>
      </c>
      <c r="K42" s="412">
        <f t="shared" si="4"/>
        <v>0</v>
      </c>
      <c r="L42" s="460">
        <f t="shared" si="5"/>
        <v>0</v>
      </c>
      <c r="M42" s="105"/>
    </row>
    <row r="43" spans="2:13" x14ac:dyDescent="0.25">
      <c r="B43" s="409">
        <v>41</v>
      </c>
      <c r="C43" s="118" t="s">
        <v>449</v>
      </c>
      <c r="D43" s="117" t="s">
        <v>4</v>
      </c>
      <c r="E43" s="117">
        <v>5</v>
      </c>
      <c r="F43" s="410">
        <v>13</v>
      </c>
      <c r="G43" s="407">
        <v>0</v>
      </c>
      <c r="H43" s="411">
        <f t="shared" si="0"/>
        <v>0</v>
      </c>
      <c r="I43" s="412">
        <f t="shared" si="1"/>
        <v>0</v>
      </c>
      <c r="J43" s="429">
        <f t="shared" si="3"/>
        <v>0</v>
      </c>
      <c r="K43" s="412">
        <f t="shared" si="4"/>
        <v>0</v>
      </c>
      <c r="L43" s="460">
        <f t="shared" si="5"/>
        <v>0</v>
      </c>
      <c r="M43" s="105"/>
    </row>
    <row r="44" spans="2:13" x14ac:dyDescent="0.25">
      <c r="B44" s="409">
        <v>42</v>
      </c>
      <c r="C44" s="118" t="s">
        <v>450</v>
      </c>
      <c r="D44" s="120" t="s">
        <v>4</v>
      </c>
      <c r="E44" s="120">
        <v>24</v>
      </c>
      <c r="F44" s="410">
        <f t="shared" si="2"/>
        <v>60</v>
      </c>
      <c r="G44" s="407">
        <v>0</v>
      </c>
      <c r="H44" s="411">
        <f t="shared" si="0"/>
        <v>0</v>
      </c>
      <c r="I44" s="412">
        <f t="shared" si="1"/>
        <v>0</v>
      </c>
      <c r="J44" s="429">
        <f t="shared" si="3"/>
        <v>0</v>
      </c>
      <c r="K44" s="412">
        <f t="shared" si="4"/>
        <v>0</v>
      </c>
      <c r="L44" s="460">
        <f t="shared" si="5"/>
        <v>0</v>
      </c>
      <c r="M44" s="105"/>
    </row>
    <row r="45" spans="2:13" x14ac:dyDescent="0.25">
      <c r="B45" s="106">
        <v>43</v>
      </c>
      <c r="C45" s="111" t="s">
        <v>451</v>
      </c>
      <c r="D45" s="112" t="s">
        <v>4</v>
      </c>
      <c r="E45" s="112">
        <v>10</v>
      </c>
      <c r="F45" s="108">
        <f t="shared" si="2"/>
        <v>25</v>
      </c>
      <c r="G45" s="407">
        <v>0</v>
      </c>
      <c r="H45" s="113">
        <f t="shared" si="0"/>
        <v>0</v>
      </c>
      <c r="I45" s="109">
        <f t="shared" si="1"/>
        <v>0</v>
      </c>
      <c r="J45" s="429">
        <f t="shared" si="3"/>
        <v>0</v>
      </c>
      <c r="K45" s="412">
        <f t="shared" si="4"/>
        <v>0</v>
      </c>
      <c r="L45" s="460">
        <f t="shared" si="5"/>
        <v>0</v>
      </c>
      <c r="M45" s="105"/>
    </row>
    <row r="46" spans="2:13" x14ac:dyDescent="0.25">
      <c r="B46" s="110">
        <v>44</v>
      </c>
      <c r="C46" s="111" t="s">
        <v>452</v>
      </c>
      <c r="D46" s="112" t="s">
        <v>4</v>
      </c>
      <c r="E46" s="112">
        <v>12</v>
      </c>
      <c r="F46" s="108">
        <f t="shared" si="2"/>
        <v>30</v>
      </c>
      <c r="G46" s="407">
        <v>0</v>
      </c>
      <c r="H46" s="113">
        <f t="shared" si="0"/>
        <v>0</v>
      </c>
      <c r="I46" s="109">
        <f t="shared" si="1"/>
        <v>0</v>
      </c>
      <c r="J46" s="429">
        <f t="shared" si="3"/>
        <v>0</v>
      </c>
      <c r="K46" s="412">
        <f t="shared" si="4"/>
        <v>0</v>
      </c>
      <c r="L46" s="460">
        <f t="shared" si="5"/>
        <v>0</v>
      </c>
      <c r="M46" s="105"/>
    </row>
    <row r="47" spans="2:13" x14ac:dyDescent="0.25">
      <c r="B47" s="110">
        <v>45</v>
      </c>
      <c r="C47" s="111" t="s">
        <v>453</v>
      </c>
      <c r="D47" s="112" t="s">
        <v>4</v>
      </c>
      <c r="E47" s="112">
        <v>30</v>
      </c>
      <c r="F47" s="108">
        <f t="shared" si="2"/>
        <v>75</v>
      </c>
      <c r="G47" s="407">
        <v>0</v>
      </c>
      <c r="H47" s="113">
        <f t="shared" si="0"/>
        <v>0</v>
      </c>
      <c r="I47" s="109">
        <f t="shared" si="1"/>
        <v>0</v>
      </c>
      <c r="J47" s="429">
        <f t="shared" si="3"/>
        <v>0</v>
      </c>
      <c r="K47" s="412">
        <f t="shared" si="4"/>
        <v>0</v>
      </c>
      <c r="L47" s="460">
        <f t="shared" si="5"/>
        <v>0</v>
      </c>
      <c r="M47" s="105"/>
    </row>
    <row r="48" spans="2:13" x14ac:dyDescent="0.25">
      <c r="B48" s="413">
        <v>46</v>
      </c>
      <c r="C48" s="118" t="s">
        <v>454</v>
      </c>
      <c r="D48" s="117" t="s">
        <v>4</v>
      </c>
      <c r="E48" s="117">
        <v>100</v>
      </c>
      <c r="F48" s="410">
        <f t="shared" si="2"/>
        <v>250</v>
      </c>
      <c r="G48" s="407">
        <v>0</v>
      </c>
      <c r="H48" s="411">
        <f t="shared" si="0"/>
        <v>0</v>
      </c>
      <c r="I48" s="412">
        <f t="shared" si="1"/>
        <v>0</v>
      </c>
      <c r="J48" s="429">
        <f t="shared" si="3"/>
        <v>0</v>
      </c>
      <c r="K48" s="412">
        <f t="shared" si="4"/>
        <v>0</v>
      </c>
      <c r="L48" s="460">
        <f t="shared" si="5"/>
        <v>0</v>
      </c>
      <c r="M48" s="105"/>
    </row>
    <row r="49" spans="2:13" x14ac:dyDescent="0.25">
      <c r="B49" s="409">
        <v>47</v>
      </c>
      <c r="C49" s="118" t="s">
        <v>455</v>
      </c>
      <c r="D49" s="117" t="s">
        <v>4</v>
      </c>
      <c r="E49" s="117">
        <v>15</v>
      </c>
      <c r="F49" s="410">
        <v>38</v>
      </c>
      <c r="G49" s="407">
        <v>0</v>
      </c>
      <c r="H49" s="411">
        <f t="shared" si="0"/>
        <v>0</v>
      </c>
      <c r="I49" s="412">
        <f t="shared" si="1"/>
        <v>0</v>
      </c>
      <c r="J49" s="429">
        <f t="shared" si="3"/>
        <v>0</v>
      </c>
      <c r="K49" s="412">
        <f t="shared" si="4"/>
        <v>0</v>
      </c>
      <c r="L49" s="460">
        <f t="shared" si="5"/>
        <v>0</v>
      </c>
      <c r="M49" s="105"/>
    </row>
    <row r="50" spans="2:13" x14ac:dyDescent="0.25">
      <c r="B50" s="110">
        <v>48</v>
      </c>
      <c r="C50" s="111" t="s">
        <v>456</v>
      </c>
      <c r="D50" s="114" t="s">
        <v>4</v>
      </c>
      <c r="E50" s="114">
        <v>1</v>
      </c>
      <c r="F50" s="108">
        <v>3</v>
      </c>
      <c r="G50" s="407">
        <v>0</v>
      </c>
      <c r="H50" s="113">
        <f t="shared" si="0"/>
        <v>0</v>
      </c>
      <c r="I50" s="109">
        <f t="shared" si="1"/>
        <v>0</v>
      </c>
      <c r="J50" s="429">
        <f t="shared" si="3"/>
        <v>0</v>
      </c>
      <c r="K50" s="412">
        <f t="shared" si="4"/>
        <v>0</v>
      </c>
      <c r="L50" s="460">
        <f t="shared" si="5"/>
        <v>0</v>
      </c>
      <c r="M50" s="105"/>
    </row>
    <row r="51" spans="2:13" x14ac:dyDescent="0.25">
      <c r="B51" s="106">
        <v>49</v>
      </c>
      <c r="C51" s="111" t="s">
        <v>457</v>
      </c>
      <c r="D51" s="114" t="s">
        <v>4</v>
      </c>
      <c r="E51" s="114">
        <v>1</v>
      </c>
      <c r="F51" s="108">
        <v>3</v>
      </c>
      <c r="G51" s="407">
        <v>0</v>
      </c>
      <c r="H51" s="113">
        <f t="shared" si="0"/>
        <v>0</v>
      </c>
      <c r="I51" s="109">
        <f t="shared" si="1"/>
        <v>0</v>
      </c>
      <c r="J51" s="429">
        <f t="shared" si="3"/>
        <v>0</v>
      </c>
      <c r="K51" s="412">
        <f t="shared" si="4"/>
        <v>0</v>
      </c>
      <c r="L51" s="460">
        <f t="shared" si="5"/>
        <v>0</v>
      </c>
      <c r="M51" s="105"/>
    </row>
    <row r="52" spans="2:13" x14ac:dyDescent="0.25">
      <c r="B52" s="409">
        <v>50</v>
      </c>
      <c r="C52" s="118" t="s">
        <v>458</v>
      </c>
      <c r="D52" s="120" t="s">
        <v>4</v>
      </c>
      <c r="E52" s="120">
        <v>12</v>
      </c>
      <c r="F52" s="410">
        <f t="shared" si="2"/>
        <v>30</v>
      </c>
      <c r="G52" s="407">
        <v>0</v>
      </c>
      <c r="H52" s="411">
        <f t="shared" si="0"/>
        <v>0</v>
      </c>
      <c r="I52" s="412">
        <f t="shared" si="1"/>
        <v>0</v>
      </c>
      <c r="J52" s="429">
        <f t="shared" si="3"/>
        <v>0</v>
      </c>
      <c r="K52" s="412">
        <f t="shared" si="4"/>
        <v>0</v>
      </c>
      <c r="L52" s="460">
        <f t="shared" si="5"/>
        <v>0</v>
      </c>
      <c r="M52" s="105"/>
    </row>
    <row r="53" spans="2:13" x14ac:dyDescent="0.25">
      <c r="B53" s="409">
        <v>51</v>
      </c>
      <c r="C53" s="118" t="s">
        <v>459</v>
      </c>
      <c r="D53" s="117" t="s">
        <v>4</v>
      </c>
      <c r="E53" s="117">
        <v>100</v>
      </c>
      <c r="F53" s="410">
        <f>E53*2.5</f>
        <v>250</v>
      </c>
      <c r="G53" s="407">
        <v>0</v>
      </c>
      <c r="H53" s="411">
        <f t="shared" si="0"/>
        <v>0</v>
      </c>
      <c r="I53" s="412">
        <f t="shared" si="1"/>
        <v>0</v>
      </c>
      <c r="J53" s="429">
        <f t="shared" si="3"/>
        <v>0</v>
      </c>
      <c r="K53" s="412">
        <f t="shared" si="4"/>
        <v>0</v>
      </c>
      <c r="L53" s="460">
        <f t="shared" si="5"/>
        <v>0</v>
      </c>
      <c r="M53" s="105"/>
    </row>
    <row r="54" spans="2:13" x14ac:dyDescent="0.25">
      <c r="B54" s="106">
        <v>52</v>
      </c>
      <c r="C54" s="118" t="s">
        <v>460</v>
      </c>
      <c r="D54" s="117" t="s">
        <v>4</v>
      </c>
      <c r="E54" s="117">
        <v>100</v>
      </c>
      <c r="F54" s="410">
        <f t="shared" si="2"/>
        <v>250</v>
      </c>
      <c r="G54" s="407">
        <v>0</v>
      </c>
      <c r="H54" s="411">
        <f t="shared" si="0"/>
        <v>0</v>
      </c>
      <c r="I54" s="412">
        <f t="shared" si="1"/>
        <v>0</v>
      </c>
      <c r="J54" s="429">
        <f t="shared" si="3"/>
        <v>0</v>
      </c>
      <c r="K54" s="412">
        <f t="shared" si="4"/>
        <v>0</v>
      </c>
      <c r="L54" s="460">
        <f t="shared" si="5"/>
        <v>0</v>
      </c>
      <c r="M54" s="105"/>
    </row>
    <row r="55" spans="2:13" x14ac:dyDescent="0.25">
      <c r="B55" s="110">
        <v>53</v>
      </c>
      <c r="C55" s="118" t="s">
        <v>461</v>
      </c>
      <c r="D55" s="117" t="s">
        <v>4</v>
      </c>
      <c r="E55" s="117">
        <v>150</v>
      </c>
      <c r="F55" s="410">
        <f t="shared" si="2"/>
        <v>375</v>
      </c>
      <c r="G55" s="407">
        <v>0</v>
      </c>
      <c r="H55" s="411">
        <f t="shared" si="0"/>
        <v>0</v>
      </c>
      <c r="I55" s="412">
        <f t="shared" si="1"/>
        <v>0</v>
      </c>
      <c r="J55" s="429">
        <f t="shared" si="3"/>
        <v>0</v>
      </c>
      <c r="K55" s="412">
        <f t="shared" si="4"/>
        <v>0</v>
      </c>
      <c r="L55" s="460">
        <f t="shared" si="5"/>
        <v>0</v>
      </c>
      <c r="M55" s="105"/>
    </row>
    <row r="56" spans="2:13" x14ac:dyDescent="0.25">
      <c r="B56" s="110">
        <v>54</v>
      </c>
      <c r="C56" s="111" t="s">
        <v>462</v>
      </c>
      <c r="D56" s="112" t="s">
        <v>4</v>
      </c>
      <c r="E56" s="112">
        <v>30</v>
      </c>
      <c r="F56" s="108">
        <f t="shared" si="2"/>
        <v>75</v>
      </c>
      <c r="G56" s="407">
        <v>0</v>
      </c>
      <c r="H56" s="113">
        <f t="shared" si="0"/>
        <v>0</v>
      </c>
      <c r="I56" s="109">
        <f t="shared" si="1"/>
        <v>0</v>
      </c>
      <c r="J56" s="429">
        <f t="shared" si="3"/>
        <v>0</v>
      </c>
      <c r="K56" s="412">
        <f t="shared" si="4"/>
        <v>0</v>
      </c>
      <c r="L56" s="460">
        <f t="shared" si="5"/>
        <v>0</v>
      </c>
      <c r="M56" s="105"/>
    </row>
    <row r="57" spans="2:13" x14ac:dyDescent="0.25">
      <c r="B57" s="106">
        <v>55</v>
      </c>
      <c r="C57" s="111" t="s">
        <v>463</v>
      </c>
      <c r="D57" s="112" t="s">
        <v>4</v>
      </c>
      <c r="E57" s="112">
        <v>30</v>
      </c>
      <c r="F57" s="108">
        <f t="shared" si="2"/>
        <v>75</v>
      </c>
      <c r="G57" s="407">
        <v>0</v>
      </c>
      <c r="H57" s="113">
        <f t="shared" si="0"/>
        <v>0</v>
      </c>
      <c r="I57" s="109">
        <f t="shared" si="1"/>
        <v>0</v>
      </c>
      <c r="J57" s="429">
        <f t="shared" si="3"/>
        <v>0</v>
      </c>
      <c r="K57" s="412">
        <f t="shared" si="4"/>
        <v>0</v>
      </c>
      <c r="L57" s="460">
        <f t="shared" si="5"/>
        <v>0</v>
      </c>
      <c r="M57" s="105"/>
    </row>
    <row r="58" spans="2:13" x14ac:dyDescent="0.25">
      <c r="B58" s="110">
        <v>56</v>
      </c>
      <c r="C58" s="111" t="s">
        <v>464</v>
      </c>
      <c r="D58" s="112" t="s">
        <v>4</v>
      </c>
      <c r="E58" s="112">
        <v>6</v>
      </c>
      <c r="F58" s="108">
        <f t="shared" si="2"/>
        <v>15</v>
      </c>
      <c r="G58" s="407">
        <v>0</v>
      </c>
      <c r="H58" s="113">
        <f t="shared" si="0"/>
        <v>0</v>
      </c>
      <c r="I58" s="109">
        <f t="shared" si="1"/>
        <v>0</v>
      </c>
      <c r="J58" s="429">
        <f t="shared" si="3"/>
        <v>0</v>
      </c>
      <c r="K58" s="412">
        <f t="shared" si="4"/>
        <v>0</v>
      </c>
      <c r="L58" s="460">
        <f t="shared" si="5"/>
        <v>0</v>
      </c>
      <c r="M58" s="105"/>
    </row>
    <row r="59" spans="2:13" x14ac:dyDescent="0.25">
      <c r="B59" s="409">
        <v>57</v>
      </c>
      <c r="C59" s="118" t="s">
        <v>465</v>
      </c>
      <c r="D59" s="117" t="s">
        <v>4</v>
      </c>
      <c r="E59" s="117">
        <v>10</v>
      </c>
      <c r="F59" s="410">
        <f t="shared" si="2"/>
        <v>25</v>
      </c>
      <c r="G59" s="407">
        <v>0</v>
      </c>
      <c r="H59" s="411">
        <f t="shared" si="0"/>
        <v>0</v>
      </c>
      <c r="I59" s="412">
        <f t="shared" si="1"/>
        <v>0</v>
      </c>
      <c r="J59" s="429">
        <f t="shared" si="3"/>
        <v>0</v>
      </c>
      <c r="K59" s="412">
        <f t="shared" si="4"/>
        <v>0</v>
      </c>
      <c r="L59" s="460">
        <f t="shared" si="5"/>
        <v>0</v>
      </c>
      <c r="M59" s="105"/>
    </row>
    <row r="60" spans="2:13" x14ac:dyDescent="0.25">
      <c r="B60" s="413">
        <v>58</v>
      </c>
      <c r="C60" s="118" t="s">
        <v>466</v>
      </c>
      <c r="D60" s="117" t="s">
        <v>415</v>
      </c>
      <c r="E60" s="117">
        <v>5</v>
      </c>
      <c r="F60" s="410">
        <v>13</v>
      </c>
      <c r="G60" s="407">
        <v>0</v>
      </c>
      <c r="H60" s="411">
        <f t="shared" si="0"/>
        <v>0</v>
      </c>
      <c r="I60" s="412">
        <f t="shared" si="1"/>
        <v>0</v>
      </c>
      <c r="J60" s="429">
        <f t="shared" si="3"/>
        <v>0</v>
      </c>
      <c r="K60" s="412">
        <f t="shared" si="4"/>
        <v>0</v>
      </c>
      <c r="L60" s="460">
        <f t="shared" si="5"/>
        <v>0</v>
      </c>
      <c r="M60" s="105"/>
    </row>
    <row r="61" spans="2:13" x14ac:dyDescent="0.25">
      <c r="B61" s="110">
        <v>59</v>
      </c>
      <c r="C61" s="111" t="s">
        <v>467</v>
      </c>
      <c r="D61" s="112" t="s">
        <v>415</v>
      </c>
      <c r="E61" s="112">
        <v>12</v>
      </c>
      <c r="F61" s="108">
        <f t="shared" si="2"/>
        <v>30</v>
      </c>
      <c r="G61" s="407">
        <v>0</v>
      </c>
      <c r="H61" s="113">
        <f t="shared" si="0"/>
        <v>0</v>
      </c>
      <c r="I61" s="109">
        <f t="shared" si="1"/>
        <v>0</v>
      </c>
      <c r="J61" s="429">
        <f t="shared" si="3"/>
        <v>0</v>
      </c>
      <c r="K61" s="412">
        <f t="shared" si="4"/>
        <v>0</v>
      </c>
      <c r="L61" s="460">
        <f t="shared" si="5"/>
        <v>0</v>
      </c>
      <c r="M61" s="105"/>
    </row>
    <row r="62" spans="2:13" x14ac:dyDescent="0.25">
      <c r="B62" s="110">
        <v>60</v>
      </c>
      <c r="C62" s="111" t="s">
        <v>468</v>
      </c>
      <c r="D62" s="112" t="s">
        <v>4</v>
      </c>
      <c r="E62" s="112">
        <v>2</v>
      </c>
      <c r="F62" s="108">
        <f t="shared" si="2"/>
        <v>5</v>
      </c>
      <c r="G62" s="407">
        <v>0</v>
      </c>
      <c r="H62" s="113">
        <f t="shared" si="0"/>
        <v>0</v>
      </c>
      <c r="I62" s="109">
        <f t="shared" si="1"/>
        <v>0</v>
      </c>
      <c r="J62" s="429">
        <f t="shared" si="3"/>
        <v>0</v>
      </c>
      <c r="K62" s="412">
        <f t="shared" si="4"/>
        <v>0</v>
      </c>
      <c r="L62" s="460">
        <f t="shared" si="5"/>
        <v>0</v>
      </c>
      <c r="M62" s="105"/>
    </row>
    <row r="63" spans="2:13" x14ac:dyDescent="0.25">
      <c r="B63" s="106">
        <v>61</v>
      </c>
      <c r="C63" s="111" t="s">
        <v>469</v>
      </c>
      <c r="D63" s="114" t="s">
        <v>4</v>
      </c>
      <c r="E63" s="114">
        <v>10</v>
      </c>
      <c r="F63" s="108">
        <f t="shared" si="2"/>
        <v>25</v>
      </c>
      <c r="G63" s="407">
        <v>0</v>
      </c>
      <c r="H63" s="113">
        <f t="shared" si="0"/>
        <v>0</v>
      </c>
      <c r="I63" s="109">
        <f t="shared" si="1"/>
        <v>0</v>
      </c>
      <c r="J63" s="429">
        <f t="shared" si="3"/>
        <v>0</v>
      </c>
      <c r="K63" s="412">
        <f t="shared" si="4"/>
        <v>0</v>
      </c>
      <c r="L63" s="460">
        <f t="shared" si="5"/>
        <v>0</v>
      </c>
      <c r="M63" s="105"/>
    </row>
    <row r="64" spans="2:13" x14ac:dyDescent="0.25">
      <c r="B64" s="409">
        <v>62</v>
      </c>
      <c r="C64" s="118" t="s">
        <v>470</v>
      </c>
      <c r="D64" s="117" t="s">
        <v>4</v>
      </c>
      <c r="E64" s="117">
        <v>5</v>
      </c>
      <c r="F64" s="410">
        <v>13</v>
      </c>
      <c r="G64" s="407">
        <v>0</v>
      </c>
      <c r="H64" s="411">
        <f t="shared" si="0"/>
        <v>0</v>
      </c>
      <c r="I64" s="412">
        <f t="shared" si="1"/>
        <v>0</v>
      </c>
      <c r="J64" s="429">
        <f t="shared" si="3"/>
        <v>0</v>
      </c>
      <c r="K64" s="412">
        <f t="shared" si="4"/>
        <v>0</v>
      </c>
      <c r="L64" s="460">
        <f t="shared" si="5"/>
        <v>0</v>
      </c>
      <c r="M64" s="105"/>
    </row>
    <row r="65" spans="2:13" x14ac:dyDescent="0.25">
      <c r="B65" s="110">
        <v>63</v>
      </c>
      <c r="C65" s="119" t="s">
        <v>471</v>
      </c>
      <c r="D65" s="112" t="s">
        <v>4</v>
      </c>
      <c r="E65" s="112">
        <v>15</v>
      </c>
      <c r="F65" s="108">
        <v>38</v>
      </c>
      <c r="G65" s="407">
        <v>0</v>
      </c>
      <c r="H65" s="113">
        <f t="shared" si="0"/>
        <v>0</v>
      </c>
      <c r="I65" s="109">
        <f t="shared" si="1"/>
        <v>0</v>
      </c>
      <c r="J65" s="429">
        <f t="shared" si="3"/>
        <v>0</v>
      </c>
      <c r="K65" s="412">
        <f t="shared" si="4"/>
        <v>0</v>
      </c>
      <c r="L65" s="460">
        <f t="shared" si="5"/>
        <v>0</v>
      </c>
      <c r="M65" s="105"/>
    </row>
    <row r="66" spans="2:13" x14ac:dyDescent="0.25">
      <c r="B66" s="106">
        <v>64</v>
      </c>
      <c r="C66" s="119" t="s">
        <v>472</v>
      </c>
      <c r="D66" s="112" t="s">
        <v>4</v>
      </c>
      <c r="E66" s="112">
        <v>4</v>
      </c>
      <c r="F66" s="108">
        <f t="shared" si="2"/>
        <v>10</v>
      </c>
      <c r="G66" s="407">
        <v>0</v>
      </c>
      <c r="H66" s="113">
        <f t="shared" si="0"/>
        <v>0</v>
      </c>
      <c r="I66" s="109">
        <f t="shared" si="1"/>
        <v>0</v>
      </c>
      <c r="J66" s="429">
        <f t="shared" si="3"/>
        <v>0</v>
      </c>
      <c r="K66" s="412">
        <f t="shared" si="4"/>
        <v>0</v>
      </c>
      <c r="L66" s="460">
        <f t="shared" si="5"/>
        <v>0</v>
      </c>
      <c r="M66" s="105"/>
    </row>
    <row r="67" spans="2:13" x14ac:dyDescent="0.25">
      <c r="B67" s="110">
        <v>65</v>
      </c>
      <c r="C67" s="119" t="s">
        <v>473</v>
      </c>
      <c r="D67" s="112" t="s">
        <v>4</v>
      </c>
      <c r="E67" s="112">
        <v>4</v>
      </c>
      <c r="F67" s="108">
        <f t="shared" si="2"/>
        <v>10</v>
      </c>
      <c r="G67" s="407">
        <v>0</v>
      </c>
      <c r="H67" s="113">
        <f t="shared" ref="H67:H129" si="6">G67*E67</f>
        <v>0</v>
      </c>
      <c r="I67" s="109">
        <f t="shared" ref="I67:I129" si="7">G67*F67</f>
        <v>0</v>
      </c>
      <c r="J67" s="429">
        <f t="shared" si="3"/>
        <v>0</v>
      </c>
      <c r="K67" s="412">
        <f t="shared" si="4"/>
        <v>0</v>
      </c>
      <c r="L67" s="460">
        <f t="shared" si="5"/>
        <v>0</v>
      </c>
      <c r="M67" s="105"/>
    </row>
    <row r="68" spans="2:13" x14ac:dyDescent="0.25">
      <c r="B68" s="110">
        <v>66</v>
      </c>
      <c r="C68" s="119" t="s">
        <v>474</v>
      </c>
      <c r="D68" s="112" t="s">
        <v>4</v>
      </c>
      <c r="E68" s="112">
        <v>4</v>
      </c>
      <c r="F68" s="108">
        <f t="shared" ref="F68:F73" si="8">E68*2.5</f>
        <v>10</v>
      </c>
      <c r="G68" s="407">
        <v>0</v>
      </c>
      <c r="H68" s="113">
        <f t="shared" si="6"/>
        <v>0</v>
      </c>
      <c r="I68" s="109">
        <f t="shared" si="7"/>
        <v>0</v>
      </c>
      <c r="J68" s="429">
        <f t="shared" ref="J68:J131" si="9">G68*(1+$J$2)</f>
        <v>0</v>
      </c>
      <c r="K68" s="412">
        <f t="shared" ref="K68:K131" si="10">J68*E68</f>
        <v>0</v>
      </c>
      <c r="L68" s="460">
        <f t="shared" ref="L68:L131" si="11">J68*F68</f>
        <v>0</v>
      </c>
      <c r="M68" s="105"/>
    </row>
    <row r="69" spans="2:13" x14ac:dyDescent="0.25">
      <c r="B69" s="106">
        <v>67</v>
      </c>
      <c r="C69" s="119" t="s">
        <v>475</v>
      </c>
      <c r="D69" s="112" t="s">
        <v>4</v>
      </c>
      <c r="E69" s="112">
        <v>4</v>
      </c>
      <c r="F69" s="108">
        <f t="shared" si="8"/>
        <v>10</v>
      </c>
      <c r="G69" s="407">
        <v>0</v>
      </c>
      <c r="H69" s="113">
        <f t="shared" si="6"/>
        <v>0</v>
      </c>
      <c r="I69" s="109">
        <f t="shared" si="7"/>
        <v>0</v>
      </c>
      <c r="J69" s="429">
        <f t="shared" si="9"/>
        <v>0</v>
      </c>
      <c r="K69" s="412">
        <f t="shared" si="10"/>
        <v>0</v>
      </c>
      <c r="L69" s="460">
        <f t="shared" si="11"/>
        <v>0</v>
      </c>
      <c r="M69" s="105"/>
    </row>
    <row r="70" spans="2:13" x14ac:dyDescent="0.25">
      <c r="B70" s="110">
        <v>68</v>
      </c>
      <c r="C70" s="119" t="s">
        <v>476</v>
      </c>
      <c r="D70" s="112" t="s">
        <v>4</v>
      </c>
      <c r="E70" s="112">
        <v>4</v>
      </c>
      <c r="F70" s="108">
        <f t="shared" si="8"/>
        <v>10</v>
      </c>
      <c r="G70" s="407">
        <v>0</v>
      </c>
      <c r="H70" s="113">
        <f t="shared" si="6"/>
        <v>0</v>
      </c>
      <c r="I70" s="109">
        <f t="shared" si="7"/>
        <v>0</v>
      </c>
      <c r="J70" s="429">
        <f t="shared" si="9"/>
        <v>0</v>
      </c>
      <c r="K70" s="412">
        <f t="shared" si="10"/>
        <v>0</v>
      </c>
      <c r="L70" s="460">
        <f t="shared" si="11"/>
        <v>0</v>
      </c>
      <c r="M70" s="105"/>
    </row>
    <row r="71" spans="2:13" x14ac:dyDescent="0.25">
      <c r="B71" s="110">
        <v>69</v>
      </c>
      <c r="C71" s="119" t="s">
        <v>477</v>
      </c>
      <c r="D71" s="112" t="s">
        <v>4</v>
      </c>
      <c r="E71" s="112">
        <v>10</v>
      </c>
      <c r="F71" s="108">
        <f t="shared" si="8"/>
        <v>25</v>
      </c>
      <c r="G71" s="407">
        <v>0</v>
      </c>
      <c r="H71" s="113">
        <f t="shared" si="6"/>
        <v>0</v>
      </c>
      <c r="I71" s="109">
        <f t="shared" si="7"/>
        <v>0</v>
      </c>
      <c r="J71" s="429">
        <f t="shared" si="9"/>
        <v>0</v>
      </c>
      <c r="K71" s="412">
        <f t="shared" si="10"/>
        <v>0</v>
      </c>
      <c r="L71" s="460">
        <f t="shared" si="11"/>
        <v>0</v>
      </c>
      <c r="M71" s="105"/>
    </row>
    <row r="72" spans="2:13" x14ac:dyDescent="0.25">
      <c r="B72" s="106">
        <v>70</v>
      </c>
      <c r="C72" s="119" t="s">
        <v>478</v>
      </c>
      <c r="D72" s="112" t="s">
        <v>4</v>
      </c>
      <c r="E72" s="112">
        <v>20</v>
      </c>
      <c r="F72" s="108">
        <f t="shared" si="8"/>
        <v>50</v>
      </c>
      <c r="G72" s="407">
        <v>0</v>
      </c>
      <c r="H72" s="113">
        <f t="shared" si="6"/>
        <v>0</v>
      </c>
      <c r="I72" s="109">
        <f t="shared" si="7"/>
        <v>0</v>
      </c>
      <c r="J72" s="429">
        <f t="shared" si="9"/>
        <v>0</v>
      </c>
      <c r="K72" s="412">
        <f t="shared" si="10"/>
        <v>0</v>
      </c>
      <c r="L72" s="460">
        <f t="shared" si="11"/>
        <v>0</v>
      </c>
      <c r="M72" s="105"/>
    </row>
    <row r="73" spans="2:13" x14ac:dyDescent="0.25">
      <c r="B73" s="110">
        <v>71</v>
      </c>
      <c r="C73" s="119" t="s">
        <v>479</v>
      </c>
      <c r="D73" s="112" t="s">
        <v>4</v>
      </c>
      <c r="E73" s="112">
        <v>10</v>
      </c>
      <c r="F73" s="108">
        <f t="shared" si="8"/>
        <v>25</v>
      </c>
      <c r="G73" s="407">
        <v>0</v>
      </c>
      <c r="H73" s="113">
        <f t="shared" si="6"/>
        <v>0</v>
      </c>
      <c r="I73" s="109">
        <f t="shared" si="7"/>
        <v>0</v>
      </c>
      <c r="J73" s="429">
        <f t="shared" si="9"/>
        <v>0</v>
      </c>
      <c r="K73" s="412">
        <f t="shared" si="10"/>
        <v>0</v>
      </c>
      <c r="L73" s="460">
        <f t="shared" si="11"/>
        <v>0</v>
      </c>
      <c r="M73" s="105"/>
    </row>
    <row r="74" spans="2:13" x14ac:dyDescent="0.25">
      <c r="B74" s="110">
        <v>72</v>
      </c>
      <c r="C74" s="119" t="s">
        <v>480</v>
      </c>
      <c r="D74" s="112" t="s">
        <v>4</v>
      </c>
      <c r="E74" s="112">
        <v>2</v>
      </c>
      <c r="F74" s="108">
        <f>E74*2.5</f>
        <v>5</v>
      </c>
      <c r="G74" s="407">
        <v>0</v>
      </c>
      <c r="H74" s="113">
        <f t="shared" si="6"/>
        <v>0</v>
      </c>
      <c r="I74" s="109">
        <f t="shared" si="7"/>
        <v>0</v>
      </c>
      <c r="J74" s="429">
        <f t="shared" si="9"/>
        <v>0</v>
      </c>
      <c r="K74" s="412">
        <f t="shared" si="10"/>
        <v>0</v>
      </c>
      <c r="L74" s="460">
        <f t="shared" si="11"/>
        <v>0</v>
      </c>
      <c r="M74" s="105"/>
    </row>
    <row r="75" spans="2:13" x14ac:dyDescent="0.25">
      <c r="B75" s="106">
        <v>73</v>
      </c>
      <c r="C75" s="119" t="s">
        <v>481</v>
      </c>
      <c r="D75" s="112" t="s">
        <v>4</v>
      </c>
      <c r="E75" s="112">
        <v>6</v>
      </c>
      <c r="F75" s="108">
        <f t="shared" ref="F75:F133" si="12">E75*2.5</f>
        <v>15</v>
      </c>
      <c r="G75" s="407">
        <v>0</v>
      </c>
      <c r="H75" s="113">
        <f t="shared" si="6"/>
        <v>0</v>
      </c>
      <c r="I75" s="109">
        <f t="shared" si="7"/>
        <v>0</v>
      </c>
      <c r="J75" s="429">
        <f t="shared" si="9"/>
        <v>0</v>
      </c>
      <c r="K75" s="412">
        <f t="shared" si="10"/>
        <v>0</v>
      </c>
      <c r="L75" s="460">
        <f t="shared" si="11"/>
        <v>0</v>
      </c>
      <c r="M75" s="105"/>
    </row>
    <row r="76" spans="2:13" x14ac:dyDescent="0.25">
      <c r="B76" s="110">
        <v>74</v>
      </c>
      <c r="C76" s="119" t="s">
        <v>482</v>
      </c>
      <c r="D76" s="112" t="s">
        <v>4</v>
      </c>
      <c r="E76" s="112">
        <v>6</v>
      </c>
      <c r="F76" s="108">
        <f t="shared" si="12"/>
        <v>15</v>
      </c>
      <c r="G76" s="407">
        <v>0</v>
      </c>
      <c r="H76" s="113">
        <f t="shared" si="6"/>
        <v>0</v>
      </c>
      <c r="I76" s="109">
        <f t="shared" si="7"/>
        <v>0</v>
      </c>
      <c r="J76" s="429">
        <f t="shared" si="9"/>
        <v>0</v>
      </c>
      <c r="K76" s="412">
        <f t="shared" si="10"/>
        <v>0</v>
      </c>
      <c r="L76" s="460">
        <f t="shared" si="11"/>
        <v>0</v>
      </c>
      <c r="M76" s="105"/>
    </row>
    <row r="77" spans="2:13" x14ac:dyDescent="0.25">
      <c r="B77" s="110">
        <v>75</v>
      </c>
      <c r="C77" s="119" t="s">
        <v>483</v>
      </c>
      <c r="D77" s="112" t="s">
        <v>4</v>
      </c>
      <c r="E77" s="112">
        <v>6</v>
      </c>
      <c r="F77" s="108">
        <f t="shared" si="12"/>
        <v>15</v>
      </c>
      <c r="G77" s="407">
        <v>0</v>
      </c>
      <c r="H77" s="113">
        <f t="shared" si="6"/>
        <v>0</v>
      </c>
      <c r="I77" s="109">
        <f t="shared" si="7"/>
        <v>0</v>
      </c>
      <c r="J77" s="429">
        <f t="shared" si="9"/>
        <v>0</v>
      </c>
      <c r="K77" s="412">
        <f t="shared" si="10"/>
        <v>0</v>
      </c>
      <c r="L77" s="460">
        <f t="shared" si="11"/>
        <v>0</v>
      </c>
      <c r="M77" s="105"/>
    </row>
    <row r="78" spans="2:13" x14ac:dyDescent="0.25">
      <c r="B78" s="106">
        <v>76</v>
      </c>
      <c r="C78" s="119" t="s">
        <v>484</v>
      </c>
      <c r="D78" s="112" t="s">
        <v>4</v>
      </c>
      <c r="E78" s="112">
        <v>6</v>
      </c>
      <c r="F78" s="108">
        <f t="shared" si="12"/>
        <v>15</v>
      </c>
      <c r="G78" s="407">
        <v>0</v>
      </c>
      <c r="H78" s="113">
        <f t="shared" si="6"/>
        <v>0</v>
      </c>
      <c r="I78" s="109">
        <f t="shared" si="7"/>
        <v>0</v>
      </c>
      <c r="J78" s="429">
        <f t="shared" si="9"/>
        <v>0</v>
      </c>
      <c r="K78" s="412">
        <f t="shared" si="10"/>
        <v>0</v>
      </c>
      <c r="L78" s="460">
        <f t="shared" si="11"/>
        <v>0</v>
      </c>
      <c r="M78" s="105"/>
    </row>
    <row r="79" spans="2:13" x14ac:dyDescent="0.25">
      <c r="B79" s="110">
        <v>77</v>
      </c>
      <c r="C79" s="119" t="s">
        <v>485</v>
      </c>
      <c r="D79" s="112" t="s">
        <v>4</v>
      </c>
      <c r="E79" s="112">
        <v>2</v>
      </c>
      <c r="F79" s="108">
        <f t="shared" si="12"/>
        <v>5</v>
      </c>
      <c r="G79" s="407">
        <v>0</v>
      </c>
      <c r="H79" s="113">
        <f t="shared" si="6"/>
        <v>0</v>
      </c>
      <c r="I79" s="109">
        <f t="shared" si="7"/>
        <v>0</v>
      </c>
      <c r="J79" s="429">
        <f t="shared" si="9"/>
        <v>0</v>
      </c>
      <c r="K79" s="412">
        <f t="shared" si="10"/>
        <v>0</v>
      </c>
      <c r="L79" s="460">
        <f t="shared" si="11"/>
        <v>0</v>
      </c>
      <c r="M79" s="105"/>
    </row>
    <row r="80" spans="2:13" x14ac:dyDescent="0.25">
      <c r="B80" s="110">
        <v>78</v>
      </c>
      <c r="C80" s="119" t="s">
        <v>486</v>
      </c>
      <c r="D80" s="112" t="s">
        <v>4</v>
      </c>
      <c r="E80" s="112">
        <v>3</v>
      </c>
      <c r="F80" s="108">
        <v>8</v>
      </c>
      <c r="G80" s="407">
        <v>0</v>
      </c>
      <c r="H80" s="113">
        <f t="shared" si="6"/>
        <v>0</v>
      </c>
      <c r="I80" s="109">
        <f t="shared" si="7"/>
        <v>0</v>
      </c>
      <c r="J80" s="429">
        <f t="shared" si="9"/>
        <v>0</v>
      </c>
      <c r="K80" s="412">
        <f t="shared" si="10"/>
        <v>0</v>
      </c>
      <c r="L80" s="460">
        <f t="shared" si="11"/>
        <v>0</v>
      </c>
      <c r="M80" s="105"/>
    </row>
    <row r="81" spans="2:13" x14ac:dyDescent="0.25">
      <c r="B81" s="106">
        <v>79</v>
      </c>
      <c r="C81" s="119" t="s">
        <v>487</v>
      </c>
      <c r="D81" s="112" t="s">
        <v>4</v>
      </c>
      <c r="E81" s="112">
        <v>6</v>
      </c>
      <c r="F81" s="108">
        <f t="shared" si="12"/>
        <v>15</v>
      </c>
      <c r="G81" s="407">
        <v>0</v>
      </c>
      <c r="H81" s="113">
        <f t="shared" si="6"/>
        <v>0</v>
      </c>
      <c r="I81" s="109">
        <f t="shared" si="7"/>
        <v>0</v>
      </c>
      <c r="J81" s="429">
        <f t="shared" si="9"/>
        <v>0</v>
      </c>
      <c r="K81" s="412">
        <f t="shared" si="10"/>
        <v>0</v>
      </c>
      <c r="L81" s="460">
        <f t="shared" si="11"/>
        <v>0</v>
      </c>
      <c r="M81" s="105"/>
    </row>
    <row r="82" spans="2:13" ht="200.25" customHeight="1" x14ac:dyDescent="0.25">
      <c r="B82" s="409">
        <v>80</v>
      </c>
      <c r="C82" s="169" t="s">
        <v>488</v>
      </c>
      <c r="D82" s="170" t="s">
        <v>4</v>
      </c>
      <c r="E82" s="170">
        <v>20</v>
      </c>
      <c r="F82" s="415">
        <f t="shared" si="12"/>
        <v>50</v>
      </c>
      <c r="G82" s="407">
        <v>0</v>
      </c>
      <c r="H82" s="416">
        <f t="shared" si="6"/>
        <v>0</v>
      </c>
      <c r="I82" s="417">
        <f t="shared" si="7"/>
        <v>0</v>
      </c>
      <c r="J82" s="429">
        <f t="shared" si="9"/>
        <v>0</v>
      </c>
      <c r="K82" s="412">
        <f t="shared" si="10"/>
        <v>0</v>
      </c>
      <c r="L82" s="460">
        <f t="shared" si="11"/>
        <v>0</v>
      </c>
      <c r="M82" s="105"/>
    </row>
    <row r="83" spans="2:13" x14ac:dyDescent="0.25">
      <c r="B83" s="110">
        <v>81</v>
      </c>
      <c r="C83" s="119" t="s">
        <v>489</v>
      </c>
      <c r="D83" s="112" t="s">
        <v>4</v>
      </c>
      <c r="E83" s="112">
        <v>10</v>
      </c>
      <c r="F83" s="108">
        <f t="shared" si="12"/>
        <v>25</v>
      </c>
      <c r="G83" s="407">
        <v>0</v>
      </c>
      <c r="H83" s="113">
        <f t="shared" si="6"/>
        <v>0</v>
      </c>
      <c r="I83" s="109">
        <f t="shared" si="7"/>
        <v>0</v>
      </c>
      <c r="J83" s="429">
        <f t="shared" si="9"/>
        <v>0</v>
      </c>
      <c r="K83" s="412">
        <f t="shared" si="10"/>
        <v>0</v>
      </c>
      <c r="L83" s="460">
        <f t="shared" si="11"/>
        <v>0</v>
      </c>
      <c r="M83" s="105"/>
    </row>
    <row r="84" spans="2:13" x14ac:dyDescent="0.25">
      <c r="B84" s="106">
        <v>82</v>
      </c>
      <c r="C84" s="119" t="s">
        <v>490</v>
      </c>
      <c r="D84" s="112" t="s">
        <v>4</v>
      </c>
      <c r="E84" s="112">
        <v>5</v>
      </c>
      <c r="F84" s="108">
        <v>13</v>
      </c>
      <c r="G84" s="407">
        <v>0</v>
      </c>
      <c r="H84" s="113">
        <f t="shared" si="6"/>
        <v>0</v>
      </c>
      <c r="I84" s="109">
        <f t="shared" si="7"/>
        <v>0</v>
      </c>
      <c r="J84" s="429">
        <f t="shared" si="9"/>
        <v>0</v>
      </c>
      <c r="K84" s="412">
        <f t="shared" si="10"/>
        <v>0</v>
      </c>
      <c r="L84" s="460">
        <f t="shared" si="11"/>
        <v>0</v>
      </c>
      <c r="M84" s="105"/>
    </row>
    <row r="85" spans="2:13" x14ac:dyDescent="0.25">
      <c r="B85" s="110">
        <v>83</v>
      </c>
      <c r="C85" s="111" t="s">
        <v>491</v>
      </c>
      <c r="D85" s="112" t="s">
        <v>4</v>
      </c>
      <c r="E85" s="112">
        <v>50</v>
      </c>
      <c r="F85" s="108">
        <f t="shared" si="12"/>
        <v>125</v>
      </c>
      <c r="G85" s="407">
        <v>0</v>
      </c>
      <c r="H85" s="113">
        <f t="shared" si="6"/>
        <v>0</v>
      </c>
      <c r="I85" s="109">
        <f t="shared" si="7"/>
        <v>0</v>
      </c>
      <c r="J85" s="429">
        <f t="shared" si="9"/>
        <v>0</v>
      </c>
      <c r="K85" s="412">
        <f t="shared" si="10"/>
        <v>0</v>
      </c>
      <c r="L85" s="460">
        <f t="shared" si="11"/>
        <v>0</v>
      </c>
      <c r="M85" s="105"/>
    </row>
    <row r="86" spans="2:13" x14ac:dyDescent="0.25">
      <c r="B86" s="110">
        <v>84</v>
      </c>
      <c r="C86" s="111" t="s">
        <v>492</v>
      </c>
      <c r="D86" s="112" t="s">
        <v>4</v>
      </c>
      <c r="E86" s="112">
        <v>20</v>
      </c>
      <c r="F86" s="108">
        <f t="shared" si="12"/>
        <v>50</v>
      </c>
      <c r="G86" s="407">
        <v>0</v>
      </c>
      <c r="H86" s="113">
        <f t="shared" si="6"/>
        <v>0</v>
      </c>
      <c r="I86" s="109">
        <f t="shared" si="7"/>
        <v>0</v>
      </c>
      <c r="J86" s="429">
        <f t="shared" si="9"/>
        <v>0</v>
      </c>
      <c r="K86" s="412">
        <f t="shared" si="10"/>
        <v>0</v>
      </c>
      <c r="L86" s="460">
        <f t="shared" si="11"/>
        <v>0</v>
      </c>
      <c r="M86" s="105"/>
    </row>
    <row r="87" spans="2:13" x14ac:dyDescent="0.25">
      <c r="B87" s="106">
        <v>85</v>
      </c>
      <c r="C87" s="122" t="s">
        <v>493</v>
      </c>
      <c r="D87" s="112" t="s">
        <v>4</v>
      </c>
      <c r="E87" s="112">
        <v>50</v>
      </c>
      <c r="F87" s="108">
        <f t="shared" si="12"/>
        <v>125</v>
      </c>
      <c r="G87" s="407">
        <v>0</v>
      </c>
      <c r="H87" s="113">
        <f t="shared" si="6"/>
        <v>0</v>
      </c>
      <c r="I87" s="109">
        <f t="shared" si="7"/>
        <v>0</v>
      </c>
      <c r="J87" s="429">
        <f t="shared" si="9"/>
        <v>0</v>
      </c>
      <c r="K87" s="412">
        <f t="shared" si="10"/>
        <v>0</v>
      </c>
      <c r="L87" s="460">
        <f t="shared" si="11"/>
        <v>0</v>
      </c>
      <c r="M87" s="105"/>
    </row>
    <row r="88" spans="2:13" x14ac:dyDescent="0.25">
      <c r="B88" s="110">
        <v>86</v>
      </c>
      <c r="C88" s="111" t="s">
        <v>494</v>
      </c>
      <c r="D88" s="112" t="s">
        <v>4</v>
      </c>
      <c r="E88" s="112">
        <v>5</v>
      </c>
      <c r="F88" s="108">
        <v>13</v>
      </c>
      <c r="G88" s="407">
        <v>0</v>
      </c>
      <c r="H88" s="113">
        <f t="shared" si="6"/>
        <v>0</v>
      </c>
      <c r="I88" s="109">
        <f t="shared" si="7"/>
        <v>0</v>
      </c>
      <c r="J88" s="429">
        <f t="shared" si="9"/>
        <v>0</v>
      </c>
      <c r="K88" s="412">
        <f t="shared" si="10"/>
        <v>0</v>
      </c>
      <c r="L88" s="460">
        <f t="shared" si="11"/>
        <v>0</v>
      </c>
      <c r="M88" s="105"/>
    </row>
    <row r="89" spans="2:13" x14ac:dyDescent="0.25">
      <c r="B89" s="110">
        <v>87</v>
      </c>
      <c r="C89" s="111" t="s">
        <v>495</v>
      </c>
      <c r="D89" s="112" t="s">
        <v>4</v>
      </c>
      <c r="E89" s="112">
        <v>5</v>
      </c>
      <c r="F89" s="108">
        <v>13</v>
      </c>
      <c r="G89" s="407">
        <v>0</v>
      </c>
      <c r="H89" s="113">
        <f t="shared" si="6"/>
        <v>0</v>
      </c>
      <c r="I89" s="109">
        <f t="shared" si="7"/>
        <v>0</v>
      </c>
      <c r="J89" s="429">
        <f t="shared" si="9"/>
        <v>0</v>
      </c>
      <c r="K89" s="412">
        <f t="shared" si="10"/>
        <v>0</v>
      </c>
      <c r="L89" s="460">
        <f t="shared" si="11"/>
        <v>0</v>
      </c>
      <c r="M89" s="105"/>
    </row>
    <row r="90" spans="2:13" x14ac:dyDescent="0.25">
      <c r="B90" s="106">
        <v>88</v>
      </c>
      <c r="C90" s="111" t="s">
        <v>496</v>
      </c>
      <c r="D90" s="112" t="s">
        <v>4</v>
      </c>
      <c r="E90" s="112">
        <v>5</v>
      </c>
      <c r="F90" s="108">
        <v>13</v>
      </c>
      <c r="G90" s="407">
        <v>0</v>
      </c>
      <c r="H90" s="113">
        <f t="shared" si="6"/>
        <v>0</v>
      </c>
      <c r="I90" s="109">
        <f t="shared" si="7"/>
        <v>0</v>
      </c>
      <c r="J90" s="429">
        <f t="shared" si="9"/>
        <v>0</v>
      </c>
      <c r="K90" s="412">
        <f t="shared" si="10"/>
        <v>0</v>
      </c>
      <c r="L90" s="460">
        <f t="shared" si="11"/>
        <v>0</v>
      </c>
      <c r="M90" s="105"/>
    </row>
    <row r="91" spans="2:13" x14ac:dyDescent="0.25">
      <c r="B91" s="110">
        <v>89</v>
      </c>
      <c r="C91" s="111" t="s">
        <v>497</v>
      </c>
      <c r="D91" s="112" t="s">
        <v>4</v>
      </c>
      <c r="E91" s="112">
        <v>5</v>
      </c>
      <c r="F91" s="108">
        <v>13</v>
      </c>
      <c r="G91" s="407">
        <v>0</v>
      </c>
      <c r="H91" s="113">
        <f t="shared" si="6"/>
        <v>0</v>
      </c>
      <c r="I91" s="109">
        <f t="shared" si="7"/>
        <v>0</v>
      </c>
      <c r="J91" s="429">
        <f t="shared" si="9"/>
        <v>0</v>
      </c>
      <c r="K91" s="412">
        <f t="shared" si="10"/>
        <v>0</v>
      </c>
      <c r="L91" s="460">
        <f t="shared" si="11"/>
        <v>0</v>
      </c>
      <c r="M91" s="105"/>
    </row>
    <row r="92" spans="2:13" x14ac:dyDescent="0.25">
      <c r="B92" s="110">
        <v>90</v>
      </c>
      <c r="C92" s="111" t="s">
        <v>498</v>
      </c>
      <c r="D92" s="112" t="s">
        <v>4</v>
      </c>
      <c r="E92" s="112">
        <v>12</v>
      </c>
      <c r="F92" s="108">
        <f t="shared" si="12"/>
        <v>30</v>
      </c>
      <c r="G92" s="407">
        <v>0</v>
      </c>
      <c r="H92" s="113">
        <f t="shared" si="6"/>
        <v>0</v>
      </c>
      <c r="I92" s="109">
        <f t="shared" si="7"/>
        <v>0</v>
      </c>
      <c r="J92" s="429">
        <f t="shared" si="9"/>
        <v>0</v>
      </c>
      <c r="K92" s="412">
        <f t="shared" si="10"/>
        <v>0</v>
      </c>
      <c r="L92" s="460">
        <f t="shared" si="11"/>
        <v>0</v>
      </c>
      <c r="M92" s="105"/>
    </row>
    <row r="93" spans="2:13" x14ac:dyDescent="0.25">
      <c r="B93" s="106">
        <v>91</v>
      </c>
      <c r="C93" s="111" t="s">
        <v>499</v>
      </c>
      <c r="D93" s="112" t="s">
        <v>4</v>
      </c>
      <c r="E93" s="112">
        <v>20</v>
      </c>
      <c r="F93" s="108">
        <f t="shared" si="12"/>
        <v>50</v>
      </c>
      <c r="G93" s="407">
        <v>0</v>
      </c>
      <c r="H93" s="113">
        <f t="shared" si="6"/>
        <v>0</v>
      </c>
      <c r="I93" s="109">
        <f t="shared" si="7"/>
        <v>0</v>
      </c>
      <c r="J93" s="429">
        <f t="shared" si="9"/>
        <v>0</v>
      </c>
      <c r="K93" s="412">
        <f t="shared" si="10"/>
        <v>0</v>
      </c>
      <c r="L93" s="460">
        <f t="shared" si="11"/>
        <v>0</v>
      </c>
      <c r="M93" s="105"/>
    </row>
    <row r="94" spans="2:13" ht="288.75" customHeight="1" x14ac:dyDescent="0.25">
      <c r="B94" s="409">
        <v>92</v>
      </c>
      <c r="C94" s="169" t="s">
        <v>500</v>
      </c>
      <c r="D94" s="170" t="s">
        <v>4</v>
      </c>
      <c r="E94" s="170">
        <v>5</v>
      </c>
      <c r="F94" s="415">
        <v>13</v>
      </c>
      <c r="G94" s="407">
        <v>0</v>
      </c>
      <c r="H94" s="416">
        <f t="shared" si="6"/>
        <v>0</v>
      </c>
      <c r="I94" s="417">
        <f t="shared" si="7"/>
        <v>0</v>
      </c>
      <c r="J94" s="429">
        <f t="shared" si="9"/>
        <v>0</v>
      </c>
      <c r="K94" s="412">
        <f t="shared" si="10"/>
        <v>0</v>
      </c>
      <c r="L94" s="460">
        <f t="shared" si="11"/>
        <v>0</v>
      </c>
      <c r="M94" s="105"/>
    </row>
    <row r="95" spans="2:13" x14ac:dyDescent="0.25">
      <c r="B95" s="110">
        <v>93</v>
      </c>
      <c r="C95" s="111" t="s">
        <v>501</v>
      </c>
      <c r="D95" s="112" t="s">
        <v>4</v>
      </c>
      <c r="E95" s="112">
        <v>30</v>
      </c>
      <c r="F95" s="108">
        <f t="shared" si="12"/>
        <v>75</v>
      </c>
      <c r="G95" s="407">
        <v>0</v>
      </c>
      <c r="H95" s="113">
        <f t="shared" si="6"/>
        <v>0</v>
      </c>
      <c r="I95" s="109">
        <f t="shared" si="7"/>
        <v>0</v>
      </c>
      <c r="J95" s="429">
        <f t="shared" si="9"/>
        <v>0</v>
      </c>
      <c r="K95" s="412">
        <f t="shared" si="10"/>
        <v>0</v>
      </c>
      <c r="L95" s="460">
        <f t="shared" si="11"/>
        <v>0</v>
      </c>
      <c r="M95" s="105"/>
    </row>
    <row r="96" spans="2:13" x14ac:dyDescent="0.25">
      <c r="B96" s="106">
        <v>94</v>
      </c>
      <c r="C96" s="119" t="s">
        <v>502</v>
      </c>
      <c r="D96" s="114" t="s">
        <v>438</v>
      </c>
      <c r="E96" s="114">
        <v>50</v>
      </c>
      <c r="F96" s="108">
        <f t="shared" si="12"/>
        <v>125</v>
      </c>
      <c r="G96" s="407">
        <v>0</v>
      </c>
      <c r="H96" s="113">
        <f t="shared" si="6"/>
        <v>0</v>
      </c>
      <c r="I96" s="109">
        <f t="shared" si="7"/>
        <v>0</v>
      </c>
      <c r="J96" s="429">
        <f t="shared" si="9"/>
        <v>0</v>
      </c>
      <c r="K96" s="412">
        <f t="shared" si="10"/>
        <v>0</v>
      </c>
      <c r="L96" s="460">
        <f t="shared" si="11"/>
        <v>0</v>
      </c>
      <c r="M96" s="105"/>
    </row>
    <row r="97" spans="2:13" x14ac:dyDescent="0.25">
      <c r="B97" s="110">
        <v>95</v>
      </c>
      <c r="C97" s="121" t="s">
        <v>503</v>
      </c>
      <c r="D97" s="120" t="s">
        <v>504</v>
      </c>
      <c r="E97" s="120">
        <v>1</v>
      </c>
      <c r="F97" s="108">
        <v>3</v>
      </c>
      <c r="G97" s="407">
        <v>0</v>
      </c>
      <c r="H97" s="113">
        <f t="shared" si="6"/>
        <v>0</v>
      </c>
      <c r="I97" s="109">
        <f t="shared" si="7"/>
        <v>0</v>
      </c>
      <c r="J97" s="429">
        <f t="shared" si="9"/>
        <v>0</v>
      </c>
      <c r="K97" s="412">
        <f t="shared" si="10"/>
        <v>0</v>
      </c>
      <c r="L97" s="460">
        <f t="shared" si="11"/>
        <v>0</v>
      </c>
      <c r="M97" s="105"/>
    </row>
    <row r="98" spans="2:13" x14ac:dyDescent="0.25">
      <c r="B98" s="110">
        <v>96</v>
      </c>
      <c r="C98" s="111" t="s">
        <v>505</v>
      </c>
      <c r="D98" s="112" t="s">
        <v>504</v>
      </c>
      <c r="E98" s="112">
        <v>10</v>
      </c>
      <c r="F98" s="108">
        <f t="shared" si="12"/>
        <v>25</v>
      </c>
      <c r="G98" s="407">
        <v>0</v>
      </c>
      <c r="H98" s="113">
        <f t="shared" si="6"/>
        <v>0</v>
      </c>
      <c r="I98" s="109">
        <f t="shared" si="7"/>
        <v>0</v>
      </c>
      <c r="J98" s="429">
        <f t="shared" si="9"/>
        <v>0</v>
      </c>
      <c r="K98" s="412">
        <f t="shared" si="10"/>
        <v>0</v>
      </c>
      <c r="L98" s="460">
        <f t="shared" si="11"/>
        <v>0</v>
      </c>
      <c r="M98" s="105"/>
    </row>
    <row r="99" spans="2:13" x14ac:dyDescent="0.25">
      <c r="B99" s="106">
        <v>97</v>
      </c>
      <c r="C99" s="111" t="s">
        <v>506</v>
      </c>
      <c r="D99" s="112" t="s">
        <v>504</v>
      </c>
      <c r="E99" s="112">
        <v>50</v>
      </c>
      <c r="F99" s="108">
        <f t="shared" si="12"/>
        <v>125</v>
      </c>
      <c r="G99" s="407">
        <v>0</v>
      </c>
      <c r="H99" s="113">
        <f t="shared" si="6"/>
        <v>0</v>
      </c>
      <c r="I99" s="109">
        <f t="shared" si="7"/>
        <v>0</v>
      </c>
      <c r="J99" s="429">
        <f t="shared" si="9"/>
        <v>0</v>
      </c>
      <c r="K99" s="412">
        <f t="shared" si="10"/>
        <v>0</v>
      </c>
      <c r="L99" s="460">
        <f t="shared" si="11"/>
        <v>0</v>
      </c>
      <c r="M99" s="105"/>
    </row>
    <row r="100" spans="2:13" x14ac:dyDescent="0.25">
      <c r="B100" s="110">
        <v>98</v>
      </c>
      <c r="C100" s="111" t="s">
        <v>507</v>
      </c>
      <c r="D100" s="112" t="s">
        <v>504</v>
      </c>
      <c r="E100" s="112">
        <v>1</v>
      </c>
      <c r="F100" s="108">
        <v>3</v>
      </c>
      <c r="G100" s="407">
        <v>0</v>
      </c>
      <c r="H100" s="113">
        <f t="shared" si="6"/>
        <v>0</v>
      </c>
      <c r="I100" s="109">
        <f t="shared" si="7"/>
        <v>0</v>
      </c>
      <c r="J100" s="429">
        <f t="shared" si="9"/>
        <v>0</v>
      </c>
      <c r="K100" s="412">
        <f t="shared" si="10"/>
        <v>0</v>
      </c>
      <c r="L100" s="460">
        <f t="shared" si="11"/>
        <v>0</v>
      </c>
      <c r="M100" s="105"/>
    </row>
    <row r="101" spans="2:13" x14ac:dyDescent="0.25">
      <c r="B101" s="409">
        <v>99</v>
      </c>
      <c r="C101" s="118" t="s">
        <v>508</v>
      </c>
      <c r="D101" s="117" t="s">
        <v>504</v>
      </c>
      <c r="E101" s="117">
        <v>6</v>
      </c>
      <c r="F101" s="410">
        <f t="shared" si="12"/>
        <v>15</v>
      </c>
      <c r="G101" s="407">
        <v>0</v>
      </c>
      <c r="H101" s="411">
        <f t="shared" si="6"/>
        <v>0</v>
      </c>
      <c r="I101" s="412">
        <f t="shared" si="7"/>
        <v>0</v>
      </c>
      <c r="J101" s="429">
        <f t="shared" si="9"/>
        <v>0</v>
      </c>
      <c r="K101" s="412">
        <f t="shared" si="10"/>
        <v>0</v>
      </c>
      <c r="L101" s="460">
        <f t="shared" si="11"/>
        <v>0</v>
      </c>
      <c r="M101" s="105"/>
    </row>
    <row r="102" spans="2:13" x14ac:dyDescent="0.25">
      <c r="B102" s="106">
        <v>100</v>
      </c>
      <c r="C102" s="111" t="s">
        <v>509</v>
      </c>
      <c r="D102" s="112" t="s">
        <v>4</v>
      </c>
      <c r="E102" s="112">
        <v>60</v>
      </c>
      <c r="F102" s="108">
        <f t="shared" si="12"/>
        <v>150</v>
      </c>
      <c r="G102" s="407">
        <v>0</v>
      </c>
      <c r="H102" s="113">
        <f t="shared" si="6"/>
        <v>0</v>
      </c>
      <c r="I102" s="109">
        <f t="shared" si="7"/>
        <v>0</v>
      </c>
      <c r="J102" s="429">
        <f t="shared" si="9"/>
        <v>0</v>
      </c>
      <c r="K102" s="412">
        <f t="shared" si="10"/>
        <v>0</v>
      </c>
      <c r="L102" s="460">
        <f t="shared" si="11"/>
        <v>0</v>
      </c>
      <c r="M102" s="105"/>
    </row>
    <row r="103" spans="2:13" ht="254.25" customHeight="1" x14ac:dyDescent="0.25">
      <c r="B103" s="409">
        <v>101</v>
      </c>
      <c r="C103" s="169" t="s">
        <v>510</v>
      </c>
      <c r="D103" s="170" t="s">
        <v>4</v>
      </c>
      <c r="E103" s="170">
        <v>15</v>
      </c>
      <c r="F103" s="415">
        <v>38</v>
      </c>
      <c r="G103" s="407">
        <v>0</v>
      </c>
      <c r="H103" s="416">
        <f t="shared" si="6"/>
        <v>0</v>
      </c>
      <c r="I103" s="417">
        <f t="shared" si="7"/>
        <v>0</v>
      </c>
      <c r="J103" s="429">
        <f t="shared" si="9"/>
        <v>0</v>
      </c>
      <c r="K103" s="412">
        <f t="shared" si="10"/>
        <v>0</v>
      </c>
      <c r="L103" s="460">
        <f t="shared" si="11"/>
        <v>0</v>
      </c>
      <c r="M103" s="105"/>
    </row>
    <row r="104" spans="2:13" x14ac:dyDescent="0.25">
      <c r="B104" s="110">
        <v>102</v>
      </c>
      <c r="C104" s="174" t="s">
        <v>511</v>
      </c>
      <c r="D104" s="175" t="s">
        <v>4</v>
      </c>
      <c r="E104" s="175">
        <v>30</v>
      </c>
      <c r="F104" s="171">
        <f t="shared" si="12"/>
        <v>75</v>
      </c>
      <c r="G104" s="407">
        <v>0</v>
      </c>
      <c r="H104" s="172">
        <f t="shared" si="6"/>
        <v>0</v>
      </c>
      <c r="I104" s="173">
        <f t="shared" si="7"/>
        <v>0</v>
      </c>
      <c r="J104" s="429">
        <f t="shared" si="9"/>
        <v>0</v>
      </c>
      <c r="K104" s="412">
        <f t="shared" si="10"/>
        <v>0</v>
      </c>
      <c r="L104" s="460">
        <f t="shared" si="11"/>
        <v>0</v>
      </c>
      <c r="M104" s="105"/>
    </row>
    <row r="105" spans="2:13" x14ac:dyDescent="0.25">
      <c r="B105" s="106">
        <v>103</v>
      </c>
      <c r="C105" s="174" t="s">
        <v>512</v>
      </c>
      <c r="D105" s="175"/>
      <c r="E105" s="175">
        <v>60</v>
      </c>
      <c r="F105" s="171">
        <f t="shared" si="12"/>
        <v>150</v>
      </c>
      <c r="G105" s="407">
        <v>0</v>
      </c>
      <c r="H105" s="172">
        <f t="shared" si="6"/>
        <v>0</v>
      </c>
      <c r="I105" s="173">
        <f t="shared" si="7"/>
        <v>0</v>
      </c>
      <c r="J105" s="429">
        <f t="shared" si="9"/>
        <v>0</v>
      </c>
      <c r="K105" s="412">
        <f t="shared" si="10"/>
        <v>0</v>
      </c>
      <c r="L105" s="460">
        <f t="shared" si="11"/>
        <v>0</v>
      </c>
      <c r="M105" s="105"/>
    </row>
    <row r="106" spans="2:13" x14ac:dyDescent="0.25">
      <c r="B106" s="409">
        <v>104</v>
      </c>
      <c r="C106" s="169" t="s">
        <v>513</v>
      </c>
      <c r="D106" s="170" t="s">
        <v>4</v>
      </c>
      <c r="E106" s="170">
        <v>10</v>
      </c>
      <c r="F106" s="415">
        <f t="shared" si="12"/>
        <v>25</v>
      </c>
      <c r="G106" s="407">
        <v>0</v>
      </c>
      <c r="H106" s="416">
        <f t="shared" si="6"/>
        <v>0</v>
      </c>
      <c r="I106" s="417">
        <f t="shared" si="7"/>
        <v>0</v>
      </c>
      <c r="J106" s="429">
        <f t="shared" si="9"/>
        <v>0</v>
      </c>
      <c r="K106" s="412">
        <f t="shared" si="10"/>
        <v>0</v>
      </c>
      <c r="L106" s="460">
        <f t="shared" si="11"/>
        <v>0</v>
      </c>
      <c r="M106" s="105"/>
    </row>
    <row r="107" spans="2:13" x14ac:dyDescent="0.25">
      <c r="B107" s="110">
        <v>105</v>
      </c>
      <c r="C107" s="111" t="s">
        <v>514</v>
      </c>
      <c r="D107" s="114" t="s">
        <v>4</v>
      </c>
      <c r="E107" s="114">
        <v>30</v>
      </c>
      <c r="F107" s="108">
        <f t="shared" si="12"/>
        <v>75</v>
      </c>
      <c r="G107" s="407">
        <v>0</v>
      </c>
      <c r="H107" s="113">
        <f t="shared" si="6"/>
        <v>0</v>
      </c>
      <c r="I107" s="109">
        <f t="shared" si="7"/>
        <v>0</v>
      </c>
      <c r="J107" s="429">
        <f t="shared" si="9"/>
        <v>0</v>
      </c>
      <c r="K107" s="412">
        <f t="shared" si="10"/>
        <v>0</v>
      </c>
      <c r="L107" s="460">
        <f t="shared" si="11"/>
        <v>0</v>
      </c>
      <c r="M107" s="105"/>
    </row>
    <row r="108" spans="2:13" x14ac:dyDescent="0.25">
      <c r="B108" s="106">
        <v>106</v>
      </c>
      <c r="C108" s="111" t="s">
        <v>515</v>
      </c>
      <c r="D108" s="114" t="s">
        <v>4</v>
      </c>
      <c r="E108" s="114">
        <v>10</v>
      </c>
      <c r="F108" s="108">
        <f t="shared" si="12"/>
        <v>25</v>
      </c>
      <c r="G108" s="407">
        <v>0</v>
      </c>
      <c r="H108" s="113">
        <f t="shared" si="6"/>
        <v>0</v>
      </c>
      <c r="I108" s="109">
        <f t="shared" si="7"/>
        <v>0</v>
      </c>
      <c r="J108" s="429">
        <f t="shared" si="9"/>
        <v>0</v>
      </c>
      <c r="K108" s="412">
        <f t="shared" si="10"/>
        <v>0</v>
      </c>
      <c r="L108" s="460">
        <f t="shared" si="11"/>
        <v>0</v>
      </c>
      <c r="M108" s="105"/>
    </row>
    <row r="109" spans="2:13" x14ac:dyDescent="0.25">
      <c r="B109" s="110">
        <v>107</v>
      </c>
      <c r="C109" s="111" t="s">
        <v>516</v>
      </c>
      <c r="D109" s="114" t="s">
        <v>4</v>
      </c>
      <c r="E109" s="114">
        <v>12</v>
      </c>
      <c r="F109" s="108">
        <f t="shared" si="12"/>
        <v>30</v>
      </c>
      <c r="G109" s="407">
        <v>0</v>
      </c>
      <c r="H109" s="113">
        <f t="shared" si="6"/>
        <v>0</v>
      </c>
      <c r="I109" s="109">
        <f t="shared" si="7"/>
        <v>0</v>
      </c>
      <c r="J109" s="429">
        <f t="shared" si="9"/>
        <v>0</v>
      </c>
      <c r="K109" s="412">
        <f t="shared" si="10"/>
        <v>0</v>
      </c>
      <c r="L109" s="460">
        <f t="shared" si="11"/>
        <v>0</v>
      </c>
      <c r="M109" s="105"/>
    </row>
    <row r="110" spans="2:13" x14ac:dyDescent="0.25">
      <c r="B110" s="110">
        <v>108</v>
      </c>
      <c r="C110" s="111" t="s">
        <v>517</v>
      </c>
      <c r="D110" s="114" t="s">
        <v>4</v>
      </c>
      <c r="E110" s="114">
        <v>5</v>
      </c>
      <c r="F110" s="108">
        <v>13</v>
      </c>
      <c r="G110" s="407">
        <v>0</v>
      </c>
      <c r="H110" s="113">
        <f t="shared" si="6"/>
        <v>0</v>
      </c>
      <c r="I110" s="109">
        <f t="shared" si="7"/>
        <v>0</v>
      </c>
      <c r="J110" s="429">
        <f t="shared" si="9"/>
        <v>0</v>
      </c>
      <c r="K110" s="412">
        <f t="shared" si="10"/>
        <v>0</v>
      </c>
      <c r="L110" s="460">
        <f t="shared" si="11"/>
        <v>0</v>
      </c>
      <c r="M110" s="105"/>
    </row>
    <row r="111" spans="2:13" x14ac:dyDescent="0.25">
      <c r="B111" s="106">
        <v>109</v>
      </c>
      <c r="C111" s="111" t="s">
        <v>518</v>
      </c>
      <c r="D111" s="114" t="s">
        <v>4</v>
      </c>
      <c r="E111" s="114">
        <v>30</v>
      </c>
      <c r="F111" s="108">
        <f t="shared" si="12"/>
        <v>75</v>
      </c>
      <c r="G111" s="407">
        <v>0</v>
      </c>
      <c r="H111" s="113">
        <f t="shared" si="6"/>
        <v>0</v>
      </c>
      <c r="I111" s="109">
        <f t="shared" si="7"/>
        <v>0</v>
      </c>
      <c r="J111" s="429">
        <f t="shared" si="9"/>
        <v>0</v>
      </c>
      <c r="K111" s="412">
        <f t="shared" si="10"/>
        <v>0</v>
      </c>
      <c r="L111" s="460">
        <f t="shared" si="11"/>
        <v>0</v>
      </c>
      <c r="M111" s="105"/>
    </row>
    <row r="112" spans="2:13" x14ac:dyDescent="0.25">
      <c r="B112" s="110">
        <v>110</v>
      </c>
      <c r="C112" s="111" t="s">
        <v>519</v>
      </c>
      <c r="D112" s="114" t="s">
        <v>4</v>
      </c>
      <c r="E112" s="114">
        <v>15</v>
      </c>
      <c r="F112" s="108">
        <v>38</v>
      </c>
      <c r="G112" s="407">
        <v>0</v>
      </c>
      <c r="H112" s="113">
        <f t="shared" si="6"/>
        <v>0</v>
      </c>
      <c r="I112" s="109">
        <f t="shared" si="7"/>
        <v>0</v>
      </c>
      <c r="J112" s="429">
        <f t="shared" si="9"/>
        <v>0</v>
      </c>
      <c r="K112" s="412">
        <f t="shared" si="10"/>
        <v>0</v>
      </c>
      <c r="L112" s="460">
        <f t="shared" si="11"/>
        <v>0</v>
      </c>
      <c r="M112" s="105"/>
    </row>
    <row r="113" spans="2:13" x14ac:dyDescent="0.25">
      <c r="B113" s="110">
        <v>111</v>
      </c>
      <c r="C113" s="111" t="s">
        <v>520</v>
      </c>
      <c r="D113" s="114" t="s">
        <v>4</v>
      </c>
      <c r="E113" s="114">
        <v>10</v>
      </c>
      <c r="F113" s="108">
        <f t="shared" si="12"/>
        <v>25</v>
      </c>
      <c r="G113" s="407">
        <v>0</v>
      </c>
      <c r="H113" s="113">
        <f t="shared" si="6"/>
        <v>0</v>
      </c>
      <c r="I113" s="109">
        <f t="shared" si="7"/>
        <v>0</v>
      </c>
      <c r="J113" s="429">
        <f t="shared" si="9"/>
        <v>0</v>
      </c>
      <c r="K113" s="412">
        <f t="shared" si="10"/>
        <v>0</v>
      </c>
      <c r="L113" s="460">
        <f t="shared" si="11"/>
        <v>0</v>
      </c>
      <c r="M113" s="105"/>
    </row>
    <row r="114" spans="2:13" x14ac:dyDescent="0.25">
      <c r="B114" s="106">
        <v>112</v>
      </c>
      <c r="C114" s="111" t="s">
        <v>521</v>
      </c>
      <c r="D114" s="112" t="s">
        <v>4</v>
      </c>
      <c r="E114" s="112">
        <v>24</v>
      </c>
      <c r="F114" s="108">
        <f t="shared" si="12"/>
        <v>60</v>
      </c>
      <c r="G114" s="407">
        <v>0</v>
      </c>
      <c r="H114" s="113">
        <f t="shared" si="6"/>
        <v>0</v>
      </c>
      <c r="I114" s="109">
        <f t="shared" si="7"/>
        <v>0</v>
      </c>
      <c r="J114" s="429">
        <f t="shared" si="9"/>
        <v>0</v>
      </c>
      <c r="K114" s="412">
        <f t="shared" si="10"/>
        <v>0</v>
      </c>
      <c r="L114" s="460">
        <f t="shared" si="11"/>
        <v>0</v>
      </c>
      <c r="M114" s="105"/>
    </row>
    <row r="115" spans="2:13" x14ac:dyDescent="0.25">
      <c r="B115" s="110">
        <v>113</v>
      </c>
      <c r="C115" s="111" t="s">
        <v>522</v>
      </c>
      <c r="D115" s="112" t="s">
        <v>4</v>
      </c>
      <c r="E115" s="112">
        <v>24</v>
      </c>
      <c r="F115" s="108">
        <f t="shared" si="12"/>
        <v>60</v>
      </c>
      <c r="G115" s="407">
        <v>0</v>
      </c>
      <c r="H115" s="113">
        <f t="shared" si="6"/>
        <v>0</v>
      </c>
      <c r="I115" s="109">
        <f t="shared" si="7"/>
        <v>0</v>
      </c>
      <c r="J115" s="429">
        <f t="shared" si="9"/>
        <v>0</v>
      </c>
      <c r="K115" s="412">
        <f t="shared" si="10"/>
        <v>0</v>
      </c>
      <c r="L115" s="460">
        <f t="shared" si="11"/>
        <v>0</v>
      </c>
      <c r="M115" s="105"/>
    </row>
    <row r="116" spans="2:13" x14ac:dyDescent="0.25">
      <c r="B116" s="110">
        <v>114</v>
      </c>
      <c r="C116" s="111" t="s">
        <v>523</v>
      </c>
      <c r="D116" s="112" t="s">
        <v>4</v>
      </c>
      <c r="E116" s="112">
        <v>24</v>
      </c>
      <c r="F116" s="108">
        <f t="shared" si="12"/>
        <v>60</v>
      </c>
      <c r="G116" s="407">
        <v>0</v>
      </c>
      <c r="H116" s="113">
        <f t="shared" si="6"/>
        <v>0</v>
      </c>
      <c r="I116" s="109">
        <f t="shared" si="7"/>
        <v>0</v>
      </c>
      <c r="J116" s="429">
        <f t="shared" si="9"/>
        <v>0</v>
      </c>
      <c r="K116" s="412">
        <f t="shared" si="10"/>
        <v>0</v>
      </c>
      <c r="L116" s="460">
        <f t="shared" si="11"/>
        <v>0</v>
      </c>
      <c r="M116" s="105"/>
    </row>
    <row r="117" spans="2:13" x14ac:dyDescent="0.25">
      <c r="B117" s="106">
        <v>115</v>
      </c>
      <c r="C117" s="111" t="s">
        <v>524</v>
      </c>
      <c r="D117" s="112" t="s">
        <v>4</v>
      </c>
      <c r="E117" s="112">
        <v>24</v>
      </c>
      <c r="F117" s="108">
        <f t="shared" si="12"/>
        <v>60</v>
      </c>
      <c r="G117" s="407">
        <v>0</v>
      </c>
      <c r="H117" s="113">
        <f t="shared" si="6"/>
        <v>0</v>
      </c>
      <c r="I117" s="109">
        <f t="shared" si="7"/>
        <v>0</v>
      </c>
      <c r="J117" s="429">
        <f t="shared" si="9"/>
        <v>0</v>
      </c>
      <c r="K117" s="412">
        <f t="shared" si="10"/>
        <v>0</v>
      </c>
      <c r="L117" s="460">
        <f t="shared" si="11"/>
        <v>0</v>
      </c>
      <c r="M117" s="105"/>
    </row>
    <row r="118" spans="2:13" x14ac:dyDescent="0.25">
      <c r="B118" s="110">
        <v>116</v>
      </c>
      <c r="C118" s="111" t="s">
        <v>525</v>
      </c>
      <c r="D118" s="112" t="s">
        <v>4</v>
      </c>
      <c r="E118" s="112">
        <v>24</v>
      </c>
      <c r="F118" s="108">
        <f t="shared" si="12"/>
        <v>60</v>
      </c>
      <c r="G118" s="407">
        <v>0</v>
      </c>
      <c r="H118" s="113">
        <f t="shared" si="6"/>
        <v>0</v>
      </c>
      <c r="I118" s="109">
        <f t="shared" si="7"/>
        <v>0</v>
      </c>
      <c r="J118" s="429">
        <f t="shared" si="9"/>
        <v>0</v>
      </c>
      <c r="K118" s="412">
        <f t="shared" si="10"/>
        <v>0</v>
      </c>
      <c r="L118" s="460">
        <f t="shared" si="11"/>
        <v>0</v>
      </c>
      <c r="M118" s="105"/>
    </row>
    <row r="119" spans="2:13" x14ac:dyDescent="0.25">
      <c r="B119" s="110">
        <v>117</v>
      </c>
      <c r="C119" s="111" t="s">
        <v>526</v>
      </c>
      <c r="D119" s="112" t="s">
        <v>4</v>
      </c>
      <c r="E119" s="112">
        <v>24</v>
      </c>
      <c r="F119" s="108">
        <f t="shared" si="12"/>
        <v>60</v>
      </c>
      <c r="G119" s="407">
        <v>0</v>
      </c>
      <c r="H119" s="113">
        <f t="shared" si="6"/>
        <v>0</v>
      </c>
      <c r="I119" s="109">
        <f t="shared" si="7"/>
        <v>0</v>
      </c>
      <c r="J119" s="429">
        <f t="shared" si="9"/>
        <v>0</v>
      </c>
      <c r="K119" s="412">
        <f t="shared" si="10"/>
        <v>0</v>
      </c>
      <c r="L119" s="460">
        <f t="shared" si="11"/>
        <v>0</v>
      </c>
      <c r="M119" s="105"/>
    </row>
    <row r="120" spans="2:13" x14ac:dyDescent="0.25">
      <c r="B120" s="106">
        <v>118</v>
      </c>
      <c r="C120" s="111" t="s">
        <v>527</v>
      </c>
      <c r="D120" s="112" t="s">
        <v>4</v>
      </c>
      <c r="E120" s="112">
        <v>36</v>
      </c>
      <c r="F120" s="108">
        <f t="shared" si="12"/>
        <v>90</v>
      </c>
      <c r="G120" s="407">
        <v>0</v>
      </c>
      <c r="H120" s="113">
        <f t="shared" si="6"/>
        <v>0</v>
      </c>
      <c r="I120" s="109">
        <f t="shared" si="7"/>
        <v>0</v>
      </c>
      <c r="J120" s="429">
        <f t="shared" si="9"/>
        <v>0</v>
      </c>
      <c r="K120" s="412">
        <f t="shared" si="10"/>
        <v>0</v>
      </c>
      <c r="L120" s="460">
        <f t="shared" si="11"/>
        <v>0</v>
      </c>
      <c r="M120" s="105"/>
    </row>
    <row r="121" spans="2:13" x14ac:dyDescent="0.25">
      <c r="B121" s="110">
        <v>119</v>
      </c>
      <c r="C121" s="111" t="s">
        <v>528</v>
      </c>
      <c r="D121" s="112" t="s">
        <v>4</v>
      </c>
      <c r="E121" s="112">
        <v>36</v>
      </c>
      <c r="F121" s="108">
        <f t="shared" si="12"/>
        <v>90</v>
      </c>
      <c r="G121" s="407">
        <v>0</v>
      </c>
      <c r="H121" s="113">
        <f t="shared" si="6"/>
        <v>0</v>
      </c>
      <c r="I121" s="109">
        <f t="shared" si="7"/>
        <v>0</v>
      </c>
      <c r="J121" s="429">
        <f t="shared" si="9"/>
        <v>0</v>
      </c>
      <c r="K121" s="412">
        <f t="shared" si="10"/>
        <v>0</v>
      </c>
      <c r="L121" s="460">
        <f t="shared" si="11"/>
        <v>0</v>
      </c>
      <c r="M121" s="105"/>
    </row>
    <row r="122" spans="2:13" x14ac:dyDescent="0.25">
      <c r="B122" s="110">
        <v>120</v>
      </c>
      <c r="C122" s="111" t="s">
        <v>529</v>
      </c>
      <c r="D122" s="112" t="s">
        <v>4</v>
      </c>
      <c r="E122" s="112">
        <v>36</v>
      </c>
      <c r="F122" s="108">
        <f t="shared" si="12"/>
        <v>90</v>
      </c>
      <c r="G122" s="407">
        <v>0</v>
      </c>
      <c r="H122" s="113">
        <f t="shared" si="6"/>
        <v>0</v>
      </c>
      <c r="I122" s="109">
        <f t="shared" si="7"/>
        <v>0</v>
      </c>
      <c r="J122" s="429">
        <f t="shared" si="9"/>
        <v>0</v>
      </c>
      <c r="K122" s="412">
        <f t="shared" si="10"/>
        <v>0</v>
      </c>
      <c r="L122" s="460">
        <f t="shared" si="11"/>
        <v>0</v>
      </c>
      <c r="M122" s="105"/>
    </row>
    <row r="123" spans="2:13" x14ac:dyDescent="0.25">
      <c r="B123" s="106">
        <v>121</v>
      </c>
      <c r="C123" s="111" t="s">
        <v>530</v>
      </c>
      <c r="D123" s="112" t="s">
        <v>4</v>
      </c>
      <c r="E123" s="112">
        <v>36</v>
      </c>
      <c r="F123" s="108">
        <f t="shared" si="12"/>
        <v>90</v>
      </c>
      <c r="G123" s="407">
        <v>0</v>
      </c>
      <c r="H123" s="113">
        <f t="shared" si="6"/>
        <v>0</v>
      </c>
      <c r="I123" s="109">
        <f t="shared" si="7"/>
        <v>0</v>
      </c>
      <c r="J123" s="429">
        <f t="shared" si="9"/>
        <v>0</v>
      </c>
      <c r="K123" s="412">
        <f t="shared" si="10"/>
        <v>0</v>
      </c>
      <c r="L123" s="460">
        <f t="shared" si="11"/>
        <v>0</v>
      </c>
      <c r="M123" s="105"/>
    </row>
    <row r="124" spans="2:13" x14ac:dyDescent="0.25">
      <c r="B124" s="110">
        <v>122</v>
      </c>
      <c r="C124" s="111" t="s">
        <v>531</v>
      </c>
      <c r="D124" s="112" t="s">
        <v>4</v>
      </c>
      <c r="E124" s="112">
        <v>36</v>
      </c>
      <c r="F124" s="108">
        <f t="shared" si="12"/>
        <v>90</v>
      </c>
      <c r="G124" s="407">
        <v>0</v>
      </c>
      <c r="H124" s="113">
        <f t="shared" si="6"/>
        <v>0</v>
      </c>
      <c r="I124" s="109">
        <f t="shared" si="7"/>
        <v>0</v>
      </c>
      <c r="J124" s="429">
        <f t="shared" si="9"/>
        <v>0</v>
      </c>
      <c r="K124" s="412">
        <f t="shared" si="10"/>
        <v>0</v>
      </c>
      <c r="L124" s="460">
        <f t="shared" si="11"/>
        <v>0</v>
      </c>
      <c r="M124" s="105"/>
    </row>
    <row r="125" spans="2:13" x14ac:dyDescent="0.25">
      <c r="B125" s="110">
        <v>123</v>
      </c>
      <c r="C125" s="111" t="s">
        <v>532</v>
      </c>
      <c r="D125" s="112" t="s">
        <v>4</v>
      </c>
      <c r="E125" s="112">
        <v>12</v>
      </c>
      <c r="F125" s="108">
        <f t="shared" si="12"/>
        <v>30</v>
      </c>
      <c r="G125" s="407">
        <v>0</v>
      </c>
      <c r="H125" s="113">
        <f t="shared" si="6"/>
        <v>0</v>
      </c>
      <c r="I125" s="109">
        <f t="shared" si="7"/>
        <v>0</v>
      </c>
      <c r="J125" s="429">
        <f t="shared" si="9"/>
        <v>0</v>
      </c>
      <c r="K125" s="412">
        <f t="shared" si="10"/>
        <v>0</v>
      </c>
      <c r="L125" s="460">
        <f t="shared" si="11"/>
        <v>0</v>
      </c>
      <c r="M125" s="105"/>
    </row>
    <row r="126" spans="2:13" x14ac:dyDescent="0.25">
      <c r="B126" s="106">
        <v>124</v>
      </c>
      <c r="C126" s="111" t="s">
        <v>533</v>
      </c>
      <c r="D126" s="112" t="s">
        <v>4</v>
      </c>
      <c r="E126" s="112">
        <v>10</v>
      </c>
      <c r="F126" s="108">
        <f t="shared" si="12"/>
        <v>25</v>
      </c>
      <c r="G126" s="407">
        <v>0</v>
      </c>
      <c r="H126" s="113">
        <f t="shared" si="6"/>
        <v>0</v>
      </c>
      <c r="I126" s="109">
        <f t="shared" si="7"/>
        <v>0</v>
      </c>
      <c r="J126" s="429">
        <f t="shared" si="9"/>
        <v>0</v>
      </c>
      <c r="K126" s="412">
        <f t="shared" si="10"/>
        <v>0</v>
      </c>
      <c r="L126" s="460">
        <f t="shared" si="11"/>
        <v>0</v>
      </c>
      <c r="M126" s="105"/>
    </row>
    <row r="127" spans="2:13" x14ac:dyDescent="0.25">
      <c r="B127" s="110">
        <v>125</v>
      </c>
      <c r="C127" s="111" t="s">
        <v>534</v>
      </c>
      <c r="D127" s="112" t="s">
        <v>4</v>
      </c>
      <c r="E127" s="112">
        <v>20</v>
      </c>
      <c r="F127" s="108">
        <f t="shared" si="12"/>
        <v>50</v>
      </c>
      <c r="G127" s="407">
        <v>0</v>
      </c>
      <c r="H127" s="113">
        <f t="shared" si="6"/>
        <v>0</v>
      </c>
      <c r="I127" s="109">
        <f t="shared" si="7"/>
        <v>0</v>
      </c>
      <c r="J127" s="429">
        <f t="shared" si="9"/>
        <v>0</v>
      </c>
      <c r="K127" s="412">
        <f t="shared" si="10"/>
        <v>0</v>
      </c>
      <c r="L127" s="460">
        <f t="shared" si="11"/>
        <v>0</v>
      </c>
      <c r="M127" s="105"/>
    </row>
    <row r="128" spans="2:13" x14ac:dyDescent="0.25">
      <c r="B128" s="110">
        <v>126</v>
      </c>
      <c r="C128" s="111" t="s">
        <v>535</v>
      </c>
      <c r="D128" s="112" t="s">
        <v>4</v>
      </c>
      <c r="E128" s="112">
        <v>20</v>
      </c>
      <c r="F128" s="108">
        <f t="shared" si="12"/>
        <v>50</v>
      </c>
      <c r="G128" s="407">
        <v>0</v>
      </c>
      <c r="H128" s="113">
        <f t="shared" si="6"/>
        <v>0</v>
      </c>
      <c r="I128" s="109">
        <f t="shared" si="7"/>
        <v>0</v>
      </c>
      <c r="J128" s="429">
        <f t="shared" si="9"/>
        <v>0</v>
      </c>
      <c r="K128" s="412">
        <f t="shared" si="10"/>
        <v>0</v>
      </c>
      <c r="L128" s="460">
        <f t="shared" si="11"/>
        <v>0</v>
      </c>
      <c r="M128" s="105"/>
    </row>
    <row r="129" spans="2:13" ht="331.5" customHeight="1" x14ac:dyDescent="0.25">
      <c r="B129" s="106">
        <v>127</v>
      </c>
      <c r="C129" s="169" t="s">
        <v>536</v>
      </c>
      <c r="D129" s="418" t="s">
        <v>4</v>
      </c>
      <c r="E129" s="418">
        <v>20</v>
      </c>
      <c r="F129" s="415">
        <f t="shared" si="12"/>
        <v>50</v>
      </c>
      <c r="G129" s="407">
        <v>0</v>
      </c>
      <c r="H129" s="416">
        <f t="shared" si="6"/>
        <v>0</v>
      </c>
      <c r="I129" s="417">
        <f t="shared" si="7"/>
        <v>0</v>
      </c>
      <c r="J129" s="429">
        <f t="shared" si="9"/>
        <v>0</v>
      </c>
      <c r="K129" s="412">
        <f t="shared" si="10"/>
        <v>0</v>
      </c>
      <c r="L129" s="460">
        <f t="shared" si="11"/>
        <v>0</v>
      </c>
      <c r="M129" s="105"/>
    </row>
    <row r="130" spans="2:13" x14ac:dyDescent="0.25">
      <c r="B130" s="110">
        <v>128</v>
      </c>
      <c r="C130" s="111" t="s">
        <v>537</v>
      </c>
      <c r="D130" s="112" t="s">
        <v>4</v>
      </c>
      <c r="E130" s="112">
        <v>200</v>
      </c>
      <c r="F130" s="108">
        <f t="shared" si="12"/>
        <v>500</v>
      </c>
      <c r="G130" s="407">
        <v>0</v>
      </c>
      <c r="H130" s="113">
        <f t="shared" ref="H130:H193" si="13">G130*E130</f>
        <v>0</v>
      </c>
      <c r="I130" s="109">
        <f t="shared" ref="I130:I193" si="14">G130*F130</f>
        <v>0</v>
      </c>
      <c r="J130" s="429">
        <f t="shared" si="9"/>
        <v>0</v>
      </c>
      <c r="K130" s="412">
        <f t="shared" si="10"/>
        <v>0</v>
      </c>
      <c r="L130" s="460">
        <f t="shared" si="11"/>
        <v>0</v>
      </c>
      <c r="M130" s="105"/>
    </row>
    <row r="131" spans="2:13" ht="24" customHeight="1" x14ac:dyDescent="0.25">
      <c r="B131" s="110">
        <v>129</v>
      </c>
      <c r="C131" s="118" t="s">
        <v>538</v>
      </c>
      <c r="D131" s="117" t="s">
        <v>4</v>
      </c>
      <c r="E131" s="117">
        <v>500</v>
      </c>
      <c r="F131" s="108">
        <f t="shared" si="12"/>
        <v>1250</v>
      </c>
      <c r="G131" s="407">
        <v>0</v>
      </c>
      <c r="H131" s="113">
        <f t="shared" si="13"/>
        <v>0</v>
      </c>
      <c r="I131" s="109">
        <f t="shared" si="14"/>
        <v>0</v>
      </c>
      <c r="J131" s="429">
        <f t="shared" si="9"/>
        <v>0</v>
      </c>
      <c r="K131" s="412">
        <f t="shared" si="10"/>
        <v>0</v>
      </c>
      <c r="L131" s="460">
        <f t="shared" si="11"/>
        <v>0</v>
      </c>
      <c r="M131" s="105"/>
    </row>
    <row r="132" spans="2:13" x14ac:dyDescent="0.25">
      <c r="B132" s="106">
        <v>130</v>
      </c>
      <c r="C132" s="111" t="s">
        <v>539</v>
      </c>
      <c r="D132" s="112" t="s">
        <v>4</v>
      </c>
      <c r="E132" s="123">
        <v>2000</v>
      </c>
      <c r="F132" s="108">
        <f t="shared" si="12"/>
        <v>5000</v>
      </c>
      <c r="G132" s="407">
        <v>0</v>
      </c>
      <c r="H132" s="113">
        <f t="shared" si="13"/>
        <v>0</v>
      </c>
      <c r="I132" s="109">
        <f t="shared" si="14"/>
        <v>0</v>
      </c>
      <c r="J132" s="429">
        <f t="shared" ref="J132:J195" si="15">G132*(1+$J$2)</f>
        <v>0</v>
      </c>
      <c r="K132" s="412">
        <f t="shared" ref="K132:K195" si="16">J132*E132</f>
        <v>0</v>
      </c>
      <c r="L132" s="460">
        <f t="shared" ref="L132:L195" si="17">J132*F132</f>
        <v>0</v>
      </c>
      <c r="M132" s="105"/>
    </row>
    <row r="133" spans="2:13" ht="248.25" customHeight="1" x14ac:dyDescent="0.25">
      <c r="B133" s="409">
        <v>131</v>
      </c>
      <c r="C133" s="118" t="s">
        <v>540</v>
      </c>
      <c r="D133" s="117" t="s">
        <v>4</v>
      </c>
      <c r="E133" s="117">
        <v>60</v>
      </c>
      <c r="F133" s="410">
        <f t="shared" si="12"/>
        <v>150</v>
      </c>
      <c r="G133" s="407">
        <v>0</v>
      </c>
      <c r="H133" s="411">
        <f t="shared" si="13"/>
        <v>0</v>
      </c>
      <c r="I133" s="412">
        <f t="shared" si="14"/>
        <v>0</v>
      </c>
      <c r="J133" s="429">
        <f t="shared" si="15"/>
        <v>0</v>
      </c>
      <c r="K133" s="412">
        <f t="shared" si="16"/>
        <v>0</v>
      </c>
      <c r="L133" s="460">
        <f t="shared" si="17"/>
        <v>0</v>
      </c>
      <c r="M133" s="105"/>
    </row>
    <row r="134" spans="2:13" x14ac:dyDescent="0.25">
      <c r="B134" s="409">
        <v>132</v>
      </c>
      <c r="C134" s="118" t="s">
        <v>541</v>
      </c>
      <c r="D134" s="117" t="s">
        <v>4</v>
      </c>
      <c r="E134" s="117">
        <v>200</v>
      </c>
      <c r="F134" s="410">
        <f t="shared" ref="F134:F194" si="18">E134*2.5</f>
        <v>500</v>
      </c>
      <c r="G134" s="407">
        <v>0</v>
      </c>
      <c r="H134" s="411">
        <f t="shared" si="13"/>
        <v>0</v>
      </c>
      <c r="I134" s="412">
        <f t="shared" si="14"/>
        <v>0</v>
      </c>
      <c r="J134" s="429">
        <f t="shared" si="15"/>
        <v>0</v>
      </c>
      <c r="K134" s="412">
        <f t="shared" si="16"/>
        <v>0</v>
      </c>
      <c r="L134" s="460">
        <f t="shared" si="17"/>
        <v>0</v>
      </c>
      <c r="M134" s="105"/>
    </row>
    <row r="135" spans="2:13" x14ac:dyDescent="0.25">
      <c r="B135" s="106">
        <v>133</v>
      </c>
      <c r="C135" s="118" t="s">
        <v>542</v>
      </c>
      <c r="D135" s="117" t="s">
        <v>4</v>
      </c>
      <c r="E135" s="117">
        <v>1000</v>
      </c>
      <c r="F135" s="108">
        <f t="shared" si="18"/>
        <v>2500</v>
      </c>
      <c r="G135" s="407">
        <v>0</v>
      </c>
      <c r="H135" s="113">
        <f t="shared" si="13"/>
        <v>0</v>
      </c>
      <c r="I135" s="109">
        <f t="shared" si="14"/>
        <v>0</v>
      </c>
      <c r="J135" s="429">
        <f t="shared" si="15"/>
        <v>0</v>
      </c>
      <c r="K135" s="412">
        <f t="shared" si="16"/>
        <v>0</v>
      </c>
      <c r="L135" s="460">
        <f t="shared" si="17"/>
        <v>0</v>
      </c>
      <c r="M135" s="105"/>
    </row>
    <row r="136" spans="2:13" x14ac:dyDescent="0.25">
      <c r="B136" s="110">
        <v>134</v>
      </c>
      <c r="C136" s="118" t="s">
        <v>543</v>
      </c>
      <c r="D136" s="117" t="s">
        <v>4</v>
      </c>
      <c r="E136" s="117">
        <v>180</v>
      </c>
      <c r="F136" s="108">
        <f t="shared" si="18"/>
        <v>450</v>
      </c>
      <c r="G136" s="407">
        <v>0</v>
      </c>
      <c r="H136" s="113">
        <f t="shared" si="13"/>
        <v>0</v>
      </c>
      <c r="I136" s="109">
        <f t="shared" si="14"/>
        <v>0</v>
      </c>
      <c r="J136" s="429">
        <f t="shared" si="15"/>
        <v>0</v>
      </c>
      <c r="K136" s="412">
        <f t="shared" si="16"/>
        <v>0</v>
      </c>
      <c r="L136" s="460">
        <f t="shared" si="17"/>
        <v>0</v>
      </c>
      <c r="M136" s="105"/>
    </row>
    <row r="137" spans="2:13" x14ac:dyDescent="0.25">
      <c r="B137" s="409">
        <v>135</v>
      </c>
      <c r="C137" s="118" t="s">
        <v>544</v>
      </c>
      <c r="D137" s="117" t="s">
        <v>4</v>
      </c>
      <c r="E137" s="117">
        <v>32</v>
      </c>
      <c r="F137" s="410">
        <f t="shared" si="18"/>
        <v>80</v>
      </c>
      <c r="G137" s="407">
        <v>0</v>
      </c>
      <c r="H137" s="411">
        <f t="shared" si="13"/>
        <v>0</v>
      </c>
      <c r="I137" s="412">
        <f t="shared" si="14"/>
        <v>0</v>
      </c>
      <c r="J137" s="429">
        <f t="shared" si="15"/>
        <v>0</v>
      </c>
      <c r="K137" s="412">
        <f t="shared" si="16"/>
        <v>0</v>
      </c>
      <c r="L137" s="460">
        <f t="shared" si="17"/>
        <v>0</v>
      </c>
      <c r="M137" s="105"/>
    </row>
    <row r="138" spans="2:13" x14ac:dyDescent="0.25">
      <c r="B138" s="106">
        <v>136</v>
      </c>
      <c r="C138" s="111" t="s">
        <v>545</v>
      </c>
      <c r="D138" s="112" t="s">
        <v>4</v>
      </c>
      <c r="E138" s="112">
        <v>12</v>
      </c>
      <c r="F138" s="108">
        <f t="shared" si="18"/>
        <v>30</v>
      </c>
      <c r="G138" s="407">
        <v>0</v>
      </c>
      <c r="H138" s="113">
        <f t="shared" si="13"/>
        <v>0</v>
      </c>
      <c r="I138" s="109">
        <f t="shared" si="14"/>
        <v>0</v>
      </c>
      <c r="J138" s="429">
        <f t="shared" si="15"/>
        <v>0</v>
      </c>
      <c r="K138" s="412">
        <f t="shared" si="16"/>
        <v>0</v>
      </c>
      <c r="L138" s="460">
        <f t="shared" si="17"/>
        <v>0</v>
      </c>
      <c r="M138" s="105"/>
    </row>
    <row r="139" spans="2:13" ht="13.5" customHeight="1" x14ac:dyDescent="0.25">
      <c r="B139" s="110">
        <v>137</v>
      </c>
      <c r="C139" s="111" t="s">
        <v>546</v>
      </c>
      <c r="D139" s="112" t="s">
        <v>4</v>
      </c>
      <c r="E139" s="112">
        <v>12</v>
      </c>
      <c r="F139" s="108">
        <f t="shared" si="18"/>
        <v>30</v>
      </c>
      <c r="G139" s="407">
        <v>0</v>
      </c>
      <c r="H139" s="113">
        <f t="shared" si="13"/>
        <v>0</v>
      </c>
      <c r="I139" s="109">
        <f t="shared" si="14"/>
        <v>0</v>
      </c>
      <c r="J139" s="429">
        <f t="shared" si="15"/>
        <v>0</v>
      </c>
      <c r="K139" s="412">
        <f t="shared" si="16"/>
        <v>0</v>
      </c>
      <c r="L139" s="460">
        <f t="shared" si="17"/>
        <v>0</v>
      </c>
      <c r="M139" s="105"/>
    </row>
    <row r="140" spans="2:13" ht="17.25" customHeight="1" x14ac:dyDescent="0.25">
      <c r="B140" s="110">
        <v>138</v>
      </c>
      <c r="C140" s="118" t="s">
        <v>547</v>
      </c>
      <c r="D140" s="117" t="s">
        <v>4</v>
      </c>
      <c r="E140" s="117">
        <v>12</v>
      </c>
      <c r="F140" s="108">
        <f t="shared" si="18"/>
        <v>30</v>
      </c>
      <c r="G140" s="407">
        <v>0</v>
      </c>
      <c r="H140" s="113">
        <f t="shared" si="13"/>
        <v>0</v>
      </c>
      <c r="I140" s="109">
        <f t="shared" si="14"/>
        <v>0</v>
      </c>
      <c r="J140" s="429">
        <f t="shared" si="15"/>
        <v>0</v>
      </c>
      <c r="K140" s="412">
        <f t="shared" si="16"/>
        <v>0</v>
      </c>
      <c r="L140" s="460">
        <f t="shared" si="17"/>
        <v>0</v>
      </c>
      <c r="M140" s="105"/>
    </row>
    <row r="141" spans="2:13" x14ac:dyDescent="0.25">
      <c r="B141" s="106">
        <v>139</v>
      </c>
      <c r="C141" s="111" t="s">
        <v>548</v>
      </c>
      <c r="D141" s="112" t="s">
        <v>4</v>
      </c>
      <c r="E141" s="112">
        <v>5</v>
      </c>
      <c r="F141" s="108">
        <v>13</v>
      </c>
      <c r="G141" s="407">
        <v>0</v>
      </c>
      <c r="H141" s="113">
        <f t="shared" si="13"/>
        <v>0</v>
      </c>
      <c r="I141" s="109">
        <f t="shared" si="14"/>
        <v>0</v>
      </c>
      <c r="J141" s="429">
        <f t="shared" si="15"/>
        <v>0</v>
      </c>
      <c r="K141" s="412">
        <f t="shared" si="16"/>
        <v>0</v>
      </c>
      <c r="L141" s="460">
        <f t="shared" si="17"/>
        <v>0</v>
      </c>
      <c r="M141" s="105"/>
    </row>
    <row r="142" spans="2:13" x14ac:dyDescent="0.25">
      <c r="B142" s="110">
        <v>140</v>
      </c>
      <c r="C142" s="111" t="s">
        <v>549</v>
      </c>
      <c r="D142" s="112" t="s">
        <v>4</v>
      </c>
      <c r="E142" s="112">
        <v>5</v>
      </c>
      <c r="F142" s="108">
        <v>13</v>
      </c>
      <c r="G142" s="407">
        <v>0</v>
      </c>
      <c r="H142" s="113">
        <f t="shared" si="13"/>
        <v>0</v>
      </c>
      <c r="I142" s="109">
        <f t="shared" si="14"/>
        <v>0</v>
      </c>
      <c r="J142" s="429">
        <f t="shared" si="15"/>
        <v>0</v>
      </c>
      <c r="K142" s="412">
        <f t="shared" si="16"/>
        <v>0</v>
      </c>
      <c r="L142" s="460">
        <f t="shared" si="17"/>
        <v>0</v>
      </c>
      <c r="M142" s="105"/>
    </row>
    <row r="143" spans="2:13" x14ac:dyDescent="0.25">
      <c r="B143" s="110">
        <v>141</v>
      </c>
      <c r="C143" s="111" t="s">
        <v>550</v>
      </c>
      <c r="D143" s="112" t="s">
        <v>4</v>
      </c>
      <c r="E143" s="112">
        <v>5</v>
      </c>
      <c r="F143" s="108">
        <v>13</v>
      </c>
      <c r="G143" s="407">
        <v>0</v>
      </c>
      <c r="H143" s="113">
        <f t="shared" si="13"/>
        <v>0</v>
      </c>
      <c r="I143" s="109">
        <f t="shared" si="14"/>
        <v>0</v>
      </c>
      <c r="J143" s="429">
        <f t="shared" si="15"/>
        <v>0</v>
      </c>
      <c r="K143" s="412">
        <f t="shared" si="16"/>
        <v>0</v>
      </c>
      <c r="L143" s="460">
        <f t="shared" si="17"/>
        <v>0</v>
      </c>
      <c r="M143" s="105"/>
    </row>
    <row r="144" spans="2:13" x14ac:dyDescent="0.25">
      <c r="B144" s="413">
        <v>142</v>
      </c>
      <c r="C144" s="169" t="s">
        <v>551</v>
      </c>
      <c r="D144" s="170" t="s">
        <v>4</v>
      </c>
      <c r="E144" s="170">
        <v>2</v>
      </c>
      <c r="F144" s="415">
        <f t="shared" si="18"/>
        <v>5</v>
      </c>
      <c r="G144" s="407">
        <v>0</v>
      </c>
      <c r="H144" s="416">
        <f t="shared" si="13"/>
        <v>0</v>
      </c>
      <c r="I144" s="417">
        <f t="shared" si="14"/>
        <v>0</v>
      </c>
      <c r="J144" s="429">
        <f t="shared" si="15"/>
        <v>0</v>
      </c>
      <c r="K144" s="412">
        <f t="shared" si="16"/>
        <v>0</v>
      </c>
      <c r="L144" s="460">
        <f t="shared" si="17"/>
        <v>0</v>
      </c>
      <c r="M144" s="105"/>
    </row>
    <row r="145" spans="2:13" x14ac:dyDescent="0.25">
      <c r="B145" s="110">
        <v>143</v>
      </c>
      <c r="C145" s="174" t="s">
        <v>552</v>
      </c>
      <c r="D145" s="175" t="s">
        <v>4</v>
      </c>
      <c r="E145" s="175">
        <v>100</v>
      </c>
      <c r="F145" s="171">
        <f t="shared" si="18"/>
        <v>250</v>
      </c>
      <c r="G145" s="407">
        <v>0</v>
      </c>
      <c r="H145" s="172">
        <f t="shared" si="13"/>
        <v>0</v>
      </c>
      <c r="I145" s="173">
        <f t="shared" si="14"/>
        <v>0</v>
      </c>
      <c r="J145" s="429">
        <f t="shared" si="15"/>
        <v>0</v>
      </c>
      <c r="K145" s="412">
        <f t="shared" si="16"/>
        <v>0</v>
      </c>
      <c r="L145" s="460">
        <f t="shared" si="17"/>
        <v>0</v>
      </c>
      <c r="M145" s="105"/>
    </row>
    <row r="146" spans="2:13" x14ac:dyDescent="0.25">
      <c r="B146" s="110">
        <v>144</v>
      </c>
      <c r="C146" s="111" t="s">
        <v>553</v>
      </c>
      <c r="D146" s="112" t="s">
        <v>4</v>
      </c>
      <c r="E146" s="112">
        <v>30</v>
      </c>
      <c r="F146" s="108">
        <f t="shared" si="18"/>
        <v>75</v>
      </c>
      <c r="G146" s="407">
        <v>0</v>
      </c>
      <c r="H146" s="113">
        <f t="shared" si="13"/>
        <v>0</v>
      </c>
      <c r="I146" s="109">
        <f t="shared" si="14"/>
        <v>0</v>
      </c>
      <c r="J146" s="429">
        <f t="shared" si="15"/>
        <v>0</v>
      </c>
      <c r="K146" s="412">
        <f t="shared" si="16"/>
        <v>0</v>
      </c>
      <c r="L146" s="460">
        <f t="shared" si="17"/>
        <v>0</v>
      </c>
      <c r="M146" s="105"/>
    </row>
    <row r="147" spans="2:13" x14ac:dyDescent="0.25">
      <c r="B147" s="106">
        <v>145</v>
      </c>
      <c r="C147" s="111" t="s">
        <v>554</v>
      </c>
      <c r="D147" s="112" t="s">
        <v>4</v>
      </c>
      <c r="E147" s="112">
        <v>45</v>
      </c>
      <c r="F147" s="108">
        <v>113</v>
      </c>
      <c r="G147" s="407">
        <v>0</v>
      </c>
      <c r="H147" s="113">
        <f t="shared" si="13"/>
        <v>0</v>
      </c>
      <c r="I147" s="109">
        <f t="shared" si="14"/>
        <v>0</v>
      </c>
      <c r="J147" s="429">
        <f t="shared" si="15"/>
        <v>0</v>
      </c>
      <c r="K147" s="412">
        <f t="shared" si="16"/>
        <v>0</v>
      </c>
      <c r="L147" s="460">
        <f t="shared" si="17"/>
        <v>0</v>
      </c>
      <c r="M147" s="105"/>
    </row>
    <row r="148" spans="2:13" x14ac:dyDescent="0.25">
      <c r="B148" s="110">
        <v>146</v>
      </c>
      <c r="C148" s="111" t="s">
        <v>555</v>
      </c>
      <c r="D148" s="112" t="s">
        <v>4</v>
      </c>
      <c r="E148" s="112">
        <v>6</v>
      </c>
      <c r="F148" s="108">
        <f t="shared" si="18"/>
        <v>15</v>
      </c>
      <c r="G148" s="407">
        <v>0</v>
      </c>
      <c r="H148" s="113">
        <f t="shared" si="13"/>
        <v>0</v>
      </c>
      <c r="I148" s="109">
        <f t="shared" si="14"/>
        <v>0</v>
      </c>
      <c r="J148" s="429">
        <f t="shared" si="15"/>
        <v>0</v>
      </c>
      <c r="K148" s="412">
        <f t="shared" si="16"/>
        <v>0</v>
      </c>
      <c r="L148" s="460">
        <f t="shared" si="17"/>
        <v>0</v>
      </c>
      <c r="M148" s="105"/>
    </row>
    <row r="149" spans="2:13" x14ac:dyDescent="0.25">
      <c r="B149" s="110">
        <v>147</v>
      </c>
      <c r="C149" s="111" t="s">
        <v>556</v>
      </c>
      <c r="D149" s="112" t="s">
        <v>4</v>
      </c>
      <c r="E149" s="112">
        <v>150</v>
      </c>
      <c r="F149" s="108">
        <f t="shared" si="18"/>
        <v>375</v>
      </c>
      <c r="G149" s="407">
        <v>0</v>
      </c>
      <c r="H149" s="113">
        <f t="shared" si="13"/>
        <v>0</v>
      </c>
      <c r="I149" s="109">
        <f t="shared" si="14"/>
        <v>0</v>
      </c>
      <c r="J149" s="429">
        <f t="shared" si="15"/>
        <v>0</v>
      </c>
      <c r="K149" s="412">
        <f t="shared" si="16"/>
        <v>0</v>
      </c>
      <c r="L149" s="460">
        <f t="shared" si="17"/>
        <v>0</v>
      </c>
      <c r="M149" s="105"/>
    </row>
    <row r="150" spans="2:13" x14ac:dyDescent="0.25">
      <c r="B150" s="106">
        <v>148</v>
      </c>
      <c r="C150" s="111" t="s">
        <v>557</v>
      </c>
      <c r="D150" s="112" t="s">
        <v>4</v>
      </c>
      <c r="E150" s="112">
        <v>12</v>
      </c>
      <c r="F150" s="108">
        <f t="shared" si="18"/>
        <v>30</v>
      </c>
      <c r="G150" s="407">
        <v>0</v>
      </c>
      <c r="H150" s="113">
        <f t="shared" si="13"/>
        <v>0</v>
      </c>
      <c r="I150" s="109">
        <f t="shared" si="14"/>
        <v>0</v>
      </c>
      <c r="J150" s="429">
        <f t="shared" si="15"/>
        <v>0</v>
      </c>
      <c r="K150" s="412">
        <f t="shared" si="16"/>
        <v>0</v>
      </c>
      <c r="L150" s="460">
        <f t="shared" si="17"/>
        <v>0</v>
      </c>
      <c r="M150" s="105"/>
    </row>
    <row r="151" spans="2:13" x14ac:dyDescent="0.25">
      <c r="B151" s="110">
        <v>149</v>
      </c>
      <c r="C151" s="111" t="s">
        <v>558</v>
      </c>
      <c r="D151" s="112" t="s">
        <v>4</v>
      </c>
      <c r="E151" s="112">
        <v>10</v>
      </c>
      <c r="F151" s="108">
        <f t="shared" si="18"/>
        <v>25</v>
      </c>
      <c r="G151" s="407">
        <v>0</v>
      </c>
      <c r="H151" s="113">
        <f t="shared" si="13"/>
        <v>0</v>
      </c>
      <c r="I151" s="109">
        <f t="shared" si="14"/>
        <v>0</v>
      </c>
      <c r="J151" s="429">
        <f t="shared" si="15"/>
        <v>0</v>
      </c>
      <c r="K151" s="412">
        <f t="shared" si="16"/>
        <v>0</v>
      </c>
      <c r="L151" s="460">
        <f t="shared" si="17"/>
        <v>0</v>
      </c>
      <c r="M151" s="105"/>
    </row>
    <row r="152" spans="2:13" x14ac:dyDescent="0.25">
      <c r="B152" s="110">
        <v>150</v>
      </c>
      <c r="C152" s="111" t="s">
        <v>559</v>
      </c>
      <c r="D152" s="112" t="s">
        <v>4</v>
      </c>
      <c r="E152" s="112">
        <v>10</v>
      </c>
      <c r="F152" s="108">
        <f t="shared" si="18"/>
        <v>25</v>
      </c>
      <c r="G152" s="407">
        <v>0</v>
      </c>
      <c r="H152" s="113">
        <f t="shared" si="13"/>
        <v>0</v>
      </c>
      <c r="I152" s="109">
        <f t="shared" si="14"/>
        <v>0</v>
      </c>
      <c r="J152" s="429">
        <f t="shared" si="15"/>
        <v>0</v>
      </c>
      <c r="K152" s="412">
        <f t="shared" si="16"/>
        <v>0</v>
      </c>
      <c r="L152" s="460">
        <f t="shared" si="17"/>
        <v>0</v>
      </c>
      <c r="M152" s="105"/>
    </row>
    <row r="153" spans="2:13" x14ac:dyDescent="0.25">
      <c r="B153" s="106">
        <v>151</v>
      </c>
      <c r="C153" s="111" t="s">
        <v>560</v>
      </c>
      <c r="D153" s="112" t="s">
        <v>4</v>
      </c>
      <c r="E153" s="112">
        <v>10</v>
      </c>
      <c r="F153" s="108">
        <f t="shared" si="18"/>
        <v>25</v>
      </c>
      <c r="G153" s="407">
        <v>0</v>
      </c>
      <c r="H153" s="113">
        <f t="shared" si="13"/>
        <v>0</v>
      </c>
      <c r="I153" s="109">
        <f t="shared" si="14"/>
        <v>0</v>
      </c>
      <c r="J153" s="429">
        <f t="shared" si="15"/>
        <v>0</v>
      </c>
      <c r="K153" s="412">
        <f t="shared" si="16"/>
        <v>0</v>
      </c>
      <c r="L153" s="460">
        <f t="shared" si="17"/>
        <v>0</v>
      </c>
      <c r="M153" s="105"/>
    </row>
    <row r="154" spans="2:13" x14ac:dyDescent="0.25">
      <c r="B154" s="110">
        <v>152</v>
      </c>
      <c r="C154" s="111" t="s">
        <v>561</v>
      </c>
      <c r="D154" s="112" t="s">
        <v>4</v>
      </c>
      <c r="E154" s="112">
        <v>5</v>
      </c>
      <c r="F154" s="108">
        <v>13</v>
      </c>
      <c r="G154" s="407">
        <v>0</v>
      </c>
      <c r="H154" s="113">
        <f t="shared" si="13"/>
        <v>0</v>
      </c>
      <c r="I154" s="109">
        <f t="shared" si="14"/>
        <v>0</v>
      </c>
      <c r="J154" s="429">
        <f t="shared" si="15"/>
        <v>0</v>
      </c>
      <c r="K154" s="412">
        <f t="shared" si="16"/>
        <v>0</v>
      </c>
      <c r="L154" s="460">
        <f t="shared" si="17"/>
        <v>0</v>
      </c>
      <c r="M154" s="105"/>
    </row>
    <row r="155" spans="2:13" x14ac:dyDescent="0.25">
      <c r="B155" s="110">
        <v>153</v>
      </c>
      <c r="C155" s="111" t="s">
        <v>562</v>
      </c>
      <c r="D155" s="112" t="s">
        <v>4</v>
      </c>
      <c r="E155" s="112">
        <v>5</v>
      </c>
      <c r="F155" s="108">
        <v>13</v>
      </c>
      <c r="G155" s="407">
        <v>0</v>
      </c>
      <c r="H155" s="113">
        <f t="shared" si="13"/>
        <v>0</v>
      </c>
      <c r="I155" s="109">
        <f t="shared" si="14"/>
        <v>0</v>
      </c>
      <c r="J155" s="429">
        <f t="shared" si="15"/>
        <v>0</v>
      </c>
      <c r="K155" s="412">
        <f t="shared" si="16"/>
        <v>0</v>
      </c>
      <c r="L155" s="460">
        <f t="shared" si="17"/>
        <v>0</v>
      </c>
      <c r="M155" s="105"/>
    </row>
    <row r="156" spans="2:13" x14ac:dyDescent="0.25">
      <c r="B156" s="106">
        <v>154</v>
      </c>
      <c r="C156" s="111" t="s">
        <v>563</v>
      </c>
      <c r="D156" s="112" t="s">
        <v>4</v>
      </c>
      <c r="E156" s="112">
        <v>5</v>
      </c>
      <c r="F156" s="108">
        <v>13</v>
      </c>
      <c r="G156" s="407">
        <v>0</v>
      </c>
      <c r="H156" s="113">
        <f t="shared" si="13"/>
        <v>0</v>
      </c>
      <c r="I156" s="109">
        <f t="shared" si="14"/>
        <v>0</v>
      </c>
      <c r="J156" s="429">
        <f t="shared" si="15"/>
        <v>0</v>
      </c>
      <c r="K156" s="412">
        <f t="shared" si="16"/>
        <v>0</v>
      </c>
      <c r="L156" s="460">
        <f t="shared" si="17"/>
        <v>0</v>
      </c>
      <c r="M156" s="105"/>
    </row>
    <row r="157" spans="2:13" x14ac:dyDescent="0.25">
      <c r="B157" s="110">
        <v>155</v>
      </c>
      <c r="C157" s="111" t="s">
        <v>564</v>
      </c>
      <c r="D157" s="112" t="s">
        <v>4</v>
      </c>
      <c r="E157" s="112">
        <v>5</v>
      </c>
      <c r="F157" s="108">
        <v>13</v>
      </c>
      <c r="G157" s="407">
        <v>0</v>
      </c>
      <c r="H157" s="113">
        <f t="shared" si="13"/>
        <v>0</v>
      </c>
      <c r="I157" s="109">
        <f t="shared" si="14"/>
        <v>0</v>
      </c>
      <c r="J157" s="429">
        <f t="shared" si="15"/>
        <v>0</v>
      </c>
      <c r="K157" s="412">
        <f t="shared" si="16"/>
        <v>0</v>
      </c>
      <c r="L157" s="460">
        <f t="shared" si="17"/>
        <v>0</v>
      </c>
      <c r="M157" s="105"/>
    </row>
    <row r="158" spans="2:13" x14ac:dyDescent="0.25">
      <c r="B158" s="110">
        <v>156</v>
      </c>
      <c r="C158" s="111" t="s">
        <v>565</v>
      </c>
      <c r="D158" s="112" t="s">
        <v>4</v>
      </c>
      <c r="E158" s="112">
        <v>5</v>
      </c>
      <c r="F158" s="108">
        <v>13</v>
      </c>
      <c r="G158" s="407">
        <v>0</v>
      </c>
      <c r="H158" s="113">
        <f t="shared" si="13"/>
        <v>0</v>
      </c>
      <c r="I158" s="109">
        <f t="shared" si="14"/>
        <v>0</v>
      </c>
      <c r="J158" s="429">
        <f t="shared" si="15"/>
        <v>0</v>
      </c>
      <c r="K158" s="412">
        <f t="shared" si="16"/>
        <v>0</v>
      </c>
      <c r="L158" s="460">
        <f t="shared" si="17"/>
        <v>0</v>
      </c>
      <c r="M158" s="105"/>
    </row>
    <row r="159" spans="2:13" x14ac:dyDescent="0.25">
      <c r="B159" s="106">
        <v>157</v>
      </c>
      <c r="C159" s="111" t="s">
        <v>566</v>
      </c>
      <c r="D159" s="112" t="s">
        <v>4</v>
      </c>
      <c r="E159" s="112">
        <v>5</v>
      </c>
      <c r="F159" s="108">
        <v>13</v>
      </c>
      <c r="G159" s="407">
        <v>0</v>
      </c>
      <c r="H159" s="113">
        <f t="shared" si="13"/>
        <v>0</v>
      </c>
      <c r="I159" s="109">
        <f t="shared" si="14"/>
        <v>0</v>
      </c>
      <c r="J159" s="429">
        <f t="shared" si="15"/>
        <v>0</v>
      </c>
      <c r="K159" s="412">
        <f t="shared" si="16"/>
        <v>0</v>
      </c>
      <c r="L159" s="460">
        <f t="shared" si="17"/>
        <v>0</v>
      </c>
      <c r="M159" s="105"/>
    </row>
    <row r="160" spans="2:13" x14ac:dyDescent="0.25">
      <c r="B160" s="110">
        <v>158</v>
      </c>
      <c r="C160" s="111" t="s">
        <v>567</v>
      </c>
      <c r="D160" s="112" t="s">
        <v>4</v>
      </c>
      <c r="E160" s="112">
        <v>5</v>
      </c>
      <c r="F160" s="108">
        <v>13</v>
      </c>
      <c r="G160" s="407">
        <v>0</v>
      </c>
      <c r="H160" s="113">
        <f t="shared" si="13"/>
        <v>0</v>
      </c>
      <c r="I160" s="109">
        <f t="shared" si="14"/>
        <v>0</v>
      </c>
      <c r="J160" s="429">
        <f t="shared" si="15"/>
        <v>0</v>
      </c>
      <c r="K160" s="412">
        <f t="shared" si="16"/>
        <v>0</v>
      </c>
      <c r="L160" s="460">
        <f t="shared" si="17"/>
        <v>0</v>
      </c>
      <c r="M160" s="105"/>
    </row>
    <row r="161" spans="2:13" x14ac:dyDescent="0.25">
      <c r="B161" s="110">
        <v>159</v>
      </c>
      <c r="C161" s="111" t="s">
        <v>568</v>
      </c>
      <c r="D161" s="112" t="s">
        <v>4</v>
      </c>
      <c r="E161" s="112">
        <v>5</v>
      </c>
      <c r="F161" s="108">
        <v>13</v>
      </c>
      <c r="G161" s="407">
        <v>0</v>
      </c>
      <c r="H161" s="113">
        <f t="shared" si="13"/>
        <v>0</v>
      </c>
      <c r="I161" s="109">
        <f t="shared" si="14"/>
        <v>0</v>
      </c>
      <c r="J161" s="429">
        <f t="shared" si="15"/>
        <v>0</v>
      </c>
      <c r="K161" s="412">
        <f t="shared" si="16"/>
        <v>0</v>
      </c>
      <c r="L161" s="460">
        <f t="shared" si="17"/>
        <v>0</v>
      </c>
      <c r="M161" s="105"/>
    </row>
    <row r="162" spans="2:13" x14ac:dyDescent="0.25">
      <c r="B162" s="106">
        <v>160</v>
      </c>
      <c r="C162" s="111" t="s">
        <v>569</v>
      </c>
      <c r="D162" s="112" t="s">
        <v>4</v>
      </c>
      <c r="E162" s="112">
        <v>24</v>
      </c>
      <c r="F162" s="108">
        <f t="shared" si="18"/>
        <v>60</v>
      </c>
      <c r="G162" s="407">
        <v>0</v>
      </c>
      <c r="H162" s="113">
        <f t="shared" si="13"/>
        <v>0</v>
      </c>
      <c r="I162" s="109">
        <f t="shared" si="14"/>
        <v>0</v>
      </c>
      <c r="J162" s="429">
        <f t="shared" si="15"/>
        <v>0</v>
      </c>
      <c r="K162" s="412">
        <f t="shared" si="16"/>
        <v>0</v>
      </c>
      <c r="L162" s="460">
        <f t="shared" si="17"/>
        <v>0</v>
      </c>
      <c r="M162" s="105"/>
    </row>
    <row r="163" spans="2:13" ht="30" x14ac:dyDescent="0.25">
      <c r="B163" s="110">
        <v>161</v>
      </c>
      <c r="C163" s="111" t="s">
        <v>570</v>
      </c>
      <c r="D163" s="114" t="s">
        <v>4</v>
      </c>
      <c r="E163" s="114">
        <v>5</v>
      </c>
      <c r="F163" s="108">
        <v>13</v>
      </c>
      <c r="G163" s="407">
        <v>0</v>
      </c>
      <c r="H163" s="113">
        <f t="shared" si="13"/>
        <v>0</v>
      </c>
      <c r="I163" s="109">
        <f t="shared" si="14"/>
        <v>0</v>
      </c>
      <c r="J163" s="429">
        <f t="shared" si="15"/>
        <v>0</v>
      </c>
      <c r="K163" s="412">
        <f t="shared" si="16"/>
        <v>0</v>
      </c>
      <c r="L163" s="460">
        <f t="shared" si="17"/>
        <v>0</v>
      </c>
      <c r="M163" s="105"/>
    </row>
    <row r="164" spans="2:13" x14ac:dyDescent="0.25">
      <c r="B164" s="110">
        <v>162</v>
      </c>
      <c r="C164" s="111" t="s">
        <v>571</v>
      </c>
      <c r="D164" s="112" t="s">
        <v>4</v>
      </c>
      <c r="E164" s="112">
        <v>10</v>
      </c>
      <c r="F164" s="108">
        <f t="shared" si="18"/>
        <v>25</v>
      </c>
      <c r="G164" s="407">
        <v>0</v>
      </c>
      <c r="H164" s="113">
        <f t="shared" si="13"/>
        <v>0</v>
      </c>
      <c r="I164" s="109">
        <f t="shared" si="14"/>
        <v>0</v>
      </c>
      <c r="J164" s="429">
        <f t="shared" si="15"/>
        <v>0</v>
      </c>
      <c r="K164" s="412">
        <f t="shared" si="16"/>
        <v>0</v>
      </c>
      <c r="L164" s="460">
        <f t="shared" si="17"/>
        <v>0</v>
      </c>
      <c r="M164" s="105"/>
    </row>
    <row r="165" spans="2:13" x14ac:dyDescent="0.25">
      <c r="B165" s="106">
        <v>163</v>
      </c>
      <c r="C165" s="111" t="s">
        <v>572</v>
      </c>
      <c r="D165" s="112" t="s">
        <v>4</v>
      </c>
      <c r="E165" s="112">
        <v>15</v>
      </c>
      <c r="F165" s="108">
        <v>38</v>
      </c>
      <c r="G165" s="407">
        <v>0</v>
      </c>
      <c r="H165" s="113">
        <f t="shared" si="13"/>
        <v>0</v>
      </c>
      <c r="I165" s="109">
        <f t="shared" si="14"/>
        <v>0</v>
      </c>
      <c r="J165" s="429">
        <f t="shared" si="15"/>
        <v>0</v>
      </c>
      <c r="K165" s="412">
        <f t="shared" si="16"/>
        <v>0</v>
      </c>
      <c r="L165" s="460">
        <f t="shared" si="17"/>
        <v>0</v>
      </c>
      <c r="M165" s="105"/>
    </row>
    <row r="166" spans="2:13" x14ac:dyDescent="0.25">
      <c r="B166" s="110">
        <v>164</v>
      </c>
      <c r="C166" s="111" t="s">
        <v>573</v>
      </c>
      <c r="D166" s="112" t="s">
        <v>574</v>
      </c>
      <c r="E166" s="112">
        <v>20</v>
      </c>
      <c r="F166" s="108">
        <f t="shared" si="18"/>
        <v>50</v>
      </c>
      <c r="G166" s="407">
        <v>0</v>
      </c>
      <c r="H166" s="113">
        <f t="shared" si="13"/>
        <v>0</v>
      </c>
      <c r="I166" s="109">
        <f t="shared" si="14"/>
        <v>0</v>
      </c>
      <c r="J166" s="429">
        <f t="shared" si="15"/>
        <v>0</v>
      </c>
      <c r="K166" s="412">
        <f t="shared" si="16"/>
        <v>0</v>
      </c>
      <c r="L166" s="460">
        <f t="shared" si="17"/>
        <v>0</v>
      </c>
      <c r="M166" s="105"/>
    </row>
    <row r="167" spans="2:13" x14ac:dyDescent="0.25">
      <c r="B167" s="110">
        <v>165</v>
      </c>
      <c r="C167" s="111" t="s">
        <v>575</v>
      </c>
      <c r="D167" s="112" t="s">
        <v>4</v>
      </c>
      <c r="E167" s="112">
        <v>5</v>
      </c>
      <c r="F167" s="108">
        <v>13</v>
      </c>
      <c r="G167" s="407">
        <v>0</v>
      </c>
      <c r="H167" s="113">
        <f t="shared" si="13"/>
        <v>0</v>
      </c>
      <c r="I167" s="109">
        <f t="shared" si="14"/>
        <v>0</v>
      </c>
      <c r="J167" s="429">
        <f t="shared" si="15"/>
        <v>0</v>
      </c>
      <c r="K167" s="412">
        <f t="shared" si="16"/>
        <v>0</v>
      </c>
      <c r="L167" s="460">
        <f t="shared" si="17"/>
        <v>0</v>
      </c>
      <c r="M167" s="105"/>
    </row>
    <row r="168" spans="2:13" x14ac:dyDescent="0.25">
      <c r="B168" s="106">
        <v>166</v>
      </c>
      <c r="C168" s="111" t="s">
        <v>576</v>
      </c>
      <c r="D168" s="112" t="s">
        <v>4</v>
      </c>
      <c r="E168" s="112">
        <v>3</v>
      </c>
      <c r="F168" s="108">
        <v>8</v>
      </c>
      <c r="G168" s="407">
        <v>0</v>
      </c>
      <c r="H168" s="113">
        <f t="shared" si="13"/>
        <v>0</v>
      </c>
      <c r="I168" s="109">
        <f t="shared" si="14"/>
        <v>0</v>
      </c>
      <c r="J168" s="429">
        <f t="shared" si="15"/>
        <v>0</v>
      </c>
      <c r="K168" s="412">
        <f t="shared" si="16"/>
        <v>0</v>
      </c>
      <c r="L168" s="460">
        <f t="shared" si="17"/>
        <v>0</v>
      </c>
      <c r="M168" s="105"/>
    </row>
    <row r="169" spans="2:13" x14ac:dyDescent="0.25">
      <c r="B169" s="409">
        <v>167</v>
      </c>
      <c r="C169" s="424" t="s">
        <v>577</v>
      </c>
      <c r="D169" s="170" t="s">
        <v>578</v>
      </c>
      <c r="E169" s="170">
        <v>6</v>
      </c>
      <c r="F169" s="415">
        <f t="shared" si="18"/>
        <v>15</v>
      </c>
      <c r="G169" s="407">
        <v>0</v>
      </c>
      <c r="H169" s="416">
        <f t="shared" si="13"/>
        <v>0</v>
      </c>
      <c r="I169" s="417">
        <f t="shared" si="14"/>
        <v>0</v>
      </c>
      <c r="J169" s="429">
        <f t="shared" si="15"/>
        <v>0</v>
      </c>
      <c r="K169" s="412">
        <f t="shared" si="16"/>
        <v>0</v>
      </c>
      <c r="L169" s="460">
        <f t="shared" si="17"/>
        <v>0</v>
      </c>
      <c r="M169" s="105"/>
    </row>
    <row r="170" spans="2:13" x14ac:dyDescent="0.25">
      <c r="B170" s="110">
        <v>168</v>
      </c>
      <c r="C170" s="169" t="s">
        <v>579</v>
      </c>
      <c r="D170" s="175" t="s">
        <v>578</v>
      </c>
      <c r="E170" s="175">
        <v>6</v>
      </c>
      <c r="F170" s="171">
        <f t="shared" si="18"/>
        <v>15</v>
      </c>
      <c r="G170" s="407">
        <v>0</v>
      </c>
      <c r="H170" s="172">
        <f t="shared" si="13"/>
        <v>0</v>
      </c>
      <c r="I170" s="173">
        <f t="shared" si="14"/>
        <v>0</v>
      </c>
      <c r="J170" s="429">
        <f t="shared" si="15"/>
        <v>0</v>
      </c>
      <c r="K170" s="412">
        <f t="shared" si="16"/>
        <v>0</v>
      </c>
      <c r="L170" s="460">
        <f t="shared" si="17"/>
        <v>0</v>
      </c>
      <c r="M170" s="105"/>
    </row>
    <row r="171" spans="2:13" x14ac:dyDescent="0.25">
      <c r="B171" s="413">
        <v>169</v>
      </c>
      <c r="C171" s="169" t="s">
        <v>580</v>
      </c>
      <c r="D171" s="170" t="s">
        <v>4</v>
      </c>
      <c r="E171" s="170">
        <v>30</v>
      </c>
      <c r="F171" s="415">
        <f t="shared" si="18"/>
        <v>75</v>
      </c>
      <c r="G171" s="407">
        <v>0</v>
      </c>
      <c r="H171" s="416">
        <f t="shared" si="13"/>
        <v>0</v>
      </c>
      <c r="I171" s="417">
        <f t="shared" si="14"/>
        <v>0</v>
      </c>
      <c r="J171" s="429">
        <f t="shared" si="15"/>
        <v>0</v>
      </c>
      <c r="K171" s="412">
        <f t="shared" si="16"/>
        <v>0</v>
      </c>
      <c r="L171" s="460">
        <f t="shared" si="17"/>
        <v>0</v>
      </c>
      <c r="M171" s="105"/>
    </row>
    <row r="172" spans="2:13" x14ac:dyDescent="0.25">
      <c r="B172" s="110">
        <v>170</v>
      </c>
      <c r="C172" s="174" t="s">
        <v>581</v>
      </c>
      <c r="D172" s="176" t="s">
        <v>4</v>
      </c>
      <c r="E172" s="176">
        <v>60</v>
      </c>
      <c r="F172" s="171">
        <f t="shared" si="18"/>
        <v>150</v>
      </c>
      <c r="G172" s="407">
        <v>0</v>
      </c>
      <c r="H172" s="172">
        <f t="shared" si="13"/>
        <v>0</v>
      </c>
      <c r="I172" s="173">
        <f t="shared" si="14"/>
        <v>0</v>
      </c>
      <c r="J172" s="429">
        <f t="shared" si="15"/>
        <v>0</v>
      </c>
      <c r="K172" s="412">
        <f t="shared" si="16"/>
        <v>0</v>
      </c>
      <c r="L172" s="460">
        <f t="shared" si="17"/>
        <v>0</v>
      </c>
      <c r="M172" s="105"/>
    </row>
    <row r="173" spans="2:13" x14ac:dyDescent="0.25">
      <c r="B173" s="409">
        <v>171</v>
      </c>
      <c r="C173" s="169" t="s">
        <v>582</v>
      </c>
      <c r="D173" s="170" t="s">
        <v>4</v>
      </c>
      <c r="E173" s="170">
        <v>240</v>
      </c>
      <c r="F173" s="415">
        <f t="shared" si="18"/>
        <v>600</v>
      </c>
      <c r="G173" s="407">
        <v>0</v>
      </c>
      <c r="H173" s="416">
        <f t="shared" si="13"/>
        <v>0</v>
      </c>
      <c r="I173" s="417">
        <f t="shared" si="14"/>
        <v>0</v>
      </c>
      <c r="J173" s="429">
        <f t="shared" si="15"/>
        <v>0</v>
      </c>
      <c r="K173" s="412">
        <f t="shared" si="16"/>
        <v>0</v>
      </c>
      <c r="L173" s="460">
        <f t="shared" si="17"/>
        <v>0</v>
      </c>
      <c r="M173" s="105"/>
    </row>
    <row r="174" spans="2:13" x14ac:dyDescent="0.25">
      <c r="B174" s="106">
        <v>172</v>
      </c>
      <c r="C174" s="174" t="s">
        <v>583</v>
      </c>
      <c r="D174" s="175" t="s">
        <v>4</v>
      </c>
      <c r="E174" s="175">
        <v>240</v>
      </c>
      <c r="F174" s="171">
        <f t="shared" si="18"/>
        <v>600</v>
      </c>
      <c r="G174" s="407">
        <v>0</v>
      </c>
      <c r="H174" s="172">
        <f t="shared" si="13"/>
        <v>0</v>
      </c>
      <c r="I174" s="173">
        <f t="shared" si="14"/>
        <v>0</v>
      </c>
      <c r="J174" s="429">
        <f t="shared" si="15"/>
        <v>0</v>
      </c>
      <c r="K174" s="412">
        <f t="shared" si="16"/>
        <v>0</v>
      </c>
      <c r="L174" s="460">
        <f t="shared" si="17"/>
        <v>0</v>
      </c>
      <c r="M174" s="105"/>
    </row>
    <row r="175" spans="2:13" x14ac:dyDescent="0.25">
      <c r="B175" s="409">
        <v>173</v>
      </c>
      <c r="C175" s="169" t="s">
        <v>584</v>
      </c>
      <c r="D175" s="170" t="s">
        <v>4</v>
      </c>
      <c r="E175" s="170">
        <v>240</v>
      </c>
      <c r="F175" s="415">
        <f t="shared" si="18"/>
        <v>600</v>
      </c>
      <c r="G175" s="407">
        <v>0</v>
      </c>
      <c r="H175" s="416">
        <f t="shared" si="13"/>
        <v>0</v>
      </c>
      <c r="I175" s="417">
        <f t="shared" si="14"/>
        <v>0</v>
      </c>
      <c r="J175" s="429">
        <f t="shared" si="15"/>
        <v>0</v>
      </c>
      <c r="K175" s="412">
        <f t="shared" si="16"/>
        <v>0</v>
      </c>
      <c r="L175" s="460">
        <f t="shared" si="17"/>
        <v>0</v>
      </c>
      <c r="M175" s="105"/>
    </row>
    <row r="176" spans="2:13" x14ac:dyDescent="0.25">
      <c r="B176" s="409">
        <v>174</v>
      </c>
      <c r="C176" s="169" t="s">
        <v>585</v>
      </c>
      <c r="D176" s="170" t="s">
        <v>4</v>
      </c>
      <c r="E176" s="170">
        <v>240</v>
      </c>
      <c r="F176" s="415">
        <f t="shared" si="18"/>
        <v>600</v>
      </c>
      <c r="G176" s="407">
        <v>0</v>
      </c>
      <c r="H176" s="416">
        <f t="shared" si="13"/>
        <v>0</v>
      </c>
      <c r="I176" s="417">
        <f t="shared" si="14"/>
        <v>0</v>
      </c>
      <c r="J176" s="429">
        <f t="shared" si="15"/>
        <v>0</v>
      </c>
      <c r="K176" s="412">
        <f t="shared" si="16"/>
        <v>0</v>
      </c>
      <c r="L176" s="460">
        <f t="shared" si="17"/>
        <v>0</v>
      </c>
      <c r="M176" s="105"/>
    </row>
    <row r="177" spans="2:13" ht="26.25" customHeight="1" x14ac:dyDescent="0.25">
      <c r="B177" s="106">
        <v>175</v>
      </c>
      <c r="C177" s="174" t="s">
        <v>586</v>
      </c>
      <c r="D177" s="175" t="s">
        <v>4</v>
      </c>
      <c r="E177" s="175">
        <v>240</v>
      </c>
      <c r="F177" s="171">
        <f t="shared" si="18"/>
        <v>600</v>
      </c>
      <c r="G177" s="407">
        <v>0</v>
      </c>
      <c r="H177" s="172">
        <f t="shared" si="13"/>
        <v>0</v>
      </c>
      <c r="I177" s="173">
        <f t="shared" si="14"/>
        <v>0</v>
      </c>
      <c r="J177" s="429">
        <f t="shared" si="15"/>
        <v>0</v>
      </c>
      <c r="K177" s="412">
        <f t="shared" si="16"/>
        <v>0</v>
      </c>
      <c r="L177" s="460">
        <f t="shared" si="17"/>
        <v>0</v>
      </c>
      <c r="M177" s="105"/>
    </row>
    <row r="178" spans="2:13" x14ac:dyDescent="0.25">
      <c r="B178" s="409">
        <v>176</v>
      </c>
      <c r="C178" s="169" t="s">
        <v>587</v>
      </c>
      <c r="D178" s="170" t="s">
        <v>4</v>
      </c>
      <c r="E178" s="170">
        <v>240</v>
      </c>
      <c r="F178" s="415">
        <f t="shared" si="18"/>
        <v>600</v>
      </c>
      <c r="G178" s="407">
        <v>0</v>
      </c>
      <c r="H178" s="416">
        <f t="shared" si="13"/>
        <v>0</v>
      </c>
      <c r="I178" s="417">
        <f t="shared" si="14"/>
        <v>0</v>
      </c>
      <c r="J178" s="429">
        <f t="shared" si="15"/>
        <v>0</v>
      </c>
      <c r="K178" s="412">
        <f t="shared" si="16"/>
        <v>0</v>
      </c>
      <c r="L178" s="460">
        <f t="shared" si="17"/>
        <v>0</v>
      </c>
      <c r="M178" s="105"/>
    </row>
    <row r="179" spans="2:13" x14ac:dyDescent="0.25">
      <c r="B179" s="409">
        <v>177</v>
      </c>
      <c r="C179" s="118" t="s">
        <v>588</v>
      </c>
      <c r="D179" s="117" t="s">
        <v>4</v>
      </c>
      <c r="E179" s="117">
        <v>10</v>
      </c>
      <c r="F179" s="410">
        <f t="shared" si="18"/>
        <v>25</v>
      </c>
      <c r="G179" s="407">
        <v>0</v>
      </c>
      <c r="H179" s="411">
        <f t="shared" si="13"/>
        <v>0</v>
      </c>
      <c r="I179" s="412">
        <f t="shared" si="14"/>
        <v>0</v>
      </c>
      <c r="J179" s="429">
        <f t="shared" si="15"/>
        <v>0</v>
      </c>
      <c r="K179" s="412">
        <f t="shared" si="16"/>
        <v>0</v>
      </c>
      <c r="L179" s="460">
        <f t="shared" si="17"/>
        <v>0</v>
      </c>
      <c r="M179" s="105"/>
    </row>
    <row r="180" spans="2:13" x14ac:dyDescent="0.25">
      <c r="B180" s="413">
        <v>178</v>
      </c>
      <c r="C180" s="118" t="s">
        <v>589</v>
      </c>
      <c r="D180" s="117" t="s">
        <v>4</v>
      </c>
      <c r="E180" s="117">
        <v>10</v>
      </c>
      <c r="F180" s="410">
        <f t="shared" si="18"/>
        <v>25</v>
      </c>
      <c r="G180" s="407">
        <v>0</v>
      </c>
      <c r="H180" s="411">
        <f t="shared" si="13"/>
        <v>0</v>
      </c>
      <c r="I180" s="412">
        <f t="shared" si="14"/>
        <v>0</v>
      </c>
      <c r="J180" s="429">
        <f t="shared" si="15"/>
        <v>0</v>
      </c>
      <c r="K180" s="412">
        <f t="shared" si="16"/>
        <v>0</v>
      </c>
      <c r="L180" s="460">
        <f t="shared" si="17"/>
        <v>0</v>
      </c>
      <c r="M180" s="105"/>
    </row>
    <row r="181" spans="2:13" x14ac:dyDescent="0.25">
      <c r="B181" s="110">
        <v>179</v>
      </c>
      <c r="C181" s="174" t="s">
        <v>590</v>
      </c>
      <c r="D181" s="175" t="s">
        <v>591</v>
      </c>
      <c r="E181" s="175">
        <v>10</v>
      </c>
      <c r="F181" s="171">
        <f t="shared" si="18"/>
        <v>25</v>
      </c>
      <c r="G181" s="407">
        <v>0</v>
      </c>
      <c r="H181" s="172">
        <f t="shared" si="13"/>
        <v>0</v>
      </c>
      <c r="I181" s="173">
        <f t="shared" si="14"/>
        <v>0</v>
      </c>
      <c r="J181" s="429">
        <f t="shared" si="15"/>
        <v>0</v>
      </c>
      <c r="K181" s="412">
        <f t="shared" si="16"/>
        <v>0</v>
      </c>
      <c r="L181" s="460">
        <f t="shared" si="17"/>
        <v>0</v>
      </c>
      <c r="M181" s="105"/>
    </row>
    <row r="182" spans="2:13" ht="15.75" customHeight="1" x14ac:dyDescent="0.25">
      <c r="B182" s="409">
        <v>180</v>
      </c>
      <c r="C182" s="169" t="s">
        <v>592</v>
      </c>
      <c r="D182" s="170" t="s">
        <v>4</v>
      </c>
      <c r="E182" s="170">
        <v>300</v>
      </c>
      <c r="F182" s="415">
        <f t="shared" si="18"/>
        <v>750</v>
      </c>
      <c r="G182" s="407">
        <v>0</v>
      </c>
      <c r="H182" s="416">
        <f t="shared" si="13"/>
        <v>0</v>
      </c>
      <c r="I182" s="417">
        <f t="shared" si="14"/>
        <v>0</v>
      </c>
      <c r="J182" s="429">
        <f t="shared" si="15"/>
        <v>0</v>
      </c>
      <c r="K182" s="412">
        <f t="shared" si="16"/>
        <v>0</v>
      </c>
      <c r="L182" s="460">
        <f t="shared" si="17"/>
        <v>0</v>
      </c>
      <c r="M182" s="105"/>
    </row>
    <row r="183" spans="2:13" ht="17.25" customHeight="1" x14ac:dyDescent="0.25">
      <c r="B183" s="106">
        <v>181</v>
      </c>
      <c r="C183" s="174" t="s">
        <v>593</v>
      </c>
      <c r="D183" s="175" t="s">
        <v>4</v>
      </c>
      <c r="E183" s="175">
        <v>100</v>
      </c>
      <c r="F183" s="171">
        <f t="shared" si="18"/>
        <v>250</v>
      </c>
      <c r="G183" s="407">
        <v>0</v>
      </c>
      <c r="H183" s="172">
        <f t="shared" si="13"/>
        <v>0</v>
      </c>
      <c r="I183" s="173">
        <f t="shared" si="14"/>
        <v>0</v>
      </c>
      <c r="J183" s="429">
        <f t="shared" si="15"/>
        <v>0</v>
      </c>
      <c r="K183" s="412">
        <f t="shared" si="16"/>
        <v>0</v>
      </c>
      <c r="L183" s="460">
        <f t="shared" si="17"/>
        <v>0</v>
      </c>
      <c r="M183" s="105"/>
    </row>
    <row r="184" spans="2:13" ht="13.5" customHeight="1" x14ac:dyDescent="0.25">
      <c r="B184" s="110">
        <v>182</v>
      </c>
      <c r="C184" s="174" t="s">
        <v>594</v>
      </c>
      <c r="D184" s="175" t="s">
        <v>4</v>
      </c>
      <c r="E184" s="175">
        <v>300</v>
      </c>
      <c r="F184" s="171">
        <f t="shared" si="18"/>
        <v>750</v>
      </c>
      <c r="G184" s="407">
        <v>0</v>
      </c>
      <c r="H184" s="172">
        <f t="shared" si="13"/>
        <v>0</v>
      </c>
      <c r="I184" s="173">
        <f t="shared" si="14"/>
        <v>0</v>
      </c>
      <c r="J184" s="429">
        <f t="shared" si="15"/>
        <v>0</v>
      </c>
      <c r="K184" s="412">
        <f t="shared" si="16"/>
        <v>0</v>
      </c>
      <c r="L184" s="460">
        <f t="shared" si="17"/>
        <v>0</v>
      </c>
      <c r="M184" s="105"/>
    </row>
    <row r="185" spans="2:13" ht="14.25" customHeight="1" x14ac:dyDescent="0.25">
      <c r="B185" s="110">
        <v>183</v>
      </c>
      <c r="C185" s="174" t="s">
        <v>595</v>
      </c>
      <c r="D185" s="175" t="s">
        <v>4</v>
      </c>
      <c r="E185" s="175">
        <v>300</v>
      </c>
      <c r="F185" s="171">
        <f t="shared" si="18"/>
        <v>750</v>
      </c>
      <c r="G185" s="407">
        <v>0</v>
      </c>
      <c r="H185" s="172">
        <f t="shared" si="13"/>
        <v>0</v>
      </c>
      <c r="I185" s="173">
        <f t="shared" si="14"/>
        <v>0</v>
      </c>
      <c r="J185" s="429">
        <f t="shared" si="15"/>
        <v>0</v>
      </c>
      <c r="K185" s="412">
        <f t="shared" si="16"/>
        <v>0</v>
      </c>
      <c r="L185" s="460">
        <f t="shared" si="17"/>
        <v>0</v>
      </c>
      <c r="M185" s="105"/>
    </row>
    <row r="186" spans="2:13" ht="15" customHeight="1" x14ac:dyDescent="0.25">
      <c r="B186" s="106">
        <v>184</v>
      </c>
      <c r="C186" s="174" t="s">
        <v>596</v>
      </c>
      <c r="D186" s="175" t="s">
        <v>4</v>
      </c>
      <c r="E186" s="175">
        <v>400</v>
      </c>
      <c r="F186" s="171">
        <f t="shared" si="18"/>
        <v>1000</v>
      </c>
      <c r="G186" s="407">
        <v>0</v>
      </c>
      <c r="H186" s="172">
        <f t="shared" si="13"/>
        <v>0</v>
      </c>
      <c r="I186" s="173">
        <f t="shared" si="14"/>
        <v>0</v>
      </c>
      <c r="J186" s="429">
        <f t="shared" si="15"/>
        <v>0</v>
      </c>
      <c r="K186" s="412">
        <f t="shared" si="16"/>
        <v>0</v>
      </c>
      <c r="L186" s="460">
        <f t="shared" si="17"/>
        <v>0</v>
      </c>
      <c r="M186" s="105"/>
    </row>
    <row r="187" spans="2:13" ht="12.75" customHeight="1" x14ac:dyDescent="0.25">
      <c r="B187" s="110">
        <v>185</v>
      </c>
      <c r="C187" s="174" t="s">
        <v>597</v>
      </c>
      <c r="D187" s="175" t="s">
        <v>4</v>
      </c>
      <c r="E187" s="175">
        <v>400</v>
      </c>
      <c r="F187" s="171">
        <f t="shared" si="18"/>
        <v>1000</v>
      </c>
      <c r="G187" s="407">
        <v>0</v>
      </c>
      <c r="H187" s="172">
        <f t="shared" si="13"/>
        <v>0</v>
      </c>
      <c r="I187" s="173">
        <f t="shared" si="14"/>
        <v>0</v>
      </c>
      <c r="J187" s="429">
        <f t="shared" si="15"/>
        <v>0</v>
      </c>
      <c r="K187" s="412">
        <f t="shared" si="16"/>
        <v>0</v>
      </c>
      <c r="L187" s="460">
        <f t="shared" si="17"/>
        <v>0</v>
      </c>
      <c r="M187" s="105"/>
    </row>
    <row r="188" spans="2:13" ht="14.25" customHeight="1" x14ac:dyDescent="0.25">
      <c r="B188" s="110">
        <v>186</v>
      </c>
      <c r="C188" s="174" t="s">
        <v>598</v>
      </c>
      <c r="D188" s="175" t="s">
        <v>4</v>
      </c>
      <c r="E188" s="175">
        <v>400</v>
      </c>
      <c r="F188" s="171">
        <f t="shared" si="18"/>
        <v>1000</v>
      </c>
      <c r="G188" s="407">
        <v>0</v>
      </c>
      <c r="H188" s="172">
        <f t="shared" si="13"/>
        <v>0</v>
      </c>
      <c r="I188" s="173">
        <f t="shared" si="14"/>
        <v>0</v>
      </c>
      <c r="J188" s="429">
        <f t="shared" si="15"/>
        <v>0</v>
      </c>
      <c r="K188" s="412">
        <f t="shared" si="16"/>
        <v>0</v>
      </c>
      <c r="L188" s="460">
        <f t="shared" si="17"/>
        <v>0</v>
      </c>
      <c r="M188" s="105"/>
    </row>
    <row r="189" spans="2:13" ht="12.75" customHeight="1" x14ac:dyDescent="0.25">
      <c r="B189" s="106">
        <v>187</v>
      </c>
      <c r="C189" s="174" t="s">
        <v>599</v>
      </c>
      <c r="D189" s="175" t="s">
        <v>4</v>
      </c>
      <c r="E189" s="175">
        <v>400</v>
      </c>
      <c r="F189" s="171">
        <f t="shared" si="18"/>
        <v>1000</v>
      </c>
      <c r="G189" s="407">
        <v>0</v>
      </c>
      <c r="H189" s="172">
        <f t="shared" si="13"/>
        <v>0</v>
      </c>
      <c r="I189" s="173">
        <f t="shared" si="14"/>
        <v>0</v>
      </c>
      <c r="J189" s="429">
        <f t="shared" si="15"/>
        <v>0</v>
      </c>
      <c r="K189" s="412">
        <f t="shared" si="16"/>
        <v>0</v>
      </c>
      <c r="L189" s="460">
        <f t="shared" si="17"/>
        <v>0</v>
      </c>
      <c r="M189" s="105"/>
    </row>
    <row r="190" spans="2:13" ht="12.75" customHeight="1" x14ac:dyDescent="0.25">
      <c r="B190" s="110">
        <v>188</v>
      </c>
      <c r="C190" s="174" t="s">
        <v>600</v>
      </c>
      <c r="D190" s="175" t="s">
        <v>4</v>
      </c>
      <c r="E190" s="175">
        <v>400</v>
      </c>
      <c r="F190" s="171">
        <f t="shared" si="18"/>
        <v>1000</v>
      </c>
      <c r="G190" s="407">
        <v>0</v>
      </c>
      <c r="H190" s="172">
        <f t="shared" si="13"/>
        <v>0</v>
      </c>
      <c r="I190" s="173">
        <f t="shared" si="14"/>
        <v>0</v>
      </c>
      <c r="J190" s="429">
        <f t="shared" si="15"/>
        <v>0</v>
      </c>
      <c r="K190" s="412">
        <f t="shared" si="16"/>
        <v>0</v>
      </c>
      <c r="L190" s="460">
        <f t="shared" si="17"/>
        <v>0</v>
      </c>
      <c r="M190" s="105"/>
    </row>
    <row r="191" spans="2:13" ht="153.75" customHeight="1" x14ac:dyDescent="0.25">
      <c r="B191" s="409">
        <v>189</v>
      </c>
      <c r="C191" s="170" t="s">
        <v>601</v>
      </c>
      <c r="D191" s="170" t="s">
        <v>4</v>
      </c>
      <c r="E191" s="170">
        <v>400</v>
      </c>
      <c r="F191" s="415">
        <f t="shared" si="18"/>
        <v>1000</v>
      </c>
      <c r="G191" s="407">
        <v>0</v>
      </c>
      <c r="H191" s="425">
        <f t="shared" si="13"/>
        <v>0</v>
      </c>
      <c r="I191" s="426">
        <f t="shared" si="14"/>
        <v>0</v>
      </c>
      <c r="J191" s="429">
        <f t="shared" si="15"/>
        <v>0</v>
      </c>
      <c r="K191" s="412">
        <f t="shared" si="16"/>
        <v>0</v>
      </c>
      <c r="L191" s="460">
        <f t="shared" si="17"/>
        <v>0</v>
      </c>
      <c r="M191" s="105"/>
    </row>
    <row r="192" spans="2:13" x14ac:dyDescent="0.25">
      <c r="B192" s="106">
        <v>190</v>
      </c>
      <c r="C192" s="174" t="s">
        <v>602</v>
      </c>
      <c r="D192" s="175" t="s">
        <v>4</v>
      </c>
      <c r="E192" s="175">
        <v>1000</v>
      </c>
      <c r="F192" s="171">
        <f t="shared" si="18"/>
        <v>2500</v>
      </c>
      <c r="G192" s="407">
        <v>0</v>
      </c>
      <c r="H192" s="172">
        <f t="shared" si="13"/>
        <v>0</v>
      </c>
      <c r="I192" s="173">
        <f t="shared" si="14"/>
        <v>0</v>
      </c>
      <c r="J192" s="429">
        <f t="shared" si="15"/>
        <v>0</v>
      </c>
      <c r="K192" s="412">
        <f t="shared" si="16"/>
        <v>0</v>
      </c>
      <c r="L192" s="460">
        <f t="shared" si="17"/>
        <v>0</v>
      </c>
      <c r="M192" s="105"/>
    </row>
    <row r="193" spans="2:13" x14ac:dyDescent="0.25">
      <c r="B193" s="110">
        <v>191</v>
      </c>
      <c r="C193" s="174" t="s">
        <v>603</v>
      </c>
      <c r="D193" s="175" t="s">
        <v>4</v>
      </c>
      <c r="E193" s="175">
        <v>1000</v>
      </c>
      <c r="F193" s="171">
        <f t="shared" si="18"/>
        <v>2500</v>
      </c>
      <c r="G193" s="407">
        <v>0</v>
      </c>
      <c r="H193" s="172">
        <f t="shared" si="13"/>
        <v>0</v>
      </c>
      <c r="I193" s="173">
        <f t="shared" si="14"/>
        <v>0</v>
      </c>
      <c r="J193" s="429">
        <f t="shared" si="15"/>
        <v>0</v>
      </c>
      <c r="K193" s="412">
        <f t="shared" si="16"/>
        <v>0</v>
      </c>
      <c r="L193" s="460">
        <f t="shared" si="17"/>
        <v>0</v>
      </c>
      <c r="M193" s="105"/>
    </row>
    <row r="194" spans="2:13" x14ac:dyDescent="0.25">
      <c r="B194" s="409">
        <v>192</v>
      </c>
      <c r="C194" s="169" t="s">
        <v>604</v>
      </c>
      <c r="D194" s="170" t="s">
        <v>409</v>
      </c>
      <c r="E194" s="170">
        <v>10</v>
      </c>
      <c r="F194" s="415">
        <f t="shared" si="18"/>
        <v>25</v>
      </c>
      <c r="G194" s="407">
        <v>0</v>
      </c>
      <c r="H194" s="416">
        <f t="shared" ref="H194:H256" si="19">G194*E194</f>
        <v>0</v>
      </c>
      <c r="I194" s="417">
        <f t="shared" ref="I194:I256" si="20">G194*F194</f>
        <v>0</v>
      </c>
      <c r="J194" s="429">
        <f t="shared" si="15"/>
        <v>0</v>
      </c>
      <c r="K194" s="412">
        <f t="shared" si="16"/>
        <v>0</v>
      </c>
      <c r="L194" s="460">
        <f t="shared" si="17"/>
        <v>0</v>
      </c>
      <c r="M194" s="105"/>
    </row>
    <row r="195" spans="2:13" x14ac:dyDescent="0.25">
      <c r="B195" s="413">
        <v>193</v>
      </c>
      <c r="C195" s="169" t="s">
        <v>605</v>
      </c>
      <c r="D195" s="170" t="s">
        <v>606</v>
      </c>
      <c r="E195" s="170">
        <v>5</v>
      </c>
      <c r="F195" s="415">
        <v>13</v>
      </c>
      <c r="G195" s="407">
        <v>0</v>
      </c>
      <c r="H195" s="416">
        <f t="shared" si="19"/>
        <v>0</v>
      </c>
      <c r="I195" s="417">
        <f t="shared" si="20"/>
        <v>0</v>
      </c>
      <c r="J195" s="429">
        <f t="shared" si="15"/>
        <v>0</v>
      </c>
      <c r="K195" s="412">
        <f t="shared" si="16"/>
        <v>0</v>
      </c>
      <c r="L195" s="460">
        <f t="shared" si="17"/>
        <v>0</v>
      </c>
      <c r="M195" s="105"/>
    </row>
    <row r="196" spans="2:13" x14ac:dyDescent="0.25">
      <c r="B196" s="110">
        <v>194</v>
      </c>
      <c r="C196" s="119" t="s">
        <v>607</v>
      </c>
      <c r="D196" s="124" t="s">
        <v>4</v>
      </c>
      <c r="E196" s="124">
        <v>500</v>
      </c>
      <c r="F196" s="108">
        <f t="shared" ref="F196:F253" si="21">E196*2.5</f>
        <v>1250</v>
      </c>
      <c r="G196" s="407">
        <v>0</v>
      </c>
      <c r="H196" s="113">
        <f t="shared" si="19"/>
        <v>0</v>
      </c>
      <c r="I196" s="109">
        <f t="shared" si="20"/>
        <v>0</v>
      </c>
      <c r="J196" s="429">
        <f t="shared" ref="J196:J259" si="22">G196*(1+$J$2)</f>
        <v>0</v>
      </c>
      <c r="K196" s="412">
        <f t="shared" ref="K196:K259" si="23">J196*E196</f>
        <v>0</v>
      </c>
      <c r="L196" s="460">
        <f t="shared" ref="L196:L259" si="24">J196*F196</f>
        <v>0</v>
      </c>
      <c r="M196" s="105"/>
    </row>
    <row r="197" spans="2:13" x14ac:dyDescent="0.25">
      <c r="B197" s="409">
        <v>195</v>
      </c>
      <c r="C197" s="169" t="s">
        <v>608</v>
      </c>
      <c r="D197" s="170" t="s">
        <v>4</v>
      </c>
      <c r="E197" s="170">
        <v>5</v>
      </c>
      <c r="F197" s="415">
        <f t="shared" si="21"/>
        <v>12.5</v>
      </c>
      <c r="G197" s="407">
        <v>0</v>
      </c>
      <c r="H197" s="416">
        <f t="shared" si="19"/>
        <v>0</v>
      </c>
      <c r="I197" s="417">
        <f t="shared" si="20"/>
        <v>0</v>
      </c>
      <c r="J197" s="429">
        <f t="shared" si="22"/>
        <v>0</v>
      </c>
      <c r="K197" s="412">
        <f t="shared" si="23"/>
        <v>0</v>
      </c>
      <c r="L197" s="460">
        <f t="shared" si="24"/>
        <v>0</v>
      </c>
      <c r="M197" s="105"/>
    </row>
    <row r="198" spans="2:13" x14ac:dyDescent="0.25">
      <c r="B198" s="106">
        <v>196</v>
      </c>
      <c r="C198" s="174" t="s">
        <v>609</v>
      </c>
      <c r="D198" s="175" t="s">
        <v>4</v>
      </c>
      <c r="E198" s="175">
        <v>110</v>
      </c>
      <c r="F198" s="171">
        <f t="shared" si="21"/>
        <v>275</v>
      </c>
      <c r="G198" s="407">
        <v>0</v>
      </c>
      <c r="H198" s="172">
        <f t="shared" si="19"/>
        <v>0</v>
      </c>
      <c r="I198" s="173">
        <f t="shared" si="20"/>
        <v>0</v>
      </c>
      <c r="J198" s="429">
        <f t="shared" si="22"/>
        <v>0</v>
      </c>
      <c r="K198" s="412">
        <f t="shared" si="23"/>
        <v>0</v>
      </c>
      <c r="L198" s="460">
        <f t="shared" si="24"/>
        <v>0</v>
      </c>
      <c r="M198" s="105"/>
    </row>
    <row r="199" spans="2:13" x14ac:dyDescent="0.25">
      <c r="B199" s="409">
        <v>197</v>
      </c>
      <c r="C199" s="169" t="s">
        <v>610</v>
      </c>
      <c r="D199" s="170" t="s">
        <v>4</v>
      </c>
      <c r="E199" s="170">
        <v>5</v>
      </c>
      <c r="F199" s="415">
        <v>13</v>
      </c>
      <c r="G199" s="407">
        <v>0</v>
      </c>
      <c r="H199" s="416">
        <f t="shared" si="19"/>
        <v>0</v>
      </c>
      <c r="I199" s="417">
        <f t="shared" si="20"/>
        <v>0</v>
      </c>
      <c r="J199" s="429">
        <f t="shared" si="22"/>
        <v>0</v>
      </c>
      <c r="K199" s="412">
        <f t="shared" si="23"/>
        <v>0</v>
      </c>
      <c r="L199" s="460">
        <f t="shared" si="24"/>
        <v>0</v>
      </c>
      <c r="M199" s="105"/>
    </row>
    <row r="200" spans="2:13" x14ac:dyDescent="0.25">
      <c r="B200" s="409">
        <v>198</v>
      </c>
      <c r="C200" s="169" t="s">
        <v>611</v>
      </c>
      <c r="D200" s="170" t="s">
        <v>4</v>
      </c>
      <c r="E200" s="170">
        <v>5</v>
      </c>
      <c r="F200" s="415">
        <v>13</v>
      </c>
      <c r="G200" s="407">
        <v>0</v>
      </c>
      <c r="H200" s="416">
        <f t="shared" si="19"/>
        <v>0</v>
      </c>
      <c r="I200" s="417">
        <f t="shared" si="20"/>
        <v>0</v>
      </c>
      <c r="J200" s="429">
        <f t="shared" si="22"/>
        <v>0</v>
      </c>
      <c r="K200" s="412">
        <f t="shared" si="23"/>
        <v>0</v>
      </c>
      <c r="L200" s="460">
        <f t="shared" si="24"/>
        <v>0</v>
      </c>
      <c r="M200" s="105"/>
    </row>
    <row r="201" spans="2:13" x14ac:dyDescent="0.25">
      <c r="B201" s="106">
        <v>199</v>
      </c>
      <c r="C201" s="174" t="s">
        <v>612</v>
      </c>
      <c r="D201" s="175" t="s">
        <v>4</v>
      </c>
      <c r="E201" s="175">
        <v>60</v>
      </c>
      <c r="F201" s="171">
        <f t="shared" si="21"/>
        <v>150</v>
      </c>
      <c r="G201" s="407">
        <v>0</v>
      </c>
      <c r="H201" s="172">
        <f t="shared" si="19"/>
        <v>0</v>
      </c>
      <c r="I201" s="173">
        <f t="shared" si="20"/>
        <v>0</v>
      </c>
      <c r="J201" s="429">
        <f t="shared" si="22"/>
        <v>0</v>
      </c>
      <c r="K201" s="412">
        <f t="shared" si="23"/>
        <v>0</v>
      </c>
      <c r="L201" s="460">
        <f t="shared" si="24"/>
        <v>0</v>
      </c>
      <c r="M201" s="105"/>
    </row>
    <row r="202" spans="2:13" x14ac:dyDescent="0.25">
      <c r="B202" s="110">
        <v>200</v>
      </c>
      <c r="C202" s="111" t="s">
        <v>613</v>
      </c>
      <c r="D202" s="112" t="s">
        <v>4</v>
      </c>
      <c r="E202" s="112">
        <v>50</v>
      </c>
      <c r="F202" s="108">
        <f t="shared" si="21"/>
        <v>125</v>
      </c>
      <c r="G202" s="407">
        <v>0</v>
      </c>
      <c r="H202" s="113">
        <f t="shared" si="19"/>
        <v>0</v>
      </c>
      <c r="I202" s="109">
        <f t="shared" si="20"/>
        <v>0</v>
      </c>
      <c r="J202" s="429">
        <f t="shared" si="22"/>
        <v>0</v>
      </c>
      <c r="K202" s="412">
        <f t="shared" si="23"/>
        <v>0</v>
      </c>
      <c r="L202" s="460">
        <f t="shared" si="24"/>
        <v>0</v>
      </c>
      <c r="M202" s="105"/>
    </row>
    <row r="203" spans="2:13" x14ac:dyDescent="0.25">
      <c r="B203" s="110">
        <v>201</v>
      </c>
      <c r="C203" s="111" t="s">
        <v>614</v>
      </c>
      <c r="D203" s="112" t="s">
        <v>4</v>
      </c>
      <c r="E203" s="112">
        <v>20</v>
      </c>
      <c r="F203" s="108">
        <f t="shared" si="21"/>
        <v>50</v>
      </c>
      <c r="G203" s="407">
        <v>0</v>
      </c>
      <c r="H203" s="113">
        <f t="shared" si="19"/>
        <v>0</v>
      </c>
      <c r="I203" s="109">
        <f t="shared" si="20"/>
        <v>0</v>
      </c>
      <c r="J203" s="429">
        <f t="shared" si="22"/>
        <v>0</v>
      </c>
      <c r="K203" s="412">
        <f t="shared" si="23"/>
        <v>0</v>
      </c>
      <c r="L203" s="460">
        <f t="shared" si="24"/>
        <v>0</v>
      </c>
      <c r="M203" s="105"/>
    </row>
    <row r="204" spans="2:13" x14ac:dyDescent="0.25">
      <c r="B204" s="106">
        <v>202</v>
      </c>
      <c r="C204" s="111" t="s">
        <v>615</v>
      </c>
      <c r="D204" s="112" t="s">
        <v>4</v>
      </c>
      <c r="E204" s="112">
        <v>20</v>
      </c>
      <c r="F204" s="108">
        <f t="shared" si="21"/>
        <v>50</v>
      </c>
      <c r="G204" s="407">
        <v>0</v>
      </c>
      <c r="H204" s="113">
        <f t="shared" si="19"/>
        <v>0</v>
      </c>
      <c r="I204" s="109">
        <f t="shared" si="20"/>
        <v>0</v>
      </c>
      <c r="J204" s="429">
        <f t="shared" si="22"/>
        <v>0</v>
      </c>
      <c r="K204" s="412">
        <f t="shared" si="23"/>
        <v>0</v>
      </c>
      <c r="L204" s="460">
        <f t="shared" si="24"/>
        <v>0</v>
      </c>
      <c r="M204" s="105"/>
    </row>
    <row r="205" spans="2:13" x14ac:dyDescent="0.25">
      <c r="B205" s="409">
        <v>203</v>
      </c>
      <c r="C205" s="121" t="s">
        <v>616</v>
      </c>
      <c r="D205" s="419" t="s">
        <v>4</v>
      </c>
      <c r="E205" s="419">
        <v>24</v>
      </c>
      <c r="F205" s="420">
        <f t="shared" si="21"/>
        <v>60</v>
      </c>
      <c r="G205" s="407">
        <v>0</v>
      </c>
      <c r="H205" s="421">
        <f t="shared" si="19"/>
        <v>0</v>
      </c>
      <c r="I205" s="422">
        <f t="shared" si="20"/>
        <v>0</v>
      </c>
      <c r="J205" s="429">
        <f t="shared" si="22"/>
        <v>0</v>
      </c>
      <c r="K205" s="412">
        <f t="shared" si="23"/>
        <v>0</v>
      </c>
      <c r="L205" s="460">
        <f t="shared" si="24"/>
        <v>0</v>
      </c>
      <c r="M205" s="105"/>
    </row>
    <row r="206" spans="2:13" x14ac:dyDescent="0.25">
      <c r="B206" s="409">
        <v>204</v>
      </c>
      <c r="C206" s="169" t="s">
        <v>617</v>
      </c>
      <c r="D206" s="170" t="s">
        <v>4</v>
      </c>
      <c r="E206" s="170">
        <v>6</v>
      </c>
      <c r="F206" s="415">
        <f t="shared" si="21"/>
        <v>15</v>
      </c>
      <c r="G206" s="407">
        <v>0</v>
      </c>
      <c r="H206" s="416">
        <f t="shared" si="19"/>
        <v>0</v>
      </c>
      <c r="I206" s="417">
        <f t="shared" si="20"/>
        <v>0</v>
      </c>
      <c r="J206" s="429">
        <f t="shared" si="22"/>
        <v>0</v>
      </c>
      <c r="K206" s="412">
        <f t="shared" si="23"/>
        <v>0</v>
      </c>
      <c r="L206" s="460">
        <f t="shared" si="24"/>
        <v>0</v>
      </c>
      <c r="M206" s="105"/>
    </row>
    <row r="207" spans="2:13" x14ac:dyDescent="0.25">
      <c r="B207" s="413">
        <v>205</v>
      </c>
      <c r="C207" s="169" t="s">
        <v>618</v>
      </c>
      <c r="D207" s="170" t="s">
        <v>4</v>
      </c>
      <c r="E207" s="170">
        <v>72</v>
      </c>
      <c r="F207" s="415">
        <f t="shared" si="21"/>
        <v>180</v>
      </c>
      <c r="G207" s="407">
        <v>0</v>
      </c>
      <c r="H207" s="416">
        <f t="shared" si="19"/>
        <v>0</v>
      </c>
      <c r="I207" s="417">
        <f t="shared" si="20"/>
        <v>0</v>
      </c>
      <c r="J207" s="429">
        <f t="shared" si="22"/>
        <v>0</v>
      </c>
      <c r="K207" s="412">
        <f t="shared" si="23"/>
        <v>0</v>
      </c>
      <c r="L207" s="460">
        <f t="shared" si="24"/>
        <v>0</v>
      </c>
      <c r="M207" s="105"/>
    </row>
    <row r="208" spans="2:13" x14ac:dyDescent="0.25">
      <c r="B208" s="409">
        <v>206</v>
      </c>
      <c r="C208" s="169" t="s">
        <v>619</v>
      </c>
      <c r="D208" s="170" t="s">
        <v>4</v>
      </c>
      <c r="E208" s="170">
        <v>36</v>
      </c>
      <c r="F208" s="415">
        <f t="shared" si="21"/>
        <v>90</v>
      </c>
      <c r="G208" s="407">
        <v>0</v>
      </c>
      <c r="H208" s="416">
        <f t="shared" si="19"/>
        <v>0</v>
      </c>
      <c r="I208" s="417">
        <f t="shared" si="20"/>
        <v>0</v>
      </c>
      <c r="J208" s="429">
        <f t="shared" si="22"/>
        <v>0</v>
      </c>
      <c r="K208" s="412">
        <f t="shared" si="23"/>
        <v>0</v>
      </c>
      <c r="L208" s="460">
        <f t="shared" si="24"/>
        <v>0</v>
      </c>
      <c r="M208" s="105"/>
    </row>
    <row r="209" spans="2:13" x14ac:dyDescent="0.25">
      <c r="B209" s="409">
        <v>207</v>
      </c>
      <c r="C209" s="169" t="s">
        <v>620</v>
      </c>
      <c r="D209" s="170" t="s">
        <v>4</v>
      </c>
      <c r="E209" s="170">
        <v>20</v>
      </c>
      <c r="F209" s="415">
        <f t="shared" si="21"/>
        <v>50</v>
      </c>
      <c r="G209" s="407">
        <v>0</v>
      </c>
      <c r="H209" s="416">
        <f t="shared" si="19"/>
        <v>0</v>
      </c>
      <c r="I209" s="417">
        <f t="shared" si="20"/>
        <v>0</v>
      </c>
      <c r="J209" s="429">
        <f t="shared" si="22"/>
        <v>0</v>
      </c>
      <c r="K209" s="412">
        <f t="shared" si="23"/>
        <v>0</v>
      </c>
      <c r="L209" s="460">
        <f t="shared" si="24"/>
        <v>0</v>
      </c>
      <c r="M209" s="105"/>
    </row>
    <row r="210" spans="2:13" x14ac:dyDescent="0.25">
      <c r="B210" s="413">
        <v>208</v>
      </c>
      <c r="C210" s="169" t="s">
        <v>621</v>
      </c>
      <c r="D210" s="170" t="s">
        <v>4</v>
      </c>
      <c r="E210" s="170">
        <v>36</v>
      </c>
      <c r="F210" s="415">
        <f t="shared" si="21"/>
        <v>90</v>
      </c>
      <c r="G210" s="407">
        <v>0</v>
      </c>
      <c r="H210" s="416">
        <f t="shared" si="19"/>
        <v>0</v>
      </c>
      <c r="I210" s="417">
        <f t="shared" si="20"/>
        <v>0</v>
      </c>
      <c r="J210" s="429">
        <f t="shared" si="22"/>
        <v>0</v>
      </c>
      <c r="K210" s="412">
        <f t="shared" si="23"/>
        <v>0</v>
      </c>
      <c r="L210" s="460">
        <f t="shared" si="24"/>
        <v>0</v>
      </c>
      <c r="M210" s="105"/>
    </row>
    <row r="211" spans="2:13" x14ac:dyDescent="0.25">
      <c r="B211" s="110">
        <v>209</v>
      </c>
      <c r="C211" s="111" t="s">
        <v>622</v>
      </c>
      <c r="D211" s="112" t="s">
        <v>4</v>
      </c>
      <c r="E211" s="112">
        <v>5</v>
      </c>
      <c r="F211" s="108">
        <v>13</v>
      </c>
      <c r="G211" s="407">
        <v>0</v>
      </c>
      <c r="H211" s="113">
        <f t="shared" si="19"/>
        <v>0</v>
      </c>
      <c r="I211" s="109">
        <f t="shared" si="20"/>
        <v>0</v>
      </c>
      <c r="J211" s="429">
        <f t="shared" si="22"/>
        <v>0</v>
      </c>
      <c r="K211" s="412">
        <f t="shared" si="23"/>
        <v>0</v>
      </c>
      <c r="L211" s="460">
        <f t="shared" si="24"/>
        <v>0</v>
      </c>
      <c r="M211" s="105"/>
    </row>
    <row r="212" spans="2:13" x14ac:dyDescent="0.25">
      <c r="B212" s="110">
        <v>210</v>
      </c>
      <c r="C212" s="111" t="s">
        <v>623</v>
      </c>
      <c r="D212" s="112" t="s">
        <v>417</v>
      </c>
      <c r="E212" s="112">
        <v>1</v>
      </c>
      <c r="F212" s="108">
        <v>3</v>
      </c>
      <c r="G212" s="407">
        <v>0</v>
      </c>
      <c r="H212" s="113">
        <f t="shared" si="19"/>
        <v>0</v>
      </c>
      <c r="I212" s="109">
        <f t="shared" si="20"/>
        <v>0</v>
      </c>
      <c r="J212" s="429">
        <f t="shared" si="22"/>
        <v>0</v>
      </c>
      <c r="K212" s="412">
        <f t="shared" si="23"/>
        <v>0</v>
      </c>
      <c r="L212" s="460">
        <f t="shared" si="24"/>
        <v>0</v>
      </c>
      <c r="M212" s="105"/>
    </row>
    <row r="213" spans="2:13" x14ac:dyDescent="0.25">
      <c r="B213" s="106">
        <v>211</v>
      </c>
      <c r="C213" s="111" t="s">
        <v>624</v>
      </c>
      <c r="D213" s="112" t="s">
        <v>417</v>
      </c>
      <c r="E213" s="112">
        <v>1</v>
      </c>
      <c r="F213" s="108">
        <v>3</v>
      </c>
      <c r="G213" s="407">
        <v>0</v>
      </c>
      <c r="H213" s="113">
        <f t="shared" si="19"/>
        <v>0</v>
      </c>
      <c r="I213" s="109">
        <f t="shared" si="20"/>
        <v>0</v>
      </c>
      <c r="J213" s="429">
        <f t="shared" si="22"/>
        <v>0</v>
      </c>
      <c r="K213" s="412">
        <f t="shared" si="23"/>
        <v>0</v>
      </c>
      <c r="L213" s="460">
        <f t="shared" si="24"/>
        <v>0</v>
      </c>
      <c r="M213" s="105"/>
    </row>
    <row r="214" spans="2:13" x14ac:dyDescent="0.25">
      <c r="B214" s="110">
        <v>212</v>
      </c>
      <c r="C214" s="111" t="s">
        <v>625</v>
      </c>
      <c r="D214" s="112" t="s">
        <v>417</v>
      </c>
      <c r="E214" s="112">
        <v>1</v>
      </c>
      <c r="F214" s="108">
        <v>3</v>
      </c>
      <c r="G214" s="407">
        <v>0</v>
      </c>
      <c r="H214" s="113">
        <f t="shared" si="19"/>
        <v>0</v>
      </c>
      <c r="I214" s="109">
        <f t="shared" si="20"/>
        <v>0</v>
      </c>
      <c r="J214" s="429">
        <f t="shared" si="22"/>
        <v>0</v>
      </c>
      <c r="K214" s="412">
        <f t="shared" si="23"/>
        <v>0</v>
      </c>
      <c r="L214" s="460">
        <f t="shared" si="24"/>
        <v>0</v>
      </c>
      <c r="M214" s="105"/>
    </row>
    <row r="215" spans="2:13" x14ac:dyDescent="0.25">
      <c r="B215" s="110">
        <v>213</v>
      </c>
      <c r="C215" s="111" t="s">
        <v>626</v>
      </c>
      <c r="D215" s="112" t="s">
        <v>4</v>
      </c>
      <c r="E215" s="112">
        <v>10</v>
      </c>
      <c r="F215" s="108">
        <f t="shared" si="21"/>
        <v>25</v>
      </c>
      <c r="G215" s="407">
        <v>0</v>
      </c>
      <c r="H215" s="113">
        <f t="shared" si="19"/>
        <v>0</v>
      </c>
      <c r="I215" s="109">
        <f t="shared" si="20"/>
        <v>0</v>
      </c>
      <c r="J215" s="429">
        <f t="shared" si="22"/>
        <v>0</v>
      </c>
      <c r="K215" s="412">
        <f t="shared" si="23"/>
        <v>0</v>
      </c>
      <c r="L215" s="460">
        <f t="shared" si="24"/>
        <v>0</v>
      </c>
      <c r="M215" s="105"/>
    </row>
    <row r="216" spans="2:13" x14ac:dyDescent="0.25">
      <c r="B216" s="106">
        <v>214</v>
      </c>
      <c r="C216" s="111" t="s">
        <v>627</v>
      </c>
      <c r="D216" s="112" t="s">
        <v>4</v>
      </c>
      <c r="E216" s="112">
        <v>5</v>
      </c>
      <c r="F216" s="108">
        <v>13</v>
      </c>
      <c r="G216" s="407">
        <v>0</v>
      </c>
      <c r="H216" s="113">
        <f t="shared" si="19"/>
        <v>0</v>
      </c>
      <c r="I216" s="109">
        <f t="shared" si="20"/>
        <v>0</v>
      </c>
      <c r="J216" s="429">
        <f t="shared" si="22"/>
        <v>0</v>
      </c>
      <c r="K216" s="412">
        <f t="shared" si="23"/>
        <v>0</v>
      </c>
      <c r="L216" s="460">
        <f t="shared" si="24"/>
        <v>0</v>
      </c>
      <c r="M216" s="105"/>
    </row>
    <row r="217" spans="2:13" ht="237" customHeight="1" x14ac:dyDescent="0.25">
      <c r="B217" s="409">
        <v>215</v>
      </c>
      <c r="C217" s="169" t="s">
        <v>628</v>
      </c>
      <c r="D217" s="170" t="s">
        <v>4</v>
      </c>
      <c r="E217" s="170">
        <v>50</v>
      </c>
      <c r="F217" s="415">
        <f t="shared" si="21"/>
        <v>125</v>
      </c>
      <c r="G217" s="407">
        <v>0</v>
      </c>
      <c r="H217" s="416">
        <f t="shared" si="19"/>
        <v>0</v>
      </c>
      <c r="I217" s="417">
        <f t="shared" si="20"/>
        <v>0</v>
      </c>
      <c r="J217" s="429">
        <f t="shared" si="22"/>
        <v>0</v>
      </c>
      <c r="K217" s="412">
        <f t="shared" si="23"/>
        <v>0</v>
      </c>
      <c r="L217" s="460">
        <f t="shared" si="24"/>
        <v>0</v>
      </c>
      <c r="M217" s="105"/>
    </row>
    <row r="218" spans="2:13" x14ac:dyDescent="0.25">
      <c r="B218" s="409">
        <v>216</v>
      </c>
      <c r="C218" s="169" t="s">
        <v>629</v>
      </c>
      <c r="D218" s="170" t="s">
        <v>4</v>
      </c>
      <c r="E218" s="170">
        <v>2</v>
      </c>
      <c r="F218" s="415">
        <f t="shared" si="21"/>
        <v>5</v>
      </c>
      <c r="G218" s="407">
        <v>0</v>
      </c>
      <c r="H218" s="416">
        <f t="shared" si="19"/>
        <v>0</v>
      </c>
      <c r="I218" s="417">
        <f t="shared" si="20"/>
        <v>0</v>
      </c>
      <c r="J218" s="429">
        <f t="shared" si="22"/>
        <v>0</v>
      </c>
      <c r="K218" s="412">
        <f t="shared" si="23"/>
        <v>0</v>
      </c>
      <c r="L218" s="460">
        <f t="shared" si="24"/>
        <v>0</v>
      </c>
      <c r="M218" s="105"/>
    </row>
    <row r="219" spans="2:13" x14ac:dyDescent="0.25">
      <c r="B219" s="106">
        <v>217</v>
      </c>
      <c r="C219" s="174" t="s">
        <v>630</v>
      </c>
      <c r="D219" s="175" t="s">
        <v>4</v>
      </c>
      <c r="E219" s="175">
        <v>50</v>
      </c>
      <c r="F219" s="171">
        <f t="shared" si="21"/>
        <v>125</v>
      </c>
      <c r="G219" s="407">
        <v>0</v>
      </c>
      <c r="H219" s="172">
        <f t="shared" si="19"/>
        <v>0</v>
      </c>
      <c r="I219" s="173">
        <f t="shared" si="20"/>
        <v>0</v>
      </c>
      <c r="J219" s="429">
        <f t="shared" si="22"/>
        <v>0</v>
      </c>
      <c r="K219" s="412">
        <f t="shared" si="23"/>
        <v>0</v>
      </c>
      <c r="L219" s="460">
        <f t="shared" si="24"/>
        <v>0</v>
      </c>
      <c r="M219" s="105"/>
    </row>
    <row r="220" spans="2:13" x14ac:dyDescent="0.25">
      <c r="B220" s="110">
        <v>218</v>
      </c>
      <c r="C220" s="174" t="s">
        <v>631</v>
      </c>
      <c r="D220" s="175" t="s">
        <v>4</v>
      </c>
      <c r="E220" s="175">
        <v>12</v>
      </c>
      <c r="F220" s="171">
        <f t="shared" si="21"/>
        <v>30</v>
      </c>
      <c r="G220" s="407">
        <v>0</v>
      </c>
      <c r="H220" s="172">
        <f t="shared" si="19"/>
        <v>0</v>
      </c>
      <c r="I220" s="173">
        <f t="shared" si="20"/>
        <v>0</v>
      </c>
      <c r="J220" s="429">
        <f t="shared" si="22"/>
        <v>0</v>
      </c>
      <c r="K220" s="412">
        <f t="shared" si="23"/>
        <v>0</v>
      </c>
      <c r="L220" s="460">
        <f t="shared" si="24"/>
        <v>0</v>
      </c>
      <c r="M220" s="105"/>
    </row>
    <row r="221" spans="2:13" ht="13.5" customHeight="1" x14ac:dyDescent="0.25">
      <c r="B221" s="110">
        <v>219</v>
      </c>
      <c r="C221" s="174" t="s">
        <v>632</v>
      </c>
      <c r="D221" s="175" t="s">
        <v>4</v>
      </c>
      <c r="E221" s="175">
        <v>10</v>
      </c>
      <c r="F221" s="171">
        <f t="shared" si="21"/>
        <v>25</v>
      </c>
      <c r="G221" s="407">
        <v>0</v>
      </c>
      <c r="H221" s="172">
        <f t="shared" si="19"/>
        <v>0</v>
      </c>
      <c r="I221" s="173">
        <f t="shared" si="20"/>
        <v>0</v>
      </c>
      <c r="J221" s="429">
        <f t="shared" si="22"/>
        <v>0</v>
      </c>
      <c r="K221" s="412">
        <f t="shared" si="23"/>
        <v>0</v>
      </c>
      <c r="L221" s="460">
        <f t="shared" si="24"/>
        <v>0</v>
      </c>
      <c r="M221" s="105"/>
    </row>
    <row r="222" spans="2:13" x14ac:dyDescent="0.25">
      <c r="B222" s="106">
        <v>220</v>
      </c>
      <c r="C222" s="174" t="s">
        <v>633</v>
      </c>
      <c r="D222" s="175" t="s">
        <v>4</v>
      </c>
      <c r="E222" s="175">
        <v>100</v>
      </c>
      <c r="F222" s="171">
        <f t="shared" si="21"/>
        <v>250</v>
      </c>
      <c r="G222" s="407">
        <v>0</v>
      </c>
      <c r="H222" s="172">
        <f t="shared" si="19"/>
        <v>0</v>
      </c>
      <c r="I222" s="173">
        <f t="shared" si="20"/>
        <v>0</v>
      </c>
      <c r="J222" s="429">
        <f t="shared" si="22"/>
        <v>0</v>
      </c>
      <c r="K222" s="412">
        <f t="shared" si="23"/>
        <v>0</v>
      </c>
      <c r="L222" s="460">
        <f t="shared" si="24"/>
        <v>0</v>
      </c>
      <c r="M222" s="105"/>
    </row>
    <row r="223" spans="2:13" x14ac:dyDescent="0.25">
      <c r="B223" s="110">
        <v>221</v>
      </c>
      <c r="C223" s="111" t="s">
        <v>634</v>
      </c>
      <c r="D223" s="112" t="s">
        <v>4</v>
      </c>
      <c r="E223" s="112">
        <v>50</v>
      </c>
      <c r="F223" s="108">
        <f t="shared" si="21"/>
        <v>125</v>
      </c>
      <c r="G223" s="407">
        <v>0</v>
      </c>
      <c r="H223" s="113">
        <f t="shared" si="19"/>
        <v>0</v>
      </c>
      <c r="I223" s="109">
        <f t="shared" si="20"/>
        <v>0</v>
      </c>
      <c r="J223" s="429">
        <f t="shared" si="22"/>
        <v>0</v>
      </c>
      <c r="K223" s="412">
        <f t="shared" si="23"/>
        <v>0</v>
      </c>
      <c r="L223" s="460">
        <f t="shared" si="24"/>
        <v>0</v>
      </c>
      <c r="M223" s="105"/>
    </row>
    <row r="224" spans="2:13" x14ac:dyDescent="0.25">
      <c r="B224" s="110">
        <v>222</v>
      </c>
      <c r="C224" s="111" t="s">
        <v>635</v>
      </c>
      <c r="D224" s="112" t="s">
        <v>4</v>
      </c>
      <c r="E224" s="112">
        <v>50</v>
      </c>
      <c r="F224" s="108">
        <f t="shared" si="21"/>
        <v>125</v>
      </c>
      <c r="G224" s="407">
        <v>0</v>
      </c>
      <c r="H224" s="113">
        <f t="shared" si="19"/>
        <v>0</v>
      </c>
      <c r="I224" s="109">
        <f t="shared" si="20"/>
        <v>0</v>
      </c>
      <c r="J224" s="429">
        <f t="shared" si="22"/>
        <v>0</v>
      </c>
      <c r="K224" s="412">
        <f t="shared" si="23"/>
        <v>0</v>
      </c>
      <c r="L224" s="460">
        <f t="shared" si="24"/>
        <v>0</v>
      </c>
      <c r="M224" s="105"/>
    </row>
    <row r="225" spans="2:13" x14ac:dyDescent="0.25">
      <c r="B225" s="106">
        <v>223</v>
      </c>
      <c r="C225" s="111" t="s">
        <v>636</v>
      </c>
      <c r="D225" s="112" t="s">
        <v>4</v>
      </c>
      <c r="E225" s="112">
        <v>50</v>
      </c>
      <c r="F225" s="108">
        <f t="shared" si="21"/>
        <v>125</v>
      </c>
      <c r="G225" s="407">
        <v>0</v>
      </c>
      <c r="H225" s="113">
        <f t="shared" si="19"/>
        <v>0</v>
      </c>
      <c r="I225" s="109">
        <f t="shared" si="20"/>
        <v>0</v>
      </c>
      <c r="J225" s="429">
        <f t="shared" si="22"/>
        <v>0</v>
      </c>
      <c r="K225" s="412">
        <f t="shared" si="23"/>
        <v>0</v>
      </c>
      <c r="L225" s="460">
        <f t="shared" si="24"/>
        <v>0</v>
      </c>
      <c r="M225" s="105"/>
    </row>
    <row r="226" spans="2:13" x14ac:dyDescent="0.25">
      <c r="B226" s="110">
        <v>224</v>
      </c>
      <c r="C226" s="111" t="s">
        <v>637</v>
      </c>
      <c r="D226" s="112" t="s">
        <v>4</v>
      </c>
      <c r="E226" s="112">
        <v>6</v>
      </c>
      <c r="F226" s="108">
        <f t="shared" si="21"/>
        <v>15</v>
      </c>
      <c r="G226" s="407">
        <v>0</v>
      </c>
      <c r="H226" s="113">
        <f t="shared" si="19"/>
        <v>0</v>
      </c>
      <c r="I226" s="109">
        <f t="shared" si="20"/>
        <v>0</v>
      </c>
      <c r="J226" s="429">
        <f t="shared" si="22"/>
        <v>0</v>
      </c>
      <c r="K226" s="412">
        <f t="shared" si="23"/>
        <v>0</v>
      </c>
      <c r="L226" s="460">
        <f t="shared" si="24"/>
        <v>0</v>
      </c>
      <c r="M226" s="105"/>
    </row>
    <row r="227" spans="2:13" x14ac:dyDescent="0.25">
      <c r="B227" s="110">
        <v>225</v>
      </c>
      <c r="C227" s="111" t="s">
        <v>638</v>
      </c>
      <c r="D227" s="112" t="s">
        <v>4</v>
      </c>
      <c r="E227" s="112">
        <v>6</v>
      </c>
      <c r="F227" s="108">
        <f t="shared" si="21"/>
        <v>15</v>
      </c>
      <c r="G227" s="407">
        <v>0</v>
      </c>
      <c r="H227" s="113">
        <f t="shared" si="19"/>
        <v>0</v>
      </c>
      <c r="I227" s="109">
        <f t="shared" si="20"/>
        <v>0</v>
      </c>
      <c r="J227" s="429">
        <f t="shared" si="22"/>
        <v>0</v>
      </c>
      <c r="K227" s="412">
        <f t="shared" si="23"/>
        <v>0</v>
      </c>
      <c r="L227" s="460">
        <f t="shared" si="24"/>
        <v>0</v>
      </c>
      <c r="M227" s="105"/>
    </row>
    <row r="228" spans="2:13" x14ac:dyDescent="0.25">
      <c r="B228" s="106">
        <v>226</v>
      </c>
      <c r="C228" s="111" t="s">
        <v>639</v>
      </c>
      <c r="D228" s="112" t="s">
        <v>4</v>
      </c>
      <c r="E228" s="112">
        <v>5</v>
      </c>
      <c r="F228" s="108">
        <v>13</v>
      </c>
      <c r="G228" s="407">
        <v>0</v>
      </c>
      <c r="H228" s="113">
        <f t="shared" si="19"/>
        <v>0</v>
      </c>
      <c r="I228" s="109">
        <f t="shared" si="20"/>
        <v>0</v>
      </c>
      <c r="J228" s="429">
        <f t="shared" si="22"/>
        <v>0</v>
      </c>
      <c r="K228" s="412">
        <f t="shared" si="23"/>
        <v>0</v>
      </c>
      <c r="L228" s="460">
        <f t="shared" si="24"/>
        <v>0</v>
      </c>
      <c r="M228" s="105"/>
    </row>
    <row r="229" spans="2:13" x14ac:dyDescent="0.25">
      <c r="B229" s="110">
        <v>227</v>
      </c>
      <c r="C229" s="111" t="s">
        <v>640</v>
      </c>
      <c r="D229" s="112" t="s">
        <v>4</v>
      </c>
      <c r="E229" s="112">
        <v>10</v>
      </c>
      <c r="F229" s="108">
        <f t="shared" si="21"/>
        <v>25</v>
      </c>
      <c r="G229" s="407">
        <v>0</v>
      </c>
      <c r="H229" s="113">
        <f t="shared" si="19"/>
        <v>0</v>
      </c>
      <c r="I229" s="109">
        <f t="shared" si="20"/>
        <v>0</v>
      </c>
      <c r="J229" s="429">
        <f t="shared" si="22"/>
        <v>0</v>
      </c>
      <c r="K229" s="412">
        <f t="shared" si="23"/>
        <v>0</v>
      </c>
      <c r="L229" s="460">
        <f t="shared" si="24"/>
        <v>0</v>
      </c>
      <c r="M229" s="105"/>
    </row>
    <row r="230" spans="2:13" x14ac:dyDescent="0.25">
      <c r="B230" s="110">
        <v>228</v>
      </c>
      <c r="C230" s="111" t="s">
        <v>641</v>
      </c>
      <c r="D230" s="112" t="s">
        <v>417</v>
      </c>
      <c r="E230" s="112">
        <v>15</v>
      </c>
      <c r="F230" s="108">
        <v>38</v>
      </c>
      <c r="G230" s="407">
        <v>0</v>
      </c>
      <c r="H230" s="113">
        <f t="shared" si="19"/>
        <v>0</v>
      </c>
      <c r="I230" s="109">
        <f t="shared" si="20"/>
        <v>0</v>
      </c>
      <c r="J230" s="429">
        <f t="shared" si="22"/>
        <v>0</v>
      </c>
      <c r="K230" s="412">
        <f t="shared" si="23"/>
        <v>0</v>
      </c>
      <c r="L230" s="460">
        <f t="shared" si="24"/>
        <v>0</v>
      </c>
      <c r="M230" s="105"/>
    </row>
    <row r="231" spans="2:13" x14ac:dyDescent="0.25">
      <c r="B231" s="106">
        <v>229</v>
      </c>
      <c r="C231" s="111" t="s">
        <v>642</v>
      </c>
      <c r="D231" s="112" t="s">
        <v>606</v>
      </c>
      <c r="E231" s="112">
        <v>30</v>
      </c>
      <c r="F231" s="108">
        <f t="shared" si="21"/>
        <v>75</v>
      </c>
      <c r="G231" s="407">
        <v>0</v>
      </c>
      <c r="H231" s="113">
        <f t="shared" si="19"/>
        <v>0</v>
      </c>
      <c r="I231" s="109">
        <f t="shared" si="20"/>
        <v>0</v>
      </c>
      <c r="J231" s="429">
        <f t="shared" si="22"/>
        <v>0</v>
      </c>
      <c r="K231" s="412">
        <f t="shared" si="23"/>
        <v>0</v>
      </c>
      <c r="L231" s="460">
        <f t="shared" si="24"/>
        <v>0</v>
      </c>
      <c r="M231" s="105"/>
    </row>
    <row r="232" spans="2:13" x14ac:dyDescent="0.25">
      <c r="B232" s="110">
        <v>230</v>
      </c>
      <c r="C232" s="174" t="s">
        <v>643</v>
      </c>
      <c r="D232" s="175" t="s">
        <v>4</v>
      </c>
      <c r="E232" s="175">
        <v>3</v>
      </c>
      <c r="F232" s="171">
        <v>8</v>
      </c>
      <c r="G232" s="407">
        <v>0</v>
      </c>
      <c r="H232" s="172">
        <f t="shared" si="19"/>
        <v>0</v>
      </c>
      <c r="I232" s="173">
        <f t="shared" si="20"/>
        <v>0</v>
      </c>
      <c r="J232" s="429">
        <f t="shared" si="22"/>
        <v>0</v>
      </c>
      <c r="K232" s="412">
        <f t="shared" si="23"/>
        <v>0</v>
      </c>
      <c r="L232" s="460">
        <f t="shared" si="24"/>
        <v>0</v>
      </c>
      <c r="M232" s="105"/>
    </row>
    <row r="233" spans="2:13" x14ac:dyDescent="0.25">
      <c r="B233" s="409">
        <v>231</v>
      </c>
      <c r="C233" s="169" t="s">
        <v>644</v>
      </c>
      <c r="D233" s="170" t="s">
        <v>4</v>
      </c>
      <c r="E233" s="170">
        <v>6</v>
      </c>
      <c r="F233" s="415">
        <f t="shared" si="21"/>
        <v>15</v>
      </c>
      <c r="G233" s="407">
        <v>0</v>
      </c>
      <c r="H233" s="416">
        <f t="shared" si="19"/>
        <v>0</v>
      </c>
      <c r="I233" s="417">
        <f t="shared" si="20"/>
        <v>0</v>
      </c>
      <c r="J233" s="429">
        <f t="shared" si="22"/>
        <v>0</v>
      </c>
      <c r="K233" s="412">
        <f t="shared" si="23"/>
        <v>0</v>
      </c>
      <c r="L233" s="460">
        <f t="shared" si="24"/>
        <v>0</v>
      </c>
      <c r="M233" s="105"/>
    </row>
    <row r="234" spans="2:13" x14ac:dyDescent="0.25">
      <c r="B234" s="413">
        <v>232</v>
      </c>
      <c r="C234" s="169" t="s">
        <v>645</v>
      </c>
      <c r="D234" s="170" t="s">
        <v>4</v>
      </c>
      <c r="E234" s="170">
        <v>6</v>
      </c>
      <c r="F234" s="415">
        <f t="shared" si="21"/>
        <v>15</v>
      </c>
      <c r="G234" s="407">
        <v>0</v>
      </c>
      <c r="H234" s="416">
        <f t="shared" si="19"/>
        <v>0</v>
      </c>
      <c r="I234" s="417">
        <f t="shared" si="20"/>
        <v>0</v>
      </c>
      <c r="J234" s="429">
        <f t="shared" si="22"/>
        <v>0</v>
      </c>
      <c r="K234" s="412">
        <f t="shared" si="23"/>
        <v>0</v>
      </c>
      <c r="L234" s="460">
        <f t="shared" si="24"/>
        <v>0</v>
      </c>
      <c r="M234" s="105"/>
    </row>
    <row r="235" spans="2:13" x14ac:dyDescent="0.25">
      <c r="B235" s="110">
        <v>233</v>
      </c>
      <c r="C235" s="174" t="s">
        <v>646</v>
      </c>
      <c r="D235" s="175" t="s">
        <v>4</v>
      </c>
      <c r="E235" s="175">
        <v>3</v>
      </c>
      <c r="F235" s="171">
        <v>8</v>
      </c>
      <c r="G235" s="407">
        <v>0</v>
      </c>
      <c r="H235" s="172">
        <f t="shared" si="19"/>
        <v>0</v>
      </c>
      <c r="I235" s="173">
        <f t="shared" si="20"/>
        <v>0</v>
      </c>
      <c r="J235" s="429">
        <f t="shared" si="22"/>
        <v>0</v>
      </c>
      <c r="K235" s="412">
        <f t="shared" si="23"/>
        <v>0</v>
      </c>
      <c r="L235" s="460">
        <f t="shared" si="24"/>
        <v>0</v>
      </c>
      <c r="M235" s="105"/>
    </row>
    <row r="236" spans="2:13" x14ac:dyDescent="0.25">
      <c r="B236" s="110">
        <v>234</v>
      </c>
      <c r="C236" s="111" t="s">
        <v>647</v>
      </c>
      <c r="D236" s="112" t="s">
        <v>4</v>
      </c>
      <c r="E236" s="112">
        <v>50</v>
      </c>
      <c r="F236" s="108">
        <f t="shared" si="21"/>
        <v>125</v>
      </c>
      <c r="G236" s="407">
        <v>0</v>
      </c>
      <c r="H236" s="113">
        <f t="shared" si="19"/>
        <v>0</v>
      </c>
      <c r="I236" s="109">
        <f t="shared" si="20"/>
        <v>0</v>
      </c>
      <c r="J236" s="429">
        <f t="shared" si="22"/>
        <v>0</v>
      </c>
      <c r="K236" s="412">
        <f t="shared" si="23"/>
        <v>0</v>
      </c>
      <c r="L236" s="460">
        <f t="shared" si="24"/>
        <v>0</v>
      </c>
      <c r="M236" s="105"/>
    </row>
    <row r="237" spans="2:13" x14ac:dyDescent="0.25">
      <c r="B237" s="106">
        <v>235</v>
      </c>
      <c r="C237" s="111" t="s">
        <v>648</v>
      </c>
      <c r="D237" s="112" t="s">
        <v>4</v>
      </c>
      <c r="E237" s="112">
        <v>10</v>
      </c>
      <c r="F237" s="108">
        <f t="shared" si="21"/>
        <v>25</v>
      </c>
      <c r="G237" s="407">
        <v>0</v>
      </c>
      <c r="H237" s="113">
        <f t="shared" si="19"/>
        <v>0</v>
      </c>
      <c r="I237" s="109">
        <f t="shared" si="20"/>
        <v>0</v>
      </c>
      <c r="J237" s="429">
        <f t="shared" si="22"/>
        <v>0</v>
      </c>
      <c r="K237" s="412">
        <f t="shared" si="23"/>
        <v>0</v>
      </c>
      <c r="L237" s="460">
        <f t="shared" si="24"/>
        <v>0</v>
      </c>
      <c r="M237" s="105"/>
    </row>
    <row r="238" spans="2:13" x14ac:dyDescent="0.25">
      <c r="B238" s="110">
        <v>236</v>
      </c>
      <c r="C238" s="111" t="s">
        <v>649</v>
      </c>
      <c r="D238" s="112" t="s">
        <v>4</v>
      </c>
      <c r="E238" s="112">
        <v>50</v>
      </c>
      <c r="F238" s="108">
        <f t="shared" si="21"/>
        <v>125</v>
      </c>
      <c r="G238" s="407">
        <v>0</v>
      </c>
      <c r="H238" s="113">
        <f t="shared" si="19"/>
        <v>0</v>
      </c>
      <c r="I238" s="109">
        <f t="shared" si="20"/>
        <v>0</v>
      </c>
      <c r="J238" s="429">
        <f t="shared" si="22"/>
        <v>0</v>
      </c>
      <c r="K238" s="412">
        <f t="shared" si="23"/>
        <v>0</v>
      </c>
      <c r="L238" s="460">
        <f t="shared" si="24"/>
        <v>0</v>
      </c>
      <c r="M238" s="105"/>
    </row>
    <row r="239" spans="2:13" x14ac:dyDescent="0.25">
      <c r="B239" s="110">
        <v>237</v>
      </c>
      <c r="C239" s="111" t="s">
        <v>650</v>
      </c>
      <c r="D239" s="114" t="s">
        <v>4</v>
      </c>
      <c r="E239" s="114">
        <v>60</v>
      </c>
      <c r="F239" s="108">
        <f t="shared" si="21"/>
        <v>150</v>
      </c>
      <c r="G239" s="407">
        <v>0</v>
      </c>
      <c r="H239" s="113">
        <f t="shared" si="19"/>
        <v>0</v>
      </c>
      <c r="I239" s="109">
        <f t="shared" si="20"/>
        <v>0</v>
      </c>
      <c r="J239" s="429">
        <f t="shared" si="22"/>
        <v>0</v>
      </c>
      <c r="K239" s="412">
        <f t="shared" si="23"/>
        <v>0</v>
      </c>
      <c r="L239" s="460">
        <f t="shared" si="24"/>
        <v>0</v>
      </c>
      <c r="M239" s="105"/>
    </row>
    <row r="240" spans="2:13" x14ac:dyDescent="0.25">
      <c r="B240" s="106">
        <v>238</v>
      </c>
      <c r="C240" s="111" t="s">
        <v>651</v>
      </c>
      <c r="D240" s="112" t="s">
        <v>4</v>
      </c>
      <c r="E240" s="112">
        <v>5</v>
      </c>
      <c r="F240" s="108">
        <v>13</v>
      </c>
      <c r="G240" s="407">
        <v>0</v>
      </c>
      <c r="H240" s="113">
        <f t="shared" si="19"/>
        <v>0</v>
      </c>
      <c r="I240" s="109">
        <f t="shared" si="20"/>
        <v>0</v>
      </c>
      <c r="J240" s="429">
        <f t="shared" si="22"/>
        <v>0</v>
      </c>
      <c r="K240" s="412">
        <f t="shared" si="23"/>
        <v>0</v>
      </c>
      <c r="L240" s="460">
        <f t="shared" si="24"/>
        <v>0</v>
      </c>
      <c r="M240" s="105"/>
    </row>
    <row r="241" spans="2:13" x14ac:dyDescent="0.25">
      <c r="B241" s="110">
        <v>239</v>
      </c>
      <c r="C241" s="174" t="s">
        <v>652</v>
      </c>
      <c r="D241" s="175" t="s">
        <v>4</v>
      </c>
      <c r="E241" s="175">
        <v>24</v>
      </c>
      <c r="F241" s="171">
        <f t="shared" si="21"/>
        <v>60</v>
      </c>
      <c r="G241" s="407">
        <v>0</v>
      </c>
      <c r="H241" s="172">
        <f t="shared" si="19"/>
        <v>0</v>
      </c>
      <c r="I241" s="173">
        <f t="shared" si="20"/>
        <v>0</v>
      </c>
      <c r="J241" s="429">
        <f t="shared" si="22"/>
        <v>0</v>
      </c>
      <c r="K241" s="412">
        <f t="shared" si="23"/>
        <v>0</v>
      </c>
      <c r="L241" s="460">
        <f t="shared" si="24"/>
        <v>0</v>
      </c>
      <c r="M241" s="105"/>
    </row>
    <row r="242" spans="2:13" x14ac:dyDescent="0.25">
      <c r="B242" s="409">
        <v>240</v>
      </c>
      <c r="C242" s="169" t="s">
        <v>653</v>
      </c>
      <c r="D242" s="170" t="s">
        <v>4</v>
      </c>
      <c r="E242" s="170">
        <v>6</v>
      </c>
      <c r="F242" s="415">
        <f t="shared" si="21"/>
        <v>15</v>
      </c>
      <c r="G242" s="407">
        <v>0</v>
      </c>
      <c r="H242" s="416">
        <f t="shared" si="19"/>
        <v>0</v>
      </c>
      <c r="I242" s="417">
        <f t="shared" si="20"/>
        <v>0</v>
      </c>
      <c r="J242" s="429">
        <f t="shared" si="22"/>
        <v>0</v>
      </c>
      <c r="K242" s="412">
        <f t="shared" si="23"/>
        <v>0</v>
      </c>
      <c r="L242" s="460">
        <f t="shared" si="24"/>
        <v>0</v>
      </c>
      <c r="M242" s="105"/>
    </row>
    <row r="243" spans="2:13" x14ac:dyDescent="0.25">
      <c r="B243" s="413">
        <v>241</v>
      </c>
      <c r="C243" s="169" t="s">
        <v>654</v>
      </c>
      <c r="D243" s="170" t="s">
        <v>4</v>
      </c>
      <c r="E243" s="170">
        <v>10</v>
      </c>
      <c r="F243" s="415">
        <f t="shared" si="21"/>
        <v>25</v>
      </c>
      <c r="G243" s="407">
        <v>0</v>
      </c>
      <c r="H243" s="416">
        <f t="shared" si="19"/>
        <v>0</v>
      </c>
      <c r="I243" s="417">
        <f t="shared" si="20"/>
        <v>0</v>
      </c>
      <c r="J243" s="429">
        <f t="shared" si="22"/>
        <v>0</v>
      </c>
      <c r="K243" s="412">
        <f t="shared" si="23"/>
        <v>0</v>
      </c>
      <c r="L243" s="460">
        <f t="shared" si="24"/>
        <v>0</v>
      </c>
      <c r="M243" s="105"/>
    </row>
    <row r="244" spans="2:13" x14ac:dyDescent="0.25">
      <c r="B244" s="110">
        <v>242</v>
      </c>
      <c r="C244" s="174" t="s">
        <v>655</v>
      </c>
      <c r="D244" s="175" t="s">
        <v>4</v>
      </c>
      <c r="E244" s="175">
        <v>12</v>
      </c>
      <c r="F244" s="171">
        <f t="shared" si="21"/>
        <v>30</v>
      </c>
      <c r="G244" s="407">
        <v>0</v>
      </c>
      <c r="H244" s="172">
        <f t="shared" si="19"/>
        <v>0</v>
      </c>
      <c r="I244" s="173">
        <f t="shared" si="20"/>
        <v>0</v>
      </c>
      <c r="J244" s="429">
        <f t="shared" si="22"/>
        <v>0</v>
      </c>
      <c r="K244" s="412">
        <f t="shared" si="23"/>
        <v>0</v>
      </c>
      <c r="L244" s="460">
        <f t="shared" si="24"/>
        <v>0</v>
      </c>
      <c r="M244" s="105"/>
    </row>
    <row r="245" spans="2:13" x14ac:dyDescent="0.25">
      <c r="B245" s="110">
        <v>243</v>
      </c>
      <c r="C245" s="174" t="s">
        <v>656</v>
      </c>
      <c r="D245" s="175" t="s">
        <v>4</v>
      </c>
      <c r="E245" s="175">
        <v>24</v>
      </c>
      <c r="F245" s="171">
        <f t="shared" si="21"/>
        <v>60</v>
      </c>
      <c r="G245" s="407">
        <v>0</v>
      </c>
      <c r="H245" s="172">
        <f t="shared" si="19"/>
        <v>0</v>
      </c>
      <c r="I245" s="173">
        <f t="shared" si="20"/>
        <v>0</v>
      </c>
      <c r="J245" s="429">
        <f t="shared" si="22"/>
        <v>0</v>
      </c>
      <c r="K245" s="412">
        <f t="shared" si="23"/>
        <v>0</v>
      </c>
      <c r="L245" s="460">
        <f t="shared" si="24"/>
        <v>0</v>
      </c>
      <c r="M245" s="105"/>
    </row>
    <row r="246" spans="2:13" x14ac:dyDescent="0.25">
      <c r="B246" s="413">
        <v>244</v>
      </c>
      <c r="C246" s="169" t="s">
        <v>657</v>
      </c>
      <c r="D246" s="170" t="s">
        <v>4</v>
      </c>
      <c r="E246" s="170">
        <v>60</v>
      </c>
      <c r="F246" s="415">
        <f t="shared" si="21"/>
        <v>150</v>
      </c>
      <c r="G246" s="407">
        <v>0</v>
      </c>
      <c r="H246" s="416">
        <f t="shared" si="19"/>
        <v>0</v>
      </c>
      <c r="I246" s="417">
        <f t="shared" si="20"/>
        <v>0</v>
      </c>
      <c r="J246" s="429">
        <f t="shared" si="22"/>
        <v>0</v>
      </c>
      <c r="K246" s="412">
        <f t="shared" si="23"/>
        <v>0</v>
      </c>
      <c r="L246" s="460">
        <f t="shared" si="24"/>
        <v>0</v>
      </c>
      <c r="M246" s="105"/>
    </row>
    <row r="247" spans="2:13" x14ac:dyDescent="0.25">
      <c r="B247" s="110">
        <v>245</v>
      </c>
      <c r="C247" s="174" t="s">
        <v>658</v>
      </c>
      <c r="D247" s="175" t="s">
        <v>4</v>
      </c>
      <c r="E247" s="175">
        <v>50</v>
      </c>
      <c r="F247" s="171">
        <f t="shared" si="21"/>
        <v>125</v>
      </c>
      <c r="G247" s="407">
        <v>0</v>
      </c>
      <c r="H247" s="172">
        <f t="shared" si="19"/>
        <v>0</v>
      </c>
      <c r="I247" s="173">
        <f t="shared" si="20"/>
        <v>0</v>
      </c>
      <c r="J247" s="429">
        <f t="shared" si="22"/>
        <v>0</v>
      </c>
      <c r="K247" s="412">
        <f t="shared" si="23"/>
        <v>0</v>
      </c>
      <c r="L247" s="460">
        <f t="shared" si="24"/>
        <v>0</v>
      </c>
      <c r="M247" s="105"/>
    </row>
    <row r="248" spans="2:13" x14ac:dyDescent="0.25">
      <c r="B248" s="409">
        <v>246</v>
      </c>
      <c r="C248" s="169" t="s">
        <v>659</v>
      </c>
      <c r="D248" s="170" t="s">
        <v>4</v>
      </c>
      <c r="E248" s="170">
        <v>50</v>
      </c>
      <c r="F248" s="415">
        <f t="shared" si="21"/>
        <v>125</v>
      </c>
      <c r="G248" s="407">
        <v>0</v>
      </c>
      <c r="H248" s="416">
        <f t="shared" si="19"/>
        <v>0</v>
      </c>
      <c r="I248" s="417">
        <f t="shared" si="20"/>
        <v>0</v>
      </c>
      <c r="J248" s="429">
        <f t="shared" si="22"/>
        <v>0</v>
      </c>
      <c r="K248" s="412">
        <f t="shared" si="23"/>
        <v>0</v>
      </c>
      <c r="L248" s="460">
        <f t="shared" si="24"/>
        <v>0</v>
      </c>
      <c r="M248" s="105"/>
    </row>
    <row r="249" spans="2:13" x14ac:dyDescent="0.25">
      <c r="B249" s="106">
        <v>247</v>
      </c>
      <c r="C249" s="174" t="s">
        <v>660</v>
      </c>
      <c r="D249" s="175" t="s">
        <v>4</v>
      </c>
      <c r="E249" s="175">
        <v>10</v>
      </c>
      <c r="F249" s="171">
        <f t="shared" si="21"/>
        <v>25</v>
      </c>
      <c r="G249" s="407">
        <v>0</v>
      </c>
      <c r="H249" s="172">
        <f t="shared" si="19"/>
        <v>0</v>
      </c>
      <c r="I249" s="173">
        <f t="shared" si="20"/>
        <v>0</v>
      </c>
      <c r="J249" s="429">
        <f t="shared" si="22"/>
        <v>0</v>
      </c>
      <c r="K249" s="412">
        <f t="shared" si="23"/>
        <v>0</v>
      </c>
      <c r="L249" s="460">
        <f t="shared" si="24"/>
        <v>0</v>
      </c>
      <c r="M249" s="105"/>
    </row>
    <row r="250" spans="2:13" x14ac:dyDescent="0.25">
      <c r="B250" s="409">
        <v>248</v>
      </c>
      <c r="C250" s="169" t="s">
        <v>661</v>
      </c>
      <c r="D250" s="170" t="s">
        <v>4</v>
      </c>
      <c r="E250" s="170">
        <v>10</v>
      </c>
      <c r="F250" s="415">
        <f t="shared" si="21"/>
        <v>25</v>
      </c>
      <c r="G250" s="407">
        <v>0</v>
      </c>
      <c r="H250" s="416">
        <f t="shared" si="19"/>
        <v>0</v>
      </c>
      <c r="I250" s="417">
        <f t="shared" si="20"/>
        <v>0</v>
      </c>
      <c r="J250" s="429">
        <f t="shared" si="22"/>
        <v>0</v>
      </c>
      <c r="K250" s="412">
        <f t="shared" si="23"/>
        <v>0</v>
      </c>
      <c r="L250" s="460">
        <f t="shared" si="24"/>
        <v>0</v>
      </c>
      <c r="M250" s="105"/>
    </row>
    <row r="251" spans="2:13" x14ac:dyDescent="0.25">
      <c r="B251" s="409">
        <v>249</v>
      </c>
      <c r="C251" s="169" t="s">
        <v>662</v>
      </c>
      <c r="D251" s="170" t="s">
        <v>4</v>
      </c>
      <c r="E251" s="170">
        <v>240</v>
      </c>
      <c r="F251" s="415">
        <f t="shared" si="21"/>
        <v>600</v>
      </c>
      <c r="G251" s="407">
        <v>0</v>
      </c>
      <c r="H251" s="416">
        <f t="shared" si="19"/>
        <v>0</v>
      </c>
      <c r="I251" s="417">
        <f t="shared" si="20"/>
        <v>0</v>
      </c>
      <c r="J251" s="429">
        <f t="shared" si="22"/>
        <v>0</v>
      </c>
      <c r="K251" s="412">
        <f t="shared" si="23"/>
        <v>0</v>
      </c>
      <c r="L251" s="460">
        <f t="shared" si="24"/>
        <v>0</v>
      </c>
      <c r="M251" s="105"/>
    </row>
    <row r="252" spans="2:13" x14ac:dyDescent="0.25">
      <c r="B252" s="413">
        <v>250</v>
      </c>
      <c r="C252" s="169" t="s">
        <v>663</v>
      </c>
      <c r="D252" s="170" t="s">
        <v>4</v>
      </c>
      <c r="E252" s="170">
        <v>240</v>
      </c>
      <c r="F252" s="415">
        <f t="shared" si="21"/>
        <v>600</v>
      </c>
      <c r="G252" s="407">
        <v>0</v>
      </c>
      <c r="H252" s="416">
        <f t="shared" si="19"/>
        <v>0</v>
      </c>
      <c r="I252" s="417">
        <f t="shared" si="20"/>
        <v>0</v>
      </c>
      <c r="J252" s="429">
        <f t="shared" si="22"/>
        <v>0</v>
      </c>
      <c r="K252" s="412">
        <f t="shared" si="23"/>
        <v>0</v>
      </c>
      <c r="L252" s="460">
        <f t="shared" si="24"/>
        <v>0</v>
      </c>
      <c r="M252" s="105"/>
    </row>
    <row r="253" spans="2:13" x14ac:dyDescent="0.25">
      <c r="B253" s="409">
        <v>251</v>
      </c>
      <c r="C253" s="169" t="s">
        <v>664</v>
      </c>
      <c r="D253" s="170" t="s">
        <v>4</v>
      </c>
      <c r="E253" s="170">
        <v>10</v>
      </c>
      <c r="F253" s="415">
        <f t="shared" si="21"/>
        <v>25</v>
      </c>
      <c r="G253" s="407">
        <v>0</v>
      </c>
      <c r="H253" s="416">
        <f t="shared" si="19"/>
        <v>0</v>
      </c>
      <c r="I253" s="417">
        <f t="shared" si="20"/>
        <v>0</v>
      </c>
      <c r="J253" s="429">
        <f t="shared" si="22"/>
        <v>0</v>
      </c>
      <c r="K253" s="412">
        <f t="shared" si="23"/>
        <v>0</v>
      </c>
      <c r="L253" s="460">
        <f t="shared" si="24"/>
        <v>0</v>
      </c>
      <c r="M253" s="105"/>
    </row>
    <row r="254" spans="2:13" x14ac:dyDescent="0.25">
      <c r="B254" s="110">
        <v>252</v>
      </c>
      <c r="C254" s="111" t="s">
        <v>665</v>
      </c>
      <c r="D254" s="112" t="s">
        <v>4</v>
      </c>
      <c r="E254" s="112">
        <v>1</v>
      </c>
      <c r="F254" s="108">
        <v>3</v>
      </c>
      <c r="G254" s="407">
        <v>0</v>
      </c>
      <c r="H254" s="113">
        <f t="shared" si="19"/>
        <v>0</v>
      </c>
      <c r="I254" s="109">
        <f t="shared" si="20"/>
        <v>0</v>
      </c>
      <c r="J254" s="429">
        <f t="shared" si="22"/>
        <v>0</v>
      </c>
      <c r="K254" s="412">
        <f t="shared" si="23"/>
        <v>0</v>
      </c>
      <c r="L254" s="460">
        <f t="shared" si="24"/>
        <v>0</v>
      </c>
      <c r="M254" s="105"/>
    </row>
    <row r="255" spans="2:13" x14ac:dyDescent="0.25">
      <c r="B255" s="106">
        <v>253</v>
      </c>
      <c r="C255" s="111" t="s">
        <v>666</v>
      </c>
      <c r="D255" s="112" t="s">
        <v>4</v>
      </c>
      <c r="E255" s="112">
        <v>12</v>
      </c>
      <c r="F255" s="108">
        <f t="shared" ref="F255:F293" si="25">E255*2.5</f>
        <v>30</v>
      </c>
      <c r="G255" s="407">
        <v>0</v>
      </c>
      <c r="H255" s="113">
        <f t="shared" si="19"/>
        <v>0</v>
      </c>
      <c r="I255" s="109">
        <f t="shared" si="20"/>
        <v>0</v>
      </c>
      <c r="J255" s="429">
        <f t="shared" si="22"/>
        <v>0</v>
      </c>
      <c r="K255" s="412">
        <f t="shared" si="23"/>
        <v>0</v>
      </c>
      <c r="L255" s="460">
        <f t="shared" si="24"/>
        <v>0</v>
      </c>
      <c r="M255" s="105"/>
    </row>
    <row r="256" spans="2:13" x14ac:dyDescent="0.25">
      <c r="B256" s="110">
        <v>254</v>
      </c>
      <c r="C256" s="111" t="s">
        <v>667</v>
      </c>
      <c r="D256" s="112" t="s">
        <v>4</v>
      </c>
      <c r="E256" s="112">
        <v>12</v>
      </c>
      <c r="F256" s="108">
        <f t="shared" si="25"/>
        <v>30</v>
      </c>
      <c r="G256" s="407">
        <v>0</v>
      </c>
      <c r="H256" s="113">
        <f t="shared" si="19"/>
        <v>0</v>
      </c>
      <c r="I256" s="109">
        <f t="shared" si="20"/>
        <v>0</v>
      </c>
      <c r="J256" s="429">
        <f t="shared" si="22"/>
        <v>0</v>
      </c>
      <c r="K256" s="412">
        <f t="shared" si="23"/>
        <v>0</v>
      </c>
      <c r="L256" s="460">
        <f t="shared" si="24"/>
        <v>0</v>
      </c>
      <c r="M256" s="105"/>
    </row>
    <row r="257" spans="2:13" x14ac:dyDescent="0.25">
      <c r="B257" s="110">
        <v>255</v>
      </c>
      <c r="C257" s="111" t="s">
        <v>668</v>
      </c>
      <c r="D257" s="114" t="s">
        <v>4</v>
      </c>
      <c r="E257" s="114">
        <v>12</v>
      </c>
      <c r="F257" s="108">
        <f t="shared" si="25"/>
        <v>30</v>
      </c>
      <c r="G257" s="407">
        <v>0</v>
      </c>
      <c r="H257" s="113">
        <f t="shared" ref="H257:H293" si="26">G257*E257</f>
        <v>0</v>
      </c>
      <c r="I257" s="109">
        <f t="shared" ref="I257:I293" si="27">G257*F257</f>
        <v>0</v>
      </c>
      <c r="J257" s="429">
        <f t="shared" si="22"/>
        <v>0</v>
      </c>
      <c r="K257" s="412">
        <f t="shared" si="23"/>
        <v>0</v>
      </c>
      <c r="L257" s="460">
        <f t="shared" si="24"/>
        <v>0</v>
      </c>
      <c r="M257" s="105"/>
    </row>
    <row r="258" spans="2:13" x14ac:dyDescent="0.25">
      <c r="B258" s="106">
        <v>256</v>
      </c>
      <c r="C258" s="111" t="s">
        <v>669</v>
      </c>
      <c r="D258" s="112" t="s">
        <v>4</v>
      </c>
      <c r="E258" s="112">
        <v>12</v>
      </c>
      <c r="F258" s="108">
        <f t="shared" si="25"/>
        <v>30</v>
      </c>
      <c r="G258" s="407">
        <v>0</v>
      </c>
      <c r="H258" s="113">
        <f t="shared" si="26"/>
        <v>0</v>
      </c>
      <c r="I258" s="109">
        <f t="shared" si="27"/>
        <v>0</v>
      </c>
      <c r="J258" s="429">
        <f t="shared" si="22"/>
        <v>0</v>
      </c>
      <c r="K258" s="412">
        <f t="shared" si="23"/>
        <v>0</v>
      </c>
      <c r="L258" s="460">
        <f t="shared" si="24"/>
        <v>0</v>
      </c>
      <c r="M258" s="105"/>
    </row>
    <row r="259" spans="2:13" x14ac:dyDescent="0.25">
      <c r="B259" s="110">
        <v>257</v>
      </c>
      <c r="C259" s="111" t="s">
        <v>670</v>
      </c>
      <c r="D259" s="112" t="s">
        <v>4</v>
      </c>
      <c r="E259" s="112">
        <v>12</v>
      </c>
      <c r="F259" s="108">
        <f t="shared" si="25"/>
        <v>30</v>
      </c>
      <c r="G259" s="407">
        <v>0</v>
      </c>
      <c r="H259" s="113">
        <f t="shared" si="26"/>
        <v>0</v>
      </c>
      <c r="I259" s="109">
        <f t="shared" si="27"/>
        <v>0</v>
      </c>
      <c r="J259" s="429">
        <f t="shared" si="22"/>
        <v>0</v>
      </c>
      <c r="K259" s="412">
        <f t="shared" si="23"/>
        <v>0</v>
      </c>
      <c r="L259" s="460">
        <f t="shared" si="24"/>
        <v>0</v>
      </c>
      <c r="M259" s="105"/>
    </row>
    <row r="260" spans="2:13" x14ac:dyDescent="0.25">
      <c r="B260" s="110">
        <v>258</v>
      </c>
      <c r="C260" s="111" t="s">
        <v>671</v>
      </c>
      <c r="D260" s="112" t="s">
        <v>4</v>
      </c>
      <c r="E260" s="112">
        <v>12</v>
      </c>
      <c r="F260" s="108">
        <f t="shared" si="25"/>
        <v>30</v>
      </c>
      <c r="G260" s="407">
        <v>0</v>
      </c>
      <c r="H260" s="113">
        <f t="shared" si="26"/>
        <v>0</v>
      </c>
      <c r="I260" s="109">
        <f t="shared" si="27"/>
        <v>0</v>
      </c>
      <c r="J260" s="429">
        <f t="shared" ref="J260:J325" si="28">G260*(1+$J$2)</f>
        <v>0</v>
      </c>
      <c r="K260" s="412">
        <f t="shared" ref="K260:K325" si="29">J260*E260</f>
        <v>0</v>
      </c>
      <c r="L260" s="460">
        <f t="shared" ref="L260:L325" si="30">J260*F260</f>
        <v>0</v>
      </c>
      <c r="M260" s="105"/>
    </row>
    <row r="261" spans="2:13" x14ac:dyDescent="0.25">
      <c r="B261" s="106">
        <v>259</v>
      </c>
      <c r="C261" s="111" t="s">
        <v>672</v>
      </c>
      <c r="D261" s="112" t="s">
        <v>4</v>
      </c>
      <c r="E261" s="112">
        <v>5</v>
      </c>
      <c r="F261" s="108">
        <v>13</v>
      </c>
      <c r="G261" s="407">
        <v>0</v>
      </c>
      <c r="H261" s="113">
        <f t="shared" si="26"/>
        <v>0</v>
      </c>
      <c r="I261" s="109">
        <f t="shared" si="27"/>
        <v>0</v>
      </c>
      <c r="J261" s="429">
        <f t="shared" si="28"/>
        <v>0</v>
      </c>
      <c r="K261" s="412">
        <f t="shared" si="29"/>
        <v>0</v>
      </c>
      <c r="L261" s="460">
        <f t="shared" si="30"/>
        <v>0</v>
      </c>
      <c r="M261" s="105"/>
    </row>
    <row r="262" spans="2:13" x14ac:dyDescent="0.25">
      <c r="B262" s="110">
        <v>260</v>
      </c>
      <c r="C262" s="111" t="s">
        <v>673</v>
      </c>
      <c r="D262" s="112" t="s">
        <v>4</v>
      </c>
      <c r="E262" s="112">
        <v>25</v>
      </c>
      <c r="F262" s="108">
        <v>63</v>
      </c>
      <c r="G262" s="407">
        <v>0</v>
      </c>
      <c r="H262" s="113">
        <f t="shared" si="26"/>
        <v>0</v>
      </c>
      <c r="I262" s="109">
        <f t="shared" si="27"/>
        <v>0</v>
      </c>
      <c r="J262" s="429">
        <f t="shared" si="28"/>
        <v>0</v>
      </c>
      <c r="K262" s="412">
        <f t="shared" si="29"/>
        <v>0</v>
      </c>
      <c r="L262" s="460">
        <f t="shared" si="30"/>
        <v>0</v>
      </c>
      <c r="M262" s="105"/>
    </row>
    <row r="263" spans="2:13" x14ac:dyDescent="0.25">
      <c r="B263" s="110">
        <v>261</v>
      </c>
      <c r="C263" s="111" t="s">
        <v>674</v>
      </c>
      <c r="D263" s="112" t="s">
        <v>4</v>
      </c>
      <c r="E263" s="112">
        <v>10</v>
      </c>
      <c r="F263" s="108">
        <f t="shared" si="25"/>
        <v>25</v>
      </c>
      <c r="G263" s="407">
        <v>0</v>
      </c>
      <c r="H263" s="113">
        <f t="shared" si="26"/>
        <v>0</v>
      </c>
      <c r="I263" s="109">
        <f t="shared" si="27"/>
        <v>0</v>
      </c>
      <c r="J263" s="429">
        <f t="shared" si="28"/>
        <v>0</v>
      </c>
      <c r="K263" s="412">
        <f t="shared" si="29"/>
        <v>0</v>
      </c>
      <c r="L263" s="460">
        <f t="shared" si="30"/>
        <v>0</v>
      </c>
      <c r="M263" s="105"/>
    </row>
    <row r="264" spans="2:13" x14ac:dyDescent="0.25">
      <c r="B264" s="106">
        <v>262</v>
      </c>
      <c r="C264" s="111" t="s">
        <v>675</v>
      </c>
      <c r="D264" s="112" t="s">
        <v>4</v>
      </c>
      <c r="E264" s="112">
        <v>10</v>
      </c>
      <c r="F264" s="108">
        <f t="shared" si="25"/>
        <v>25</v>
      </c>
      <c r="G264" s="407">
        <v>0</v>
      </c>
      <c r="H264" s="113">
        <f t="shared" si="26"/>
        <v>0</v>
      </c>
      <c r="I264" s="109">
        <f t="shared" si="27"/>
        <v>0</v>
      </c>
      <c r="J264" s="429">
        <f t="shared" si="28"/>
        <v>0</v>
      </c>
      <c r="K264" s="412">
        <f t="shared" si="29"/>
        <v>0</v>
      </c>
      <c r="L264" s="460">
        <f t="shared" si="30"/>
        <v>0</v>
      </c>
      <c r="M264" s="105"/>
    </row>
    <row r="265" spans="2:13" x14ac:dyDescent="0.25">
      <c r="B265" s="110">
        <v>263</v>
      </c>
      <c r="C265" s="111" t="s">
        <v>676</v>
      </c>
      <c r="D265" s="112" t="s">
        <v>4</v>
      </c>
      <c r="E265" s="112">
        <v>10</v>
      </c>
      <c r="F265" s="108">
        <f t="shared" si="25"/>
        <v>25</v>
      </c>
      <c r="G265" s="407">
        <v>0</v>
      </c>
      <c r="H265" s="113">
        <f t="shared" si="26"/>
        <v>0</v>
      </c>
      <c r="I265" s="109">
        <f t="shared" si="27"/>
        <v>0</v>
      </c>
      <c r="J265" s="429">
        <f t="shared" si="28"/>
        <v>0</v>
      </c>
      <c r="K265" s="412">
        <f t="shared" si="29"/>
        <v>0</v>
      </c>
      <c r="L265" s="460">
        <f t="shared" si="30"/>
        <v>0</v>
      </c>
      <c r="M265" s="105"/>
    </row>
    <row r="266" spans="2:13" x14ac:dyDescent="0.25">
      <c r="B266" s="110">
        <v>264</v>
      </c>
      <c r="C266" s="111" t="s">
        <v>677</v>
      </c>
      <c r="D266" s="112" t="s">
        <v>4</v>
      </c>
      <c r="E266" s="112">
        <v>5</v>
      </c>
      <c r="F266" s="108">
        <v>13</v>
      </c>
      <c r="G266" s="407">
        <v>0</v>
      </c>
      <c r="H266" s="113">
        <f t="shared" si="26"/>
        <v>0</v>
      </c>
      <c r="I266" s="109">
        <f t="shared" si="27"/>
        <v>0</v>
      </c>
      <c r="J266" s="429">
        <f t="shared" si="28"/>
        <v>0</v>
      </c>
      <c r="K266" s="412">
        <f t="shared" si="29"/>
        <v>0</v>
      </c>
      <c r="L266" s="460">
        <f t="shared" si="30"/>
        <v>0</v>
      </c>
      <c r="M266" s="105"/>
    </row>
    <row r="267" spans="2:13" x14ac:dyDescent="0.25">
      <c r="B267" s="106">
        <v>265</v>
      </c>
      <c r="C267" s="111" t="s">
        <v>678</v>
      </c>
      <c r="D267" s="112" t="s">
        <v>4</v>
      </c>
      <c r="E267" s="112">
        <v>30</v>
      </c>
      <c r="F267" s="108">
        <f t="shared" si="25"/>
        <v>75</v>
      </c>
      <c r="G267" s="407">
        <v>0</v>
      </c>
      <c r="H267" s="113">
        <f t="shared" si="26"/>
        <v>0</v>
      </c>
      <c r="I267" s="109">
        <f t="shared" si="27"/>
        <v>0</v>
      </c>
      <c r="J267" s="429">
        <f t="shared" si="28"/>
        <v>0</v>
      </c>
      <c r="K267" s="412">
        <f t="shared" si="29"/>
        <v>0</v>
      </c>
      <c r="L267" s="460">
        <f t="shared" si="30"/>
        <v>0</v>
      </c>
      <c r="M267" s="105"/>
    </row>
    <row r="268" spans="2:13" x14ac:dyDescent="0.25">
      <c r="B268" s="110">
        <v>266</v>
      </c>
      <c r="C268" s="111" t="s">
        <v>679</v>
      </c>
      <c r="D268" s="112" t="s">
        <v>4</v>
      </c>
      <c r="E268" s="112">
        <v>60</v>
      </c>
      <c r="F268" s="108">
        <f t="shared" si="25"/>
        <v>150</v>
      </c>
      <c r="G268" s="407">
        <v>0</v>
      </c>
      <c r="H268" s="113">
        <f t="shared" si="26"/>
        <v>0</v>
      </c>
      <c r="I268" s="109">
        <f t="shared" si="27"/>
        <v>0</v>
      </c>
      <c r="J268" s="429">
        <f t="shared" si="28"/>
        <v>0</v>
      </c>
      <c r="K268" s="412">
        <f t="shared" si="29"/>
        <v>0</v>
      </c>
      <c r="L268" s="460">
        <f t="shared" si="30"/>
        <v>0</v>
      </c>
      <c r="M268" s="105"/>
    </row>
    <row r="269" spans="2:13" x14ac:dyDescent="0.25">
      <c r="B269" s="110">
        <v>267</v>
      </c>
      <c r="C269" s="111" t="s">
        <v>680</v>
      </c>
      <c r="D269" s="112" t="s">
        <v>4</v>
      </c>
      <c r="E269" s="112">
        <v>10</v>
      </c>
      <c r="F269" s="108">
        <f t="shared" si="25"/>
        <v>25</v>
      </c>
      <c r="G269" s="407">
        <v>0</v>
      </c>
      <c r="H269" s="113">
        <f t="shared" si="26"/>
        <v>0</v>
      </c>
      <c r="I269" s="109">
        <f t="shared" si="27"/>
        <v>0</v>
      </c>
      <c r="J269" s="429">
        <f t="shared" si="28"/>
        <v>0</v>
      </c>
      <c r="K269" s="412">
        <f t="shared" si="29"/>
        <v>0</v>
      </c>
      <c r="L269" s="460">
        <f t="shared" si="30"/>
        <v>0</v>
      </c>
      <c r="M269" s="105"/>
    </row>
    <row r="270" spans="2:13" x14ac:dyDescent="0.25">
      <c r="B270" s="106">
        <v>268</v>
      </c>
      <c r="C270" s="111" t="s">
        <v>681</v>
      </c>
      <c r="D270" s="112" t="s">
        <v>4</v>
      </c>
      <c r="E270" s="112">
        <v>6</v>
      </c>
      <c r="F270" s="108">
        <f t="shared" si="25"/>
        <v>15</v>
      </c>
      <c r="G270" s="407">
        <v>0</v>
      </c>
      <c r="H270" s="113">
        <f t="shared" si="26"/>
        <v>0</v>
      </c>
      <c r="I270" s="109">
        <f t="shared" si="27"/>
        <v>0</v>
      </c>
      <c r="J270" s="429">
        <f t="shared" si="28"/>
        <v>0</v>
      </c>
      <c r="K270" s="412">
        <f t="shared" si="29"/>
        <v>0</v>
      </c>
      <c r="L270" s="460">
        <f t="shared" si="30"/>
        <v>0</v>
      </c>
      <c r="M270" s="105"/>
    </row>
    <row r="271" spans="2:13" x14ac:dyDescent="0.25">
      <c r="B271" s="110">
        <v>269</v>
      </c>
      <c r="C271" s="111" t="s">
        <v>682</v>
      </c>
      <c r="D271" s="112" t="s">
        <v>4</v>
      </c>
      <c r="E271" s="112">
        <v>10</v>
      </c>
      <c r="F271" s="108">
        <f t="shared" si="25"/>
        <v>25</v>
      </c>
      <c r="G271" s="407">
        <v>0</v>
      </c>
      <c r="H271" s="113">
        <f t="shared" si="26"/>
        <v>0</v>
      </c>
      <c r="I271" s="109">
        <f t="shared" si="27"/>
        <v>0</v>
      </c>
      <c r="J271" s="429">
        <f t="shared" si="28"/>
        <v>0</v>
      </c>
      <c r="K271" s="412">
        <f t="shared" si="29"/>
        <v>0</v>
      </c>
      <c r="L271" s="460">
        <f t="shared" si="30"/>
        <v>0</v>
      </c>
      <c r="M271" s="105"/>
    </row>
    <row r="272" spans="2:13" x14ac:dyDescent="0.25">
      <c r="B272" s="110">
        <v>270</v>
      </c>
      <c r="C272" s="118" t="s">
        <v>683</v>
      </c>
      <c r="D272" s="117" t="s">
        <v>4</v>
      </c>
      <c r="E272" s="117">
        <v>10</v>
      </c>
      <c r="F272" s="108">
        <f t="shared" si="25"/>
        <v>25</v>
      </c>
      <c r="G272" s="407">
        <v>0</v>
      </c>
      <c r="H272" s="113">
        <f t="shared" si="26"/>
        <v>0</v>
      </c>
      <c r="I272" s="109">
        <f t="shared" si="27"/>
        <v>0</v>
      </c>
      <c r="J272" s="429">
        <f t="shared" si="28"/>
        <v>0</v>
      </c>
      <c r="K272" s="412">
        <f t="shared" si="29"/>
        <v>0</v>
      </c>
      <c r="L272" s="460">
        <f t="shared" si="30"/>
        <v>0</v>
      </c>
      <c r="M272" s="105"/>
    </row>
    <row r="273" spans="2:13" x14ac:dyDescent="0.25">
      <c r="B273" s="106">
        <v>271</v>
      </c>
      <c r="C273" s="111" t="s">
        <v>684</v>
      </c>
      <c r="D273" s="112" t="s">
        <v>4</v>
      </c>
      <c r="E273" s="112">
        <v>10</v>
      </c>
      <c r="F273" s="108">
        <f t="shared" si="25"/>
        <v>25</v>
      </c>
      <c r="G273" s="407">
        <v>0</v>
      </c>
      <c r="H273" s="113">
        <f t="shared" si="26"/>
        <v>0</v>
      </c>
      <c r="I273" s="109">
        <f t="shared" si="27"/>
        <v>0</v>
      </c>
      <c r="J273" s="429">
        <f t="shared" si="28"/>
        <v>0</v>
      </c>
      <c r="K273" s="412">
        <f t="shared" si="29"/>
        <v>0</v>
      </c>
      <c r="L273" s="460">
        <f t="shared" si="30"/>
        <v>0</v>
      </c>
      <c r="M273" s="105"/>
    </row>
    <row r="274" spans="2:13" x14ac:dyDescent="0.25">
      <c r="B274" s="110">
        <v>272</v>
      </c>
      <c r="C274" s="111" t="s">
        <v>685</v>
      </c>
      <c r="D274" s="112" t="s">
        <v>4</v>
      </c>
      <c r="E274" s="112">
        <v>10</v>
      </c>
      <c r="F274" s="108">
        <f t="shared" si="25"/>
        <v>25</v>
      </c>
      <c r="G274" s="407">
        <v>0</v>
      </c>
      <c r="H274" s="113">
        <f t="shared" si="26"/>
        <v>0</v>
      </c>
      <c r="I274" s="109">
        <f t="shared" si="27"/>
        <v>0</v>
      </c>
      <c r="J274" s="429">
        <f t="shared" si="28"/>
        <v>0</v>
      </c>
      <c r="K274" s="412">
        <f t="shared" si="29"/>
        <v>0</v>
      </c>
      <c r="L274" s="460">
        <f t="shared" si="30"/>
        <v>0</v>
      </c>
      <c r="M274" s="105"/>
    </row>
    <row r="275" spans="2:13" x14ac:dyDescent="0.25">
      <c r="B275" s="110">
        <v>273</v>
      </c>
      <c r="C275" s="111" t="s">
        <v>686</v>
      </c>
      <c r="D275" s="112" t="s">
        <v>4</v>
      </c>
      <c r="E275" s="112">
        <v>3</v>
      </c>
      <c r="F275" s="108">
        <v>8</v>
      </c>
      <c r="G275" s="407">
        <v>0</v>
      </c>
      <c r="H275" s="113">
        <f t="shared" si="26"/>
        <v>0</v>
      </c>
      <c r="I275" s="109">
        <f t="shared" si="27"/>
        <v>0</v>
      </c>
      <c r="J275" s="429">
        <f t="shared" si="28"/>
        <v>0</v>
      </c>
      <c r="K275" s="412">
        <f t="shared" si="29"/>
        <v>0</v>
      </c>
      <c r="L275" s="460">
        <f t="shared" si="30"/>
        <v>0</v>
      </c>
      <c r="M275" s="105"/>
    </row>
    <row r="276" spans="2:13" ht="30" x14ac:dyDescent="0.25">
      <c r="B276" s="106">
        <v>274</v>
      </c>
      <c r="C276" s="111" t="s">
        <v>687</v>
      </c>
      <c r="D276" s="112" t="s">
        <v>4</v>
      </c>
      <c r="E276" s="112">
        <v>5</v>
      </c>
      <c r="F276" s="108">
        <v>13</v>
      </c>
      <c r="G276" s="407">
        <v>0</v>
      </c>
      <c r="H276" s="113">
        <f t="shared" si="26"/>
        <v>0</v>
      </c>
      <c r="I276" s="109">
        <f t="shared" si="27"/>
        <v>0</v>
      </c>
      <c r="J276" s="429">
        <f t="shared" si="28"/>
        <v>0</v>
      </c>
      <c r="K276" s="412">
        <f t="shared" si="29"/>
        <v>0</v>
      </c>
      <c r="L276" s="460">
        <f t="shared" si="30"/>
        <v>0</v>
      </c>
      <c r="M276" s="105"/>
    </row>
    <row r="277" spans="2:13" x14ac:dyDescent="0.25">
      <c r="B277" s="110">
        <v>275</v>
      </c>
      <c r="C277" s="111" t="s">
        <v>688</v>
      </c>
      <c r="D277" s="112" t="s">
        <v>4</v>
      </c>
      <c r="E277" s="112">
        <v>50</v>
      </c>
      <c r="F277" s="108">
        <f t="shared" si="25"/>
        <v>125</v>
      </c>
      <c r="G277" s="407">
        <v>0</v>
      </c>
      <c r="H277" s="113">
        <f t="shared" si="26"/>
        <v>0</v>
      </c>
      <c r="I277" s="109">
        <f t="shared" si="27"/>
        <v>0</v>
      </c>
      <c r="J277" s="429">
        <f t="shared" si="28"/>
        <v>0</v>
      </c>
      <c r="K277" s="412">
        <f t="shared" si="29"/>
        <v>0</v>
      </c>
      <c r="L277" s="460">
        <f t="shared" si="30"/>
        <v>0</v>
      </c>
      <c r="M277" s="105"/>
    </row>
    <row r="278" spans="2:13" x14ac:dyDescent="0.25">
      <c r="B278" s="110">
        <v>276</v>
      </c>
      <c r="C278" s="111" t="s">
        <v>689</v>
      </c>
      <c r="D278" s="112" t="s">
        <v>4</v>
      </c>
      <c r="E278" s="112">
        <v>50</v>
      </c>
      <c r="F278" s="108">
        <f t="shared" si="25"/>
        <v>125</v>
      </c>
      <c r="G278" s="407">
        <v>0</v>
      </c>
      <c r="H278" s="113">
        <f t="shared" si="26"/>
        <v>0</v>
      </c>
      <c r="I278" s="109">
        <f t="shared" si="27"/>
        <v>0</v>
      </c>
      <c r="J278" s="429">
        <f t="shared" si="28"/>
        <v>0</v>
      </c>
      <c r="K278" s="412">
        <f t="shared" si="29"/>
        <v>0</v>
      </c>
      <c r="L278" s="460">
        <f t="shared" si="30"/>
        <v>0</v>
      </c>
      <c r="M278" s="105"/>
    </row>
    <row r="279" spans="2:13" x14ac:dyDescent="0.25">
      <c r="B279" s="106">
        <v>277</v>
      </c>
      <c r="C279" s="111" t="s">
        <v>690</v>
      </c>
      <c r="D279" s="112" t="s">
        <v>4</v>
      </c>
      <c r="E279" s="112">
        <v>6</v>
      </c>
      <c r="F279" s="108">
        <f t="shared" si="25"/>
        <v>15</v>
      </c>
      <c r="G279" s="407">
        <v>0</v>
      </c>
      <c r="H279" s="113">
        <f t="shared" si="26"/>
        <v>0</v>
      </c>
      <c r="I279" s="109">
        <f t="shared" si="27"/>
        <v>0</v>
      </c>
      <c r="J279" s="429">
        <f t="shared" si="28"/>
        <v>0</v>
      </c>
      <c r="K279" s="412">
        <f t="shared" si="29"/>
        <v>0</v>
      </c>
      <c r="L279" s="460">
        <f t="shared" si="30"/>
        <v>0</v>
      </c>
      <c r="M279" s="105"/>
    </row>
    <row r="280" spans="2:13" x14ac:dyDescent="0.25">
      <c r="B280" s="110">
        <v>278</v>
      </c>
      <c r="C280" s="111" t="s">
        <v>691</v>
      </c>
      <c r="D280" s="112" t="s">
        <v>4</v>
      </c>
      <c r="E280" s="112">
        <v>6</v>
      </c>
      <c r="F280" s="108">
        <f t="shared" si="25"/>
        <v>15</v>
      </c>
      <c r="G280" s="407">
        <v>0</v>
      </c>
      <c r="H280" s="113">
        <f t="shared" si="26"/>
        <v>0</v>
      </c>
      <c r="I280" s="109">
        <f t="shared" si="27"/>
        <v>0</v>
      </c>
      <c r="J280" s="429">
        <f t="shared" si="28"/>
        <v>0</v>
      </c>
      <c r="K280" s="412">
        <f t="shared" si="29"/>
        <v>0</v>
      </c>
      <c r="L280" s="460">
        <f t="shared" si="30"/>
        <v>0</v>
      </c>
      <c r="M280" s="105"/>
    </row>
    <row r="281" spans="2:13" x14ac:dyDescent="0.25">
      <c r="B281" s="110">
        <v>279</v>
      </c>
      <c r="C281" s="111" t="s">
        <v>692</v>
      </c>
      <c r="D281" s="112" t="s">
        <v>4</v>
      </c>
      <c r="E281" s="112">
        <v>6</v>
      </c>
      <c r="F281" s="108">
        <f t="shared" si="25"/>
        <v>15</v>
      </c>
      <c r="G281" s="407">
        <v>0</v>
      </c>
      <c r="H281" s="113">
        <f t="shared" si="26"/>
        <v>0</v>
      </c>
      <c r="I281" s="109">
        <f t="shared" si="27"/>
        <v>0</v>
      </c>
      <c r="J281" s="429">
        <f t="shared" si="28"/>
        <v>0</v>
      </c>
      <c r="K281" s="412">
        <f t="shared" si="29"/>
        <v>0</v>
      </c>
      <c r="L281" s="460">
        <f t="shared" si="30"/>
        <v>0</v>
      </c>
      <c r="M281" s="105"/>
    </row>
    <row r="282" spans="2:13" x14ac:dyDescent="0.25">
      <c r="B282" s="106">
        <v>280</v>
      </c>
      <c r="C282" s="111" t="s">
        <v>693</v>
      </c>
      <c r="D282" s="112" t="s">
        <v>4</v>
      </c>
      <c r="E282" s="112">
        <v>6</v>
      </c>
      <c r="F282" s="108">
        <f t="shared" si="25"/>
        <v>15</v>
      </c>
      <c r="G282" s="407">
        <v>0</v>
      </c>
      <c r="H282" s="113">
        <f t="shared" si="26"/>
        <v>0</v>
      </c>
      <c r="I282" s="109">
        <f t="shared" si="27"/>
        <v>0</v>
      </c>
      <c r="J282" s="429">
        <f t="shared" si="28"/>
        <v>0</v>
      </c>
      <c r="K282" s="412">
        <f t="shared" si="29"/>
        <v>0</v>
      </c>
      <c r="L282" s="460">
        <f t="shared" si="30"/>
        <v>0</v>
      </c>
      <c r="M282" s="105"/>
    </row>
    <row r="283" spans="2:13" x14ac:dyDescent="0.25">
      <c r="B283" s="110">
        <v>281</v>
      </c>
      <c r="C283" s="111" t="s">
        <v>694</v>
      </c>
      <c r="D283" s="112" t="s">
        <v>4</v>
      </c>
      <c r="E283" s="112">
        <v>6</v>
      </c>
      <c r="F283" s="108">
        <f t="shared" si="25"/>
        <v>15</v>
      </c>
      <c r="G283" s="407">
        <v>0</v>
      </c>
      <c r="H283" s="113">
        <f t="shared" si="26"/>
        <v>0</v>
      </c>
      <c r="I283" s="109">
        <f t="shared" si="27"/>
        <v>0</v>
      </c>
      <c r="J283" s="429">
        <f t="shared" si="28"/>
        <v>0</v>
      </c>
      <c r="K283" s="412">
        <f t="shared" si="29"/>
        <v>0</v>
      </c>
      <c r="L283" s="460">
        <f t="shared" si="30"/>
        <v>0</v>
      </c>
      <c r="M283" s="105"/>
    </row>
    <row r="284" spans="2:13" x14ac:dyDescent="0.25">
      <c r="B284" s="110">
        <v>282</v>
      </c>
      <c r="C284" s="111" t="s">
        <v>695</v>
      </c>
      <c r="D284" s="112" t="s">
        <v>4</v>
      </c>
      <c r="E284" s="112">
        <v>6</v>
      </c>
      <c r="F284" s="108">
        <f t="shared" si="25"/>
        <v>15</v>
      </c>
      <c r="G284" s="407">
        <v>0</v>
      </c>
      <c r="H284" s="113">
        <f t="shared" si="26"/>
        <v>0</v>
      </c>
      <c r="I284" s="109">
        <f t="shared" si="27"/>
        <v>0</v>
      </c>
      <c r="J284" s="429">
        <f t="shared" si="28"/>
        <v>0</v>
      </c>
      <c r="K284" s="412">
        <f t="shared" si="29"/>
        <v>0</v>
      </c>
      <c r="L284" s="460">
        <f t="shared" si="30"/>
        <v>0</v>
      </c>
      <c r="M284" s="105"/>
    </row>
    <row r="285" spans="2:13" x14ac:dyDescent="0.25">
      <c r="B285" s="106">
        <v>283</v>
      </c>
      <c r="C285" s="111" t="s">
        <v>696</v>
      </c>
      <c r="D285" s="112" t="s">
        <v>4</v>
      </c>
      <c r="E285" s="112">
        <v>3</v>
      </c>
      <c r="F285" s="108">
        <v>8</v>
      </c>
      <c r="G285" s="407">
        <v>0</v>
      </c>
      <c r="H285" s="113">
        <f t="shared" si="26"/>
        <v>0</v>
      </c>
      <c r="I285" s="109">
        <f t="shared" si="27"/>
        <v>0</v>
      </c>
      <c r="J285" s="429">
        <f t="shared" si="28"/>
        <v>0</v>
      </c>
      <c r="K285" s="412">
        <f t="shared" si="29"/>
        <v>0</v>
      </c>
      <c r="L285" s="460">
        <f t="shared" si="30"/>
        <v>0</v>
      </c>
      <c r="M285" s="105"/>
    </row>
    <row r="286" spans="2:13" x14ac:dyDescent="0.25">
      <c r="B286" s="110">
        <v>284</v>
      </c>
      <c r="C286" s="111" t="s">
        <v>697</v>
      </c>
      <c r="D286" s="112" t="s">
        <v>4</v>
      </c>
      <c r="E286" s="112">
        <v>12</v>
      </c>
      <c r="F286" s="108">
        <f t="shared" si="25"/>
        <v>30</v>
      </c>
      <c r="G286" s="407">
        <v>0</v>
      </c>
      <c r="H286" s="113">
        <f t="shared" si="26"/>
        <v>0</v>
      </c>
      <c r="I286" s="109">
        <f t="shared" si="27"/>
        <v>0</v>
      </c>
      <c r="J286" s="429">
        <f t="shared" si="28"/>
        <v>0</v>
      </c>
      <c r="K286" s="412">
        <f t="shared" si="29"/>
        <v>0</v>
      </c>
      <c r="L286" s="460">
        <f t="shared" si="30"/>
        <v>0</v>
      </c>
      <c r="M286" s="105"/>
    </row>
    <row r="287" spans="2:13" x14ac:dyDescent="0.25">
      <c r="B287" s="110">
        <v>285</v>
      </c>
      <c r="C287" s="111" t="s">
        <v>698</v>
      </c>
      <c r="D287" s="112" t="s">
        <v>4</v>
      </c>
      <c r="E287" s="112">
        <v>3</v>
      </c>
      <c r="F287" s="108">
        <v>8</v>
      </c>
      <c r="G287" s="407">
        <v>0</v>
      </c>
      <c r="H287" s="113">
        <f t="shared" si="26"/>
        <v>0</v>
      </c>
      <c r="I287" s="109">
        <f t="shared" si="27"/>
        <v>0</v>
      </c>
      <c r="J287" s="429">
        <f t="shared" si="28"/>
        <v>0</v>
      </c>
      <c r="K287" s="412">
        <f t="shared" si="29"/>
        <v>0</v>
      </c>
      <c r="L287" s="460">
        <f t="shared" si="30"/>
        <v>0</v>
      </c>
      <c r="M287" s="105"/>
    </row>
    <row r="288" spans="2:13" x14ac:dyDescent="0.25">
      <c r="B288" s="106">
        <v>286</v>
      </c>
      <c r="C288" s="111" t="s">
        <v>699</v>
      </c>
      <c r="D288" s="112" t="s">
        <v>4</v>
      </c>
      <c r="E288" s="112">
        <v>3</v>
      </c>
      <c r="F288" s="108">
        <v>8</v>
      </c>
      <c r="G288" s="407">
        <v>0</v>
      </c>
      <c r="H288" s="113">
        <f t="shared" si="26"/>
        <v>0</v>
      </c>
      <c r="I288" s="109">
        <f t="shared" si="27"/>
        <v>0</v>
      </c>
      <c r="J288" s="429">
        <f t="shared" si="28"/>
        <v>0</v>
      </c>
      <c r="K288" s="412">
        <f t="shared" si="29"/>
        <v>0</v>
      </c>
      <c r="L288" s="460">
        <f t="shared" si="30"/>
        <v>0</v>
      </c>
      <c r="M288" s="105"/>
    </row>
    <row r="289" spans="1:13" x14ac:dyDescent="0.25">
      <c r="B289" s="110">
        <v>287</v>
      </c>
      <c r="C289" s="111" t="s">
        <v>700</v>
      </c>
      <c r="D289" s="112" t="s">
        <v>4</v>
      </c>
      <c r="E289" s="112">
        <v>3</v>
      </c>
      <c r="F289" s="108">
        <v>8</v>
      </c>
      <c r="G289" s="407">
        <v>0</v>
      </c>
      <c r="H289" s="113">
        <f t="shared" si="26"/>
        <v>0</v>
      </c>
      <c r="I289" s="109">
        <f t="shared" si="27"/>
        <v>0</v>
      </c>
      <c r="J289" s="429">
        <f t="shared" si="28"/>
        <v>0</v>
      </c>
      <c r="K289" s="412">
        <f t="shared" si="29"/>
        <v>0</v>
      </c>
      <c r="L289" s="460">
        <f t="shared" si="30"/>
        <v>0</v>
      </c>
      <c r="M289" s="105"/>
    </row>
    <row r="290" spans="1:13" x14ac:dyDescent="0.25">
      <c r="B290" s="110">
        <v>288</v>
      </c>
      <c r="C290" s="111" t="s">
        <v>701</v>
      </c>
      <c r="D290" s="112" t="s">
        <v>4</v>
      </c>
      <c r="E290" s="112">
        <v>3</v>
      </c>
      <c r="F290" s="108">
        <v>8</v>
      </c>
      <c r="G290" s="407">
        <v>0</v>
      </c>
      <c r="H290" s="113">
        <f t="shared" si="26"/>
        <v>0</v>
      </c>
      <c r="I290" s="109">
        <f t="shared" si="27"/>
        <v>0</v>
      </c>
      <c r="J290" s="429">
        <f t="shared" si="28"/>
        <v>0</v>
      </c>
      <c r="K290" s="412">
        <f t="shared" si="29"/>
        <v>0</v>
      </c>
      <c r="L290" s="460">
        <f t="shared" si="30"/>
        <v>0</v>
      </c>
      <c r="M290" s="105"/>
    </row>
    <row r="291" spans="1:13" x14ac:dyDescent="0.25">
      <c r="B291" s="413">
        <v>289</v>
      </c>
      <c r="C291" s="118" t="s">
        <v>702</v>
      </c>
      <c r="D291" s="117" t="s">
        <v>4</v>
      </c>
      <c r="E291" s="117">
        <v>1</v>
      </c>
      <c r="F291" s="410">
        <v>3</v>
      </c>
      <c r="G291" s="407">
        <v>0</v>
      </c>
      <c r="H291" s="411">
        <f t="shared" si="26"/>
        <v>0</v>
      </c>
      <c r="I291" s="412">
        <f t="shared" si="27"/>
        <v>0</v>
      </c>
      <c r="J291" s="429">
        <f t="shared" si="28"/>
        <v>0</v>
      </c>
      <c r="K291" s="412">
        <f t="shared" si="29"/>
        <v>0</v>
      </c>
      <c r="L291" s="460">
        <f t="shared" si="30"/>
        <v>0</v>
      </c>
      <c r="M291" s="105"/>
    </row>
    <row r="292" spans="1:13" x14ac:dyDescent="0.25">
      <c r="B292" s="409">
        <v>290</v>
      </c>
      <c r="C292" s="118" t="s">
        <v>703</v>
      </c>
      <c r="D292" s="117" t="s">
        <v>4</v>
      </c>
      <c r="E292" s="117">
        <v>1</v>
      </c>
      <c r="F292" s="410">
        <v>3</v>
      </c>
      <c r="G292" s="407">
        <v>0</v>
      </c>
      <c r="H292" s="411">
        <f t="shared" si="26"/>
        <v>0</v>
      </c>
      <c r="I292" s="412">
        <f t="shared" si="27"/>
        <v>0</v>
      </c>
      <c r="J292" s="429">
        <f t="shared" si="28"/>
        <v>0</v>
      </c>
      <c r="K292" s="412">
        <f t="shared" si="29"/>
        <v>0</v>
      </c>
      <c r="L292" s="460">
        <f t="shared" si="30"/>
        <v>0</v>
      </c>
      <c r="M292" s="105"/>
    </row>
    <row r="293" spans="1:13" x14ac:dyDescent="0.25">
      <c r="B293" s="409">
        <v>291</v>
      </c>
      <c r="C293" s="118" t="s">
        <v>704</v>
      </c>
      <c r="D293" s="117" t="s">
        <v>4</v>
      </c>
      <c r="E293" s="117">
        <v>20</v>
      </c>
      <c r="F293" s="410">
        <f t="shared" si="25"/>
        <v>50</v>
      </c>
      <c r="G293" s="407">
        <v>0</v>
      </c>
      <c r="H293" s="411">
        <f t="shared" si="26"/>
        <v>0</v>
      </c>
      <c r="I293" s="412">
        <f t="shared" si="27"/>
        <v>0</v>
      </c>
      <c r="J293" s="429">
        <f t="shared" si="28"/>
        <v>0</v>
      </c>
      <c r="K293" s="412">
        <f t="shared" si="29"/>
        <v>0</v>
      </c>
      <c r="L293" s="460">
        <f t="shared" si="30"/>
        <v>0</v>
      </c>
      <c r="M293" s="105"/>
    </row>
    <row r="294" spans="1:13" x14ac:dyDescent="0.25">
      <c r="B294" s="618" t="s">
        <v>705</v>
      </c>
      <c r="C294" s="619"/>
      <c r="D294" s="619"/>
      <c r="E294" s="619"/>
      <c r="F294" s="619"/>
      <c r="G294" s="620"/>
      <c r="H294" s="433">
        <f>SUM(H3:H293)</f>
        <v>0</v>
      </c>
      <c r="I294" s="433">
        <f>SUM(I3:I293)</f>
        <v>0</v>
      </c>
      <c r="J294" s="433">
        <f>SUM(J3:J293)</f>
        <v>0</v>
      </c>
      <c r="K294" s="433">
        <f>SUM(K3:K293)</f>
        <v>0</v>
      </c>
      <c r="L294" s="433">
        <f>SUM(L3:L293)</f>
        <v>0</v>
      </c>
      <c r="M294" s="105"/>
    </row>
    <row r="295" spans="1:13" x14ac:dyDescent="0.25">
      <c r="B295" s="434"/>
      <c r="C295" s="434"/>
      <c r="D295" s="434"/>
      <c r="E295" s="434"/>
      <c r="F295" s="434"/>
      <c r="G295" s="434"/>
      <c r="H295" s="435"/>
      <c r="I295" s="435"/>
      <c r="J295" s="435"/>
      <c r="K295" s="435"/>
      <c r="L295" s="435"/>
      <c r="M295" s="105"/>
    </row>
    <row r="296" spans="1:13" x14ac:dyDescent="0.25">
      <c r="B296" s="434"/>
      <c r="C296" s="434"/>
      <c r="D296" s="434"/>
      <c r="E296" s="434"/>
      <c r="F296" s="434"/>
      <c r="G296" s="434"/>
      <c r="H296" s="435"/>
      <c r="I296" s="435"/>
      <c r="J296" s="435"/>
      <c r="K296" s="435"/>
      <c r="L296" s="435"/>
      <c r="M296" s="105"/>
    </row>
    <row r="297" spans="1:13" x14ac:dyDescent="0.25">
      <c r="B297" s="617" t="s">
        <v>706</v>
      </c>
      <c r="C297" s="617"/>
      <c r="D297" s="617"/>
      <c r="E297" s="617"/>
      <c r="F297" s="617"/>
      <c r="G297" s="617"/>
      <c r="H297" s="617"/>
      <c r="I297" s="617"/>
      <c r="J297" s="617"/>
      <c r="K297" s="617"/>
      <c r="L297" s="617"/>
      <c r="M297" s="105"/>
    </row>
    <row r="298" spans="1:13" ht="49.5" customHeight="1" x14ac:dyDescent="0.25">
      <c r="B298" s="406" t="s">
        <v>2</v>
      </c>
      <c r="C298" s="406" t="s">
        <v>707</v>
      </c>
      <c r="D298" s="431" t="s">
        <v>708</v>
      </c>
      <c r="E298" s="431" t="s">
        <v>397</v>
      </c>
      <c r="F298" s="431" t="s">
        <v>398</v>
      </c>
      <c r="G298" s="432" t="s">
        <v>709</v>
      </c>
      <c r="H298" s="432" t="s">
        <v>710</v>
      </c>
      <c r="I298" s="432" t="s">
        <v>711</v>
      </c>
      <c r="J298" s="431" t="s">
        <v>712</v>
      </c>
      <c r="K298" s="431" t="s">
        <v>403</v>
      </c>
      <c r="L298" s="431" t="s">
        <v>404</v>
      </c>
      <c r="M298" s="105"/>
    </row>
    <row r="299" spans="1:13" x14ac:dyDescent="0.25">
      <c r="A299" s="625" t="s">
        <v>713</v>
      </c>
      <c r="B299" s="126">
        <v>1</v>
      </c>
      <c r="C299" s="127" t="s">
        <v>714</v>
      </c>
      <c r="D299" s="127" t="s">
        <v>715</v>
      </c>
      <c r="E299" s="128">
        <v>340</v>
      </c>
      <c r="F299" s="128">
        <f>E299*2.5</f>
        <v>850</v>
      </c>
      <c r="G299" s="87">
        <v>0</v>
      </c>
      <c r="H299" s="87">
        <f>G299*E299</f>
        <v>0</v>
      </c>
      <c r="I299" s="87">
        <f>G299*F299</f>
        <v>0</v>
      </c>
      <c r="J299" s="429">
        <f t="shared" si="28"/>
        <v>0</v>
      </c>
      <c r="K299" s="412">
        <f t="shared" si="29"/>
        <v>0</v>
      </c>
      <c r="L299" s="460">
        <f t="shared" si="30"/>
        <v>0</v>
      </c>
    </row>
    <row r="300" spans="1:13" x14ac:dyDescent="0.25">
      <c r="A300" s="625"/>
      <c r="B300" s="126">
        <v>2</v>
      </c>
      <c r="C300" s="127" t="s">
        <v>716</v>
      </c>
      <c r="D300" s="127" t="s">
        <v>715</v>
      </c>
      <c r="E300" s="128">
        <v>240</v>
      </c>
      <c r="F300" s="128">
        <f t="shared" ref="F300:F336" si="31">E300*2.5</f>
        <v>600</v>
      </c>
      <c r="G300" s="87">
        <v>0</v>
      </c>
      <c r="H300" s="87">
        <f t="shared" ref="H300:H336" si="32">G300*E300</f>
        <v>0</v>
      </c>
      <c r="I300" s="87">
        <f t="shared" ref="I300:I336" si="33">G300*F300</f>
        <v>0</v>
      </c>
      <c r="J300" s="429">
        <f t="shared" si="28"/>
        <v>0</v>
      </c>
      <c r="K300" s="412">
        <f t="shared" si="29"/>
        <v>0</v>
      </c>
      <c r="L300" s="460">
        <f t="shared" si="30"/>
        <v>0</v>
      </c>
    </row>
    <row r="301" spans="1:13" x14ac:dyDescent="0.25">
      <c r="A301" s="625"/>
      <c r="B301" s="126">
        <v>3</v>
      </c>
      <c r="C301" s="127" t="s">
        <v>717</v>
      </c>
      <c r="D301" s="127" t="s">
        <v>245</v>
      </c>
      <c r="E301" s="128">
        <v>120</v>
      </c>
      <c r="F301" s="128">
        <f t="shared" si="31"/>
        <v>300</v>
      </c>
      <c r="G301" s="87">
        <v>0</v>
      </c>
      <c r="H301" s="87">
        <f t="shared" si="32"/>
        <v>0</v>
      </c>
      <c r="I301" s="87">
        <f t="shared" si="33"/>
        <v>0</v>
      </c>
      <c r="J301" s="429">
        <f t="shared" si="28"/>
        <v>0</v>
      </c>
      <c r="K301" s="412">
        <f t="shared" si="29"/>
        <v>0</v>
      </c>
      <c r="L301" s="460">
        <f t="shared" si="30"/>
        <v>0</v>
      </c>
    </row>
    <row r="302" spans="1:13" x14ac:dyDescent="0.25">
      <c r="A302" s="625"/>
      <c r="B302" s="126">
        <v>4</v>
      </c>
      <c r="C302" s="127" t="s">
        <v>718</v>
      </c>
      <c r="D302" s="127" t="s">
        <v>245</v>
      </c>
      <c r="E302" s="128">
        <v>120</v>
      </c>
      <c r="F302" s="128">
        <f t="shared" si="31"/>
        <v>300</v>
      </c>
      <c r="G302" s="87">
        <v>0</v>
      </c>
      <c r="H302" s="87">
        <f t="shared" si="32"/>
        <v>0</v>
      </c>
      <c r="I302" s="87">
        <f t="shared" si="33"/>
        <v>0</v>
      </c>
      <c r="J302" s="429">
        <f t="shared" si="28"/>
        <v>0</v>
      </c>
      <c r="K302" s="412">
        <f t="shared" si="29"/>
        <v>0</v>
      </c>
      <c r="L302" s="460">
        <f t="shared" si="30"/>
        <v>0</v>
      </c>
    </row>
    <row r="303" spans="1:13" x14ac:dyDescent="0.25">
      <c r="A303" s="625"/>
      <c r="B303" s="126">
        <v>5</v>
      </c>
      <c r="C303" s="423" t="s">
        <v>719</v>
      </c>
      <c r="D303" s="423" t="s">
        <v>245</v>
      </c>
      <c r="E303" s="129">
        <v>240</v>
      </c>
      <c r="F303" s="129">
        <f t="shared" si="31"/>
        <v>600</v>
      </c>
      <c r="G303" s="87">
        <v>0</v>
      </c>
      <c r="H303" s="398">
        <f t="shared" si="32"/>
        <v>0</v>
      </c>
      <c r="I303" s="398">
        <f t="shared" si="33"/>
        <v>0</v>
      </c>
      <c r="J303" s="429">
        <f t="shared" si="28"/>
        <v>0</v>
      </c>
      <c r="K303" s="412">
        <f t="shared" si="29"/>
        <v>0</v>
      </c>
      <c r="L303" s="460">
        <f t="shared" si="30"/>
        <v>0</v>
      </c>
    </row>
    <row r="304" spans="1:13" x14ac:dyDescent="0.25">
      <c r="A304" s="625"/>
      <c r="B304" s="126">
        <v>6</v>
      </c>
      <c r="C304" s="61" t="s">
        <v>720</v>
      </c>
      <c r="D304" s="61" t="s">
        <v>715</v>
      </c>
      <c r="E304" s="129">
        <v>1200</v>
      </c>
      <c r="F304" s="128">
        <f t="shared" si="31"/>
        <v>3000</v>
      </c>
      <c r="G304" s="87">
        <v>0</v>
      </c>
      <c r="H304" s="87">
        <f t="shared" si="32"/>
        <v>0</v>
      </c>
      <c r="I304" s="87">
        <f t="shared" si="33"/>
        <v>0</v>
      </c>
      <c r="J304" s="429">
        <f t="shared" si="28"/>
        <v>0</v>
      </c>
      <c r="K304" s="412">
        <f t="shared" si="29"/>
        <v>0</v>
      </c>
      <c r="L304" s="460">
        <f t="shared" si="30"/>
        <v>0</v>
      </c>
    </row>
    <row r="305" spans="1:12" x14ac:dyDescent="0.25">
      <c r="A305" s="625"/>
      <c r="B305" s="126">
        <v>7</v>
      </c>
      <c r="C305" s="61" t="s">
        <v>721</v>
      </c>
      <c r="D305" s="61" t="s">
        <v>715</v>
      </c>
      <c r="E305" s="129">
        <v>1200</v>
      </c>
      <c r="F305" s="129">
        <f t="shared" si="31"/>
        <v>3000</v>
      </c>
      <c r="G305" s="87">
        <v>0</v>
      </c>
      <c r="H305" s="87">
        <f t="shared" si="32"/>
        <v>0</v>
      </c>
      <c r="I305" s="87">
        <f t="shared" si="33"/>
        <v>0</v>
      </c>
      <c r="J305" s="429">
        <f t="shared" si="28"/>
        <v>0</v>
      </c>
      <c r="K305" s="412">
        <f t="shared" si="29"/>
        <v>0</v>
      </c>
      <c r="L305" s="460">
        <f t="shared" si="30"/>
        <v>0</v>
      </c>
    </row>
    <row r="306" spans="1:12" x14ac:dyDescent="0.25">
      <c r="A306" s="625"/>
      <c r="B306" s="126">
        <v>8</v>
      </c>
      <c r="C306" s="61" t="s">
        <v>722</v>
      </c>
      <c r="D306" s="61" t="s">
        <v>245</v>
      </c>
      <c r="E306" s="129">
        <v>480</v>
      </c>
      <c r="F306" s="129">
        <f t="shared" si="31"/>
        <v>1200</v>
      </c>
      <c r="G306" s="87">
        <v>0</v>
      </c>
      <c r="H306" s="87">
        <f t="shared" si="32"/>
        <v>0</v>
      </c>
      <c r="I306" s="87">
        <f t="shared" si="33"/>
        <v>0</v>
      </c>
      <c r="J306" s="429">
        <f t="shared" si="28"/>
        <v>0</v>
      </c>
      <c r="K306" s="412">
        <f t="shared" si="29"/>
        <v>0</v>
      </c>
      <c r="L306" s="460">
        <f t="shared" si="30"/>
        <v>0</v>
      </c>
    </row>
    <row r="307" spans="1:12" x14ac:dyDescent="0.25">
      <c r="A307" s="625"/>
      <c r="B307" s="126">
        <v>9</v>
      </c>
      <c r="C307" s="61" t="s">
        <v>723</v>
      </c>
      <c r="D307" s="61" t="s">
        <v>245</v>
      </c>
      <c r="E307" s="129">
        <v>960</v>
      </c>
      <c r="F307" s="129">
        <f t="shared" si="31"/>
        <v>2400</v>
      </c>
      <c r="G307" s="87">
        <v>0</v>
      </c>
      <c r="H307" s="87">
        <f t="shared" si="32"/>
        <v>0</v>
      </c>
      <c r="I307" s="87">
        <f t="shared" si="33"/>
        <v>0</v>
      </c>
      <c r="J307" s="429">
        <f t="shared" si="28"/>
        <v>0</v>
      </c>
      <c r="K307" s="412">
        <f t="shared" si="29"/>
        <v>0</v>
      </c>
      <c r="L307" s="460">
        <f t="shared" si="30"/>
        <v>0</v>
      </c>
    </row>
    <row r="308" spans="1:12" x14ac:dyDescent="0.25">
      <c r="A308" s="625"/>
      <c r="B308" s="126">
        <v>10</v>
      </c>
      <c r="C308" s="61" t="s">
        <v>724</v>
      </c>
      <c r="D308" s="61" t="s">
        <v>245</v>
      </c>
      <c r="E308" s="129">
        <v>12</v>
      </c>
      <c r="F308" s="128">
        <f t="shared" si="31"/>
        <v>30</v>
      </c>
      <c r="G308" s="87">
        <v>0</v>
      </c>
      <c r="H308" s="87">
        <f t="shared" si="32"/>
        <v>0</v>
      </c>
      <c r="I308" s="87">
        <f t="shared" si="33"/>
        <v>0</v>
      </c>
      <c r="J308" s="429">
        <f t="shared" si="28"/>
        <v>0</v>
      </c>
      <c r="K308" s="412">
        <f t="shared" si="29"/>
        <v>0</v>
      </c>
      <c r="L308" s="460">
        <f t="shared" si="30"/>
        <v>0</v>
      </c>
    </row>
    <row r="309" spans="1:12" x14ac:dyDescent="0.25">
      <c r="A309" s="625"/>
      <c r="B309" s="126">
        <v>11</v>
      </c>
      <c r="C309" s="61" t="s">
        <v>725</v>
      </c>
      <c r="D309" s="61" t="s">
        <v>245</v>
      </c>
      <c r="E309" s="129">
        <v>12</v>
      </c>
      <c r="F309" s="128">
        <f t="shared" si="31"/>
        <v>30</v>
      </c>
      <c r="G309" s="87">
        <v>0</v>
      </c>
      <c r="H309" s="87">
        <f t="shared" si="32"/>
        <v>0</v>
      </c>
      <c r="I309" s="87">
        <f t="shared" si="33"/>
        <v>0</v>
      </c>
      <c r="J309" s="429">
        <f t="shared" si="28"/>
        <v>0</v>
      </c>
      <c r="K309" s="412">
        <f t="shared" si="29"/>
        <v>0</v>
      </c>
      <c r="L309" s="460">
        <f t="shared" si="30"/>
        <v>0</v>
      </c>
    </row>
    <row r="310" spans="1:12" x14ac:dyDescent="0.25">
      <c r="A310" s="625"/>
      <c r="B310" s="126">
        <v>12</v>
      </c>
      <c r="C310" s="61" t="s">
        <v>726</v>
      </c>
      <c r="D310" s="61" t="s">
        <v>715</v>
      </c>
      <c r="E310" s="129">
        <v>600</v>
      </c>
      <c r="F310" s="128">
        <f t="shared" si="31"/>
        <v>1500</v>
      </c>
      <c r="G310" s="87">
        <v>0</v>
      </c>
      <c r="H310" s="87">
        <f t="shared" si="32"/>
        <v>0</v>
      </c>
      <c r="I310" s="87">
        <f t="shared" si="33"/>
        <v>0</v>
      </c>
      <c r="J310" s="429">
        <f t="shared" si="28"/>
        <v>0</v>
      </c>
      <c r="K310" s="412">
        <f t="shared" si="29"/>
        <v>0</v>
      </c>
      <c r="L310" s="460">
        <f t="shared" si="30"/>
        <v>0</v>
      </c>
    </row>
    <row r="311" spans="1:12" x14ac:dyDescent="0.25">
      <c r="A311" s="625"/>
      <c r="B311" s="126">
        <v>13</v>
      </c>
      <c r="C311" s="61" t="s">
        <v>727</v>
      </c>
      <c r="D311" s="61" t="s">
        <v>245</v>
      </c>
      <c r="E311" s="129">
        <v>2</v>
      </c>
      <c r="F311" s="128">
        <f t="shared" si="31"/>
        <v>5</v>
      </c>
      <c r="G311" s="87">
        <v>0</v>
      </c>
      <c r="H311" s="87">
        <f t="shared" si="32"/>
        <v>0</v>
      </c>
      <c r="I311" s="87">
        <f t="shared" si="33"/>
        <v>0</v>
      </c>
      <c r="J311" s="429">
        <f t="shared" si="28"/>
        <v>0</v>
      </c>
      <c r="K311" s="412">
        <f t="shared" si="29"/>
        <v>0</v>
      </c>
      <c r="L311" s="460">
        <f t="shared" si="30"/>
        <v>0</v>
      </c>
    </row>
    <row r="312" spans="1:12" x14ac:dyDescent="0.25">
      <c r="A312" s="625"/>
      <c r="B312" s="126">
        <v>14</v>
      </c>
      <c r="C312" s="61" t="s">
        <v>728</v>
      </c>
      <c r="D312" s="61" t="s">
        <v>245</v>
      </c>
      <c r="E312" s="129">
        <v>60</v>
      </c>
      <c r="F312" s="128">
        <f t="shared" si="31"/>
        <v>150</v>
      </c>
      <c r="G312" s="87">
        <v>0</v>
      </c>
      <c r="H312" s="87">
        <f t="shared" si="32"/>
        <v>0</v>
      </c>
      <c r="I312" s="87">
        <f t="shared" si="33"/>
        <v>0</v>
      </c>
      <c r="J312" s="429">
        <f t="shared" si="28"/>
        <v>0</v>
      </c>
      <c r="K312" s="412">
        <f t="shared" si="29"/>
        <v>0</v>
      </c>
      <c r="L312" s="460">
        <f t="shared" si="30"/>
        <v>0</v>
      </c>
    </row>
    <row r="313" spans="1:12" x14ac:dyDescent="0.25">
      <c r="A313" s="625"/>
      <c r="B313" s="126">
        <v>15</v>
      </c>
      <c r="C313" s="408" t="s">
        <v>729</v>
      </c>
      <c r="D313" s="408" t="s">
        <v>245</v>
      </c>
      <c r="E313" s="53">
        <v>24</v>
      </c>
      <c r="F313" s="129">
        <f t="shared" si="31"/>
        <v>60</v>
      </c>
      <c r="G313" s="87">
        <v>0</v>
      </c>
      <c r="H313" s="87">
        <f t="shared" si="32"/>
        <v>0</v>
      </c>
      <c r="I313" s="87">
        <f t="shared" si="33"/>
        <v>0</v>
      </c>
      <c r="J313" s="429">
        <f t="shared" si="28"/>
        <v>0</v>
      </c>
      <c r="K313" s="412">
        <f t="shared" si="29"/>
        <v>0</v>
      </c>
      <c r="L313" s="460">
        <f t="shared" si="30"/>
        <v>0</v>
      </c>
    </row>
    <row r="314" spans="1:12" x14ac:dyDescent="0.25">
      <c r="A314" s="625"/>
      <c r="B314" s="126">
        <v>16</v>
      </c>
      <c r="C314" s="127" t="s">
        <v>730</v>
      </c>
      <c r="D314" s="127" t="s">
        <v>245</v>
      </c>
      <c r="E314" s="128">
        <v>60</v>
      </c>
      <c r="F314" s="128">
        <f t="shared" si="31"/>
        <v>150</v>
      </c>
      <c r="G314" s="87">
        <v>0</v>
      </c>
      <c r="H314" s="87">
        <f t="shared" si="32"/>
        <v>0</v>
      </c>
      <c r="I314" s="87">
        <f t="shared" si="33"/>
        <v>0</v>
      </c>
      <c r="J314" s="429">
        <f t="shared" si="28"/>
        <v>0</v>
      </c>
      <c r="K314" s="412">
        <f t="shared" si="29"/>
        <v>0</v>
      </c>
      <c r="L314" s="460">
        <f t="shared" si="30"/>
        <v>0</v>
      </c>
    </row>
    <row r="315" spans="1:12" x14ac:dyDescent="0.25">
      <c r="A315" s="625"/>
      <c r="B315" s="126">
        <v>17</v>
      </c>
      <c r="C315" s="127" t="s">
        <v>731</v>
      </c>
      <c r="D315" s="127" t="s">
        <v>715</v>
      </c>
      <c r="E315" s="130">
        <v>36</v>
      </c>
      <c r="F315" s="128">
        <f t="shared" si="31"/>
        <v>90</v>
      </c>
      <c r="G315" s="87">
        <v>0</v>
      </c>
      <c r="H315" s="87">
        <f t="shared" si="32"/>
        <v>0</v>
      </c>
      <c r="I315" s="87">
        <f t="shared" si="33"/>
        <v>0</v>
      </c>
      <c r="J315" s="429">
        <f t="shared" si="28"/>
        <v>0</v>
      </c>
      <c r="K315" s="412">
        <f t="shared" si="29"/>
        <v>0</v>
      </c>
      <c r="L315" s="460">
        <f t="shared" si="30"/>
        <v>0</v>
      </c>
    </row>
    <row r="316" spans="1:12" x14ac:dyDescent="0.25">
      <c r="A316" s="625"/>
      <c r="B316" s="126">
        <v>18</v>
      </c>
      <c r="C316" s="61" t="s">
        <v>732</v>
      </c>
      <c r="D316" s="61" t="s">
        <v>245</v>
      </c>
      <c r="E316" s="129">
        <v>24</v>
      </c>
      <c r="F316" s="129">
        <f t="shared" si="31"/>
        <v>60</v>
      </c>
      <c r="G316" s="87">
        <v>0</v>
      </c>
      <c r="H316" s="87">
        <f t="shared" si="32"/>
        <v>0</v>
      </c>
      <c r="I316" s="87">
        <f t="shared" si="33"/>
        <v>0</v>
      </c>
      <c r="J316" s="429">
        <f t="shared" si="28"/>
        <v>0</v>
      </c>
      <c r="K316" s="412">
        <f t="shared" si="29"/>
        <v>0</v>
      </c>
      <c r="L316" s="460">
        <f t="shared" si="30"/>
        <v>0</v>
      </c>
    </row>
    <row r="317" spans="1:12" x14ac:dyDescent="0.25">
      <c r="A317" s="625"/>
      <c r="B317" s="126">
        <v>19</v>
      </c>
      <c r="C317" s="127" t="s">
        <v>733</v>
      </c>
      <c r="D317" s="127" t="s">
        <v>245</v>
      </c>
      <c r="E317" s="128">
        <v>60</v>
      </c>
      <c r="F317" s="128">
        <f t="shared" si="31"/>
        <v>150</v>
      </c>
      <c r="G317" s="87">
        <v>0</v>
      </c>
      <c r="H317" s="87">
        <f t="shared" si="32"/>
        <v>0</v>
      </c>
      <c r="I317" s="87">
        <f t="shared" si="33"/>
        <v>0</v>
      </c>
      <c r="J317" s="429">
        <f t="shared" si="28"/>
        <v>0</v>
      </c>
      <c r="K317" s="412">
        <f t="shared" si="29"/>
        <v>0</v>
      </c>
      <c r="L317" s="460">
        <f t="shared" si="30"/>
        <v>0</v>
      </c>
    </row>
    <row r="318" spans="1:12" x14ac:dyDescent="0.25">
      <c r="A318" s="625"/>
      <c r="B318" s="126">
        <v>20</v>
      </c>
      <c r="C318" s="127" t="s">
        <v>734</v>
      </c>
      <c r="D318" s="127" t="s">
        <v>245</v>
      </c>
      <c r="E318" s="128">
        <v>60</v>
      </c>
      <c r="F318" s="128">
        <f t="shared" si="31"/>
        <v>150</v>
      </c>
      <c r="G318" s="87">
        <v>0</v>
      </c>
      <c r="H318" s="87">
        <f t="shared" si="32"/>
        <v>0</v>
      </c>
      <c r="I318" s="87">
        <f t="shared" si="33"/>
        <v>0</v>
      </c>
      <c r="J318" s="429">
        <f t="shared" si="28"/>
        <v>0</v>
      </c>
      <c r="K318" s="412">
        <f t="shared" si="29"/>
        <v>0</v>
      </c>
      <c r="L318" s="460">
        <f t="shared" si="30"/>
        <v>0</v>
      </c>
    </row>
    <row r="319" spans="1:12" x14ac:dyDescent="0.25">
      <c r="A319" s="625"/>
      <c r="B319" s="126">
        <v>21</v>
      </c>
      <c r="C319" s="127" t="s">
        <v>735</v>
      </c>
      <c r="D319" s="127" t="s">
        <v>245</v>
      </c>
      <c r="E319" s="128">
        <v>60</v>
      </c>
      <c r="F319" s="128">
        <f t="shared" si="31"/>
        <v>150</v>
      </c>
      <c r="G319" s="87">
        <v>0</v>
      </c>
      <c r="H319" s="87">
        <f t="shared" si="32"/>
        <v>0</v>
      </c>
      <c r="I319" s="87">
        <f t="shared" si="33"/>
        <v>0</v>
      </c>
      <c r="J319" s="429">
        <f t="shared" si="28"/>
        <v>0</v>
      </c>
      <c r="K319" s="412">
        <f t="shared" si="29"/>
        <v>0</v>
      </c>
      <c r="L319" s="460">
        <f t="shared" si="30"/>
        <v>0</v>
      </c>
    </row>
    <row r="320" spans="1:12" x14ac:dyDescent="0.25">
      <c r="A320" s="467" t="s">
        <v>736</v>
      </c>
      <c r="B320" s="126">
        <v>22</v>
      </c>
      <c r="C320" s="423" t="s">
        <v>737</v>
      </c>
      <c r="D320" s="423" t="s">
        <v>245</v>
      </c>
      <c r="E320" s="129">
        <v>120</v>
      </c>
      <c r="F320" s="129">
        <f t="shared" si="31"/>
        <v>300</v>
      </c>
      <c r="G320" s="87">
        <v>0</v>
      </c>
      <c r="H320" s="398">
        <f t="shared" si="32"/>
        <v>0</v>
      </c>
      <c r="I320" s="398">
        <f t="shared" si="33"/>
        <v>0</v>
      </c>
      <c r="J320" s="429">
        <f t="shared" si="28"/>
        <v>0</v>
      </c>
      <c r="K320" s="412">
        <f t="shared" si="29"/>
        <v>0</v>
      </c>
      <c r="L320" s="460">
        <f t="shared" si="30"/>
        <v>0</v>
      </c>
    </row>
    <row r="321" spans="1:12" x14ac:dyDescent="0.25">
      <c r="A321" s="467"/>
      <c r="B321" s="126">
        <v>23</v>
      </c>
      <c r="C321" s="61" t="s">
        <v>738</v>
      </c>
      <c r="D321" s="61" t="s">
        <v>245</v>
      </c>
      <c r="E321" s="129">
        <v>120</v>
      </c>
      <c r="F321" s="129">
        <f t="shared" si="31"/>
        <v>300</v>
      </c>
      <c r="G321" s="87">
        <v>0</v>
      </c>
      <c r="H321" s="87">
        <f t="shared" si="32"/>
        <v>0</v>
      </c>
      <c r="I321" s="87">
        <f t="shared" si="33"/>
        <v>0</v>
      </c>
      <c r="J321" s="429">
        <f t="shared" si="28"/>
        <v>0</v>
      </c>
      <c r="K321" s="412">
        <f t="shared" si="29"/>
        <v>0</v>
      </c>
      <c r="L321" s="460">
        <f t="shared" si="30"/>
        <v>0</v>
      </c>
    </row>
    <row r="322" spans="1:12" x14ac:dyDescent="0.25">
      <c r="A322" s="625" t="s">
        <v>739</v>
      </c>
      <c r="B322" s="126">
        <v>24</v>
      </c>
      <c r="C322" s="61" t="s">
        <v>740</v>
      </c>
      <c r="D322" s="61" t="s">
        <v>245</v>
      </c>
      <c r="E322" s="129">
        <v>3</v>
      </c>
      <c r="F322" s="128">
        <v>8</v>
      </c>
      <c r="G322" s="87">
        <v>0</v>
      </c>
      <c r="H322" s="87">
        <f t="shared" si="32"/>
        <v>0</v>
      </c>
      <c r="I322" s="87">
        <f t="shared" si="33"/>
        <v>0</v>
      </c>
      <c r="J322" s="429">
        <f t="shared" si="28"/>
        <v>0</v>
      </c>
      <c r="K322" s="412">
        <f t="shared" si="29"/>
        <v>0</v>
      </c>
      <c r="L322" s="460">
        <f t="shared" si="30"/>
        <v>0</v>
      </c>
    </row>
    <row r="323" spans="1:12" x14ac:dyDescent="0.25">
      <c r="A323" s="625"/>
      <c r="B323" s="126">
        <v>25</v>
      </c>
      <c r="C323" s="61" t="s">
        <v>741</v>
      </c>
      <c r="D323" s="61" t="s">
        <v>245</v>
      </c>
      <c r="E323" s="129">
        <v>3</v>
      </c>
      <c r="F323" s="128">
        <v>8</v>
      </c>
      <c r="G323" s="87">
        <v>0</v>
      </c>
      <c r="H323" s="87">
        <f t="shared" si="32"/>
        <v>0</v>
      </c>
      <c r="I323" s="87">
        <f t="shared" si="33"/>
        <v>0</v>
      </c>
      <c r="J323" s="429">
        <f t="shared" si="28"/>
        <v>0</v>
      </c>
      <c r="K323" s="412">
        <f t="shared" si="29"/>
        <v>0</v>
      </c>
      <c r="L323" s="460">
        <f t="shared" si="30"/>
        <v>0</v>
      </c>
    </row>
    <row r="324" spans="1:12" x14ac:dyDescent="0.25">
      <c r="A324" s="625"/>
      <c r="B324" s="126">
        <v>26</v>
      </c>
      <c r="C324" s="61" t="s">
        <v>742</v>
      </c>
      <c r="D324" s="61" t="s">
        <v>245</v>
      </c>
      <c r="E324" s="129">
        <v>3</v>
      </c>
      <c r="F324" s="128">
        <v>8</v>
      </c>
      <c r="G324" s="87">
        <v>0</v>
      </c>
      <c r="H324" s="87">
        <f t="shared" si="32"/>
        <v>0</v>
      </c>
      <c r="I324" s="87">
        <f t="shared" si="33"/>
        <v>0</v>
      </c>
      <c r="J324" s="429">
        <f t="shared" si="28"/>
        <v>0</v>
      </c>
      <c r="K324" s="412">
        <f t="shared" si="29"/>
        <v>0</v>
      </c>
      <c r="L324" s="460">
        <f t="shared" si="30"/>
        <v>0</v>
      </c>
    </row>
    <row r="325" spans="1:12" x14ac:dyDescent="0.25">
      <c r="A325" s="625"/>
      <c r="B325" s="126">
        <v>27</v>
      </c>
      <c r="C325" s="127" t="s">
        <v>743</v>
      </c>
      <c r="D325" s="127" t="s">
        <v>245</v>
      </c>
      <c r="E325" s="128">
        <v>2</v>
      </c>
      <c r="F325" s="128">
        <f t="shared" si="31"/>
        <v>5</v>
      </c>
      <c r="G325" s="87">
        <v>0</v>
      </c>
      <c r="H325" s="87">
        <f t="shared" si="32"/>
        <v>0</v>
      </c>
      <c r="I325" s="87">
        <f t="shared" si="33"/>
        <v>0</v>
      </c>
      <c r="J325" s="429">
        <f t="shared" si="28"/>
        <v>0</v>
      </c>
      <c r="K325" s="412">
        <f t="shared" si="29"/>
        <v>0</v>
      </c>
      <c r="L325" s="460">
        <f t="shared" si="30"/>
        <v>0</v>
      </c>
    </row>
    <row r="326" spans="1:12" x14ac:dyDescent="0.25">
      <c r="A326" s="625"/>
      <c r="B326" s="126">
        <v>28</v>
      </c>
      <c r="C326" s="127" t="s">
        <v>744</v>
      </c>
      <c r="D326" s="127" t="s">
        <v>245</v>
      </c>
      <c r="E326" s="128">
        <v>12</v>
      </c>
      <c r="F326" s="128">
        <f t="shared" si="31"/>
        <v>30</v>
      </c>
      <c r="G326" s="87">
        <v>0</v>
      </c>
      <c r="H326" s="87">
        <f t="shared" si="32"/>
        <v>0</v>
      </c>
      <c r="I326" s="87">
        <f t="shared" si="33"/>
        <v>0</v>
      </c>
      <c r="J326" s="429">
        <f t="shared" ref="J326:J372" si="34">G326*(1+$J$2)</f>
        <v>0</v>
      </c>
      <c r="K326" s="412">
        <f t="shared" ref="K326:K372" si="35">J326*E326</f>
        <v>0</v>
      </c>
      <c r="L326" s="460">
        <f t="shared" ref="L326:L372" si="36">J326*F326</f>
        <v>0</v>
      </c>
    </row>
    <row r="327" spans="1:12" x14ac:dyDescent="0.25">
      <c r="A327" s="625"/>
      <c r="B327" s="126">
        <v>29</v>
      </c>
      <c r="C327" s="98" t="s">
        <v>745</v>
      </c>
      <c r="D327" s="131" t="s">
        <v>245</v>
      </c>
      <c r="E327" s="128">
        <v>24</v>
      </c>
      <c r="F327" s="128">
        <f t="shared" si="31"/>
        <v>60</v>
      </c>
      <c r="G327" s="87">
        <v>0</v>
      </c>
      <c r="H327" s="87">
        <f t="shared" si="32"/>
        <v>0</v>
      </c>
      <c r="I327" s="87">
        <f t="shared" si="33"/>
        <v>0</v>
      </c>
      <c r="J327" s="429">
        <f t="shared" si="34"/>
        <v>0</v>
      </c>
      <c r="K327" s="412">
        <f t="shared" si="35"/>
        <v>0</v>
      </c>
      <c r="L327" s="460">
        <f t="shared" si="36"/>
        <v>0</v>
      </c>
    </row>
    <row r="328" spans="1:12" x14ac:dyDescent="0.25">
      <c r="A328" s="625" t="s">
        <v>746</v>
      </c>
      <c r="B328" s="126">
        <v>30</v>
      </c>
      <c r="C328" s="423" t="s">
        <v>747</v>
      </c>
      <c r="D328" s="423" t="s">
        <v>715</v>
      </c>
      <c r="E328" s="129">
        <v>240</v>
      </c>
      <c r="F328" s="129">
        <f t="shared" si="31"/>
        <v>600</v>
      </c>
      <c r="G328" s="87">
        <v>0</v>
      </c>
      <c r="H328" s="398">
        <f t="shared" si="32"/>
        <v>0</v>
      </c>
      <c r="I328" s="398">
        <f t="shared" si="33"/>
        <v>0</v>
      </c>
      <c r="J328" s="429">
        <f t="shared" si="34"/>
        <v>0</v>
      </c>
      <c r="K328" s="412">
        <f t="shared" si="35"/>
        <v>0</v>
      </c>
      <c r="L328" s="460">
        <f t="shared" si="36"/>
        <v>0</v>
      </c>
    </row>
    <row r="329" spans="1:12" x14ac:dyDescent="0.25">
      <c r="A329" s="625"/>
      <c r="B329" s="126">
        <v>31</v>
      </c>
      <c r="C329" s="423" t="s">
        <v>748</v>
      </c>
      <c r="D329" s="423" t="s">
        <v>715</v>
      </c>
      <c r="E329" s="129">
        <v>240</v>
      </c>
      <c r="F329" s="129">
        <f t="shared" si="31"/>
        <v>600</v>
      </c>
      <c r="G329" s="87">
        <v>0</v>
      </c>
      <c r="H329" s="398">
        <f t="shared" si="32"/>
        <v>0</v>
      </c>
      <c r="I329" s="398">
        <f t="shared" si="33"/>
        <v>0</v>
      </c>
      <c r="J329" s="429">
        <f t="shared" si="34"/>
        <v>0</v>
      </c>
      <c r="K329" s="412">
        <f t="shared" si="35"/>
        <v>0</v>
      </c>
      <c r="L329" s="460">
        <f t="shared" si="36"/>
        <v>0</v>
      </c>
    </row>
    <row r="330" spans="1:12" x14ac:dyDescent="0.25">
      <c r="A330" s="625"/>
      <c r="B330" s="126">
        <v>32</v>
      </c>
      <c r="C330" s="61" t="s">
        <v>749</v>
      </c>
      <c r="D330" s="61" t="s">
        <v>715</v>
      </c>
      <c r="E330" s="129">
        <v>9</v>
      </c>
      <c r="F330" s="129">
        <v>23</v>
      </c>
      <c r="G330" s="87">
        <v>0</v>
      </c>
      <c r="H330" s="87">
        <f t="shared" si="32"/>
        <v>0</v>
      </c>
      <c r="I330" s="87">
        <f t="shared" si="33"/>
        <v>0</v>
      </c>
      <c r="J330" s="429">
        <f t="shared" si="34"/>
        <v>0</v>
      </c>
      <c r="K330" s="412">
        <f t="shared" si="35"/>
        <v>0</v>
      </c>
      <c r="L330" s="460">
        <f t="shared" si="36"/>
        <v>0</v>
      </c>
    </row>
    <row r="331" spans="1:12" x14ac:dyDescent="0.25">
      <c r="A331" s="625"/>
      <c r="B331" s="126">
        <v>33</v>
      </c>
      <c r="C331" s="61" t="s">
        <v>750</v>
      </c>
      <c r="D331" s="61" t="s">
        <v>715</v>
      </c>
      <c r="E331" s="129">
        <v>9</v>
      </c>
      <c r="F331" s="129">
        <v>23</v>
      </c>
      <c r="G331" s="87">
        <v>0</v>
      </c>
      <c r="H331" s="87">
        <f t="shared" si="32"/>
        <v>0</v>
      </c>
      <c r="I331" s="87">
        <f t="shared" si="33"/>
        <v>0</v>
      </c>
      <c r="J331" s="429">
        <f t="shared" si="34"/>
        <v>0</v>
      </c>
      <c r="K331" s="412">
        <f t="shared" si="35"/>
        <v>0</v>
      </c>
      <c r="L331" s="460">
        <f t="shared" si="36"/>
        <v>0</v>
      </c>
    </row>
    <row r="332" spans="1:12" x14ac:dyDescent="0.25">
      <c r="A332" s="625"/>
      <c r="B332" s="126">
        <v>34</v>
      </c>
      <c r="C332" s="61" t="s">
        <v>751</v>
      </c>
      <c r="D332" s="61" t="s">
        <v>715</v>
      </c>
      <c r="E332" s="129">
        <v>9</v>
      </c>
      <c r="F332" s="129">
        <v>23</v>
      </c>
      <c r="G332" s="87">
        <v>0</v>
      </c>
      <c r="H332" s="87">
        <f t="shared" si="32"/>
        <v>0</v>
      </c>
      <c r="I332" s="87">
        <f t="shared" si="33"/>
        <v>0</v>
      </c>
      <c r="J332" s="429">
        <f t="shared" si="34"/>
        <v>0</v>
      </c>
      <c r="K332" s="412">
        <f t="shared" si="35"/>
        <v>0</v>
      </c>
      <c r="L332" s="460">
        <f t="shared" si="36"/>
        <v>0</v>
      </c>
    </row>
    <row r="333" spans="1:12" x14ac:dyDescent="0.25">
      <c r="A333" s="625"/>
      <c r="B333" s="126">
        <v>35</v>
      </c>
      <c r="C333" s="61" t="s">
        <v>752</v>
      </c>
      <c r="D333" s="61" t="s">
        <v>715</v>
      </c>
      <c r="E333" s="129">
        <v>9</v>
      </c>
      <c r="F333" s="129">
        <v>23</v>
      </c>
      <c r="G333" s="87">
        <v>0</v>
      </c>
      <c r="H333" s="87">
        <f t="shared" si="32"/>
        <v>0</v>
      </c>
      <c r="I333" s="87">
        <f t="shared" si="33"/>
        <v>0</v>
      </c>
      <c r="J333" s="429">
        <f t="shared" si="34"/>
        <v>0</v>
      </c>
      <c r="K333" s="412">
        <f t="shared" si="35"/>
        <v>0</v>
      </c>
      <c r="L333" s="460">
        <f t="shared" si="36"/>
        <v>0</v>
      </c>
    </row>
    <row r="334" spans="1:12" x14ac:dyDescent="0.25">
      <c r="A334" s="625"/>
      <c r="B334" s="126">
        <v>36</v>
      </c>
      <c r="C334" s="61" t="s">
        <v>753</v>
      </c>
      <c r="D334" s="61" t="s">
        <v>715</v>
      </c>
      <c r="E334" s="129">
        <v>9</v>
      </c>
      <c r="F334" s="128">
        <v>23</v>
      </c>
      <c r="G334" s="87">
        <v>0</v>
      </c>
      <c r="H334" s="87">
        <f t="shared" si="32"/>
        <v>0</v>
      </c>
      <c r="I334" s="87">
        <f t="shared" si="33"/>
        <v>0</v>
      </c>
      <c r="J334" s="429">
        <f t="shared" si="34"/>
        <v>0</v>
      </c>
      <c r="K334" s="412">
        <f t="shared" si="35"/>
        <v>0</v>
      </c>
      <c r="L334" s="460">
        <f t="shared" si="36"/>
        <v>0</v>
      </c>
    </row>
    <row r="335" spans="1:12" x14ac:dyDescent="0.25">
      <c r="A335" s="625"/>
      <c r="B335" s="126">
        <v>37</v>
      </c>
      <c r="C335" s="61" t="s">
        <v>754</v>
      </c>
      <c r="D335" s="61" t="s">
        <v>715</v>
      </c>
      <c r="E335" s="129">
        <v>240</v>
      </c>
      <c r="F335" s="128">
        <f t="shared" si="31"/>
        <v>600</v>
      </c>
      <c r="G335" s="87">
        <v>0</v>
      </c>
      <c r="H335" s="87">
        <f t="shared" si="32"/>
        <v>0</v>
      </c>
      <c r="I335" s="87">
        <f t="shared" si="33"/>
        <v>0</v>
      </c>
      <c r="J335" s="429">
        <f t="shared" si="34"/>
        <v>0</v>
      </c>
      <c r="K335" s="412">
        <f t="shared" si="35"/>
        <v>0</v>
      </c>
      <c r="L335" s="460">
        <f t="shared" si="36"/>
        <v>0</v>
      </c>
    </row>
    <row r="336" spans="1:12" x14ac:dyDescent="0.25">
      <c r="A336" s="625"/>
      <c r="B336" s="126">
        <v>38</v>
      </c>
      <c r="C336" s="61" t="s">
        <v>755</v>
      </c>
      <c r="D336" s="61" t="s">
        <v>715</v>
      </c>
      <c r="E336" s="129">
        <v>90</v>
      </c>
      <c r="F336" s="128">
        <f t="shared" si="31"/>
        <v>225</v>
      </c>
      <c r="G336" s="87">
        <v>0</v>
      </c>
      <c r="H336" s="87">
        <f t="shared" si="32"/>
        <v>0</v>
      </c>
      <c r="I336" s="87">
        <f t="shared" si="33"/>
        <v>0</v>
      </c>
      <c r="J336" s="429">
        <f t="shared" si="34"/>
        <v>0</v>
      </c>
      <c r="K336" s="412">
        <f t="shared" si="35"/>
        <v>0</v>
      </c>
      <c r="L336" s="460">
        <f t="shared" si="36"/>
        <v>0</v>
      </c>
    </row>
    <row r="337" spans="1:12" x14ac:dyDescent="0.25">
      <c r="A337" s="625"/>
      <c r="B337" s="126">
        <v>39</v>
      </c>
      <c r="C337" s="61" t="s">
        <v>756</v>
      </c>
      <c r="D337" s="61" t="s">
        <v>715</v>
      </c>
      <c r="E337" s="129">
        <v>9</v>
      </c>
      <c r="F337" s="128">
        <v>23</v>
      </c>
      <c r="G337" s="87">
        <v>0</v>
      </c>
      <c r="H337" s="87">
        <f t="shared" ref="H337:H372" si="37">G337*E337</f>
        <v>0</v>
      </c>
      <c r="I337" s="87">
        <f t="shared" ref="I337:I372" si="38">G337*F337</f>
        <v>0</v>
      </c>
      <c r="J337" s="429">
        <f t="shared" si="34"/>
        <v>0</v>
      </c>
      <c r="K337" s="412">
        <f t="shared" si="35"/>
        <v>0</v>
      </c>
      <c r="L337" s="460">
        <f t="shared" si="36"/>
        <v>0</v>
      </c>
    </row>
    <row r="338" spans="1:12" x14ac:dyDescent="0.25">
      <c r="A338" s="625"/>
      <c r="B338" s="126">
        <v>40</v>
      </c>
      <c r="C338" s="61" t="s">
        <v>757</v>
      </c>
      <c r="D338" s="61" t="s">
        <v>715</v>
      </c>
      <c r="E338" s="129">
        <v>9</v>
      </c>
      <c r="F338" s="128">
        <v>23</v>
      </c>
      <c r="G338" s="87">
        <v>0</v>
      </c>
      <c r="H338" s="87">
        <f t="shared" si="37"/>
        <v>0</v>
      </c>
      <c r="I338" s="87">
        <f t="shared" si="38"/>
        <v>0</v>
      </c>
      <c r="J338" s="429">
        <f t="shared" si="34"/>
        <v>0</v>
      </c>
      <c r="K338" s="412">
        <f t="shared" si="35"/>
        <v>0</v>
      </c>
      <c r="L338" s="460">
        <f t="shared" si="36"/>
        <v>0</v>
      </c>
    </row>
    <row r="339" spans="1:12" x14ac:dyDescent="0.25">
      <c r="A339" s="625"/>
      <c r="B339" s="126">
        <v>41</v>
      </c>
      <c r="C339" s="61" t="s">
        <v>758</v>
      </c>
      <c r="D339" s="61" t="s">
        <v>715</v>
      </c>
      <c r="E339" s="129">
        <v>9</v>
      </c>
      <c r="F339" s="128">
        <v>23</v>
      </c>
      <c r="G339" s="87">
        <v>0</v>
      </c>
      <c r="H339" s="87">
        <f t="shared" si="37"/>
        <v>0</v>
      </c>
      <c r="I339" s="87">
        <f t="shared" si="38"/>
        <v>0</v>
      </c>
      <c r="J339" s="429">
        <f t="shared" si="34"/>
        <v>0</v>
      </c>
      <c r="K339" s="412">
        <f t="shared" si="35"/>
        <v>0</v>
      </c>
      <c r="L339" s="460">
        <f t="shared" si="36"/>
        <v>0</v>
      </c>
    </row>
    <row r="340" spans="1:12" x14ac:dyDescent="0.25">
      <c r="A340" s="625"/>
      <c r="B340" s="126">
        <v>42</v>
      </c>
      <c r="C340" s="61" t="s">
        <v>759</v>
      </c>
      <c r="D340" s="61" t="s">
        <v>715</v>
      </c>
      <c r="E340" s="129">
        <v>9</v>
      </c>
      <c r="F340" s="128">
        <v>23</v>
      </c>
      <c r="G340" s="87">
        <v>0</v>
      </c>
      <c r="H340" s="87">
        <f t="shared" si="37"/>
        <v>0</v>
      </c>
      <c r="I340" s="87">
        <f t="shared" si="38"/>
        <v>0</v>
      </c>
      <c r="J340" s="429">
        <f t="shared" si="34"/>
        <v>0</v>
      </c>
      <c r="K340" s="412">
        <f t="shared" si="35"/>
        <v>0</v>
      </c>
      <c r="L340" s="460">
        <f t="shared" si="36"/>
        <v>0</v>
      </c>
    </row>
    <row r="341" spans="1:12" x14ac:dyDescent="0.25">
      <c r="A341" s="625"/>
      <c r="B341" s="126">
        <v>43</v>
      </c>
      <c r="C341" s="132" t="s">
        <v>760</v>
      </c>
      <c r="D341" s="132" t="s">
        <v>715</v>
      </c>
      <c r="E341" s="129">
        <v>240</v>
      </c>
      <c r="F341" s="128">
        <f t="shared" ref="F341:F372" si="39">E341*2.5</f>
        <v>600</v>
      </c>
      <c r="G341" s="87">
        <v>0</v>
      </c>
      <c r="H341" s="87">
        <f t="shared" si="37"/>
        <v>0</v>
      </c>
      <c r="I341" s="87">
        <f t="shared" si="38"/>
        <v>0</v>
      </c>
      <c r="J341" s="429">
        <f t="shared" si="34"/>
        <v>0</v>
      </c>
      <c r="K341" s="412">
        <f t="shared" si="35"/>
        <v>0</v>
      </c>
      <c r="L341" s="460">
        <f t="shared" si="36"/>
        <v>0</v>
      </c>
    </row>
    <row r="342" spans="1:12" x14ac:dyDescent="0.25">
      <c r="A342" s="625"/>
      <c r="B342" s="126">
        <v>44</v>
      </c>
      <c r="C342" s="132" t="s">
        <v>761</v>
      </c>
      <c r="D342" s="132" t="s">
        <v>715</v>
      </c>
      <c r="E342" s="129">
        <v>90</v>
      </c>
      <c r="F342" s="128">
        <f t="shared" si="39"/>
        <v>225</v>
      </c>
      <c r="G342" s="87">
        <v>0</v>
      </c>
      <c r="H342" s="87">
        <f t="shared" si="37"/>
        <v>0</v>
      </c>
      <c r="I342" s="87">
        <f t="shared" si="38"/>
        <v>0</v>
      </c>
      <c r="J342" s="429">
        <f t="shared" si="34"/>
        <v>0</v>
      </c>
      <c r="K342" s="412">
        <f t="shared" si="35"/>
        <v>0</v>
      </c>
      <c r="L342" s="460">
        <f t="shared" si="36"/>
        <v>0</v>
      </c>
    </row>
    <row r="343" spans="1:12" x14ac:dyDescent="0.25">
      <c r="A343" s="625"/>
      <c r="B343" s="126">
        <v>45</v>
      </c>
      <c r="C343" s="132" t="s">
        <v>762</v>
      </c>
      <c r="D343" s="132" t="s">
        <v>715</v>
      </c>
      <c r="E343" s="129">
        <v>9</v>
      </c>
      <c r="F343" s="128">
        <v>23</v>
      </c>
      <c r="G343" s="87">
        <v>0</v>
      </c>
      <c r="H343" s="87">
        <f t="shared" si="37"/>
        <v>0</v>
      </c>
      <c r="I343" s="87">
        <f t="shared" si="38"/>
        <v>0</v>
      </c>
      <c r="J343" s="429">
        <f t="shared" si="34"/>
        <v>0</v>
      </c>
      <c r="K343" s="412">
        <f t="shared" si="35"/>
        <v>0</v>
      </c>
      <c r="L343" s="460">
        <f t="shared" si="36"/>
        <v>0</v>
      </c>
    </row>
    <row r="344" spans="1:12" x14ac:dyDescent="0.25">
      <c r="A344" s="625"/>
      <c r="B344" s="126">
        <v>46</v>
      </c>
      <c r="C344" s="132" t="s">
        <v>763</v>
      </c>
      <c r="D344" s="132" t="s">
        <v>715</v>
      </c>
      <c r="E344" s="129">
        <v>9</v>
      </c>
      <c r="F344" s="128">
        <v>23</v>
      </c>
      <c r="G344" s="87">
        <v>0</v>
      </c>
      <c r="H344" s="87">
        <f t="shared" si="37"/>
        <v>0</v>
      </c>
      <c r="I344" s="87">
        <f t="shared" si="38"/>
        <v>0</v>
      </c>
      <c r="J344" s="429">
        <f t="shared" si="34"/>
        <v>0</v>
      </c>
      <c r="K344" s="412">
        <f t="shared" si="35"/>
        <v>0</v>
      </c>
      <c r="L344" s="460">
        <f t="shared" si="36"/>
        <v>0</v>
      </c>
    </row>
    <row r="345" spans="1:12" x14ac:dyDescent="0.25">
      <c r="A345" s="625"/>
      <c r="B345" s="126">
        <v>47</v>
      </c>
      <c r="C345" s="132" t="s">
        <v>764</v>
      </c>
      <c r="D345" s="132" t="s">
        <v>715</v>
      </c>
      <c r="E345" s="129">
        <v>100</v>
      </c>
      <c r="F345" s="128">
        <f t="shared" si="39"/>
        <v>250</v>
      </c>
      <c r="G345" s="87">
        <v>0</v>
      </c>
      <c r="H345" s="87">
        <f t="shared" si="37"/>
        <v>0</v>
      </c>
      <c r="I345" s="87">
        <f t="shared" si="38"/>
        <v>0</v>
      </c>
      <c r="J345" s="429">
        <f t="shared" si="34"/>
        <v>0</v>
      </c>
      <c r="K345" s="412">
        <f t="shared" si="35"/>
        <v>0</v>
      </c>
      <c r="L345" s="460">
        <f t="shared" si="36"/>
        <v>0</v>
      </c>
    </row>
    <row r="346" spans="1:12" x14ac:dyDescent="0.25">
      <c r="A346" s="625"/>
      <c r="B346" s="126">
        <v>48</v>
      </c>
      <c r="C346" s="132" t="s">
        <v>765</v>
      </c>
      <c r="D346" s="132" t="s">
        <v>715</v>
      </c>
      <c r="E346" s="129">
        <v>24</v>
      </c>
      <c r="F346" s="128">
        <f t="shared" si="39"/>
        <v>60</v>
      </c>
      <c r="G346" s="87">
        <v>0</v>
      </c>
      <c r="H346" s="87">
        <f t="shared" si="37"/>
        <v>0</v>
      </c>
      <c r="I346" s="87">
        <f t="shared" si="38"/>
        <v>0</v>
      </c>
      <c r="J346" s="429">
        <f t="shared" si="34"/>
        <v>0</v>
      </c>
      <c r="K346" s="412">
        <f t="shared" si="35"/>
        <v>0</v>
      </c>
      <c r="L346" s="460">
        <f t="shared" si="36"/>
        <v>0</v>
      </c>
    </row>
    <row r="347" spans="1:12" x14ac:dyDescent="0.25">
      <c r="A347" s="625"/>
      <c r="B347" s="126">
        <v>49</v>
      </c>
      <c r="C347" s="132" t="s">
        <v>766</v>
      </c>
      <c r="D347" s="132" t="s">
        <v>715</v>
      </c>
      <c r="E347" s="129">
        <v>9</v>
      </c>
      <c r="F347" s="128">
        <v>23</v>
      </c>
      <c r="G347" s="87">
        <v>0</v>
      </c>
      <c r="H347" s="87">
        <f t="shared" si="37"/>
        <v>0</v>
      </c>
      <c r="I347" s="87">
        <f t="shared" si="38"/>
        <v>0</v>
      </c>
      <c r="J347" s="429">
        <f t="shared" si="34"/>
        <v>0</v>
      </c>
      <c r="K347" s="412">
        <f t="shared" si="35"/>
        <v>0</v>
      </c>
      <c r="L347" s="460">
        <f t="shared" si="36"/>
        <v>0</v>
      </c>
    </row>
    <row r="348" spans="1:12" x14ac:dyDescent="0.25">
      <c r="A348" s="625"/>
      <c r="B348" s="126">
        <v>50</v>
      </c>
      <c r="C348" s="132" t="s">
        <v>767</v>
      </c>
      <c r="D348" s="132" t="s">
        <v>715</v>
      </c>
      <c r="E348" s="129">
        <v>9</v>
      </c>
      <c r="F348" s="128">
        <v>23</v>
      </c>
      <c r="G348" s="87">
        <v>0</v>
      </c>
      <c r="H348" s="87">
        <f t="shared" si="37"/>
        <v>0</v>
      </c>
      <c r="I348" s="87">
        <f t="shared" si="38"/>
        <v>0</v>
      </c>
      <c r="J348" s="429">
        <f t="shared" si="34"/>
        <v>0</v>
      </c>
      <c r="K348" s="412">
        <f t="shared" si="35"/>
        <v>0</v>
      </c>
      <c r="L348" s="460">
        <f t="shared" si="36"/>
        <v>0</v>
      </c>
    </row>
    <row r="349" spans="1:12" x14ac:dyDescent="0.25">
      <c r="A349" s="625"/>
      <c r="B349" s="126">
        <v>51</v>
      </c>
      <c r="C349" s="132" t="s">
        <v>768</v>
      </c>
      <c r="D349" s="132" t="s">
        <v>715</v>
      </c>
      <c r="E349" s="129">
        <v>9</v>
      </c>
      <c r="F349" s="128">
        <v>23</v>
      </c>
      <c r="G349" s="87">
        <v>0</v>
      </c>
      <c r="H349" s="87">
        <f t="shared" si="37"/>
        <v>0</v>
      </c>
      <c r="I349" s="87">
        <f t="shared" si="38"/>
        <v>0</v>
      </c>
      <c r="J349" s="429">
        <f t="shared" si="34"/>
        <v>0</v>
      </c>
      <c r="K349" s="412">
        <f t="shared" si="35"/>
        <v>0</v>
      </c>
      <c r="L349" s="460">
        <f t="shared" si="36"/>
        <v>0</v>
      </c>
    </row>
    <row r="350" spans="1:12" x14ac:dyDescent="0.25">
      <c r="A350" s="625"/>
      <c r="B350" s="126">
        <v>52</v>
      </c>
      <c r="C350" s="61" t="s">
        <v>769</v>
      </c>
      <c r="D350" s="61" t="s">
        <v>715</v>
      </c>
      <c r="E350" s="129">
        <v>3</v>
      </c>
      <c r="F350" s="128">
        <v>8</v>
      </c>
      <c r="G350" s="87">
        <v>0</v>
      </c>
      <c r="H350" s="87">
        <f t="shared" si="37"/>
        <v>0</v>
      </c>
      <c r="I350" s="87">
        <f t="shared" si="38"/>
        <v>0</v>
      </c>
      <c r="J350" s="429">
        <f t="shared" si="34"/>
        <v>0</v>
      </c>
      <c r="K350" s="412">
        <f t="shared" si="35"/>
        <v>0</v>
      </c>
      <c r="L350" s="460">
        <f t="shared" si="36"/>
        <v>0</v>
      </c>
    </row>
    <row r="351" spans="1:12" x14ac:dyDescent="0.25">
      <c r="A351" s="625"/>
      <c r="B351" s="126">
        <v>53</v>
      </c>
      <c r="C351" s="61" t="s">
        <v>770</v>
      </c>
      <c r="D351" s="61" t="s">
        <v>715</v>
      </c>
      <c r="E351" s="129">
        <v>3</v>
      </c>
      <c r="F351" s="128">
        <v>8</v>
      </c>
      <c r="G351" s="87">
        <v>0</v>
      </c>
      <c r="H351" s="87">
        <f t="shared" si="37"/>
        <v>0</v>
      </c>
      <c r="I351" s="87">
        <f t="shared" si="38"/>
        <v>0</v>
      </c>
      <c r="J351" s="429">
        <f t="shared" si="34"/>
        <v>0</v>
      </c>
      <c r="K351" s="412">
        <f t="shared" si="35"/>
        <v>0</v>
      </c>
      <c r="L351" s="460">
        <f t="shared" si="36"/>
        <v>0</v>
      </c>
    </row>
    <row r="352" spans="1:12" x14ac:dyDescent="0.25">
      <c r="A352" s="625"/>
      <c r="B352" s="126">
        <v>54</v>
      </c>
      <c r="C352" s="61" t="s">
        <v>771</v>
      </c>
      <c r="D352" s="61" t="s">
        <v>715</v>
      </c>
      <c r="E352" s="129">
        <v>3</v>
      </c>
      <c r="F352" s="128">
        <v>8</v>
      </c>
      <c r="G352" s="87">
        <v>0</v>
      </c>
      <c r="H352" s="87">
        <f t="shared" si="37"/>
        <v>0</v>
      </c>
      <c r="I352" s="87">
        <f t="shared" si="38"/>
        <v>0</v>
      </c>
      <c r="J352" s="429">
        <f t="shared" si="34"/>
        <v>0</v>
      </c>
      <c r="K352" s="412">
        <f t="shared" si="35"/>
        <v>0</v>
      </c>
      <c r="L352" s="460">
        <f t="shared" si="36"/>
        <v>0</v>
      </c>
    </row>
    <row r="353" spans="1:12" x14ac:dyDescent="0.25">
      <c r="A353" s="625"/>
      <c r="B353" s="126">
        <v>55</v>
      </c>
      <c r="C353" s="61" t="s">
        <v>772</v>
      </c>
      <c r="D353" s="61" t="s">
        <v>715</v>
      </c>
      <c r="E353" s="129">
        <v>3</v>
      </c>
      <c r="F353" s="128">
        <v>8</v>
      </c>
      <c r="G353" s="87">
        <v>0</v>
      </c>
      <c r="H353" s="87">
        <f t="shared" si="37"/>
        <v>0</v>
      </c>
      <c r="I353" s="87">
        <f t="shared" si="38"/>
        <v>0</v>
      </c>
      <c r="J353" s="429">
        <f t="shared" si="34"/>
        <v>0</v>
      </c>
      <c r="K353" s="412">
        <f t="shared" si="35"/>
        <v>0</v>
      </c>
      <c r="L353" s="460">
        <f t="shared" si="36"/>
        <v>0</v>
      </c>
    </row>
    <row r="354" spans="1:12" x14ac:dyDescent="0.25">
      <c r="A354" s="625"/>
      <c r="B354" s="126">
        <v>56</v>
      </c>
      <c r="C354" s="61" t="s">
        <v>773</v>
      </c>
      <c r="D354" s="61" t="s">
        <v>715</v>
      </c>
      <c r="E354" s="129">
        <v>3</v>
      </c>
      <c r="F354" s="128">
        <v>8</v>
      </c>
      <c r="G354" s="87">
        <v>0</v>
      </c>
      <c r="H354" s="87">
        <f t="shared" si="37"/>
        <v>0</v>
      </c>
      <c r="I354" s="87">
        <f t="shared" si="38"/>
        <v>0</v>
      </c>
      <c r="J354" s="429">
        <f t="shared" si="34"/>
        <v>0</v>
      </c>
      <c r="K354" s="412">
        <f t="shared" si="35"/>
        <v>0</v>
      </c>
      <c r="L354" s="460">
        <f t="shared" si="36"/>
        <v>0</v>
      </c>
    </row>
    <row r="355" spans="1:12" x14ac:dyDescent="0.25">
      <c r="A355" s="625"/>
      <c r="B355" s="126">
        <v>57</v>
      </c>
      <c r="C355" s="61" t="s">
        <v>774</v>
      </c>
      <c r="D355" s="61" t="s">
        <v>245</v>
      </c>
      <c r="E355" s="129">
        <v>36</v>
      </c>
      <c r="F355" s="129">
        <f t="shared" si="39"/>
        <v>90</v>
      </c>
      <c r="G355" s="87">
        <v>0</v>
      </c>
      <c r="H355" s="87">
        <f t="shared" si="37"/>
        <v>0</v>
      </c>
      <c r="I355" s="87">
        <f t="shared" si="38"/>
        <v>0</v>
      </c>
      <c r="J355" s="429">
        <f t="shared" si="34"/>
        <v>0</v>
      </c>
      <c r="K355" s="412">
        <f t="shared" si="35"/>
        <v>0</v>
      </c>
      <c r="L355" s="460">
        <f t="shared" si="36"/>
        <v>0</v>
      </c>
    </row>
    <row r="356" spans="1:12" x14ac:dyDescent="0.25">
      <c r="A356" s="625"/>
      <c r="B356" s="126">
        <v>58</v>
      </c>
      <c r="C356" s="61" t="s">
        <v>775</v>
      </c>
      <c r="D356" s="61" t="s">
        <v>245</v>
      </c>
      <c r="E356" s="129">
        <v>36</v>
      </c>
      <c r="F356" s="129">
        <f t="shared" si="39"/>
        <v>90</v>
      </c>
      <c r="G356" s="87">
        <v>0</v>
      </c>
      <c r="H356" s="87">
        <f t="shared" si="37"/>
        <v>0</v>
      </c>
      <c r="I356" s="87">
        <f t="shared" si="38"/>
        <v>0</v>
      </c>
      <c r="J356" s="429">
        <f t="shared" si="34"/>
        <v>0</v>
      </c>
      <c r="K356" s="412">
        <f t="shared" si="35"/>
        <v>0</v>
      </c>
      <c r="L356" s="460">
        <f t="shared" si="36"/>
        <v>0</v>
      </c>
    </row>
    <row r="357" spans="1:12" x14ac:dyDescent="0.25">
      <c r="A357" s="625"/>
      <c r="B357" s="126">
        <v>59</v>
      </c>
      <c r="C357" s="61" t="s">
        <v>776</v>
      </c>
      <c r="D357" s="61" t="s">
        <v>245</v>
      </c>
      <c r="E357" s="129">
        <v>36</v>
      </c>
      <c r="F357" s="129">
        <f t="shared" si="39"/>
        <v>90</v>
      </c>
      <c r="G357" s="87">
        <v>0</v>
      </c>
      <c r="H357" s="87">
        <f t="shared" si="37"/>
        <v>0</v>
      </c>
      <c r="I357" s="87">
        <f t="shared" si="38"/>
        <v>0</v>
      </c>
      <c r="J357" s="429">
        <f t="shared" si="34"/>
        <v>0</v>
      </c>
      <c r="K357" s="412">
        <f t="shared" si="35"/>
        <v>0</v>
      </c>
      <c r="L357" s="460">
        <f t="shared" si="36"/>
        <v>0</v>
      </c>
    </row>
    <row r="358" spans="1:12" x14ac:dyDescent="0.25">
      <c r="A358" s="625"/>
      <c r="B358" s="126">
        <v>60</v>
      </c>
      <c r="C358" s="61" t="s">
        <v>777</v>
      </c>
      <c r="D358" s="61" t="s">
        <v>245</v>
      </c>
      <c r="E358" s="129">
        <v>36</v>
      </c>
      <c r="F358" s="129">
        <f t="shared" si="39"/>
        <v>90</v>
      </c>
      <c r="G358" s="87">
        <v>0</v>
      </c>
      <c r="H358" s="87">
        <f t="shared" si="37"/>
        <v>0</v>
      </c>
      <c r="I358" s="87">
        <f t="shared" si="38"/>
        <v>0</v>
      </c>
      <c r="J358" s="429">
        <f t="shared" si="34"/>
        <v>0</v>
      </c>
      <c r="K358" s="412">
        <f t="shared" si="35"/>
        <v>0</v>
      </c>
      <c r="L358" s="460">
        <f t="shared" si="36"/>
        <v>0</v>
      </c>
    </row>
    <row r="359" spans="1:12" x14ac:dyDescent="0.25">
      <c r="A359" s="625"/>
      <c r="B359" s="126">
        <v>61</v>
      </c>
      <c r="C359" s="127" t="s">
        <v>778</v>
      </c>
      <c r="D359" s="127" t="s">
        <v>245</v>
      </c>
      <c r="E359" s="128">
        <v>36</v>
      </c>
      <c r="F359" s="128">
        <f t="shared" si="39"/>
        <v>90</v>
      </c>
      <c r="G359" s="87">
        <v>0</v>
      </c>
      <c r="H359" s="87">
        <f t="shared" si="37"/>
        <v>0</v>
      </c>
      <c r="I359" s="87">
        <f t="shared" si="38"/>
        <v>0</v>
      </c>
      <c r="J359" s="429">
        <f t="shared" si="34"/>
        <v>0</v>
      </c>
      <c r="K359" s="412">
        <f t="shared" si="35"/>
        <v>0</v>
      </c>
      <c r="L359" s="460">
        <f t="shared" si="36"/>
        <v>0</v>
      </c>
    </row>
    <row r="360" spans="1:12" x14ac:dyDescent="0.25">
      <c r="A360" s="625"/>
      <c r="B360" s="126">
        <v>62</v>
      </c>
      <c r="C360" s="127" t="s">
        <v>779</v>
      </c>
      <c r="D360" s="127" t="s">
        <v>245</v>
      </c>
      <c r="E360" s="128">
        <v>36</v>
      </c>
      <c r="F360" s="128">
        <f t="shared" si="39"/>
        <v>90</v>
      </c>
      <c r="G360" s="87">
        <v>0</v>
      </c>
      <c r="H360" s="87">
        <f t="shared" si="37"/>
        <v>0</v>
      </c>
      <c r="I360" s="87">
        <f t="shared" si="38"/>
        <v>0</v>
      </c>
      <c r="J360" s="429">
        <f t="shared" si="34"/>
        <v>0</v>
      </c>
      <c r="K360" s="412">
        <f t="shared" si="35"/>
        <v>0</v>
      </c>
      <c r="L360" s="460">
        <f t="shared" si="36"/>
        <v>0</v>
      </c>
    </row>
    <row r="361" spans="1:12" x14ac:dyDescent="0.25">
      <c r="A361" s="625"/>
      <c r="B361" s="126">
        <v>63</v>
      </c>
      <c r="C361" s="127" t="s">
        <v>780</v>
      </c>
      <c r="D361" s="127" t="s">
        <v>245</v>
      </c>
      <c r="E361" s="128">
        <v>36</v>
      </c>
      <c r="F361" s="128">
        <f t="shared" si="39"/>
        <v>90</v>
      </c>
      <c r="G361" s="87">
        <v>0</v>
      </c>
      <c r="H361" s="87">
        <f t="shared" si="37"/>
        <v>0</v>
      </c>
      <c r="I361" s="87">
        <f t="shared" si="38"/>
        <v>0</v>
      </c>
      <c r="J361" s="429">
        <f t="shared" si="34"/>
        <v>0</v>
      </c>
      <c r="K361" s="412">
        <f t="shared" si="35"/>
        <v>0</v>
      </c>
      <c r="L361" s="460">
        <f t="shared" si="36"/>
        <v>0</v>
      </c>
    </row>
    <row r="362" spans="1:12" x14ac:dyDescent="0.25">
      <c r="A362" s="625"/>
      <c r="B362" s="126">
        <v>64</v>
      </c>
      <c r="C362" s="127" t="s">
        <v>781</v>
      </c>
      <c r="D362" s="127" t="s">
        <v>245</v>
      </c>
      <c r="E362" s="128">
        <v>36</v>
      </c>
      <c r="F362" s="128">
        <f t="shared" si="39"/>
        <v>90</v>
      </c>
      <c r="G362" s="87">
        <v>0</v>
      </c>
      <c r="H362" s="87">
        <f t="shared" si="37"/>
        <v>0</v>
      </c>
      <c r="I362" s="87">
        <f t="shared" si="38"/>
        <v>0</v>
      </c>
      <c r="J362" s="429">
        <f t="shared" si="34"/>
        <v>0</v>
      </c>
      <c r="K362" s="412">
        <f t="shared" si="35"/>
        <v>0</v>
      </c>
      <c r="L362" s="460">
        <f t="shared" si="36"/>
        <v>0</v>
      </c>
    </row>
    <row r="363" spans="1:12" x14ac:dyDescent="0.25">
      <c r="A363" s="625"/>
      <c r="B363" s="126">
        <v>65</v>
      </c>
      <c r="C363" s="133" t="s">
        <v>782</v>
      </c>
      <c r="D363" s="133" t="s">
        <v>245</v>
      </c>
      <c r="E363" s="128">
        <v>36</v>
      </c>
      <c r="F363" s="128">
        <f t="shared" si="39"/>
        <v>90</v>
      </c>
      <c r="G363" s="87">
        <v>0</v>
      </c>
      <c r="H363" s="87">
        <f t="shared" si="37"/>
        <v>0</v>
      </c>
      <c r="I363" s="87">
        <f t="shared" si="38"/>
        <v>0</v>
      </c>
      <c r="J363" s="429">
        <f t="shared" si="34"/>
        <v>0</v>
      </c>
      <c r="K363" s="412">
        <f t="shared" si="35"/>
        <v>0</v>
      </c>
      <c r="L363" s="460">
        <f t="shared" si="36"/>
        <v>0</v>
      </c>
    </row>
    <row r="364" spans="1:12" x14ac:dyDescent="0.25">
      <c r="A364" s="625"/>
      <c r="B364" s="126">
        <v>66</v>
      </c>
      <c r="C364" s="134" t="s">
        <v>783</v>
      </c>
      <c r="D364" s="134" t="s">
        <v>245</v>
      </c>
      <c r="E364" s="128">
        <v>36</v>
      </c>
      <c r="F364" s="128">
        <f t="shared" si="39"/>
        <v>90</v>
      </c>
      <c r="G364" s="87">
        <v>0</v>
      </c>
      <c r="H364" s="87">
        <f t="shared" si="37"/>
        <v>0</v>
      </c>
      <c r="I364" s="87">
        <f t="shared" si="38"/>
        <v>0</v>
      </c>
      <c r="J364" s="429">
        <f t="shared" si="34"/>
        <v>0</v>
      </c>
      <c r="K364" s="412">
        <f t="shared" si="35"/>
        <v>0</v>
      </c>
      <c r="L364" s="460">
        <f t="shared" si="36"/>
        <v>0</v>
      </c>
    </row>
    <row r="365" spans="1:12" x14ac:dyDescent="0.25">
      <c r="A365" s="625"/>
      <c r="B365" s="126">
        <v>67</v>
      </c>
      <c r="C365" s="423" t="s">
        <v>784</v>
      </c>
      <c r="D365" s="423" t="s">
        <v>245</v>
      </c>
      <c r="E365" s="129">
        <v>120</v>
      </c>
      <c r="F365" s="129">
        <f t="shared" si="39"/>
        <v>300</v>
      </c>
      <c r="G365" s="87">
        <v>0</v>
      </c>
      <c r="H365" s="398">
        <f t="shared" si="37"/>
        <v>0</v>
      </c>
      <c r="I365" s="398">
        <f t="shared" si="38"/>
        <v>0</v>
      </c>
      <c r="J365" s="429">
        <f t="shared" si="34"/>
        <v>0</v>
      </c>
      <c r="K365" s="412">
        <f t="shared" si="35"/>
        <v>0</v>
      </c>
      <c r="L365" s="460">
        <f t="shared" si="36"/>
        <v>0</v>
      </c>
    </row>
    <row r="366" spans="1:12" x14ac:dyDescent="0.25">
      <c r="A366" s="625"/>
      <c r="B366" s="126">
        <v>68</v>
      </c>
      <c r="C366" s="423" t="s">
        <v>785</v>
      </c>
      <c r="D366" s="423" t="s">
        <v>245</v>
      </c>
      <c r="E366" s="129">
        <v>120</v>
      </c>
      <c r="F366" s="129">
        <f t="shared" si="39"/>
        <v>300</v>
      </c>
      <c r="G366" s="87">
        <v>0</v>
      </c>
      <c r="H366" s="398">
        <f t="shared" si="37"/>
        <v>0</v>
      </c>
      <c r="I366" s="398">
        <f t="shared" si="38"/>
        <v>0</v>
      </c>
      <c r="J366" s="429">
        <f t="shared" si="34"/>
        <v>0</v>
      </c>
      <c r="K366" s="412">
        <f t="shared" si="35"/>
        <v>0</v>
      </c>
      <c r="L366" s="460">
        <f t="shared" si="36"/>
        <v>0</v>
      </c>
    </row>
    <row r="367" spans="1:12" x14ac:dyDescent="0.25">
      <c r="A367" s="625"/>
      <c r="B367" s="126">
        <v>69</v>
      </c>
      <c r="C367" s="423" t="s">
        <v>786</v>
      </c>
      <c r="D367" s="423" t="s">
        <v>245</v>
      </c>
      <c r="E367" s="129">
        <v>120</v>
      </c>
      <c r="F367" s="129">
        <f t="shared" si="39"/>
        <v>300</v>
      </c>
      <c r="G367" s="87">
        <v>0</v>
      </c>
      <c r="H367" s="398">
        <f t="shared" si="37"/>
        <v>0</v>
      </c>
      <c r="I367" s="398">
        <f t="shared" si="38"/>
        <v>0</v>
      </c>
      <c r="J367" s="429">
        <f t="shared" si="34"/>
        <v>0</v>
      </c>
      <c r="K367" s="412">
        <f t="shared" si="35"/>
        <v>0</v>
      </c>
      <c r="L367" s="460">
        <f t="shared" si="36"/>
        <v>0</v>
      </c>
    </row>
    <row r="368" spans="1:12" x14ac:dyDescent="0.25">
      <c r="A368" s="625"/>
      <c r="B368" s="126">
        <v>70</v>
      </c>
      <c r="C368" s="423" t="s">
        <v>787</v>
      </c>
      <c r="D368" s="423" t="s">
        <v>245</v>
      </c>
      <c r="E368" s="129">
        <v>120</v>
      </c>
      <c r="F368" s="129">
        <f t="shared" si="39"/>
        <v>300</v>
      </c>
      <c r="G368" s="87">
        <v>0</v>
      </c>
      <c r="H368" s="398">
        <f t="shared" si="37"/>
        <v>0</v>
      </c>
      <c r="I368" s="398">
        <f t="shared" si="38"/>
        <v>0</v>
      </c>
      <c r="J368" s="429">
        <f t="shared" si="34"/>
        <v>0</v>
      </c>
      <c r="K368" s="412">
        <f t="shared" si="35"/>
        <v>0</v>
      </c>
      <c r="L368" s="460">
        <f t="shared" si="36"/>
        <v>0</v>
      </c>
    </row>
    <row r="369" spans="1:12" x14ac:dyDescent="0.25">
      <c r="A369" s="625"/>
      <c r="B369" s="126">
        <v>79</v>
      </c>
      <c r="C369" s="127" t="s">
        <v>788</v>
      </c>
      <c r="D369" s="127" t="s">
        <v>245</v>
      </c>
      <c r="E369" s="128">
        <v>12</v>
      </c>
      <c r="F369" s="128">
        <f t="shared" si="39"/>
        <v>30</v>
      </c>
      <c r="G369" s="87">
        <v>0</v>
      </c>
      <c r="H369" s="87">
        <f t="shared" si="37"/>
        <v>0</v>
      </c>
      <c r="I369" s="87">
        <f t="shared" si="38"/>
        <v>0</v>
      </c>
      <c r="J369" s="429">
        <f t="shared" si="34"/>
        <v>0</v>
      </c>
      <c r="K369" s="109">
        <f t="shared" si="35"/>
        <v>0</v>
      </c>
      <c r="L369" s="461">
        <f t="shared" si="36"/>
        <v>0</v>
      </c>
    </row>
    <row r="370" spans="1:12" x14ac:dyDescent="0.25">
      <c r="A370" s="625"/>
      <c r="B370" s="126">
        <v>81</v>
      </c>
      <c r="C370" s="127" t="s">
        <v>789</v>
      </c>
      <c r="D370" s="127" t="s">
        <v>245</v>
      </c>
      <c r="E370" s="128">
        <v>24</v>
      </c>
      <c r="F370" s="128">
        <f t="shared" si="39"/>
        <v>60</v>
      </c>
      <c r="G370" s="87">
        <v>0</v>
      </c>
      <c r="H370" s="87">
        <f t="shared" si="37"/>
        <v>0</v>
      </c>
      <c r="I370" s="87">
        <f t="shared" si="38"/>
        <v>0</v>
      </c>
      <c r="J370" s="429">
        <f t="shared" si="34"/>
        <v>0</v>
      </c>
      <c r="K370" s="109">
        <f t="shared" si="35"/>
        <v>0</v>
      </c>
      <c r="L370" s="461">
        <f t="shared" si="36"/>
        <v>0</v>
      </c>
    </row>
    <row r="371" spans="1:12" x14ac:dyDescent="0.25">
      <c r="A371" s="625"/>
      <c r="B371" s="126">
        <v>82</v>
      </c>
      <c r="C371" s="127" t="s">
        <v>790</v>
      </c>
      <c r="D371" s="127" t="s">
        <v>245</v>
      </c>
      <c r="E371" s="128">
        <v>6</v>
      </c>
      <c r="F371" s="128">
        <f t="shared" si="39"/>
        <v>15</v>
      </c>
      <c r="G371" s="87">
        <v>0</v>
      </c>
      <c r="H371" s="87">
        <f t="shared" si="37"/>
        <v>0</v>
      </c>
      <c r="I371" s="87">
        <f t="shared" si="38"/>
        <v>0</v>
      </c>
      <c r="J371" s="429">
        <f t="shared" si="34"/>
        <v>0</v>
      </c>
      <c r="K371" s="109">
        <f t="shared" si="35"/>
        <v>0</v>
      </c>
      <c r="L371" s="461">
        <f t="shared" si="36"/>
        <v>0</v>
      </c>
    </row>
    <row r="372" spans="1:12" x14ac:dyDescent="0.25">
      <c r="A372" s="626"/>
      <c r="B372" s="126">
        <v>83</v>
      </c>
      <c r="C372" s="127" t="s">
        <v>791</v>
      </c>
      <c r="D372" s="127" t="s">
        <v>245</v>
      </c>
      <c r="E372" s="128">
        <v>6</v>
      </c>
      <c r="F372" s="128">
        <f t="shared" si="39"/>
        <v>15</v>
      </c>
      <c r="G372" s="87">
        <v>0</v>
      </c>
      <c r="H372" s="87">
        <f t="shared" si="37"/>
        <v>0</v>
      </c>
      <c r="I372" s="87">
        <f t="shared" si="38"/>
        <v>0</v>
      </c>
      <c r="J372" s="429">
        <f t="shared" si="34"/>
        <v>0</v>
      </c>
      <c r="K372" s="109">
        <f t="shared" si="35"/>
        <v>0</v>
      </c>
      <c r="L372" s="461">
        <f t="shared" si="36"/>
        <v>0</v>
      </c>
    </row>
    <row r="373" spans="1:12" x14ac:dyDescent="0.25">
      <c r="B373" s="623" t="s">
        <v>37</v>
      </c>
      <c r="C373" s="623"/>
      <c r="D373" s="623"/>
      <c r="E373" s="623"/>
      <c r="F373" s="623"/>
      <c r="G373" s="623"/>
      <c r="H373" s="453">
        <f>SUM(H299:H372)</f>
        <v>0</v>
      </c>
      <c r="I373" s="155">
        <f>SUM(I299:I372)</f>
        <v>0</v>
      </c>
      <c r="J373" s="155"/>
      <c r="K373" s="155">
        <f t="shared" ref="K373:L373" si="40">SUM(K299:K372)</f>
        <v>0</v>
      </c>
      <c r="L373" s="155">
        <f t="shared" si="40"/>
        <v>0</v>
      </c>
    </row>
    <row r="374" spans="1:12" x14ac:dyDescent="0.25">
      <c r="I374" s="89"/>
      <c r="J374" s="89"/>
      <c r="K374" s="89"/>
      <c r="L374" s="89"/>
    </row>
    <row r="375" spans="1:12" x14ac:dyDescent="0.25">
      <c r="B375" t="s">
        <v>792</v>
      </c>
    </row>
    <row r="376" spans="1:12" x14ac:dyDescent="0.25">
      <c r="A376" s="624"/>
      <c r="B376" t="s">
        <v>793</v>
      </c>
      <c r="C376" s="221"/>
      <c r="D376" s="221"/>
      <c r="E376" s="221"/>
      <c r="F376" s="221"/>
      <c r="G376" s="221"/>
      <c r="H376" s="222"/>
    </row>
    <row r="377" spans="1:12" x14ac:dyDescent="0.25">
      <c r="A377" s="624"/>
      <c r="B377" s="430"/>
      <c r="C377" s="221"/>
      <c r="D377" s="221"/>
      <c r="E377" s="221"/>
      <c r="F377" s="221"/>
      <c r="G377" s="221"/>
      <c r="H377" s="222"/>
    </row>
    <row r="378" spans="1:12" ht="15.75" customHeight="1" x14ac:dyDescent="0.25">
      <c r="A378" s="223"/>
      <c r="B378" s="616" t="s">
        <v>184</v>
      </c>
      <c r="C378" s="616"/>
      <c r="D378" s="616"/>
      <c r="E378" s="616"/>
      <c r="F378" s="225"/>
      <c r="G378" s="224"/>
      <c r="H378" s="224"/>
    </row>
    <row r="379" spans="1:12" ht="15.75" customHeight="1" x14ac:dyDescent="0.25">
      <c r="A379" s="221"/>
      <c r="B379" s="516"/>
      <c r="C379" s="516"/>
      <c r="D379" s="516"/>
      <c r="E379" s="516"/>
      <c r="F379" s="221"/>
      <c r="G379" s="226"/>
      <c r="H379" s="226"/>
    </row>
    <row r="380" spans="1:12" ht="15" customHeight="1" x14ac:dyDescent="0.25">
      <c r="B380" s="516"/>
      <c r="C380" s="516"/>
      <c r="D380" s="516"/>
      <c r="E380" s="516"/>
    </row>
    <row r="381" spans="1:12" ht="15" customHeight="1" x14ac:dyDescent="0.25">
      <c r="B381" s="516"/>
      <c r="C381" s="516"/>
      <c r="D381" s="516"/>
      <c r="E381" s="516"/>
    </row>
    <row r="382" spans="1:12" ht="15" customHeight="1" x14ac:dyDescent="0.25">
      <c r="B382" s="516"/>
      <c r="C382" s="516"/>
      <c r="D382" s="516"/>
      <c r="E382" s="516"/>
    </row>
    <row r="383" spans="1:12" x14ac:dyDescent="0.25">
      <c r="B383" s="519"/>
      <c r="C383" s="519"/>
      <c r="D383" s="519"/>
      <c r="E383" s="519"/>
    </row>
    <row r="384" spans="1:12" x14ac:dyDescent="0.25">
      <c r="B384" s="512" t="s">
        <v>185</v>
      </c>
      <c r="C384" s="513"/>
      <c r="D384" s="513"/>
      <c r="E384" s="514"/>
    </row>
    <row r="385" spans="2:5" x14ac:dyDescent="0.25">
      <c r="B385" s="515"/>
      <c r="C385" s="516"/>
      <c r="D385" s="516"/>
      <c r="E385" s="517"/>
    </row>
    <row r="386" spans="2:5" x14ac:dyDescent="0.25">
      <c r="B386" s="518"/>
      <c r="C386" s="519"/>
      <c r="D386" s="519"/>
      <c r="E386" s="520"/>
    </row>
  </sheetData>
  <mergeCells count="20">
    <mergeCell ref="A376:A377"/>
    <mergeCell ref="A299:A319"/>
    <mergeCell ref="A320:A321"/>
    <mergeCell ref="A322:A327"/>
    <mergeCell ref="A328:A372"/>
    <mergeCell ref="B384:E386"/>
    <mergeCell ref="B378:E383"/>
    <mergeCell ref="B297:L297"/>
    <mergeCell ref="B294:G294"/>
    <mergeCell ref="H1:H2"/>
    <mergeCell ref="I1:I2"/>
    <mergeCell ref="B1:B2"/>
    <mergeCell ref="C1:C2"/>
    <mergeCell ref="D1:D2"/>
    <mergeCell ref="E1:E2"/>
    <mergeCell ref="G1:G2"/>
    <mergeCell ref="K1:K2"/>
    <mergeCell ref="L1:L2"/>
    <mergeCell ref="F1:F2"/>
    <mergeCell ref="B373:G373"/>
  </mergeCells>
  <pageMargins left="0.78740157480314965" right="0.78740157480314965" top="0.98425196850393704" bottom="0.98425196850393704" header="0.31496062992125984" footer="0.31496062992125984"/>
  <pageSetup paperSize="9" scale="43" fitToHeight="0" orientation="landscape" r:id="rId1"/>
  <headerFooter scaleWithDoc="0">
    <oddHeader>&amp;LTermo de Referência 98/2023&amp;RUASG 153173 - ANEXO VIII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R115"/>
  <sheetViews>
    <sheetView showGridLines="0" topLeftCell="A68" zoomScale="85" zoomScaleNormal="85" workbookViewId="0">
      <selection activeCell="G73" sqref="G73"/>
    </sheetView>
  </sheetViews>
  <sheetFormatPr defaultRowHeight="15" x14ac:dyDescent="0.25"/>
  <cols>
    <col min="1" max="1" width="9" bestFit="1" customWidth="1"/>
    <col min="2" max="2" width="13.140625" customWidth="1"/>
    <col min="3" max="3" width="54.140625" customWidth="1"/>
    <col min="5" max="5" width="15.5703125" customWidth="1"/>
    <col min="6" max="6" width="22.42578125" customWidth="1"/>
    <col min="7" max="7" width="15.42578125" bestFit="1" customWidth="1"/>
    <col min="8" max="8" width="15.5703125" customWidth="1"/>
    <col min="9" max="9" width="21" customWidth="1"/>
    <col min="10" max="10" width="16.85546875" customWidth="1"/>
    <col min="11" max="11" width="17.5703125" customWidth="1"/>
    <col min="15" max="15" width="12.42578125" bestFit="1" customWidth="1"/>
  </cols>
  <sheetData>
    <row r="1" spans="1:11" ht="16.5" customHeight="1" x14ac:dyDescent="0.25">
      <c r="A1" s="640" t="s">
        <v>794</v>
      </c>
      <c r="B1" s="641"/>
      <c r="C1" s="641"/>
      <c r="D1" s="641"/>
      <c r="E1" s="641"/>
      <c r="F1" s="641"/>
      <c r="G1" s="641"/>
      <c r="H1" s="641"/>
      <c r="I1" s="641"/>
      <c r="J1" s="641"/>
      <c r="K1" s="641"/>
    </row>
    <row r="2" spans="1:11" ht="16.5" customHeight="1" x14ac:dyDescent="0.25">
      <c r="A2" s="450"/>
      <c r="B2" s="639" t="s">
        <v>795</v>
      </c>
      <c r="C2" s="639"/>
      <c r="D2" s="639"/>
      <c r="E2" s="639"/>
      <c r="F2" s="639"/>
      <c r="G2" s="639"/>
      <c r="H2" s="639"/>
      <c r="I2" s="639"/>
      <c r="J2" s="639"/>
      <c r="K2" s="639"/>
    </row>
    <row r="3" spans="1:11" x14ac:dyDescent="0.25">
      <c r="A3" s="653" t="s">
        <v>796</v>
      </c>
      <c r="B3" s="649" t="s">
        <v>797</v>
      </c>
      <c r="C3" s="649" t="s">
        <v>798</v>
      </c>
      <c r="D3" s="649" t="s">
        <v>799</v>
      </c>
      <c r="E3" s="649" t="s">
        <v>800</v>
      </c>
      <c r="F3" s="651" t="s">
        <v>801</v>
      </c>
      <c r="G3" s="649" t="s">
        <v>295</v>
      </c>
      <c r="H3" s="652" t="s">
        <v>7</v>
      </c>
      <c r="I3" s="436" t="s">
        <v>802</v>
      </c>
      <c r="J3" s="652" t="s">
        <v>803</v>
      </c>
      <c r="K3" s="652" t="s">
        <v>804</v>
      </c>
    </row>
    <row r="4" spans="1:11" x14ac:dyDescent="0.25">
      <c r="A4" s="654"/>
      <c r="B4" s="650"/>
      <c r="C4" s="650"/>
      <c r="D4" s="650"/>
      <c r="E4" s="650"/>
      <c r="F4" s="650"/>
      <c r="G4" s="650"/>
      <c r="H4" s="652"/>
      <c r="I4" s="451">
        <v>0.2</v>
      </c>
      <c r="J4" s="652"/>
      <c r="K4" s="652"/>
    </row>
    <row r="5" spans="1:11" ht="35.25" customHeight="1" x14ac:dyDescent="0.25">
      <c r="A5" s="178" t="s">
        <v>805</v>
      </c>
      <c r="B5" s="179">
        <v>103229</v>
      </c>
      <c r="C5" s="180" t="s">
        <v>806</v>
      </c>
      <c r="D5" s="186" t="s">
        <v>807</v>
      </c>
      <c r="E5" s="181">
        <v>12</v>
      </c>
      <c r="F5" s="182">
        <f>E5*2.5</f>
        <v>30</v>
      </c>
      <c r="G5" s="438">
        <v>0</v>
      </c>
      <c r="H5" s="438">
        <f t="shared" ref="H5:H8" si="0">G5*F5</f>
        <v>0</v>
      </c>
      <c r="I5" s="438">
        <v>0</v>
      </c>
      <c r="J5" s="438">
        <f>I5*E5</f>
        <v>0</v>
      </c>
      <c r="K5" s="438">
        <f>I5*F5</f>
        <v>0</v>
      </c>
    </row>
    <row r="6" spans="1:11" ht="33.75" customHeight="1" x14ac:dyDescent="0.25">
      <c r="A6" s="178" t="s">
        <v>808</v>
      </c>
      <c r="B6" s="179">
        <v>10527</v>
      </c>
      <c r="C6" s="180" t="s">
        <v>809</v>
      </c>
      <c r="D6" s="186" t="s">
        <v>810</v>
      </c>
      <c r="E6" s="181">
        <f>5*12</f>
        <v>60</v>
      </c>
      <c r="F6" s="182">
        <f>E6*2.5</f>
        <v>150</v>
      </c>
      <c r="G6" s="438">
        <v>0</v>
      </c>
      <c r="H6" s="438">
        <f t="shared" si="0"/>
        <v>0</v>
      </c>
      <c r="I6" s="438">
        <v>0</v>
      </c>
      <c r="J6" s="438">
        <f t="shared" ref="J6:J8" si="1">I6*E6</f>
        <v>0</v>
      </c>
      <c r="K6" s="438">
        <f t="shared" ref="K6:K8" si="2">I6*F6</f>
        <v>0</v>
      </c>
    </row>
    <row r="7" spans="1:11" ht="33.75" customHeight="1" x14ac:dyDescent="0.25">
      <c r="A7" s="178" t="s">
        <v>811</v>
      </c>
      <c r="B7" s="183">
        <v>42408</v>
      </c>
      <c r="C7" s="184" t="s">
        <v>812</v>
      </c>
      <c r="D7" s="190" t="s">
        <v>813</v>
      </c>
      <c r="E7" s="185">
        <f>2*12</f>
        <v>24</v>
      </c>
      <c r="F7" s="182">
        <f>E7*2.5</f>
        <v>60</v>
      </c>
      <c r="G7" s="438">
        <v>0</v>
      </c>
      <c r="H7" s="438">
        <f t="shared" si="0"/>
        <v>0</v>
      </c>
      <c r="I7" s="438">
        <v>0</v>
      </c>
      <c r="J7" s="438">
        <f t="shared" si="1"/>
        <v>0</v>
      </c>
      <c r="K7" s="438">
        <f t="shared" si="2"/>
        <v>0</v>
      </c>
    </row>
    <row r="8" spans="1:11" ht="27" customHeight="1" x14ac:dyDescent="0.25">
      <c r="A8" s="178" t="s">
        <v>814</v>
      </c>
      <c r="B8" s="449" t="s">
        <v>815</v>
      </c>
      <c r="C8" s="187" t="s">
        <v>816</v>
      </c>
      <c r="D8" s="186" t="s">
        <v>807</v>
      </c>
      <c r="E8" s="186">
        <v>12</v>
      </c>
      <c r="F8" s="182">
        <f>E8*2.5</f>
        <v>30</v>
      </c>
      <c r="G8" s="438">
        <v>0</v>
      </c>
      <c r="H8" s="438">
        <f t="shared" si="0"/>
        <v>0</v>
      </c>
      <c r="I8" s="438">
        <v>0</v>
      </c>
      <c r="J8" s="438">
        <f t="shared" si="1"/>
        <v>0</v>
      </c>
      <c r="K8" s="438">
        <f t="shared" si="2"/>
        <v>0</v>
      </c>
    </row>
    <row r="9" spans="1:11" x14ac:dyDescent="0.25">
      <c r="A9" s="195"/>
      <c r="B9" s="195"/>
      <c r="G9" s="399" t="s">
        <v>817</v>
      </c>
      <c r="H9" s="400">
        <f>SUM(H5:H8)</f>
        <v>0</v>
      </c>
      <c r="I9" s="400">
        <f t="shared" ref="I9:K9" si="3">SUM(I5:I8)</f>
        <v>0</v>
      </c>
      <c r="J9" s="400">
        <f t="shared" si="3"/>
        <v>0</v>
      </c>
      <c r="K9" s="400">
        <f t="shared" si="3"/>
        <v>0</v>
      </c>
    </row>
    <row r="10" spans="1:11" ht="15.75" customHeight="1" x14ac:dyDescent="0.25">
      <c r="A10" s="445">
        <v>2</v>
      </c>
      <c r="B10" s="642" t="s">
        <v>818</v>
      </c>
      <c r="C10" s="643"/>
      <c r="D10" s="643"/>
      <c r="E10" s="643"/>
      <c r="F10" s="643"/>
      <c r="G10" s="643"/>
      <c r="H10" s="643"/>
      <c r="I10" s="643"/>
      <c r="J10" s="643"/>
      <c r="K10" s="644"/>
    </row>
    <row r="11" spans="1:11" ht="21.75" customHeight="1" x14ac:dyDescent="0.25">
      <c r="A11" s="191" t="s">
        <v>19</v>
      </c>
      <c r="B11" s="191">
        <v>87249</v>
      </c>
      <c r="C11" s="191" t="s">
        <v>819</v>
      </c>
      <c r="D11" s="191" t="s">
        <v>813</v>
      </c>
      <c r="E11" s="193">
        <f>2*12</f>
        <v>24</v>
      </c>
      <c r="F11" s="193">
        <f>E11*2.5</f>
        <v>60</v>
      </c>
      <c r="G11" s="397">
        <v>0</v>
      </c>
      <c r="H11" s="397">
        <f>G11*F11</f>
        <v>0</v>
      </c>
      <c r="I11" s="397">
        <f t="shared" ref="I11:I48" si="4">G11*(1+$I$4)</f>
        <v>0</v>
      </c>
      <c r="J11" s="397">
        <f>I11*E11</f>
        <v>0</v>
      </c>
      <c r="K11" s="397">
        <f>I11*F11</f>
        <v>0</v>
      </c>
    </row>
    <row r="12" spans="1:11" ht="17.25" customHeight="1" x14ac:dyDescent="0.25">
      <c r="A12" s="180" t="s">
        <v>22</v>
      </c>
      <c r="B12" s="180">
        <v>87259</v>
      </c>
      <c r="C12" s="180" t="s">
        <v>820</v>
      </c>
      <c r="D12" s="180" t="s">
        <v>813</v>
      </c>
      <c r="E12" s="186">
        <f t="shared" ref="E12:E18" si="5">2*12</f>
        <v>24</v>
      </c>
      <c r="F12" s="186">
        <f t="shared" ref="F12:F18" si="6">E12*2.5</f>
        <v>60</v>
      </c>
      <c r="G12" s="397">
        <v>0</v>
      </c>
      <c r="H12" s="396">
        <f t="shared" ref="H12:H18" si="7">G12*F12</f>
        <v>0</v>
      </c>
      <c r="I12" s="396">
        <f t="shared" si="4"/>
        <v>0</v>
      </c>
      <c r="J12" s="396">
        <f t="shared" ref="J12:J18" si="8">I12*E12</f>
        <v>0</v>
      </c>
      <c r="K12" s="396">
        <f t="shared" ref="K12:K18" si="9">I12*F12</f>
        <v>0</v>
      </c>
    </row>
    <row r="13" spans="1:11" ht="15.75" customHeight="1" x14ac:dyDescent="0.25">
      <c r="A13" s="180" t="s">
        <v>24</v>
      </c>
      <c r="B13" s="180">
        <v>10841</v>
      </c>
      <c r="C13" s="180" t="s">
        <v>821</v>
      </c>
      <c r="D13" s="180" t="s">
        <v>813</v>
      </c>
      <c r="E13" s="186">
        <f t="shared" si="5"/>
        <v>24</v>
      </c>
      <c r="F13" s="186">
        <f t="shared" si="6"/>
        <v>60</v>
      </c>
      <c r="G13" s="397">
        <v>0</v>
      </c>
      <c r="H13" s="396">
        <f t="shared" si="7"/>
        <v>0</v>
      </c>
      <c r="I13" s="396">
        <f t="shared" si="4"/>
        <v>0</v>
      </c>
      <c r="J13" s="396">
        <f t="shared" si="8"/>
        <v>0</v>
      </c>
      <c r="K13" s="396">
        <f t="shared" si="9"/>
        <v>0</v>
      </c>
    </row>
    <row r="14" spans="1:11" ht="17.25" customHeight="1" x14ac:dyDescent="0.25">
      <c r="A14" s="180" t="s">
        <v>25</v>
      </c>
      <c r="B14" s="180">
        <v>98672</v>
      </c>
      <c r="C14" s="180" t="s">
        <v>821</v>
      </c>
      <c r="D14" s="180" t="s">
        <v>813</v>
      </c>
      <c r="E14" s="186">
        <f t="shared" si="5"/>
        <v>24</v>
      </c>
      <c r="F14" s="186">
        <f t="shared" si="6"/>
        <v>60</v>
      </c>
      <c r="G14" s="397">
        <v>0</v>
      </c>
      <c r="H14" s="396">
        <f>G14*F14</f>
        <v>0</v>
      </c>
      <c r="I14" s="396">
        <f t="shared" si="4"/>
        <v>0</v>
      </c>
      <c r="J14" s="396">
        <f t="shared" si="8"/>
        <v>0</v>
      </c>
      <c r="K14" s="396">
        <f t="shared" si="9"/>
        <v>0</v>
      </c>
    </row>
    <row r="15" spans="1:11" ht="15.75" customHeight="1" x14ac:dyDescent="0.25">
      <c r="A15" s="180" t="s">
        <v>27</v>
      </c>
      <c r="B15" s="180">
        <v>98685</v>
      </c>
      <c r="C15" s="180" t="s">
        <v>822</v>
      </c>
      <c r="D15" s="180" t="s">
        <v>810</v>
      </c>
      <c r="E15" s="186">
        <f>133*12</f>
        <v>1596</v>
      </c>
      <c r="F15" s="186">
        <f t="shared" si="6"/>
        <v>3990</v>
      </c>
      <c r="G15" s="397">
        <v>0</v>
      </c>
      <c r="H15" s="396">
        <f>G15*F15</f>
        <v>0</v>
      </c>
      <c r="I15" s="396">
        <f t="shared" si="4"/>
        <v>0</v>
      </c>
      <c r="J15" s="396">
        <f t="shared" si="8"/>
        <v>0</v>
      </c>
      <c r="K15" s="396">
        <f t="shared" si="9"/>
        <v>0</v>
      </c>
    </row>
    <row r="16" spans="1:11" ht="15" customHeight="1" x14ac:dyDescent="0.25">
      <c r="A16" s="180" t="s">
        <v>29</v>
      </c>
      <c r="B16" s="180">
        <v>97631</v>
      </c>
      <c r="C16" s="188" t="s">
        <v>823</v>
      </c>
      <c r="D16" s="180" t="s">
        <v>813</v>
      </c>
      <c r="E16" s="186">
        <f t="shared" si="5"/>
        <v>24</v>
      </c>
      <c r="F16" s="186">
        <f t="shared" si="6"/>
        <v>60</v>
      </c>
      <c r="G16" s="397">
        <v>0</v>
      </c>
      <c r="H16" s="396">
        <f t="shared" si="7"/>
        <v>0</v>
      </c>
      <c r="I16" s="396">
        <f t="shared" si="4"/>
        <v>0</v>
      </c>
      <c r="J16" s="396">
        <f t="shared" si="8"/>
        <v>0</v>
      </c>
      <c r="K16" s="396">
        <f t="shared" si="9"/>
        <v>0</v>
      </c>
    </row>
    <row r="17" spans="1:11" ht="14.25" customHeight="1" x14ac:dyDescent="0.25">
      <c r="A17" s="180" t="s">
        <v>31</v>
      </c>
      <c r="B17" s="180">
        <v>98563</v>
      </c>
      <c r="C17" s="188" t="s">
        <v>824</v>
      </c>
      <c r="D17" s="180" t="s">
        <v>813</v>
      </c>
      <c r="E17" s="186">
        <f t="shared" si="5"/>
        <v>24</v>
      </c>
      <c r="F17" s="186">
        <f t="shared" si="6"/>
        <v>60</v>
      </c>
      <c r="G17" s="397">
        <v>0</v>
      </c>
      <c r="H17" s="396">
        <f t="shared" si="7"/>
        <v>0</v>
      </c>
      <c r="I17" s="396">
        <f t="shared" si="4"/>
        <v>0</v>
      </c>
      <c r="J17" s="396">
        <f t="shared" si="8"/>
        <v>0</v>
      </c>
      <c r="K17" s="396">
        <f t="shared" si="9"/>
        <v>0</v>
      </c>
    </row>
    <row r="18" spans="1:11" x14ac:dyDescent="0.25">
      <c r="A18" s="180" t="s">
        <v>33</v>
      </c>
      <c r="B18" s="180">
        <v>97633</v>
      </c>
      <c r="C18" s="188" t="s">
        <v>825</v>
      </c>
      <c r="D18" s="180" t="s">
        <v>813</v>
      </c>
      <c r="E18" s="186">
        <f t="shared" si="5"/>
        <v>24</v>
      </c>
      <c r="F18" s="186">
        <f t="shared" si="6"/>
        <v>60</v>
      </c>
      <c r="G18" s="397">
        <v>0</v>
      </c>
      <c r="H18" s="396">
        <f t="shared" si="7"/>
        <v>0</v>
      </c>
      <c r="I18" s="396">
        <f t="shared" si="4"/>
        <v>0</v>
      </c>
      <c r="J18" s="396">
        <f t="shared" si="8"/>
        <v>0</v>
      </c>
      <c r="K18" s="396">
        <f t="shared" si="9"/>
        <v>0</v>
      </c>
    </row>
    <row r="19" spans="1:11" x14ac:dyDescent="0.25">
      <c r="A19" s="195"/>
      <c r="B19" s="195"/>
      <c r="G19" s="399" t="s">
        <v>817</v>
      </c>
      <c r="H19" s="400">
        <f>SUM(H11:H18)</f>
        <v>0</v>
      </c>
      <c r="I19" s="400">
        <f t="shared" ref="I19:K19" si="10">SUM(I11:I18)</f>
        <v>0</v>
      </c>
      <c r="J19" s="400">
        <f t="shared" si="10"/>
        <v>0</v>
      </c>
      <c r="K19" s="400">
        <f t="shared" si="10"/>
        <v>0</v>
      </c>
    </row>
    <row r="20" spans="1:11" ht="15.75" customHeight="1" x14ac:dyDescent="0.25">
      <c r="A20" s="446">
        <v>3</v>
      </c>
      <c r="B20" s="648" t="s">
        <v>826</v>
      </c>
      <c r="C20" s="645"/>
      <c r="D20" s="645"/>
      <c r="E20" s="645"/>
      <c r="F20" s="645"/>
      <c r="G20" s="645"/>
      <c r="H20" s="645"/>
      <c r="I20" s="645"/>
      <c r="J20" s="645"/>
      <c r="K20" s="646"/>
    </row>
    <row r="21" spans="1:11" ht="40.5" customHeight="1" x14ac:dyDescent="0.25">
      <c r="A21" s="191" t="s">
        <v>827</v>
      </c>
      <c r="B21" s="191">
        <v>87775</v>
      </c>
      <c r="C21" s="191" t="s">
        <v>828</v>
      </c>
      <c r="D21" s="193" t="s">
        <v>813</v>
      </c>
      <c r="E21" s="193">
        <f>5*12</f>
        <v>60</v>
      </c>
      <c r="F21" s="193">
        <f>E21*2.5</f>
        <v>150</v>
      </c>
      <c r="G21" s="397">
        <v>0</v>
      </c>
      <c r="H21" s="397">
        <f>G21*F21</f>
        <v>0</v>
      </c>
      <c r="I21" s="397">
        <f t="shared" si="4"/>
        <v>0</v>
      </c>
      <c r="J21" s="397">
        <f>I21*E21</f>
        <v>0</v>
      </c>
      <c r="K21" s="397">
        <f>I21*F21</f>
        <v>0</v>
      </c>
    </row>
    <row r="22" spans="1:11" ht="19.5" customHeight="1" x14ac:dyDescent="0.25">
      <c r="A22" s="180" t="s">
        <v>829</v>
      </c>
      <c r="B22" s="180">
        <v>100697</v>
      </c>
      <c r="C22" s="180" t="s">
        <v>830</v>
      </c>
      <c r="D22" s="186" t="s">
        <v>807</v>
      </c>
      <c r="E22" s="186">
        <f>2*12</f>
        <v>24</v>
      </c>
      <c r="F22" s="186">
        <f>E22*2.5</f>
        <v>60</v>
      </c>
      <c r="G22" s="397">
        <v>0</v>
      </c>
      <c r="H22" s="396">
        <f t="shared" ref="H22:H27" si="11">G22*F22</f>
        <v>0</v>
      </c>
      <c r="I22" s="396">
        <f t="shared" si="4"/>
        <v>0</v>
      </c>
      <c r="J22" s="396">
        <f t="shared" ref="J22:J27" si="12">I22*E22</f>
        <v>0</v>
      </c>
      <c r="K22" s="396">
        <f t="shared" ref="K22:K27" si="13">I22*F22</f>
        <v>0</v>
      </c>
    </row>
    <row r="23" spans="1:11" x14ac:dyDescent="0.25">
      <c r="A23" s="180" t="s">
        <v>831</v>
      </c>
      <c r="B23" s="180">
        <v>96358</v>
      </c>
      <c r="C23" s="61" t="s">
        <v>832</v>
      </c>
      <c r="D23" s="186" t="s">
        <v>813</v>
      </c>
      <c r="E23" s="186">
        <f>5*12</f>
        <v>60</v>
      </c>
      <c r="F23" s="186">
        <f>E23*2.5</f>
        <v>150</v>
      </c>
      <c r="G23" s="397">
        <v>0</v>
      </c>
      <c r="H23" s="396">
        <f t="shared" si="11"/>
        <v>0</v>
      </c>
      <c r="I23" s="396">
        <f t="shared" si="4"/>
        <v>0</v>
      </c>
      <c r="J23" s="396">
        <f t="shared" si="12"/>
        <v>0</v>
      </c>
      <c r="K23" s="396">
        <f t="shared" si="13"/>
        <v>0</v>
      </c>
    </row>
    <row r="24" spans="1:11" x14ac:dyDescent="0.25">
      <c r="A24" s="180" t="s">
        <v>833</v>
      </c>
      <c r="B24" s="180">
        <v>87622</v>
      </c>
      <c r="C24" s="61" t="s">
        <v>834</v>
      </c>
      <c r="D24" s="186" t="s">
        <v>813</v>
      </c>
      <c r="E24" s="186">
        <f>2*12</f>
        <v>24</v>
      </c>
      <c r="F24" s="186">
        <f>E24*2.5</f>
        <v>60</v>
      </c>
      <c r="G24" s="397">
        <v>0</v>
      </c>
      <c r="H24" s="396">
        <f t="shared" si="11"/>
        <v>0</v>
      </c>
      <c r="I24" s="396">
        <f t="shared" si="4"/>
        <v>0</v>
      </c>
      <c r="J24" s="396">
        <f t="shared" si="12"/>
        <v>0</v>
      </c>
      <c r="K24" s="396">
        <f t="shared" si="13"/>
        <v>0</v>
      </c>
    </row>
    <row r="25" spans="1:11" x14ac:dyDescent="0.25">
      <c r="A25" s="180" t="s">
        <v>835</v>
      </c>
      <c r="B25" s="180">
        <v>103322</v>
      </c>
      <c r="C25" s="61" t="s">
        <v>836</v>
      </c>
      <c r="D25" s="186" t="s">
        <v>813</v>
      </c>
      <c r="E25" s="186">
        <f t="shared" ref="E25:E26" si="14">2*12</f>
        <v>24</v>
      </c>
      <c r="F25" s="186">
        <f t="shared" ref="F25:F26" si="15">E25*2.5</f>
        <v>60</v>
      </c>
      <c r="G25" s="397">
        <v>0</v>
      </c>
      <c r="H25" s="396">
        <f t="shared" si="11"/>
        <v>0</v>
      </c>
      <c r="I25" s="396">
        <f t="shared" si="4"/>
        <v>0</v>
      </c>
      <c r="J25" s="396">
        <f t="shared" si="12"/>
        <v>0</v>
      </c>
      <c r="K25" s="396">
        <f t="shared" si="13"/>
        <v>0</v>
      </c>
    </row>
    <row r="26" spans="1:11" x14ac:dyDescent="0.25">
      <c r="A26" s="180" t="s">
        <v>837</v>
      </c>
      <c r="B26" s="180">
        <v>97622</v>
      </c>
      <c r="C26" s="61" t="s">
        <v>838</v>
      </c>
      <c r="D26" s="186" t="s">
        <v>813</v>
      </c>
      <c r="E26" s="186">
        <f t="shared" si="14"/>
        <v>24</v>
      </c>
      <c r="F26" s="186">
        <f t="shared" si="15"/>
        <v>60</v>
      </c>
      <c r="G26" s="397">
        <v>0</v>
      </c>
      <c r="H26" s="396">
        <f t="shared" si="11"/>
        <v>0</v>
      </c>
      <c r="I26" s="396">
        <f t="shared" si="4"/>
        <v>0</v>
      </c>
      <c r="J26" s="396">
        <f t="shared" si="12"/>
        <v>0</v>
      </c>
      <c r="K26" s="396">
        <f t="shared" si="13"/>
        <v>0</v>
      </c>
    </row>
    <row r="27" spans="1:11" x14ac:dyDescent="0.25">
      <c r="A27" s="180" t="s">
        <v>839</v>
      </c>
      <c r="B27" s="180">
        <v>88309</v>
      </c>
      <c r="C27" s="61" t="s">
        <v>840</v>
      </c>
      <c r="D27" s="186" t="s">
        <v>841</v>
      </c>
      <c r="E27" s="186">
        <v>800</v>
      </c>
      <c r="F27" s="186">
        <f>E27*2.5</f>
        <v>2000</v>
      </c>
      <c r="G27" s="397">
        <v>0</v>
      </c>
      <c r="H27" s="396">
        <f t="shared" si="11"/>
        <v>0</v>
      </c>
      <c r="I27" s="396">
        <f t="shared" si="4"/>
        <v>0</v>
      </c>
      <c r="J27" s="396">
        <f t="shared" si="12"/>
        <v>0</v>
      </c>
      <c r="K27" s="396">
        <f t="shared" si="13"/>
        <v>0</v>
      </c>
    </row>
    <row r="28" spans="1:11" x14ac:dyDescent="0.25">
      <c r="A28" s="195"/>
      <c r="B28" s="195"/>
      <c r="G28" s="399" t="s">
        <v>817</v>
      </c>
      <c r="H28" s="400">
        <f>SUM(H21:H27)</f>
        <v>0</v>
      </c>
      <c r="I28" s="400">
        <f t="shared" ref="I28:K28" si="16">SUM(I21:I27)</f>
        <v>0</v>
      </c>
      <c r="J28" s="400">
        <f t="shared" si="16"/>
        <v>0</v>
      </c>
      <c r="K28" s="400">
        <f t="shared" si="16"/>
        <v>0</v>
      </c>
    </row>
    <row r="29" spans="1:11" x14ac:dyDescent="0.25">
      <c r="A29" s="446">
        <v>4</v>
      </c>
      <c r="B29" s="648" t="s">
        <v>842</v>
      </c>
      <c r="C29" s="645"/>
      <c r="D29" s="645"/>
      <c r="E29" s="645"/>
      <c r="F29" s="645"/>
      <c r="G29" s="645"/>
      <c r="H29" s="645"/>
      <c r="I29" s="645"/>
      <c r="J29" s="645"/>
      <c r="K29" s="646"/>
    </row>
    <row r="30" spans="1:11" ht="28.5" customHeight="1" x14ac:dyDescent="0.25">
      <c r="A30" s="180" t="s">
        <v>137</v>
      </c>
      <c r="B30" s="191">
        <v>96114</v>
      </c>
      <c r="C30" s="192" t="s">
        <v>843</v>
      </c>
      <c r="D30" s="193" t="s">
        <v>813</v>
      </c>
      <c r="E30" s="193">
        <f>4*12</f>
        <v>48</v>
      </c>
      <c r="F30" s="193">
        <f>E30*2.5</f>
        <v>120</v>
      </c>
      <c r="G30" s="397">
        <v>0</v>
      </c>
      <c r="H30" s="397">
        <f>G30*F30</f>
        <v>0</v>
      </c>
      <c r="I30" s="397">
        <f t="shared" si="4"/>
        <v>0</v>
      </c>
      <c r="J30" s="397">
        <f>I30*E30</f>
        <v>0</v>
      </c>
      <c r="K30" s="397">
        <f>I30*F30</f>
        <v>0</v>
      </c>
    </row>
    <row r="31" spans="1:11" ht="28.5" customHeight="1" x14ac:dyDescent="0.25">
      <c r="A31" s="195"/>
      <c r="B31" s="195"/>
      <c r="G31" s="399" t="s">
        <v>817</v>
      </c>
      <c r="H31" s="400">
        <f>SUM(H30)</f>
        <v>0</v>
      </c>
      <c r="I31" s="400">
        <f t="shared" ref="I31:K31" si="17">SUM(I30)</f>
        <v>0</v>
      </c>
      <c r="J31" s="400">
        <f t="shared" si="17"/>
        <v>0</v>
      </c>
      <c r="K31" s="400">
        <f t="shared" si="17"/>
        <v>0</v>
      </c>
    </row>
    <row r="32" spans="1:11" ht="16.5" customHeight="1" x14ac:dyDescent="0.25">
      <c r="A32" s="445">
        <v>5</v>
      </c>
      <c r="B32" s="642" t="s">
        <v>844</v>
      </c>
      <c r="C32" s="643"/>
      <c r="D32" s="643"/>
      <c r="E32" s="643"/>
      <c r="F32" s="643"/>
      <c r="G32" s="643"/>
      <c r="H32" s="643"/>
      <c r="I32" s="643"/>
      <c r="J32" s="643"/>
      <c r="K32" s="644"/>
    </row>
    <row r="33" spans="1:15" ht="21" customHeight="1" x14ac:dyDescent="0.25">
      <c r="A33" s="180" t="s">
        <v>845</v>
      </c>
      <c r="B33" s="180">
        <v>88441</v>
      </c>
      <c r="C33" s="448" t="s">
        <v>846</v>
      </c>
      <c r="D33" s="193" t="s">
        <v>847</v>
      </c>
      <c r="E33" s="193">
        <v>12</v>
      </c>
      <c r="F33" s="193">
        <f>E33*2.5</f>
        <v>30</v>
      </c>
      <c r="G33" s="397">
        <v>0</v>
      </c>
      <c r="H33" s="397">
        <f>G33*F33</f>
        <v>0</v>
      </c>
      <c r="I33" s="397">
        <f t="shared" si="4"/>
        <v>0</v>
      </c>
      <c r="J33" s="397">
        <f>I33*E33</f>
        <v>0</v>
      </c>
      <c r="K33" s="397">
        <f>I33*F33</f>
        <v>0</v>
      </c>
    </row>
    <row r="34" spans="1:15" ht="21" customHeight="1" x14ac:dyDescent="0.25">
      <c r="A34" s="195"/>
      <c r="B34" s="195"/>
      <c r="G34" s="399" t="s">
        <v>817</v>
      </c>
      <c r="H34" s="400">
        <f>SUM(H33)</f>
        <v>0</v>
      </c>
      <c r="I34" s="400">
        <f t="shared" ref="I34:K34" si="18">SUM(I33)</f>
        <v>0</v>
      </c>
      <c r="J34" s="400">
        <f t="shared" si="18"/>
        <v>0</v>
      </c>
      <c r="K34" s="400">
        <f t="shared" si="18"/>
        <v>0</v>
      </c>
    </row>
    <row r="35" spans="1:15" x14ac:dyDescent="0.25">
      <c r="A35" s="445">
        <v>6</v>
      </c>
      <c r="B35" s="642" t="s">
        <v>848</v>
      </c>
      <c r="C35" s="643"/>
      <c r="D35" s="643"/>
      <c r="E35" s="643"/>
      <c r="F35" s="643"/>
      <c r="G35" s="643"/>
      <c r="H35" s="643"/>
      <c r="I35" s="643"/>
      <c r="J35" s="643"/>
      <c r="K35" s="644"/>
    </row>
    <row r="36" spans="1:15" ht="19.5" customHeight="1" x14ac:dyDescent="0.25">
      <c r="A36" s="191" t="s">
        <v>849</v>
      </c>
      <c r="B36" s="191">
        <v>96134</v>
      </c>
      <c r="C36" s="191" t="s">
        <v>850</v>
      </c>
      <c r="D36" s="193" t="s">
        <v>813</v>
      </c>
      <c r="E36" s="193">
        <f>25*12</f>
        <v>300</v>
      </c>
      <c r="F36" s="193">
        <f t="shared" ref="F36:F42" si="19">E36*2.5</f>
        <v>750</v>
      </c>
      <c r="G36" s="397">
        <v>0</v>
      </c>
      <c r="H36" s="397">
        <f>G36*F36</f>
        <v>0</v>
      </c>
      <c r="I36" s="397">
        <f t="shared" si="4"/>
        <v>0</v>
      </c>
      <c r="J36" s="397">
        <f>I36*E36</f>
        <v>0</v>
      </c>
      <c r="K36" s="397">
        <f>I36*F36</f>
        <v>0</v>
      </c>
    </row>
    <row r="37" spans="1:15" ht="18" customHeight="1" x14ac:dyDescent="0.25">
      <c r="A37" s="180" t="s">
        <v>851</v>
      </c>
      <c r="B37" s="180">
        <v>88489</v>
      </c>
      <c r="C37" s="180" t="s">
        <v>852</v>
      </c>
      <c r="D37" s="186" t="s">
        <v>813</v>
      </c>
      <c r="E37" s="186">
        <f>485*12</f>
        <v>5820</v>
      </c>
      <c r="F37" s="186">
        <f t="shared" si="19"/>
        <v>14550</v>
      </c>
      <c r="G37" s="397">
        <v>0</v>
      </c>
      <c r="H37" s="396">
        <f t="shared" ref="H37:H42" si="20">G37*F37</f>
        <v>0</v>
      </c>
      <c r="I37" s="396">
        <f t="shared" si="4"/>
        <v>0</v>
      </c>
      <c r="J37" s="396">
        <f t="shared" ref="J37:J42" si="21">I37*E37</f>
        <v>0</v>
      </c>
      <c r="K37" s="396">
        <f t="shared" ref="K37:K42" si="22">I37*F37</f>
        <v>0</v>
      </c>
    </row>
    <row r="38" spans="1:15" ht="21.75" customHeight="1" x14ac:dyDescent="0.25">
      <c r="A38" s="191" t="s">
        <v>853</v>
      </c>
      <c r="B38" s="180">
        <v>102491</v>
      </c>
      <c r="C38" s="180" t="s">
        <v>854</v>
      </c>
      <c r="D38" s="186" t="s">
        <v>813</v>
      </c>
      <c r="E38" s="186">
        <f>90*12</f>
        <v>1080</v>
      </c>
      <c r="F38" s="186">
        <f t="shared" si="19"/>
        <v>2700</v>
      </c>
      <c r="G38" s="397">
        <v>0</v>
      </c>
      <c r="H38" s="396">
        <f t="shared" si="20"/>
        <v>0</v>
      </c>
      <c r="I38" s="396">
        <f t="shared" si="4"/>
        <v>0</v>
      </c>
      <c r="J38" s="396">
        <f t="shared" si="21"/>
        <v>0</v>
      </c>
      <c r="K38" s="396">
        <f t="shared" si="22"/>
        <v>0</v>
      </c>
    </row>
    <row r="39" spans="1:15" ht="18" customHeight="1" x14ac:dyDescent="0.25">
      <c r="A39" s="180" t="s">
        <v>855</v>
      </c>
      <c r="B39" s="180">
        <v>100719</v>
      </c>
      <c r="C39" s="180" t="s">
        <v>856</v>
      </c>
      <c r="D39" s="186" t="s">
        <v>813</v>
      </c>
      <c r="E39" s="186">
        <f>10*12</f>
        <v>120</v>
      </c>
      <c r="F39" s="186">
        <f t="shared" si="19"/>
        <v>300</v>
      </c>
      <c r="G39" s="397">
        <v>0</v>
      </c>
      <c r="H39" s="396">
        <f t="shared" si="20"/>
        <v>0</v>
      </c>
      <c r="I39" s="396">
        <f t="shared" si="4"/>
        <v>0</v>
      </c>
      <c r="J39" s="396">
        <f t="shared" si="21"/>
        <v>0</v>
      </c>
      <c r="K39" s="396">
        <f t="shared" si="22"/>
        <v>0</v>
      </c>
    </row>
    <row r="40" spans="1:15" ht="14.25" customHeight="1" x14ac:dyDescent="0.25">
      <c r="A40" s="191" t="s">
        <v>857</v>
      </c>
      <c r="B40" s="180">
        <v>102507</v>
      </c>
      <c r="C40" s="180" t="s">
        <v>858</v>
      </c>
      <c r="D40" s="186" t="s">
        <v>810</v>
      </c>
      <c r="E40" s="186">
        <f>70*12</f>
        <v>840</v>
      </c>
      <c r="F40" s="186">
        <f t="shared" si="19"/>
        <v>2100</v>
      </c>
      <c r="G40" s="397">
        <v>0</v>
      </c>
      <c r="H40" s="396">
        <f t="shared" si="20"/>
        <v>0</v>
      </c>
      <c r="I40" s="396">
        <f t="shared" si="4"/>
        <v>0</v>
      </c>
      <c r="J40" s="396">
        <f t="shared" si="21"/>
        <v>0</v>
      </c>
      <c r="K40" s="396">
        <f t="shared" si="22"/>
        <v>0</v>
      </c>
    </row>
    <row r="41" spans="1:15" ht="18" customHeight="1" x14ac:dyDescent="0.25">
      <c r="A41" s="180" t="s">
        <v>859</v>
      </c>
      <c r="B41" s="180">
        <v>102494</v>
      </c>
      <c r="C41" s="180" t="s">
        <v>860</v>
      </c>
      <c r="D41" s="186" t="s">
        <v>813</v>
      </c>
      <c r="E41" s="186">
        <f>10*12</f>
        <v>120</v>
      </c>
      <c r="F41" s="186">
        <f t="shared" si="19"/>
        <v>300</v>
      </c>
      <c r="G41" s="397">
        <v>0</v>
      </c>
      <c r="H41" s="396">
        <f t="shared" si="20"/>
        <v>0</v>
      </c>
      <c r="I41" s="396">
        <f t="shared" si="4"/>
        <v>0</v>
      </c>
      <c r="J41" s="396">
        <f t="shared" si="21"/>
        <v>0</v>
      </c>
      <c r="K41" s="396">
        <f t="shared" si="22"/>
        <v>0</v>
      </c>
      <c r="O41" s="217"/>
    </row>
    <row r="42" spans="1:15" ht="18" customHeight="1" x14ac:dyDescent="0.25">
      <c r="A42" s="180" t="s">
        <v>861</v>
      </c>
      <c r="B42" s="180">
        <v>102218</v>
      </c>
      <c r="C42" s="180" t="s">
        <v>862</v>
      </c>
      <c r="D42" s="186" t="s">
        <v>813</v>
      </c>
      <c r="E42" s="186">
        <f>122.62*12</f>
        <v>1471.44</v>
      </c>
      <c r="F42" s="186">
        <f t="shared" si="19"/>
        <v>3678.6000000000004</v>
      </c>
      <c r="G42" s="397">
        <v>0</v>
      </c>
      <c r="H42" s="396">
        <f t="shared" si="20"/>
        <v>0</v>
      </c>
      <c r="I42" s="396">
        <f t="shared" si="4"/>
        <v>0</v>
      </c>
      <c r="J42" s="396">
        <f t="shared" si="21"/>
        <v>0</v>
      </c>
      <c r="K42" s="396">
        <f t="shared" si="22"/>
        <v>0</v>
      </c>
    </row>
    <row r="43" spans="1:15" ht="18" customHeight="1" x14ac:dyDescent="0.25">
      <c r="A43" s="195"/>
      <c r="B43" s="195"/>
      <c r="G43" s="399" t="s">
        <v>817</v>
      </c>
      <c r="H43" s="400">
        <f>SUM(H36:H42)</f>
        <v>0</v>
      </c>
      <c r="I43" s="400">
        <f t="shared" ref="I43:K43" si="23">SUM(I36:I42)</f>
        <v>0</v>
      </c>
      <c r="J43" s="400">
        <f t="shared" si="23"/>
        <v>0</v>
      </c>
      <c r="K43" s="400">
        <f t="shared" si="23"/>
        <v>0</v>
      </c>
    </row>
    <row r="44" spans="1:15" ht="16.5" customHeight="1" x14ac:dyDescent="0.25">
      <c r="A44" s="445">
        <v>7</v>
      </c>
      <c r="B44" s="642" t="s">
        <v>863</v>
      </c>
      <c r="C44" s="643"/>
      <c r="D44" s="643"/>
      <c r="E44" s="643"/>
      <c r="F44" s="643"/>
      <c r="G44" s="643"/>
      <c r="H44" s="643"/>
      <c r="I44" s="643"/>
      <c r="J44" s="643"/>
      <c r="K44" s="644"/>
    </row>
    <row r="45" spans="1:15" x14ac:dyDescent="0.25">
      <c r="A45" s="191" t="s">
        <v>864</v>
      </c>
      <c r="B45" s="191">
        <v>88325</v>
      </c>
      <c r="C45" s="442" t="s">
        <v>865</v>
      </c>
      <c r="D45" s="193" t="s">
        <v>841</v>
      </c>
      <c r="E45" s="193">
        <f>16*12</f>
        <v>192</v>
      </c>
      <c r="F45" s="193">
        <f>E45*2.5</f>
        <v>480</v>
      </c>
      <c r="G45" s="397">
        <v>0</v>
      </c>
      <c r="H45" s="397">
        <f t="shared" ref="H45:H48" si="24">G45*F45</f>
        <v>0</v>
      </c>
      <c r="I45" s="397">
        <f t="shared" si="4"/>
        <v>0</v>
      </c>
      <c r="J45" s="397">
        <f>I45*E45</f>
        <v>0</v>
      </c>
      <c r="K45" s="397">
        <f>I45*F45</f>
        <v>0</v>
      </c>
    </row>
    <row r="46" spans="1:15" ht="16.5" customHeight="1" x14ac:dyDescent="0.25">
      <c r="A46" s="180" t="s">
        <v>866</v>
      </c>
      <c r="B46" s="180">
        <v>102154</v>
      </c>
      <c r="C46" s="188" t="s">
        <v>867</v>
      </c>
      <c r="D46" s="186" t="s">
        <v>813</v>
      </c>
      <c r="E46" s="186">
        <f>2*12</f>
        <v>24</v>
      </c>
      <c r="F46" s="186">
        <f>E46*2.5</f>
        <v>60</v>
      </c>
      <c r="G46" s="397">
        <v>0</v>
      </c>
      <c r="H46" s="396">
        <f t="shared" si="24"/>
        <v>0</v>
      </c>
      <c r="I46" s="396">
        <f t="shared" si="4"/>
        <v>0</v>
      </c>
      <c r="J46" s="396">
        <f t="shared" ref="J46:J48" si="25">I46*E46</f>
        <v>0</v>
      </c>
      <c r="K46" s="396">
        <f t="shared" ref="K46:K48" si="26">I46*F46</f>
        <v>0</v>
      </c>
    </row>
    <row r="47" spans="1:15" ht="36" customHeight="1" x14ac:dyDescent="0.25">
      <c r="A47" s="180" t="s">
        <v>868</v>
      </c>
      <c r="B47" s="180">
        <v>102176</v>
      </c>
      <c r="C47" s="188" t="s">
        <v>869</v>
      </c>
      <c r="D47" s="186" t="s">
        <v>813</v>
      </c>
      <c r="E47" s="186">
        <f>10*12</f>
        <v>120</v>
      </c>
      <c r="F47" s="186">
        <f>E47*2.5</f>
        <v>300</v>
      </c>
      <c r="G47" s="397">
        <v>0</v>
      </c>
      <c r="H47" s="396">
        <f t="shared" si="24"/>
        <v>0</v>
      </c>
      <c r="I47" s="396">
        <f t="shared" si="4"/>
        <v>0</v>
      </c>
      <c r="J47" s="396">
        <f t="shared" si="25"/>
        <v>0</v>
      </c>
      <c r="K47" s="396">
        <f t="shared" si="26"/>
        <v>0</v>
      </c>
    </row>
    <row r="48" spans="1:15" ht="15" customHeight="1" x14ac:dyDescent="0.25">
      <c r="A48" s="180" t="s">
        <v>870</v>
      </c>
      <c r="B48" s="180">
        <v>41805</v>
      </c>
      <c r="C48" s="194" t="s">
        <v>871</v>
      </c>
      <c r="D48" s="186" t="s">
        <v>872</v>
      </c>
      <c r="E48" s="186">
        <f>0.5*12</f>
        <v>6</v>
      </c>
      <c r="F48" s="186">
        <f>E48*2.5</f>
        <v>15</v>
      </c>
      <c r="G48" s="397">
        <v>0</v>
      </c>
      <c r="H48" s="396">
        <f t="shared" si="24"/>
        <v>0</v>
      </c>
      <c r="I48" s="396">
        <f t="shared" si="4"/>
        <v>0</v>
      </c>
      <c r="J48" s="396">
        <f t="shared" si="25"/>
        <v>0</v>
      </c>
      <c r="K48" s="396">
        <f t="shared" si="26"/>
        <v>0</v>
      </c>
    </row>
    <row r="49" spans="1:18" ht="15" customHeight="1" x14ac:dyDescent="0.25">
      <c r="A49" s="195"/>
      <c r="B49" s="195"/>
      <c r="G49" s="399" t="s">
        <v>817</v>
      </c>
      <c r="H49" s="400">
        <f>SUM(H45:H48)</f>
        <v>0</v>
      </c>
      <c r="I49" s="400">
        <f t="shared" ref="I49:K49" si="27">SUM(I45:I48)</f>
        <v>0</v>
      </c>
      <c r="J49" s="400">
        <f t="shared" si="27"/>
        <v>0</v>
      </c>
      <c r="K49" s="400">
        <f t="shared" si="27"/>
        <v>0</v>
      </c>
    </row>
    <row r="50" spans="1:18" ht="15.75" customHeight="1" x14ac:dyDescent="0.25">
      <c r="A50" s="445">
        <v>8</v>
      </c>
      <c r="B50" s="648" t="s">
        <v>873</v>
      </c>
      <c r="C50" s="645"/>
      <c r="D50" s="645"/>
      <c r="E50" s="645"/>
      <c r="F50" s="645"/>
      <c r="G50" s="645"/>
      <c r="H50" s="645"/>
      <c r="I50" s="645"/>
      <c r="J50" s="645"/>
      <c r="K50" s="646"/>
    </row>
    <row r="51" spans="1:18" x14ac:dyDescent="0.25">
      <c r="A51" s="191" t="s">
        <v>874</v>
      </c>
      <c r="B51" s="191">
        <v>88315</v>
      </c>
      <c r="C51" s="443" t="s">
        <v>875</v>
      </c>
      <c r="D51" s="191" t="s">
        <v>876</v>
      </c>
      <c r="E51" s="193">
        <f>16*12</f>
        <v>192</v>
      </c>
      <c r="F51" s="193">
        <f>E51*2.5</f>
        <v>480</v>
      </c>
      <c r="G51" s="397">
        <v>0</v>
      </c>
      <c r="H51" s="397">
        <f>G51*F51</f>
        <v>0</v>
      </c>
      <c r="I51" s="397">
        <f>G51*(1+$I$4)</f>
        <v>0</v>
      </c>
      <c r="J51" s="397">
        <f>I51*E51</f>
        <v>0</v>
      </c>
      <c r="K51" s="397">
        <f>I51*F51</f>
        <v>0</v>
      </c>
      <c r="M51" s="177"/>
    </row>
    <row r="52" spans="1:18" x14ac:dyDescent="0.25">
      <c r="A52" s="440"/>
      <c r="B52" s="440"/>
      <c r="D52" s="440"/>
      <c r="E52" s="439"/>
      <c r="F52" s="439"/>
      <c r="G52" s="441"/>
      <c r="H52" s="441"/>
      <c r="I52" s="441"/>
      <c r="J52" s="441"/>
      <c r="K52" s="441"/>
      <c r="M52" s="177"/>
    </row>
    <row r="53" spans="1:18" ht="15.75" customHeight="1" x14ac:dyDescent="0.25">
      <c r="A53" s="445">
        <v>9</v>
      </c>
      <c r="B53" s="642" t="s">
        <v>877</v>
      </c>
      <c r="C53" s="643"/>
      <c r="D53" s="643"/>
      <c r="E53" s="643"/>
      <c r="F53" s="643"/>
      <c r="G53" s="643"/>
      <c r="H53" s="643"/>
      <c r="I53" s="643"/>
      <c r="J53" s="643"/>
      <c r="K53" s="644"/>
      <c r="M53" s="177"/>
    </row>
    <row r="54" spans="1:18" ht="21.75" customHeight="1" x14ac:dyDescent="0.25">
      <c r="A54" s="191" t="s">
        <v>878</v>
      </c>
      <c r="B54" s="191">
        <v>98547</v>
      </c>
      <c r="C54" s="191" t="s">
        <v>879</v>
      </c>
      <c r="D54" s="191" t="s">
        <v>813</v>
      </c>
      <c r="E54" s="193">
        <f>5*12</f>
        <v>60</v>
      </c>
      <c r="F54" s="193">
        <f>E54*2.5</f>
        <v>150</v>
      </c>
      <c r="G54" s="397">
        <v>0</v>
      </c>
      <c r="H54" s="397">
        <f>G54*F54</f>
        <v>0</v>
      </c>
      <c r="I54" s="397">
        <f>G54*(1+$I$4)</f>
        <v>0</v>
      </c>
      <c r="J54" s="397">
        <f>I54*E54</f>
        <v>0</v>
      </c>
      <c r="K54" s="397">
        <f>I54*F54</f>
        <v>0</v>
      </c>
      <c r="M54" s="177"/>
    </row>
    <row r="55" spans="1:18" x14ac:dyDescent="0.25">
      <c r="A55" s="195"/>
      <c r="B55" s="195"/>
      <c r="G55" s="399" t="s">
        <v>817</v>
      </c>
      <c r="H55" s="400">
        <f>SUM(H54)</f>
        <v>0</v>
      </c>
      <c r="I55" s="400">
        <f t="shared" ref="I55:K55" si="28">SUM(I54)</f>
        <v>0</v>
      </c>
      <c r="J55" s="400">
        <f t="shared" si="28"/>
        <v>0</v>
      </c>
      <c r="K55" s="400">
        <f t="shared" si="28"/>
        <v>0</v>
      </c>
      <c r="M55" s="177"/>
    </row>
    <row r="56" spans="1:18" ht="15" customHeight="1" x14ac:dyDescent="0.25">
      <c r="A56" s="447">
        <v>10</v>
      </c>
      <c r="B56" s="647" t="s">
        <v>880</v>
      </c>
      <c r="C56" s="645"/>
      <c r="D56" s="645"/>
      <c r="E56" s="645"/>
      <c r="F56" s="645"/>
      <c r="G56" s="645"/>
      <c r="H56" s="645"/>
      <c r="I56" s="645"/>
      <c r="J56" s="645"/>
      <c r="K56" s="646"/>
    </row>
    <row r="57" spans="1:18" x14ac:dyDescent="0.25">
      <c r="A57" s="191" t="s">
        <v>881</v>
      </c>
      <c r="B57" s="137" t="s">
        <v>815</v>
      </c>
      <c r="C57" s="443" t="s">
        <v>882</v>
      </c>
      <c r="D57" s="193" t="s">
        <v>883</v>
      </c>
      <c r="E57" s="193">
        <v>1</v>
      </c>
      <c r="F57" s="193">
        <v>3</v>
      </c>
      <c r="G57" s="397">
        <v>0</v>
      </c>
      <c r="H57" s="397">
        <f>G57*F57</f>
        <v>0</v>
      </c>
      <c r="I57" s="397">
        <f>G57*(1+$I$4)</f>
        <v>0</v>
      </c>
      <c r="J57" s="397">
        <f>I57*F57</f>
        <v>0</v>
      </c>
      <c r="K57" s="397">
        <f>I57*F57</f>
        <v>0</v>
      </c>
    </row>
    <row r="58" spans="1:18" x14ac:dyDescent="0.25">
      <c r="A58" s="191" t="s">
        <v>884</v>
      </c>
      <c r="B58" s="53" t="s">
        <v>815</v>
      </c>
      <c r="C58" s="61" t="s">
        <v>885</v>
      </c>
      <c r="D58" s="186" t="s">
        <v>883</v>
      </c>
      <c r="E58" s="186">
        <v>1</v>
      </c>
      <c r="F58" s="186">
        <v>2</v>
      </c>
      <c r="G58" s="397">
        <v>0</v>
      </c>
      <c r="H58" s="396">
        <f t="shared" ref="H58:H62" si="29">G58*F58</f>
        <v>0</v>
      </c>
      <c r="I58" s="396">
        <f t="shared" ref="I58:I69" si="30">G58*(1+$I$4)</f>
        <v>0</v>
      </c>
      <c r="J58" s="396">
        <f t="shared" ref="J58:J69" si="31">I58*F58</f>
        <v>0</v>
      </c>
      <c r="K58" s="396">
        <f>I58*F58</f>
        <v>0</v>
      </c>
    </row>
    <row r="59" spans="1:18" x14ac:dyDescent="0.25">
      <c r="A59" s="191" t="s">
        <v>886</v>
      </c>
      <c r="B59" s="53" t="s">
        <v>815</v>
      </c>
      <c r="C59" s="61" t="s">
        <v>887</v>
      </c>
      <c r="D59" s="186" t="s">
        <v>883</v>
      </c>
      <c r="E59" s="186">
        <v>2</v>
      </c>
      <c r="F59" s="186">
        <v>5</v>
      </c>
      <c r="G59" s="397">
        <v>0</v>
      </c>
      <c r="H59" s="396">
        <f t="shared" si="29"/>
        <v>0</v>
      </c>
      <c r="I59" s="396">
        <f t="shared" si="30"/>
        <v>0</v>
      </c>
      <c r="J59" s="396">
        <f t="shared" si="31"/>
        <v>0</v>
      </c>
      <c r="K59" s="396">
        <f t="shared" ref="K59:K72" si="32">I59*F59</f>
        <v>0</v>
      </c>
      <c r="L59" s="437"/>
      <c r="M59" s="437"/>
      <c r="N59" s="437"/>
      <c r="O59" s="437"/>
      <c r="P59" s="437"/>
      <c r="Q59" s="437"/>
      <c r="R59" s="437"/>
    </row>
    <row r="60" spans="1:18" x14ac:dyDescent="0.25">
      <c r="A60" s="191" t="s">
        <v>888</v>
      </c>
      <c r="B60" s="53" t="s">
        <v>815</v>
      </c>
      <c r="C60" s="61" t="s">
        <v>889</v>
      </c>
      <c r="D60" s="186" t="s">
        <v>883</v>
      </c>
      <c r="E60" s="186">
        <v>1</v>
      </c>
      <c r="F60" s="186">
        <v>3</v>
      </c>
      <c r="G60" s="397">
        <v>0</v>
      </c>
      <c r="H60" s="396">
        <f t="shared" si="29"/>
        <v>0</v>
      </c>
      <c r="I60" s="396">
        <f t="shared" si="30"/>
        <v>0</v>
      </c>
      <c r="J60" s="396">
        <f t="shared" si="31"/>
        <v>0</v>
      </c>
      <c r="K60" s="396">
        <f t="shared" si="32"/>
        <v>0</v>
      </c>
      <c r="L60" s="437"/>
      <c r="M60" s="437"/>
      <c r="N60" s="437"/>
      <c r="O60" s="437"/>
      <c r="P60" s="437"/>
      <c r="Q60" s="437"/>
      <c r="R60" s="437"/>
    </row>
    <row r="61" spans="1:18" x14ac:dyDescent="0.25">
      <c r="A61" s="191" t="s">
        <v>890</v>
      </c>
      <c r="B61" s="53" t="s">
        <v>815</v>
      </c>
      <c r="C61" s="61" t="s">
        <v>891</v>
      </c>
      <c r="D61" s="186" t="s">
        <v>883</v>
      </c>
      <c r="E61" s="186">
        <v>1</v>
      </c>
      <c r="F61" s="186">
        <v>3</v>
      </c>
      <c r="G61" s="397">
        <v>0</v>
      </c>
      <c r="H61" s="396">
        <f t="shared" si="29"/>
        <v>0</v>
      </c>
      <c r="I61" s="396">
        <f t="shared" si="30"/>
        <v>0</v>
      </c>
      <c r="J61" s="396">
        <f t="shared" si="31"/>
        <v>0</v>
      </c>
      <c r="K61" s="396">
        <f t="shared" si="32"/>
        <v>0</v>
      </c>
    </row>
    <row r="62" spans="1:18" x14ac:dyDescent="0.25">
      <c r="A62" s="191" t="s">
        <v>892</v>
      </c>
      <c r="B62" s="196"/>
      <c r="C62" s="61" t="s">
        <v>893</v>
      </c>
      <c r="D62" s="186" t="s">
        <v>883</v>
      </c>
      <c r="E62" s="186">
        <v>1</v>
      </c>
      <c r="F62" s="186">
        <v>2</v>
      </c>
      <c r="G62" s="397">
        <v>0</v>
      </c>
      <c r="H62" s="396">
        <f t="shared" si="29"/>
        <v>0</v>
      </c>
      <c r="I62" s="396">
        <f t="shared" si="30"/>
        <v>0</v>
      </c>
      <c r="J62" s="396">
        <f t="shared" si="31"/>
        <v>0</v>
      </c>
      <c r="K62" s="396">
        <f t="shared" si="32"/>
        <v>0</v>
      </c>
      <c r="L62" s="437"/>
      <c r="M62" s="437"/>
      <c r="N62" s="437"/>
      <c r="O62" s="437"/>
      <c r="P62" s="437"/>
      <c r="Q62" s="437"/>
      <c r="R62" s="437"/>
    </row>
    <row r="63" spans="1:18" ht="39.75" customHeight="1" x14ac:dyDescent="0.25">
      <c r="A63" s="191" t="s">
        <v>894</v>
      </c>
      <c r="B63" s="180">
        <v>99841</v>
      </c>
      <c r="C63" s="188" t="s">
        <v>895</v>
      </c>
      <c r="D63" s="186" t="s">
        <v>883</v>
      </c>
      <c r="E63" s="186">
        <v>23</v>
      </c>
      <c r="F63" s="186">
        <v>69</v>
      </c>
      <c r="G63" s="397">
        <v>0</v>
      </c>
      <c r="H63" s="396">
        <f t="shared" ref="H63:H69" si="33">G63*F63</f>
        <v>0</v>
      </c>
      <c r="I63" s="396">
        <f t="shared" si="30"/>
        <v>0</v>
      </c>
      <c r="J63" s="396">
        <f t="shared" si="31"/>
        <v>0</v>
      </c>
      <c r="K63" s="396">
        <f t="shared" si="32"/>
        <v>0</v>
      </c>
      <c r="L63" s="437"/>
      <c r="M63" s="437"/>
      <c r="N63" s="437"/>
      <c r="O63" s="437"/>
      <c r="P63" s="437"/>
      <c r="Q63" s="437"/>
      <c r="R63" s="437"/>
    </row>
    <row r="64" spans="1:18" ht="30.75" customHeight="1" x14ac:dyDescent="0.25">
      <c r="A64" s="191" t="s">
        <v>896</v>
      </c>
      <c r="B64" s="180" t="s">
        <v>815</v>
      </c>
      <c r="C64" s="188" t="s">
        <v>897</v>
      </c>
      <c r="D64" s="186" t="s">
        <v>883</v>
      </c>
      <c r="E64" s="186">
        <v>1</v>
      </c>
      <c r="F64" s="186">
        <v>3</v>
      </c>
      <c r="G64" s="397">
        <v>0</v>
      </c>
      <c r="H64" s="396">
        <f t="shared" si="33"/>
        <v>0</v>
      </c>
      <c r="I64" s="396">
        <f t="shared" si="30"/>
        <v>0</v>
      </c>
      <c r="J64" s="396">
        <f t="shared" si="31"/>
        <v>0</v>
      </c>
      <c r="K64" s="396">
        <f t="shared" si="32"/>
        <v>0</v>
      </c>
      <c r="L64" s="437"/>
      <c r="M64" s="437"/>
      <c r="N64" s="437"/>
      <c r="O64" s="437"/>
      <c r="P64" s="437"/>
      <c r="Q64" s="437"/>
      <c r="R64" s="437"/>
    </row>
    <row r="65" spans="1:18" ht="17.25" customHeight="1" x14ac:dyDescent="0.25">
      <c r="A65" s="191" t="s">
        <v>898</v>
      </c>
      <c r="B65" s="180" t="s">
        <v>815</v>
      </c>
      <c r="C65" s="188" t="s">
        <v>899</v>
      </c>
      <c r="D65" s="186" t="s">
        <v>883</v>
      </c>
      <c r="E65" s="186">
        <v>1</v>
      </c>
      <c r="F65" s="186">
        <v>3</v>
      </c>
      <c r="G65" s="397">
        <v>0</v>
      </c>
      <c r="H65" s="396">
        <f t="shared" si="33"/>
        <v>0</v>
      </c>
      <c r="I65" s="396">
        <f t="shared" si="30"/>
        <v>0</v>
      </c>
      <c r="J65" s="396">
        <f t="shared" si="31"/>
        <v>0</v>
      </c>
      <c r="K65" s="396">
        <f t="shared" si="32"/>
        <v>0</v>
      </c>
      <c r="L65" s="437"/>
      <c r="M65" s="437"/>
      <c r="N65" s="437"/>
      <c r="O65" s="437"/>
      <c r="P65" s="437"/>
      <c r="Q65" s="437"/>
      <c r="R65" s="437"/>
    </row>
    <row r="66" spans="1:18" ht="14.25" customHeight="1" x14ac:dyDescent="0.25">
      <c r="A66" s="191" t="s">
        <v>900</v>
      </c>
      <c r="B66" s="180" t="s">
        <v>815</v>
      </c>
      <c r="C66" s="188" t="s">
        <v>901</v>
      </c>
      <c r="D66" s="186" t="s">
        <v>883</v>
      </c>
      <c r="E66" s="186">
        <v>1</v>
      </c>
      <c r="F66" s="186">
        <v>1</v>
      </c>
      <c r="G66" s="397">
        <v>0</v>
      </c>
      <c r="H66" s="396">
        <f t="shared" si="33"/>
        <v>0</v>
      </c>
      <c r="I66" s="396">
        <f t="shared" si="30"/>
        <v>0</v>
      </c>
      <c r="J66" s="396">
        <f t="shared" si="31"/>
        <v>0</v>
      </c>
      <c r="K66" s="396">
        <f t="shared" si="32"/>
        <v>0</v>
      </c>
      <c r="L66" s="437"/>
      <c r="M66" s="437"/>
      <c r="N66" s="437"/>
      <c r="O66" s="437"/>
      <c r="P66" s="437"/>
      <c r="Q66" s="437"/>
      <c r="R66" s="437"/>
    </row>
    <row r="67" spans="1:18" ht="30" customHeight="1" x14ac:dyDescent="0.25">
      <c r="A67" s="191" t="s">
        <v>902</v>
      </c>
      <c r="B67" s="184"/>
      <c r="C67" s="216" t="s">
        <v>903</v>
      </c>
      <c r="D67" s="186" t="s">
        <v>883</v>
      </c>
      <c r="E67" s="186">
        <v>1</v>
      </c>
      <c r="F67" s="186">
        <v>1</v>
      </c>
      <c r="G67" s="397">
        <v>0</v>
      </c>
      <c r="H67" s="396">
        <f t="shared" si="33"/>
        <v>0</v>
      </c>
      <c r="I67" s="396">
        <f t="shared" si="30"/>
        <v>0</v>
      </c>
      <c r="J67" s="396">
        <f t="shared" si="31"/>
        <v>0</v>
      </c>
      <c r="K67" s="396">
        <f t="shared" si="32"/>
        <v>0</v>
      </c>
      <c r="L67" s="437"/>
      <c r="M67" s="437"/>
      <c r="N67" s="437"/>
      <c r="O67" s="437"/>
      <c r="P67" s="437"/>
      <c r="Q67" s="437"/>
      <c r="R67" s="437"/>
    </row>
    <row r="68" spans="1:18" ht="30" customHeight="1" x14ac:dyDescent="0.25">
      <c r="A68" s="191" t="s">
        <v>904</v>
      </c>
      <c r="B68" s="218" t="s">
        <v>815</v>
      </c>
      <c r="C68" s="219" t="s">
        <v>905</v>
      </c>
      <c r="D68" s="186" t="s">
        <v>883</v>
      </c>
      <c r="E68" s="186">
        <v>1</v>
      </c>
      <c r="F68" s="186">
        <v>3</v>
      </c>
      <c r="G68" s="397">
        <v>0</v>
      </c>
      <c r="H68" s="396">
        <f t="shared" si="33"/>
        <v>0</v>
      </c>
      <c r="I68" s="396">
        <f t="shared" si="30"/>
        <v>0</v>
      </c>
      <c r="J68" s="396">
        <f t="shared" si="31"/>
        <v>0</v>
      </c>
      <c r="K68" s="396">
        <f t="shared" si="32"/>
        <v>0</v>
      </c>
      <c r="L68" s="437"/>
      <c r="M68" s="437"/>
      <c r="N68" s="437"/>
      <c r="O68" s="437"/>
      <c r="P68" s="437"/>
      <c r="Q68" s="437"/>
      <c r="R68" s="437"/>
    </row>
    <row r="69" spans="1:18" ht="30" customHeight="1" x14ac:dyDescent="0.25">
      <c r="A69" s="191" t="s">
        <v>906</v>
      </c>
      <c r="B69" s="215" t="s">
        <v>815</v>
      </c>
      <c r="C69" s="220" t="s">
        <v>907</v>
      </c>
      <c r="D69" s="186" t="s">
        <v>883</v>
      </c>
      <c r="E69" s="186">
        <v>1</v>
      </c>
      <c r="F69" s="186">
        <v>3</v>
      </c>
      <c r="G69" s="397">
        <v>0</v>
      </c>
      <c r="H69" s="396">
        <f t="shared" si="33"/>
        <v>0</v>
      </c>
      <c r="I69" s="396">
        <f t="shared" si="30"/>
        <v>0</v>
      </c>
      <c r="J69" s="396">
        <f t="shared" si="31"/>
        <v>0</v>
      </c>
      <c r="K69" s="396">
        <f t="shared" si="32"/>
        <v>0</v>
      </c>
      <c r="L69" s="437"/>
      <c r="M69" s="437"/>
      <c r="N69" s="437"/>
      <c r="O69" s="437"/>
      <c r="P69" s="437"/>
      <c r="Q69" s="437"/>
      <c r="R69" s="437"/>
    </row>
    <row r="70" spans="1:18" x14ac:dyDescent="0.25">
      <c r="A70" s="195"/>
      <c r="B70" s="195"/>
      <c r="G70" s="399" t="s">
        <v>817</v>
      </c>
      <c r="H70" s="400">
        <f>SUM(H57:H69)</f>
        <v>0</v>
      </c>
      <c r="I70" s="400">
        <f t="shared" ref="I70:K70" si="34">SUM(I57:I69)</f>
        <v>0</v>
      </c>
      <c r="J70" s="400">
        <f t="shared" si="34"/>
        <v>0</v>
      </c>
      <c r="K70" s="400">
        <f t="shared" si="34"/>
        <v>0</v>
      </c>
    </row>
    <row r="71" spans="1:18" ht="15" customHeight="1" x14ac:dyDescent="0.25">
      <c r="A71" s="447">
        <v>11</v>
      </c>
      <c r="B71" s="645" t="s">
        <v>908</v>
      </c>
      <c r="C71" s="645"/>
      <c r="D71" s="645"/>
      <c r="E71" s="645"/>
      <c r="F71" s="645"/>
      <c r="G71" s="645"/>
      <c r="H71" s="645"/>
      <c r="I71" s="645"/>
      <c r="J71" s="645"/>
      <c r="K71" s="646"/>
    </row>
    <row r="72" spans="1:18" x14ac:dyDescent="0.25">
      <c r="A72" s="444" t="s">
        <v>909</v>
      </c>
      <c r="B72" s="444"/>
      <c r="C72" s="443" t="s">
        <v>910</v>
      </c>
      <c r="D72" s="193" t="s">
        <v>380</v>
      </c>
      <c r="E72" s="193">
        <v>3</v>
      </c>
      <c r="F72" s="193">
        <v>9</v>
      </c>
      <c r="G72" s="397">
        <v>0</v>
      </c>
      <c r="H72" s="397">
        <f>G72*F72</f>
        <v>0</v>
      </c>
      <c r="I72" s="397">
        <f>G72*(1+$I$4)</f>
        <v>0</v>
      </c>
      <c r="J72" s="397">
        <f>I72*E72</f>
        <v>0</v>
      </c>
      <c r="K72" s="397">
        <f t="shared" si="32"/>
        <v>0</v>
      </c>
    </row>
    <row r="73" spans="1:18" x14ac:dyDescent="0.25">
      <c r="A73" s="195"/>
      <c r="B73" s="195"/>
      <c r="G73" s="125" t="s">
        <v>817</v>
      </c>
      <c r="H73" s="155">
        <f>SUM(H72)</f>
        <v>0</v>
      </c>
      <c r="I73" s="155">
        <f t="shared" ref="I73:K73" si="35">SUM(I72)</f>
        <v>0</v>
      </c>
      <c r="J73" s="155">
        <f t="shared" si="35"/>
        <v>0</v>
      </c>
      <c r="K73" s="155">
        <f t="shared" si="35"/>
        <v>0</v>
      </c>
    </row>
    <row r="74" spans="1:18" x14ac:dyDescent="0.25">
      <c r="A74" t="s">
        <v>911</v>
      </c>
      <c r="B74" s="195"/>
      <c r="K74" s="177"/>
    </row>
    <row r="75" spans="1:18" x14ac:dyDescent="0.25">
      <c r="A75" t="s">
        <v>912</v>
      </c>
      <c r="B75" s="195"/>
      <c r="K75" s="177"/>
    </row>
    <row r="76" spans="1:18" x14ac:dyDescent="0.25">
      <c r="A76" s="195"/>
      <c r="B76" s="195"/>
      <c r="G76" s="125" t="s">
        <v>705</v>
      </c>
      <c r="H76" s="155">
        <f>J9+J19+J28+J31+J34+J43+J49+J55+J70+J73</f>
        <v>0</v>
      </c>
    </row>
    <row r="77" spans="1:18" x14ac:dyDescent="0.25">
      <c r="A77" s="195"/>
      <c r="B77" s="195"/>
      <c r="G77" s="125" t="s">
        <v>913</v>
      </c>
      <c r="H77" s="155">
        <f>K9+K19+K28+K31+K34+K43+K49+K55+K70+K73</f>
        <v>0</v>
      </c>
    </row>
    <row r="78" spans="1:18" x14ac:dyDescent="0.25">
      <c r="A78" s="195"/>
      <c r="B78" s="195"/>
      <c r="G78" s="125" t="s">
        <v>275</v>
      </c>
      <c r="H78" s="155">
        <f>H77/30</f>
        <v>0</v>
      </c>
      <c r="J78" s="89"/>
    </row>
    <row r="79" spans="1:18" x14ac:dyDescent="0.25">
      <c r="A79" s="195"/>
      <c r="B79" s="195"/>
      <c r="G79" s="125"/>
      <c r="H79" s="197"/>
    </row>
    <row r="80" spans="1:18" x14ac:dyDescent="0.25">
      <c r="A80" s="195"/>
      <c r="B80" s="195"/>
      <c r="G80" s="452" t="s">
        <v>914</v>
      </c>
    </row>
    <row r="82" spans="1:9" ht="15.75" customHeight="1" x14ac:dyDescent="0.25"/>
    <row r="83" spans="1:9" ht="15.75" customHeight="1" x14ac:dyDescent="0.25"/>
    <row r="84" spans="1:9" ht="15.75" customHeight="1" x14ac:dyDescent="0.25"/>
    <row r="85" spans="1:9" ht="15.75" customHeight="1" x14ac:dyDescent="0.25">
      <c r="A85" s="627" t="s">
        <v>184</v>
      </c>
      <c r="B85" s="628"/>
      <c r="C85" s="628"/>
      <c r="D85" s="628"/>
      <c r="E85" s="628"/>
      <c r="F85" s="628"/>
      <c r="G85" s="628"/>
      <c r="H85" s="629"/>
      <c r="I85" s="437"/>
    </row>
    <row r="86" spans="1:9" ht="15.75" customHeight="1" x14ac:dyDescent="0.25">
      <c r="A86" s="630"/>
      <c r="B86" s="631"/>
      <c r="C86" s="631"/>
      <c r="D86" s="631"/>
      <c r="E86" s="631"/>
      <c r="F86" s="631"/>
      <c r="G86" s="631"/>
      <c r="H86" s="632"/>
      <c r="I86" s="437"/>
    </row>
    <row r="87" spans="1:9" ht="15.75" customHeight="1" x14ac:dyDescent="0.25">
      <c r="A87" s="630"/>
      <c r="B87" s="631"/>
      <c r="C87" s="631"/>
      <c r="D87" s="631"/>
      <c r="E87" s="631"/>
      <c r="F87" s="631"/>
      <c r="G87" s="631"/>
      <c r="H87" s="632"/>
      <c r="I87" s="437"/>
    </row>
    <row r="88" spans="1:9" ht="15.75" customHeight="1" x14ac:dyDescent="0.25">
      <c r="A88" s="630"/>
      <c r="B88" s="631"/>
      <c r="C88" s="631"/>
      <c r="D88" s="631"/>
      <c r="E88" s="631"/>
      <c r="F88" s="631"/>
      <c r="G88" s="631"/>
      <c r="H88" s="632"/>
    </row>
    <row r="89" spans="1:9" ht="15.75" customHeight="1" x14ac:dyDescent="0.25">
      <c r="A89" s="633"/>
      <c r="B89" s="634"/>
      <c r="C89" s="634"/>
      <c r="D89" s="634"/>
      <c r="E89" s="634"/>
      <c r="F89" s="634"/>
      <c r="G89" s="634"/>
      <c r="H89" s="635"/>
    </row>
    <row r="90" spans="1:9" ht="15.75" customHeight="1" x14ac:dyDescent="0.25"/>
    <row r="91" spans="1:9" ht="45.75" customHeight="1" x14ac:dyDescent="0.25">
      <c r="A91" s="636" t="s">
        <v>185</v>
      </c>
      <c r="B91" s="637"/>
      <c r="C91" s="637"/>
      <c r="D91" s="637"/>
      <c r="E91" s="637"/>
      <c r="F91" s="637"/>
      <c r="G91" s="637"/>
      <c r="H91" s="638"/>
    </row>
    <row r="92" spans="1:9" ht="15.75" customHeight="1" x14ac:dyDescent="0.25"/>
    <row r="93" spans="1:9" ht="15.75" customHeight="1" x14ac:dyDescent="0.25"/>
    <row r="94" spans="1:9" ht="15.75" customHeight="1" x14ac:dyDescent="0.25"/>
    <row r="95" spans="1:9" ht="15.75" customHeight="1" x14ac:dyDescent="0.25"/>
    <row r="96" spans="1:9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</sheetData>
  <mergeCells count="24">
    <mergeCell ref="G3:G4"/>
    <mergeCell ref="H3:H4"/>
    <mergeCell ref="K3:K4"/>
    <mergeCell ref="J3:J4"/>
    <mergeCell ref="A3:A4"/>
    <mergeCell ref="B3:B4"/>
    <mergeCell ref="C3:C4"/>
    <mergeCell ref="D3:D4"/>
    <mergeCell ref="A85:H89"/>
    <mergeCell ref="A91:H91"/>
    <mergeCell ref="B2:K2"/>
    <mergeCell ref="A1:K1"/>
    <mergeCell ref="B10:K10"/>
    <mergeCell ref="B71:K71"/>
    <mergeCell ref="B56:K56"/>
    <mergeCell ref="B53:K53"/>
    <mergeCell ref="B50:K50"/>
    <mergeCell ref="B44:K44"/>
    <mergeCell ref="B35:K35"/>
    <mergeCell ref="B32:K32"/>
    <mergeCell ref="B29:K29"/>
    <mergeCell ref="B20:K20"/>
    <mergeCell ref="E3:E4"/>
    <mergeCell ref="F3:F4"/>
  </mergeCells>
  <phoneticPr fontId="38" type="noConversion"/>
  <pageMargins left="0.78740157480314965" right="0.78740157480314965" top="0.98425196850393704" bottom="0.98425196850393704" header="0.31496062992125984" footer="0.31496062992125984"/>
  <pageSetup paperSize="9" scale="40" fitToHeight="0" orientation="portrait" r:id="rId1"/>
  <headerFooter scaleWithDoc="0">
    <oddHeader>&amp;LTermo de Referência 98/2023&amp;RUASG 153173 - ANEXO VIII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2:F126"/>
  <sheetViews>
    <sheetView showGridLines="0" zoomScale="85" zoomScaleNormal="85" workbookViewId="0">
      <selection activeCell="A8" sqref="A8"/>
    </sheetView>
  </sheetViews>
  <sheetFormatPr defaultRowHeight="15" x14ac:dyDescent="0.25"/>
  <cols>
    <col min="1" max="1" width="2.5703125" customWidth="1"/>
    <col min="2" max="2" width="4.28515625" style="314" bestFit="1" customWidth="1"/>
    <col min="3" max="3" width="61" style="314" bestFit="1" customWidth="1"/>
    <col min="4" max="4" width="17.28515625" style="314" customWidth="1"/>
    <col min="5" max="5" width="61.42578125" style="314" customWidth="1"/>
    <col min="6" max="6" width="47.5703125" style="314" customWidth="1"/>
  </cols>
  <sheetData>
    <row r="2" spans="2:6" ht="15.75" thickBot="1" x14ac:dyDescent="0.3">
      <c r="B2" s="656" t="s">
        <v>915</v>
      </c>
      <c r="C2" s="656"/>
      <c r="D2" s="656"/>
      <c r="E2" s="656"/>
      <c r="F2" s="656"/>
    </row>
    <row r="3" spans="2:6" ht="15.75" thickBot="1" x14ac:dyDescent="0.3">
      <c r="B3" s="307">
        <v>1</v>
      </c>
      <c r="C3" s="308" t="s">
        <v>66</v>
      </c>
      <c r="D3" s="309" t="s">
        <v>68</v>
      </c>
      <c r="E3" s="657" t="s">
        <v>916</v>
      </c>
      <c r="F3" s="658"/>
    </row>
    <row r="4" spans="2:6" ht="13.5" customHeight="1" thickBot="1" x14ac:dyDescent="0.3">
      <c r="B4" s="310" t="s">
        <v>42</v>
      </c>
      <c r="C4" s="311" t="s">
        <v>917</v>
      </c>
      <c r="D4" s="312">
        <v>0</v>
      </c>
      <c r="E4" s="659" t="s">
        <v>918</v>
      </c>
      <c r="F4" s="660"/>
    </row>
    <row r="5" spans="2:6" x14ac:dyDescent="0.25">
      <c r="B5" s="661"/>
      <c r="C5" s="661"/>
      <c r="D5" s="661"/>
      <c r="E5" s="661"/>
      <c r="F5" s="661"/>
    </row>
    <row r="6" spans="2:6" x14ac:dyDescent="0.25">
      <c r="B6" s="313"/>
      <c r="C6" s="313"/>
      <c r="D6" s="313"/>
    </row>
    <row r="7" spans="2:6" x14ac:dyDescent="0.25">
      <c r="B7" s="656" t="s">
        <v>919</v>
      </c>
      <c r="C7" s="656"/>
      <c r="D7" s="656"/>
      <c r="E7" s="656"/>
      <c r="F7" s="656"/>
    </row>
    <row r="8" spans="2:6" ht="15.75" thickBot="1" x14ac:dyDescent="0.3">
      <c r="B8" s="655" t="s">
        <v>920</v>
      </c>
      <c r="C8" s="655"/>
      <c r="D8" s="655"/>
      <c r="E8" s="655"/>
      <c r="F8" s="655"/>
    </row>
    <row r="9" spans="2:6" ht="15.75" thickBot="1" x14ac:dyDescent="0.3">
      <c r="B9" s="307" t="s">
        <v>19</v>
      </c>
      <c r="C9" s="307" t="s">
        <v>921</v>
      </c>
      <c r="D9" s="307" t="s">
        <v>922</v>
      </c>
      <c r="E9" s="298" t="s">
        <v>916</v>
      </c>
      <c r="F9" s="232" t="s">
        <v>923</v>
      </c>
    </row>
    <row r="10" spans="2:6" x14ac:dyDescent="0.25">
      <c r="B10" s="299" t="s">
        <v>42</v>
      </c>
      <c r="C10" s="315" t="s">
        <v>924</v>
      </c>
      <c r="D10" s="237">
        <v>8.3299999999999999E-2</v>
      </c>
      <c r="E10" s="664" t="s">
        <v>925</v>
      </c>
      <c r="F10" s="301" t="s">
        <v>926</v>
      </c>
    </row>
    <row r="11" spans="2:6" ht="26.25" thickBot="1" x14ac:dyDescent="0.3">
      <c r="B11" s="316" t="s">
        <v>44</v>
      </c>
      <c r="C11" s="317" t="s">
        <v>927</v>
      </c>
      <c r="D11" s="318">
        <v>0.121</v>
      </c>
      <c r="E11" s="665" t="s">
        <v>925</v>
      </c>
      <c r="F11" s="302" t="s">
        <v>928</v>
      </c>
    </row>
    <row r="12" spans="2:6" x14ac:dyDescent="0.25">
      <c r="B12" s="666" t="s">
        <v>167</v>
      </c>
      <c r="C12" s="667"/>
      <c r="D12" s="319">
        <f>SUM(D10:D11)</f>
        <v>0.20429999999999998</v>
      </c>
      <c r="E12" s="320"/>
      <c r="F12" s="321"/>
    </row>
    <row r="13" spans="2:6" ht="26.25" thickBot="1" x14ac:dyDescent="0.3">
      <c r="B13" s="322" t="s">
        <v>47</v>
      </c>
      <c r="C13" s="323" t="s">
        <v>929</v>
      </c>
      <c r="D13" s="324">
        <f>D12*D30</f>
        <v>7.5182399999999996E-2</v>
      </c>
    </row>
    <row r="14" spans="2:6" ht="15.75" thickBot="1" x14ac:dyDescent="0.3">
      <c r="B14" s="668" t="s">
        <v>930</v>
      </c>
      <c r="C14" s="668"/>
      <c r="D14" s="325"/>
    </row>
    <row r="15" spans="2:6" s="326" customFormat="1" ht="12" customHeight="1" x14ac:dyDescent="0.2">
      <c r="B15" s="669" t="s">
        <v>931</v>
      </c>
      <c r="C15" s="669"/>
      <c r="D15" s="669"/>
      <c r="E15" s="669"/>
      <c r="F15" s="669"/>
    </row>
    <row r="16" spans="2:6" s="326" customFormat="1" ht="12" customHeight="1" x14ac:dyDescent="0.2">
      <c r="B16" s="669" t="s">
        <v>932</v>
      </c>
      <c r="C16" s="669"/>
      <c r="D16" s="669"/>
      <c r="E16" s="669"/>
      <c r="F16" s="669"/>
    </row>
    <row r="17" spans="2:6" s="326" customFormat="1" ht="12" customHeight="1" x14ac:dyDescent="0.2">
      <c r="B17" s="669"/>
      <c r="C17" s="669"/>
      <c r="D17" s="669"/>
      <c r="E17" s="669"/>
      <c r="F17" s="669"/>
    </row>
    <row r="18" spans="2:6" s="326" customFormat="1" ht="12" customHeight="1" x14ac:dyDescent="0.2">
      <c r="B18" s="669"/>
      <c r="C18" s="669"/>
      <c r="D18" s="669"/>
      <c r="E18" s="669"/>
      <c r="F18" s="669"/>
    </row>
    <row r="19" spans="2:6" x14ac:dyDescent="0.25">
      <c r="B19" s="327"/>
      <c r="C19" s="327"/>
      <c r="D19" s="327"/>
    </row>
    <row r="20" spans="2:6" ht="15.75" customHeight="1" thickBot="1" x14ac:dyDescent="0.3">
      <c r="B20" s="670" t="s">
        <v>933</v>
      </c>
      <c r="C20" s="670"/>
      <c r="D20" s="670"/>
      <c r="E20" s="670"/>
      <c r="F20" s="670"/>
    </row>
    <row r="21" spans="2:6" ht="15.75" thickBot="1" x14ac:dyDescent="0.3">
      <c r="B21" s="328" t="s">
        <v>22</v>
      </c>
      <c r="C21" s="329" t="s">
        <v>97</v>
      </c>
      <c r="D21" s="329" t="s">
        <v>934</v>
      </c>
      <c r="E21" s="657" t="s">
        <v>916</v>
      </c>
      <c r="F21" s="658"/>
    </row>
    <row r="22" spans="2:6" x14ac:dyDescent="0.25">
      <c r="B22" s="299" t="s">
        <v>42</v>
      </c>
      <c r="C22" s="315" t="s">
        <v>98</v>
      </c>
      <c r="D22" s="237">
        <v>0.2</v>
      </c>
      <c r="E22" s="662" t="s">
        <v>935</v>
      </c>
      <c r="F22" s="663"/>
    </row>
    <row r="23" spans="2:6" x14ac:dyDescent="0.25">
      <c r="B23" s="316" t="s">
        <v>44</v>
      </c>
      <c r="C23" s="317" t="s">
        <v>193</v>
      </c>
      <c r="D23" s="238">
        <v>2.5000000000000001E-2</v>
      </c>
      <c r="E23" s="662" t="s">
        <v>936</v>
      </c>
      <c r="F23" s="663"/>
    </row>
    <row r="24" spans="2:6" x14ac:dyDescent="0.25">
      <c r="B24" s="316" t="s">
        <v>47</v>
      </c>
      <c r="C24" s="330" t="s">
        <v>937</v>
      </c>
      <c r="D24" s="331">
        <v>0.03</v>
      </c>
      <c r="E24" s="662" t="s">
        <v>938</v>
      </c>
      <c r="F24" s="663"/>
    </row>
    <row r="25" spans="2:6" x14ac:dyDescent="0.25">
      <c r="B25" s="316" t="s">
        <v>50</v>
      </c>
      <c r="C25" s="317" t="s">
        <v>939</v>
      </c>
      <c r="D25" s="238">
        <v>1.4999999999999999E-2</v>
      </c>
      <c r="E25" s="662" t="s">
        <v>940</v>
      </c>
      <c r="F25" s="663"/>
    </row>
    <row r="26" spans="2:6" x14ac:dyDescent="0.25">
      <c r="B26" s="316" t="s">
        <v>75</v>
      </c>
      <c r="C26" s="317" t="s">
        <v>941</v>
      </c>
      <c r="D26" s="238">
        <v>0.01</v>
      </c>
      <c r="E26" s="662" t="s">
        <v>942</v>
      </c>
      <c r="F26" s="663"/>
    </row>
    <row r="27" spans="2:6" x14ac:dyDescent="0.25">
      <c r="B27" s="316" t="s">
        <v>77</v>
      </c>
      <c r="C27" s="317" t="s">
        <v>105</v>
      </c>
      <c r="D27" s="238">
        <v>6.0000000000000001E-3</v>
      </c>
      <c r="E27" s="662" t="s">
        <v>943</v>
      </c>
      <c r="F27" s="663"/>
    </row>
    <row r="28" spans="2:6" x14ac:dyDescent="0.25">
      <c r="B28" s="316" t="s">
        <v>80</v>
      </c>
      <c r="C28" s="317" t="s">
        <v>101</v>
      </c>
      <c r="D28" s="238">
        <v>2E-3</v>
      </c>
      <c r="E28" s="662" t="s">
        <v>944</v>
      </c>
      <c r="F28" s="663"/>
    </row>
    <row r="29" spans="2:6" ht="15.75" thickBot="1" x14ac:dyDescent="0.3">
      <c r="B29" s="322" t="s">
        <v>82</v>
      </c>
      <c r="C29" s="332" t="s">
        <v>103</v>
      </c>
      <c r="D29" s="239">
        <v>0.08</v>
      </c>
      <c r="E29" s="659" t="s">
        <v>945</v>
      </c>
      <c r="F29" s="660"/>
    </row>
    <row r="30" spans="2:6" ht="15.75" thickBot="1" x14ac:dyDescent="0.3">
      <c r="B30" s="672" t="s">
        <v>946</v>
      </c>
      <c r="C30" s="673"/>
      <c r="D30" s="333">
        <f>SUM(D22:D29)</f>
        <v>0.36800000000000005</v>
      </c>
    </row>
    <row r="31" spans="2:6" s="326" customFormat="1" ht="12" customHeight="1" x14ac:dyDescent="0.2">
      <c r="B31" s="674" t="s">
        <v>947</v>
      </c>
      <c r="C31" s="674"/>
      <c r="D31" s="674"/>
      <c r="E31" s="674"/>
      <c r="F31" s="674"/>
    </row>
    <row r="32" spans="2:6" s="326" customFormat="1" ht="26.25" customHeight="1" x14ac:dyDescent="0.2">
      <c r="B32" s="674" t="s">
        <v>948</v>
      </c>
      <c r="C32" s="674"/>
      <c r="D32" s="674"/>
      <c r="E32" s="674"/>
      <c r="F32" s="674"/>
    </row>
    <row r="33" spans="2:6" s="326" customFormat="1" ht="12" customHeight="1" x14ac:dyDescent="0.2">
      <c r="B33" s="674" t="s">
        <v>949</v>
      </c>
      <c r="C33" s="674"/>
      <c r="D33" s="674"/>
      <c r="E33" s="674"/>
      <c r="F33" s="674"/>
    </row>
    <row r="34" spans="2:6" x14ac:dyDescent="0.25">
      <c r="B34" s="327"/>
      <c r="C34" s="327"/>
      <c r="D34" s="327"/>
    </row>
    <row r="35" spans="2:6" ht="15.75" thickBot="1" x14ac:dyDescent="0.3">
      <c r="B35" s="655" t="s">
        <v>950</v>
      </c>
      <c r="C35" s="655"/>
      <c r="D35" s="655"/>
      <c r="E35" s="655"/>
      <c r="F35" s="655"/>
    </row>
    <row r="36" spans="2:6" ht="15.75" thickBot="1" x14ac:dyDescent="0.3">
      <c r="B36" s="328" t="s">
        <v>24</v>
      </c>
      <c r="C36" s="329" t="s">
        <v>110</v>
      </c>
      <c r="D36" s="329" t="s">
        <v>951</v>
      </c>
      <c r="E36" s="298" t="s">
        <v>916</v>
      </c>
      <c r="F36" s="232" t="s">
        <v>923</v>
      </c>
    </row>
    <row r="37" spans="2:6" x14ac:dyDescent="0.25">
      <c r="B37" s="299" t="s">
        <v>42</v>
      </c>
      <c r="C37" s="334" t="s">
        <v>952</v>
      </c>
      <c r="D37" s="335">
        <v>5.5</v>
      </c>
      <c r="E37" s="336" t="s">
        <v>953</v>
      </c>
      <c r="F37" s="337" t="s">
        <v>954</v>
      </c>
    </row>
    <row r="38" spans="2:6" x14ac:dyDescent="0.25">
      <c r="B38" s="338" t="s">
        <v>955</v>
      </c>
      <c r="C38" s="339" t="s">
        <v>956</v>
      </c>
      <c r="D38" s="340">
        <v>0.06</v>
      </c>
      <c r="E38" s="336" t="s">
        <v>957</v>
      </c>
      <c r="F38" s="337" t="s">
        <v>958</v>
      </c>
    </row>
    <row r="39" spans="2:6" x14ac:dyDescent="0.25">
      <c r="B39" s="316" t="s">
        <v>44</v>
      </c>
      <c r="C39" s="339" t="s">
        <v>959</v>
      </c>
      <c r="D39" s="341">
        <v>0</v>
      </c>
      <c r="E39" s="342" t="s">
        <v>960</v>
      </c>
      <c r="F39" s="343" t="s">
        <v>961</v>
      </c>
    </row>
    <row r="40" spans="2:6" ht="15.75" thickBot="1" x14ac:dyDescent="0.3">
      <c r="B40" s="322" t="s">
        <v>47</v>
      </c>
      <c r="C40" s="323" t="s">
        <v>83</v>
      </c>
      <c r="D40" s="344">
        <v>0</v>
      </c>
      <c r="E40" s="345"/>
      <c r="F40" s="346"/>
    </row>
    <row r="41" spans="2:6" ht="15.75" hidden="1" thickBot="1" x14ac:dyDescent="0.3">
      <c r="B41" s="672" t="s">
        <v>167</v>
      </c>
      <c r="C41" s="675"/>
      <c r="D41" s="673"/>
    </row>
    <row r="42" spans="2:6" s="326" customFormat="1" ht="12" x14ac:dyDescent="0.2">
      <c r="B42" s="671" t="s">
        <v>962</v>
      </c>
      <c r="C42" s="671"/>
      <c r="D42" s="671"/>
      <c r="E42" s="671"/>
      <c r="F42" s="671"/>
    </row>
    <row r="43" spans="2:6" s="326" customFormat="1" ht="12" customHeight="1" x14ac:dyDescent="0.2">
      <c r="B43" s="674" t="s">
        <v>963</v>
      </c>
      <c r="C43" s="674"/>
      <c r="D43" s="674"/>
      <c r="E43" s="674"/>
      <c r="F43" s="674"/>
    </row>
    <row r="44" spans="2:6" s="326" customFormat="1" ht="12" customHeight="1" x14ac:dyDescent="0.2">
      <c r="B44" s="676"/>
      <c r="C44" s="676"/>
      <c r="D44" s="676"/>
      <c r="E44" s="676"/>
      <c r="F44" s="676"/>
    </row>
    <row r="45" spans="2:6" x14ac:dyDescent="0.25">
      <c r="B45" s="327"/>
      <c r="C45" s="327"/>
      <c r="D45" s="378"/>
      <c r="E45" s="359"/>
      <c r="F45" s="359"/>
    </row>
    <row r="46" spans="2:6" hidden="1" x14ac:dyDescent="0.25">
      <c r="B46" s="677" t="s">
        <v>964</v>
      </c>
      <c r="C46" s="677"/>
      <c r="D46" s="677"/>
    </row>
    <row r="47" spans="2:6" ht="15.75" hidden="1" thickBot="1" x14ac:dyDescent="0.3">
      <c r="B47" s="347">
        <v>2</v>
      </c>
      <c r="C47" s="348" t="s">
        <v>122</v>
      </c>
      <c r="D47" s="348" t="s">
        <v>67</v>
      </c>
    </row>
    <row r="48" spans="2:6" ht="15.75" hidden="1" thickBot="1" x14ac:dyDescent="0.3">
      <c r="B48" s="349" t="s">
        <v>19</v>
      </c>
      <c r="C48" s="350" t="s">
        <v>921</v>
      </c>
      <c r="D48" s="351"/>
    </row>
    <row r="49" spans="2:6" ht="15.75" hidden="1" thickBot="1" x14ac:dyDescent="0.3">
      <c r="B49" s="349" t="s">
        <v>22</v>
      </c>
      <c r="C49" s="350" t="s">
        <v>97</v>
      </c>
      <c r="D49" s="351"/>
    </row>
    <row r="50" spans="2:6" ht="15.75" hidden="1" thickBot="1" x14ac:dyDescent="0.3">
      <c r="B50" s="349" t="s">
        <v>24</v>
      </c>
      <c r="C50" s="350" t="s">
        <v>110</v>
      </c>
      <c r="D50" s="351"/>
    </row>
    <row r="51" spans="2:6" ht="15.75" hidden="1" thickBot="1" x14ac:dyDescent="0.3">
      <c r="B51" s="678" t="s">
        <v>167</v>
      </c>
      <c r="C51" s="679"/>
      <c r="D51" s="352"/>
    </row>
    <row r="52" spans="2:6" hidden="1" x14ac:dyDescent="0.25">
      <c r="B52" s="353"/>
      <c r="C52" s="327"/>
      <c r="D52" s="327"/>
    </row>
    <row r="53" spans="2:6" ht="15.75" thickBot="1" x14ac:dyDescent="0.3">
      <c r="B53" s="680" t="s">
        <v>965</v>
      </c>
      <c r="C53" s="680"/>
      <c r="D53" s="680"/>
      <c r="E53" s="680"/>
      <c r="F53" s="680"/>
    </row>
    <row r="54" spans="2:6" ht="15.75" thickBot="1" x14ac:dyDescent="0.3">
      <c r="B54" s="328">
        <v>3</v>
      </c>
      <c r="C54" s="329" t="s">
        <v>124</v>
      </c>
      <c r="D54" s="329" t="s">
        <v>67</v>
      </c>
      <c r="E54" s="298" t="s">
        <v>916</v>
      </c>
      <c r="F54" s="232" t="s">
        <v>923</v>
      </c>
    </row>
    <row r="55" spans="2:6" x14ac:dyDescent="0.25">
      <c r="B55" s="299" t="s">
        <v>42</v>
      </c>
      <c r="C55" s="334" t="s">
        <v>966</v>
      </c>
      <c r="D55" s="237">
        <v>4.1999999999999997E-3</v>
      </c>
      <c r="E55" s="354" t="s">
        <v>967</v>
      </c>
      <c r="F55" s="233" t="s">
        <v>968</v>
      </c>
    </row>
    <row r="56" spans="2:6" ht="25.5" x14ac:dyDescent="0.25">
      <c r="B56" s="316" t="s">
        <v>44</v>
      </c>
      <c r="C56" s="339" t="s">
        <v>969</v>
      </c>
      <c r="D56" s="238">
        <f>8%*D55</f>
        <v>3.3599999999999998E-4</v>
      </c>
      <c r="E56" s="355" t="s">
        <v>970</v>
      </c>
      <c r="F56" s="234" t="s">
        <v>971</v>
      </c>
    </row>
    <row r="57" spans="2:6" ht="25.5" x14ac:dyDescent="0.25">
      <c r="B57" s="316" t="s">
        <v>47</v>
      </c>
      <c r="C57" s="339" t="s">
        <v>127</v>
      </c>
      <c r="D57" s="238">
        <f>(1+2/12+(1/3*1/12))*0.08* 0.4*0.9</f>
        <v>3.4400000000000007E-2</v>
      </c>
      <c r="E57" s="355" t="s">
        <v>972</v>
      </c>
      <c r="F57" s="234" t="s">
        <v>973</v>
      </c>
    </row>
    <row r="58" spans="2:6" ht="25.5" x14ac:dyDescent="0.25">
      <c r="B58" s="316" t="s">
        <v>50</v>
      </c>
      <c r="C58" s="339" t="s">
        <v>128</v>
      </c>
      <c r="D58" s="238">
        <f>((1/30)*7)/12</f>
        <v>1.9444444444444445E-2</v>
      </c>
      <c r="E58" s="356" t="s">
        <v>974</v>
      </c>
      <c r="F58" s="235" t="s">
        <v>975</v>
      </c>
    </row>
    <row r="59" spans="2:6" ht="25.5" x14ac:dyDescent="0.25">
      <c r="B59" s="316" t="s">
        <v>75</v>
      </c>
      <c r="C59" s="339" t="s">
        <v>976</v>
      </c>
      <c r="D59" s="238">
        <f>D58*D30</f>
        <v>7.1555555555555565E-3</v>
      </c>
      <c r="E59" s="356" t="s">
        <v>977</v>
      </c>
      <c r="F59" s="235" t="s">
        <v>978</v>
      </c>
    </row>
    <row r="60" spans="2:6" ht="26.25" thickBot="1" x14ac:dyDescent="0.3">
      <c r="B60" s="322" t="s">
        <v>77</v>
      </c>
      <c r="C60" s="323" t="s">
        <v>130</v>
      </c>
      <c r="D60" s="239">
        <f>((1.94)*0.08*0.4/100)*10</f>
        <v>6.208E-3</v>
      </c>
      <c r="E60" s="357" t="s">
        <v>979</v>
      </c>
      <c r="F60" s="236" t="s">
        <v>980</v>
      </c>
    </row>
    <row r="61" spans="2:6" ht="15.75" thickBot="1" x14ac:dyDescent="0.3">
      <c r="B61" s="672" t="s">
        <v>167</v>
      </c>
      <c r="C61" s="673"/>
      <c r="D61" s="358">
        <f>SUM(D55:D60)</f>
        <v>7.1744000000000016E-2</v>
      </c>
      <c r="E61" s="359"/>
    </row>
    <row r="62" spans="2:6" s="326" customFormat="1" ht="12" customHeight="1" x14ac:dyDescent="0.2">
      <c r="B62" s="674" t="s">
        <v>981</v>
      </c>
      <c r="C62" s="674"/>
      <c r="D62" s="674"/>
      <c r="E62" s="674"/>
      <c r="F62" s="674"/>
    </row>
    <row r="63" spans="2:6" s="326" customFormat="1" ht="12" customHeight="1" x14ac:dyDescent="0.2">
      <c r="B63" s="674" t="s">
        <v>982</v>
      </c>
      <c r="C63" s="674"/>
      <c r="D63" s="674"/>
      <c r="E63" s="674"/>
      <c r="F63" s="674"/>
    </row>
    <row r="64" spans="2:6" s="326" customFormat="1" ht="12" customHeight="1" x14ac:dyDescent="0.2">
      <c r="B64" s="674" t="s">
        <v>983</v>
      </c>
      <c r="C64" s="674"/>
      <c r="D64" s="674"/>
      <c r="E64" s="674"/>
      <c r="F64" s="674"/>
    </row>
    <row r="65" spans="2:6" x14ac:dyDescent="0.25">
      <c r="B65" s="327"/>
      <c r="C65" s="327"/>
      <c r="D65" s="327"/>
    </row>
    <row r="66" spans="2:6" x14ac:dyDescent="0.25">
      <c r="B66" s="656" t="s">
        <v>984</v>
      </c>
      <c r="C66" s="656"/>
      <c r="D66" s="656"/>
      <c r="E66" s="656"/>
      <c r="F66" s="656"/>
    </row>
    <row r="67" spans="2:6" ht="15.75" thickBot="1" x14ac:dyDescent="0.3">
      <c r="B67" s="655" t="s">
        <v>985</v>
      </c>
      <c r="C67" s="655"/>
      <c r="D67" s="655"/>
      <c r="E67" s="655"/>
      <c r="F67" s="655"/>
    </row>
    <row r="68" spans="2:6" ht="15.75" thickBot="1" x14ac:dyDescent="0.3">
      <c r="B68" s="307" t="s">
        <v>137</v>
      </c>
      <c r="C68" s="309" t="s">
        <v>986</v>
      </c>
      <c r="D68" s="309" t="s">
        <v>67</v>
      </c>
      <c r="E68" s="360" t="s">
        <v>916</v>
      </c>
      <c r="F68" s="361" t="s">
        <v>923</v>
      </c>
    </row>
    <row r="69" spans="2:6" ht="26.25" x14ac:dyDescent="0.25">
      <c r="B69" s="299" t="s">
        <v>42</v>
      </c>
      <c r="C69" s="315" t="s">
        <v>987</v>
      </c>
      <c r="D69" s="237">
        <v>0</v>
      </c>
      <c r="E69" s="362"/>
      <c r="F69" s="385" t="s">
        <v>988</v>
      </c>
    </row>
    <row r="70" spans="2:6" ht="38.25" x14ac:dyDescent="0.25">
      <c r="B70" s="316" t="s">
        <v>44</v>
      </c>
      <c r="C70" s="317" t="s">
        <v>989</v>
      </c>
      <c r="D70" s="238">
        <v>0</v>
      </c>
      <c r="E70" s="363" t="s">
        <v>990</v>
      </c>
      <c r="F70" s="364" t="s">
        <v>991</v>
      </c>
    </row>
    <row r="71" spans="2:6" ht="26.25" x14ac:dyDescent="0.25">
      <c r="B71" s="316" t="s">
        <v>47</v>
      </c>
      <c r="C71" s="317" t="s">
        <v>992</v>
      </c>
      <c r="D71" s="238">
        <v>0</v>
      </c>
      <c r="E71" s="365" t="s">
        <v>993</v>
      </c>
      <c r="F71" s="234" t="s">
        <v>994</v>
      </c>
    </row>
    <row r="72" spans="2:6" ht="26.25" x14ac:dyDescent="0.25">
      <c r="B72" s="316" t="s">
        <v>50</v>
      </c>
      <c r="C72" s="317" t="s">
        <v>995</v>
      </c>
      <c r="D72" s="238">
        <v>0</v>
      </c>
      <c r="E72" s="365" t="s">
        <v>996</v>
      </c>
      <c r="F72" s="234" t="s">
        <v>997</v>
      </c>
    </row>
    <row r="73" spans="2:6" ht="45" customHeight="1" x14ac:dyDescent="0.25">
      <c r="B73" s="316" t="s">
        <v>75</v>
      </c>
      <c r="C73" s="317" t="s">
        <v>998</v>
      </c>
      <c r="D73" s="238">
        <v>0</v>
      </c>
      <c r="E73" s="365" t="s">
        <v>999</v>
      </c>
      <c r="F73" s="234" t="s">
        <v>1000</v>
      </c>
    </row>
    <row r="74" spans="2:6" ht="15.75" thickBot="1" x14ac:dyDescent="0.3">
      <c r="B74" s="322" t="s">
        <v>77</v>
      </c>
      <c r="C74" s="332" t="s">
        <v>83</v>
      </c>
      <c r="D74" s="239"/>
      <c r="E74" s="366"/>
      <c r="F74" s="346"/>
    </row>
    <row r="75" spans="2:6" ht="15.75" thickBot="1" x14ac:dyDescent="0.3">
      <c r="B75" s="672" t="s">
        <v>946</v>
      </c>
      <c r="C75" s="673"/>
      <c r="D75" s="358">
        <f>SUM(D69:D74)</f>
        <v>0</v>
      </c>
    </row>
    <row r="76" spans="2:6" s="326" customFormat="1" ht="12" x14ac:dyDescent="0.2">
      <c r="B76" s="685"/>
      <c r="C76" s="671"/>
      <c r="D76" s="671"/>
      <c r="E76" s="671"/>
      <c r="F76" s="671"/>
    </row>
    <row r="77" spans="2:6" s="326" customFormat="1" ht="12" customHeight="1" x14ac:dyDescent="0.2">
      <c r="B77" s="686"/>
      <c r="C77" s="686"/>
      <c r="D77" s="686"/>
      <c r="E77" s="686"/>
      <c r="F77" s="686"/>
    </row>
    <row r="78" spans="2:6" hidden="1" x14ac:dyDescent="0.25">
      <c r="B78" s="327"/>
      <c r="C78" s="327"/>
      <c r="D78" s="327"/>
    </row>
    <row r="79" spans="2:6" hidden="1" x14ac:dyDescent="0.25">
      <c r="B79" s="687" t="s">
        <v>145</v>
      </c>
      <c r="C79" s="687"/>
      <c r="D79" s="687"/>
    </row>
    <row r="80" spans="2:6" ht="19.5" hidden="1" customHeight="1" thickBot="1" x14ac:dyDescent="0.3">
      <c r="B80" s="367" t="s">
        <v>146</v>
      </c>
      <c r="C80" s="688" t="s">
        <v>1001</v>
      </c>
      <c r="D80" s="688"/>
    </row>
    <row r="81" spans="2:6" ht="15.75" hidden="1" thickBot="1" x14ac:dyDescent="0.3">
      <c r="B81" s="368" t="s">
        <v>42</v>
      </c>
      <c r="C81" s="689" t="s">
        <v>1002</v>
      </c>
      <c r="D81" s="689"/>
    </row>
    <row r="82" spans="2:6" ht="15.75" hidden="1" thickBot="1" x14ac:dyDescent="0.3">
      <c r="B82" s="690" t="s">
        <v>167</v>
      </c>
      <c r="C82" s="690"/>
      <c r="D82" s="690"/>
    </row>
    <row r="83" spans="2:6" ht="21.75" hidden="1" customHeight="1" x14ac:dyDescent="0.25">
      <c r="B83" s="691" t="s">
        <v>1003</v>
      </c>
      <c r="C83" s="692"/>
      <c r="D83" s="692"/>
    </row>
    <row r="84" spans="2:6" hidden="1" x14ac:dyDescent="0.25">
      <c r="B84" s="327"/>
      <c r="C84" s="327"/>
      <c r="D84" s="327"/>
    </row>
    <row r="85" spans="2:6" hidden="1" x14ac:dyDescent="0.25">
      <c r="B85" s="693" t="s">
        <v>1004</v>
      </c>
      <c r="C85" s="693"/>
      <c r="D85" s="693"/>
    </row>
    <row r="86" spans="2:6" ht="15.75" hidden="1" thickBot="1" x14ac:dyDescent="0.3">
      <c r="B86" s="307">
        <v>4</v>
      </c>
      <c r="C86" s="309" t="s">
        <v>150</v>
      </c>
      <c r="D86" s="309" t="s">
        <v>67</v>
      </c>
    </row>
    <row r="87" spans="2:6" ht="15.75" hidden="1" thickBot="1" x14ac:dyDescent="0.3">
      <c r="B87" s="310" t="s">
        <v>137</v>
      </c>
      <c r="C87" s="369" t="s">
        <v>986</v>
      </c>
      <c r="D87" s="370">
        <f>D75</f>
        <v>0</v>
      </c>
    </row>
    <row r="88" spans="2:6" ht="15.75" hidden="1" thickBot="1" x14ac:dyDescent="0.3">
      <c r="B88" s="310" t="s">
        <v>146</v>
      </c>
      <c r="C88" s="369" t="s">
        <v>1001</v>
      </c>
      <c r="D88" s="371" t="s">
        <v>114</v>
      </c>
    </row>
    <row r="89" spans="2:6" ht="15.75" hidden="1" thickBot="1" x14ac:dyDescent="0.3">
      <c r="B89" s="672" t="s">
        <v>167</v>
      </c>
      <c r="C89" s="673"/>
      <c r="D89" s="358">
        <f>SUM(D87:D88)</f>
        <v>0</v>
      </c>
    </row>
    <row r="90" spans="2:6" ht="15" hidden="1" customHeight="1" x14ac:dyDescent="0.25">
      <c r="B90" s="694" t="s">
        <v>1005</v>
      </c>
      <c r="C90" s="694"/>
      <c r="D90" s="694"/>
    </row>
    <row r="91" spans="2:6" ht="15" customHeight="1" x14ac:dyDescent="0.25">
      <c r="B91" s="372"/>
      <c r="C91" s="372"/>
      <c r="D91" s="372"/>
    </row>
    <row r="92" spans="2:6" ht="15.75" thickBot="1" x14ac:dyDescent="0.3">
      <c r="B92" s="680" t="s">
        <v>1006</v>
      </c>
      <c r="C92" s="680"/>
      <c r="D92" s="680"/>
      <c r="E92" s="680"/>
      <c r="F92" s="680"/>
    </row>
    <row r="93" spans="2:6" ht="15.75" thickBot="1" x14ac:dyDescent="0.3">
      <c r="B93" s="373">
        <v>5</v>
      </c>
      <c r="C93" s="681" t="s">
        <v>153</v>
      </c>
      <c r="D93" s="682"/>
      <c r="E93" s="683" t="s">
        <v>916</v>
      </c>
      <c r="F93" s="684"/>
    </row>
    <row r="94" spans="2:6" x14ac:dyDescent="0.25">
      <c r="B94" s="299" t="s">
        <v>42</v>
      </c>
      <c r="C94" s="695" t="s">
        <v>1007</v>
      </c>
      <c r="D94" s="696"/>
      <c r="E94" s="697"/>
      <c r="F94" s="698"/>
    </row>
    <row r="95" spans="2:6" x14ac:dyDescent="0.25">
      <c r="B95" s="316" t="s">
        <v>44</v>
      </c>
      <c r="C95" s="699" t="s">
        <v>1008</v>
      </c>
      <c r="D95" s="700"/>
      <c r="E95" s="701"/>
      <c r="F95" s="702"/>
    </row>
    <row r="96" spans="2:6" x14ac:dyDescent="0.25">
      <c r="B96" s="316" t="s">
        <v>47</v>
      </c>
      <c r="C96" s="699" t="s">
        <v>1009</v>
      </c>
      <c r="D96" s="700"/>
      <c r="E96" s="703"/>
      <c r="F96" s="704"/>
    </row>
    <row r="97" spans="2:6" ht="15.75" thickBot="1" x14ac:dyDescent="0.3">
      <c r="B97" s="322" t="s">
        <v>50</v>
      </c>
      <c r="C97" s="705" t="s">
        <v>83</v>
      </c>
      <c r="D97" s="706"/>
      <c r="E97" s="703"/>
      <c r="F97" s="704"/>
    </row>
    <row r="98" spans="2:6" ht="15.75" thickBot="1" x14ac:dyDescent="0.3">
      <c r="B98" s="707" t="s">
        <v>946</v>
      </c>
      <c r="C98" s="707"/>
      <c r="D98" s="707"/>
      <c r="E98" s="708"/>
      <c r="F98" s="709"/>
    </row>
    <row r="99" spans="2:6" s="326" customFormat="1" ht="12" x14ac:dyDescent="0.2">
      <c r="B99" s="710" t="s">
        <v>1010</v>
      </c>
      <c r="C99" s="710"/>
      <c r="D99" s="710"/>
      <c r="E99" s="710"/>
      <c r="F99" s="710"/>
    </row>
    <row r="100" spans="2:6" x14ac:dyDescent="0.25">
      <c r="B100" s="327"/>
      <c r="C100" s="327"/>
      <c r="D100" s="327"/>
    </row>
    <row r="101" spans="2:6" ht="15.75" thickBot="1" x14ac:dyDescent="0.3">
      <c r="B101" s="680" t="s">
        <v>1011</v>
      </c>
      <c r="C101" s="680"/>
      <c r="D101" s="680"/>
      <c r="E101" s="680"/>
      <c r="F101" s="680"/>
    </row>
    <row r="102" spans="2:6" ht="15.75" thickBot="1" x14ac:dyDescent="0.3">
      <c r="B102" s="307">
        <v>6</v>
      </c>
      <c r="C102" s="309" t="s">
        <v>160</v>
      </c>
      <c r="D102" s="309" t="s">
        <v>934</v>
      </c>
      <c r="E102" s="683" t="s">
        <v>916</v>
      </c>
      <c r="F102" s="684"/>
    </row>
    <row r="103" spans="2:6" ht="15.75" thickBot="1" x14ac:dyDescent="0.3">
      <c r="B103" s="299" t="s">
        <v>42</v>
      </c>
      <c r="C103" s="315" t="s">
        <v>161</v>
      </c>
      <c r="D103" s="238">
        <v>7.2999999999999995E-2</v>
      </c>
      <c r="E103" s="711" t="s">
        <v>1012</v>
      </c>
      <c r="F103" s="712"/>
    </row>
    <row r="104" spans="2:6" ht="15.75" customHeight="1" x14ac:dyDescent="0.25">
      <c r="B104" s="300" t="s">
        <v>44</v>
      </c>
      <c r="C104" s="374" t="s">
        <v>162</v>
      </c>
      <c r="D104" s="238">
        <v>7.3999999999999996E-2</v>
      </c>
      <c r="E104" s="711" t="s">
        <v>1012</v>
      </c>
      <c r="F104" s="712"/>
    </row>
    <row r="105" spans="2:6" x14ac:dyDescent="0.25">
      <c r="B105" s="713" t="s">
        <v>1013</v>
      </c>
      <c r="C105" s="714"/>
      <c r="D105" s="457">
        <f>SUM(D103:D104)</f>
        <v>0.14699999999999999</v>
      </c>
      <c r="E105" s="375"/>
      <c r="F105" s="375"/>
    </row>
    <row r="106" spans="2:6" ht="15.75" thickBot="1" x14ac:dyDescent="0.3">
      <c r="B106" s="715" t="s">
        <v>47</v>
      </c>
      <c r="C106" s="717" t="s">
        <v>163</v>
      </c>
      <c r="D106" s="718"/>
      <c r="E106" s="375"/>
      <c r="F106" s="375"/>
    </row>
    <row r="107" spans="2:6" ht="18" customHeight="1" x14ac:dyDescent="0.25">
      <c r="B107" s="716"/>
      <c r="C107" s="317" t="s">
        <v>1014</v>
      </c>
      <c r="D107" s="238">
        <v>1.6500000000000001E-2</v>
      </c>
      <c r="E107" s="711" t="s">
        <v>1015</v>
      </c>
      <c r="F107" s="712"/>
    </row>
    <row r="108" spans="2:6" ht="20.25" customHeight="1" x14ac:dyDescent="0.25">
      <c r="B108" s="716"/>
      <c r="C108" s="317" t="s">
        <v>1016</v>
      </c>
      <c r="D108" s="238">
        <v>6.4999999999999997E-3</v>
      </c>
      <c r="E108" s="719"/>
      <c r="F108" s="720"/>
    </row>
    <row r="109" spans="2:6" ht="15.75" thickBot="1" x14ac:dyDescent="0.3">
      <c r="B109" s="716"/>
      <c r="C109" s="317" t="s">
        <v>1017</v>
      </c>
      <c r="D109" s="238">
        <v>2.0400000000000001E-2</v>
      </c>
      <c r="E109" s="721" t="s">
        <v>1018</v>
      </c>
      <c r="F109" s="722"/>
    </row>
    <row r="110" spans="2:6" ht="15.75" thickBot="1" x14ac:dyDescent="0.3">
      <c r="B110" s="725" t="s">
        <v>1019</v>
      </c>
      <c r="C110" s="726"/>
      <c r="D110" s="376">
        <v>0.15110000000000001</v>
      </c>
      <c r="E110" s="375"/>
      <c r="F110" s="375"/>
    </row>
    <row r="111" spans="2:6" ht="15.75" thickBot="1" x14ac:dyDescent="0.3">
      <c r="B111" s="672" t="s">
        <v>1020</v>
      </c>
      <c r="C111" s="675"/>
      <c r="D111" s="673"/>
    </row>
    <row r="112" spans="2:6" s="326" customFormat="1" ht="12" customHeight="1" x14ac:dyDescent="0.2">
      <c r="B112" s="674" t="s">
        <v>1021</v>
      </c>
      <c r="C112" s="674"/>
      <c r="D112" s="674"/>
      <c r="E112" s="674"/>
      <c r="F112" s="674"/>
    </row>
    <row r="113" spans="2:6" s="326" customFormat="1" ht="12" customHeight="1" x14ac:dyDescent="0.2">
      <c r="B113" s="686" t="s">
        <v>1022</v>
      </c>
      <c r="C113" s="686"/>
      <c r="D113" s="686"/>
      <c r="E113" s="686"/>
      <c r="F113" s="686"/>
    </row>
    <row r="114" spans="2:6" s="326" customFormat="1" ht="12" customHeight="1" x14ac:dyDescent="0.2">
      <c r="B114" s="686" t="s">
        <v>1023</v>
      </c>
      <c r="C114" s="686"/>
      <c r="D114" s="686"/>
      <c r="E114" s="686"/>
      <c r="F114" s="686"/>
    </row>
    <row r="115" spans="2:6" x14ac:dyDescent="0.25">
      <c r="B115" s="327"/>
      <c r="C115" s="327"/>
      <c r="D115" s="327"/>
    </row>
    <row r="116" spans="2:6" x14ac:dyDescent="0.25">
      <c r="B116" s="656" t="s">
        <v>1024</v>
      </c>
      <c r="C116" s="656"/>
      <c r="D116" s="656"/>
    </row>
    <row r="117" spans="2:6" ht="15.75" thickBot="1" x14ac:dyDescent="0.3">
      <c r="B117" s="327"/>
      <c r="C117" s="327"/>
      <c r="D117" s="327"/>
    </row>
    <row r="118" spans="2:6" ht="15.75" thickBot="1" x14ac:dyDescent="0.3">
      <c r="B118" s="307"/>
      <c r="C118" s="309" t="s">
        <v>1025</v>
      </c>
      <c r="D118" s="327"/>
    </row>
    <row r="119" spans="2:6" ht="15.75" thickBot="1" x14ac:dyDescent="0.3">
      <c r="B119" s="377" t="s">
        <v>42</v>
      </c>
      <c r="C119" s="369" t="s">
        <v>915</v>
      </c>
      <c r="D119" s="327"/>
    </row>
    <row r="120" spans="2:6" ht="15.75" thickBot="1" x14ac:dyDescent="0.3">
      <c r="B120" s="377" t="s">
        <v>44</v>
      </c>
      <c r="C120" s="369" t="s">
        <v>919</v>
      </c>
      <c r="D120" s="327"/>
    </row>
    <row r="121" spans="2:6" ht="15.75" thickBot="1" x14ac:dyDescent="0.3">
      <c r="B121" s="377" t="s">
        <v>47</v>
      </c>
      <c r="C121" s="369" t="s">
        <v>965</v>
      </c>
      <c r="D121" s="327"/>
    </row>
    <row r="122" spans="2:6" ht="15.75" thickBot="1" x14ac:dyDescent="0.3">
      <c r="B122" s="377" t="s">
        <v>50</v>
      </c>
      <c r="C122" s="369" t="s">
        <v>984</v>
      </c>
      <c r="D122" s="327"/>
    </row>
    <row r="123" spans="2:6" ht="15.75" thickBot="1" x14ac:dyDescent="0.3">
      <c r="B123" s="377" t="s">
        <v>75</v>
      </c>
      <c r="C123" s="369" t="s">
        <v>1006</v>
      </c>
      <c r="D123" s="327"/>
    </row>
    <row r="124" spans="2:6" ht="15.75" thickBot="1" x14ac:dyDescent="0.3">
      <c r="B124" s="723" t="s">
        <v>1026</v>
      </c>
      <c r="C124" s="724"/>
      <c r="D124" s="327"/>
    </row>
    <row r="125" spans="2:6" ht="15.75" thickBot="1" x14ac:dyDescent="0.3">
      <c r="B125" s="377" t="s">
        <v>77</v>
      </c>
      <c r="C125" s="369" t="s">
        <v>1027</v>
      </c>
      <c r="D125" s="327"/>
    </row>
    <row r="126" spans="2:6" s="314" customFormat="1" ht="13.5" thickBot="1" x14ac:dyDescent="0.25">
      <c r="B126" s="672" t="s">
        <v>1028</v>
      </c>
      <c r="C126" s="673"/>
      <c r="D126" s="327"/>
    </row>
  </sheetData>
  <mergeCells count="83">
    <mergeCell ref="B114:F114"/>
    <mergeCell ref="B116:D116"/>
    <mergeCell ref="B124:C124"/>
    <mergeCell ref="B126:C126"/>
    <mergeCell ref="B110:C110"/>
    <mergeCell ref="B111:D111"/>
    <mergeCell ref="B112:F112"/>
    <mergeCell ref="B113:F113"/>
    <mergeCell ref="E102:F102"/>
    <mergeCell ref="E103:F103"/>
    <mergeCell ref="E104:F104"/>
    <mergeCell ref="B105:C105"/>
    <mergeCell ref="B106:B109"/>
    <mergeCell ref="C106:D106"/>
    <mergeCell ref="E107:F108"/>
    <mergeCell ref="E109:F109"/>
    <mergeCell ref="B101:F101"/>
    <mergeCell ref="C94:D94"/>
    <mergeCell ref="E94:F94"/>
    <mergeCell ref="C95:D95"/>
    <mergeCell ref="E95:F95"/>
    <mergeCell ref="C96:D96"/>
    <mergeCell ref="E96:F96"/>
    <mergeCell ref="C97:D97"/>
    <mergeCell ref="E97:F97"/>
    <mergeCell ref="B98:D98"/>
    <mergeCell ref="E98:F98"/>
    <mergeCell ref="B99:F99"/>
    <mergeCell ref="C93:D93"/>
    <mergeCell ref="E93:F93"/>
    <mergeCell ref="B76:F76"/>
    <mergeCell ref="B77:F77"/>
    <mergeCell ref="B79:D79"/>
    <mergeCell ref="C80:D80"/>
    <mergeCell ref="C81:D81"/>
    <mergeCell ref="B82:D82"/>
    <mergeCell ref="B83:D83"/>
    <mergeCell ref="B85:D85"/>
    <mergeCell ref="B89:C89"/>
    <mergeCell ref="B90:D90"/>
    <mergeCell ref="B92:F92"/>
    <mergeCell ref="B75:C75"/>
    <mergeCell ref="B43:F43"/>
    <mergeCell ref="B44:F44"/>
    <mergeCell ref="B46:D46"/>
    <mergeCell ref="B51:C51"/>
    <mergeCell ref="B53:F53"/>
    <mergeCell ref="B61:C61"/>
    <mergeCell ref="B62:F62"/>
    <mergeCell ref="B63:F63"/>
    <mergeCell ref="B64:F64"/>
    <mergeCell ref="B66:F66"/>
    <mergeCell ref="B67:F67"/>
    <mergeCell ref="B42:F42"/>
    <mergeCell ref="E25:F25"/>
    <mergeCell ref="E26:F26"/>
    <mergeCell ref="E27:F27"/>
    <mergeCell ref="E28:F28"/>
    <mergeCell ref="E29:F29"/>
    <mergeCell ref="B30:C30"/>
    <mergeCell ref="B31:F31"/>
    <mergeCell ref="B32:F32"/>
    <mergeCell ref="B33:F33"/>
    <mergeCell ref="B35:F35"/>
    <mergeCell ref="B41:D41"/>
    <mergeCell ref="E24:F24"/>
    <mergeCell ref="E10:E11"/>
    <mergeCell ref="B12:C12"/>
    <mergeCell ref="B14:C14"/>
    <mergeCell ref="B15:F15"/>
    <mergeCell ref="B16:F16"/>
    <mergeCell ref="B17:F17"/>
    <mergeCell ref="B18:F18"/>
    <mergeCell ref="B20:F20"/>
    <mergeCell ref="E21:F21"/>
    <mergeCell ref="E22:F22"/>
    <mergeCell ref="E23:F23"/>
    <mergeCell ref="B8:F8"/>
    <mergeCell ref="B2:F2"/>
    <mergeCell ref="E3:F3"/>
    <mergeCell ref="E4:F4"/>
    <mergeCell ref="B5:F5"/>
    <mergeCell ref="B7:F7"/>
  </mergeCells>
  <dataValidations count="1">
    <dataValidation allowBlank="1" sqref="C107:D109 D69:D73" xr:uid="{00000000-0002-0000-1000-000000000000}"/>
  </dataValidations>
  <pageMargins left="0.78740157480314965" right="0.78740157480314965" top="0.98425196850393704" bottom="0.98425196850393704" header="0.31496062992125984" footer="0.31496062992125984"/>
  <pageSetup paperSize="9" scale="41" orientation="portrait" r:id="rId1"/>
  <headerFooter scaleWithDoc="0">
    <oddHeader>&amp;LTermo de Referência 98/2023&amp;RUASG 153173 - ANEXO VIII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C00000"/>
  </sheetPr>
  <dimension ref="A1:F28"/>
  <sheetViews>
    <sheetView view="pageBreakPreview" topLeftCell="A10" zoomScale="160" zoomScaleNormal="145" zoomScaleSheetLayoutView="160" workbookViewId="0">
      <selection activeCell="C22" sqref="C22"/>
    </sheetView>
  </sheetViews>
  <sheetFormatPr defaultRowHeight="12.75" x14ac:dyDescent="0.2"/>
  <cols>
    <col min="1" max="1" width="15.42578125" style="1" customWidth="1"/>
    <col min="2" max="2" width="9.42578125" style="4" customWidth="1"/>
    <col min="3" max="3" width="34" style="1" customWidth="1"/>
    <col min="4" max="4" width="21.28515625" style="1" customWidth="1"/>
    <col min="5" max="5" width="17.42578125" style="1" customWidth="1"/>
    <col min="6" max="6" width="10.42578125" style="6" customWidth="1"/>
    <col min="7" max="16384" width="9.140625" style="1"/>
  </cols>
  <sheetData>
    <row r="1" spans="1:6" ht="13.5" thickBot="1" x14ac:dyDescent="0.25"/>
    <row r="2" spans="1:6" ht="13.5" thickBot="1" x14ac:dyDescent="0.25">
      <c r="A2" s="730" t="s">
        <v>1029</v>
      </c>
      <c r="B2" s="731"/>
      <c r="C2" s="731"/>
      <c r="D2" s="731"/>
      <c r="E2" s="731"/>
      <c r="F2" s="732"/>
    </row>
    <row r="3" spans="1:6" s="5" customFormat="1" ht="36.75" customHeight="1" x14ac:dyDescent="0.25">
      <c r="A3" s="33" t="s">
        <v>1030</v>
      </c>
      <c r="B3" s="33" t="s">
        <v>1031</v>
      </c>
      <c r="C3" s="33" t="s">
        <v>1032</v>
      </c>
      <c r="D3" s="34" t="s">
        <v>1033</v>
      </c>
      <c r="E3" s="33" t="s">
        <v>1034</v>
      </c>
      <c r="F3" s="33" t="s">
        <v>1035</v>
      </c>
    </row>
    <row r="4" spans="1:6" ht="13.5" x14ac:dyDescent="0.25">
      <c r="A4" s="727" t="s">
        <v>1036</v>
      </c>
      <c r="B4" s="727"/>
      <c r="C4" s="727"/>
      <c r="D4" s="727"/>
      <c r="E4" s="727"/>
      <c r="F4" s="727"/>
    </row>
    <row r="5" spans="1:6" ht="13.5" x14ac:dyDescent="0.2">
      <c r="A5" s="35" t="s">
        <v>1037</v>
      </c>
      <c r="B5" s="36">
        <v>2500</v>
      </c>
      <c r="C5" s="35" t="s">
        <v>1038</v>
      </c>
      <c r="D5" s="37">
        <v>1000</v>
      </c>
      <c r="E5" s="35" t="s">
        <v>1039</v>
      </c>
      <c r="F5" s="38">
        <f>B5/D5</f>
        <v>2.5</v>
      </c>
    </row>
    <row r="6" spans="1:6" ht="13.5" x14ac:dyDescent="0.2">
      <c r="A6" s="728" t="s">
        <v>1040</v>
      </c>
      <c r="B6" s="728"/>
      <c r="C6" s="728"/>
      <c r="D6" s="728"/>
      <c r="E6" s="728"/>
      <c r="F6" s="728"/>
    </row>
    <row r="7" spans="1:6" ht="13.5" x14ac:dyDescent="0.2">
      <c r="A7" s="35" t="s">
        <v>1037</v>
      </c>
      <c r="B7" s="39">
        <v>14880.41</v>
      </c>
      <c r="C7" s="35" t="s">
        <v>1038</v>
      </c>
      <c r="D7" s="37">
        <v>1000</v>
      </c>
      <c r="E7" s="35" t="s">
        <v>1039</v>
      </c>
      <c r="F7" s="38">
        <f>B7/D7</f>
        <v>14.880409999999999</v>
      </c>
    </row>
    <row r="8" spans="1:6" ht="13.5" x14ac:dyDescent="0.2">
      <c r="A8" s="35" t="s">
        <v>1041</v>
      </c>
      <c r="B8" s="39">
        <v>3486</v>
      </c>
      <c r="C8" s="35" t="s">
        <v>1042</v>
      </c>
      <c r="D8" s="40">
        <v>1200</v>
      </c>
      <c r="E8" s="35" t="s">
        <v>1039</v>
      </c>
      <c r="F8" s="38">
        <f t="shared" ref="F8:F9" si="0">B8/D8</f>
        <v>2.9049999999999998</v>
      </c>
    </row>
    <row r="9" spans="1:6" ht="13.5" x14ac:dyDescent="0.2">
      <c r="A9" s="35" t="s">
        <v>1041</v>
      </c>
      <c r="B9" s="39">
        <v>990.38</v>
      </c>
      <c r="C9" s="35" t="s">
        <v>1043</v>
      </c>
      <c r="D9" s="40">
        <v>1200</v>
      </c>
      <c r="E9" s="35" t="s">
        <v>1039</v>
      </c>
      <c r="F9" s="38">
        <f t="shared" si="0"/>
        <v>0.8253166666666667</v>
      </c>
    </row>
    <row r="10" spans="1:6" ht="13.5" x14ac:dyDescent="0.2">
      <c r="A10" s="35" t="s">
        <v>1044</v>
      </c>
      <c r="B10" s="39">
        <v>387.83</v>
      </c>
      <c r="C10" s="35" t="s">
        <v>1045</v>
      </c>
      <c r="D10" s="40">
        <v>220</v>
      </c>
      <c r="E10" s="35" t="s">
        <v>1039</v>
      </c>
      <c r="F10" s="38">
        <f>B10*0.00038</f>
        <v>0.14737539999999999</v>
      </c>
    </row>
    <row r="11" spans="1:6" ht="27" x14ac:dyDescent="0.2">
      <c r="A11" s="41" t="s">
        <v>1046</v>
      </c>
      <c r="B11" s="39">
        <v>4675</v>
      </c>
      <c r="C11" s="41" t="s">
        <v>1047</v>
      </c>
      <c r="D11" s="40">
        <v>110</v>
      </c>
      <c r="E11" s="35" t="s">
        <v>1048</v>
      </c>
      <c r="F11" s="38">
        <f>B11*0.00038</f>
        <v>1.7765000000000002</v>
      </c>
    </row>
    <row r="12" spans="1:6" ht="13.5" x14ac:dyDescent="0.2">
      <c r="A12" s="728" t="s">
        <v>1049</v>
      </c>
      <c r="B12" s="728"/>
      <c r="C12" s="728"/>
      <c r="D12" s="728"/>
      <c r="E12" s="728"/>
      <c r="F12" s="728"/>
    </row>
    <row r="13" spans="1:6" ht="13.5" x14ac:dyDescent="0.2">
      <c r="A13" s="35" t="s">
        <v>1037</v>
      </c>
      <c r="B13" s="36">
        <v>95.99</v>
      </c>
      <c r="C13" s="35" t="s">
        <v>1038</v>
      </c>
      <c r="D13" s="37">
        <v>1000</v>
      </c>
      <c r="E13" s="35" t="s">
        <v>1039</v>
      </c>
      <c r="F13" s="38">
        <f>B13/D13</f>
        <v>9.5989999999999992E-2</v>
      </c>
    </row>
    <row r="14" spans="1:6" ht="13.5" x14ac:dyDescent="0.2">
      <c r="A14" s="35" t="s">
        <v>1041</v>
      </c>
      <c r="B14" s="36">
        <v>0</v>
      </c>
      <c r="C14" s="35" t="s">
        <v>1042</v>
      </c>
      <c r="D14" s="40">
        <v>1200</v>
      </c>
      <c r="E14" s="35" t="s">
        <v>1039</v>
      </c>
      <c r="F14" s="38">
        <f t="shared" ref="F14:F16" si="1">B14/D14</f>
        <v>0</v>
      </c>
    </row>
    <row r="15" spans="1:6" ht="13.5" x14ac:dyDescent="0.2">
      <c r="A15" s="35" t="s">
        <v>1041</v>
      </c>
      <c r="B15" s="36">
        <v>0</v>
      </c>
      <c r="C15" s="35" t="s">
        <v>1043</v>
      </c>
      <c r="D15" s="40">
        <v>1200</v>
      </c>
      <c r="E15" s="35" t="s">
        <v>1039</v>
      </c>
      <c r="F15" s="38">
        <f t="shared" si="1"/>
        <v>0</v>
      </c>
    </row>
    <row r="16" spans="1:6" ht="13.5" x14ac:dyDescent="0.2">
      <c r="A16" s="35" t="s">
        <v>1044</v>
      </c>
      <c r="B16" s="36">
        <v>0</v>
      </c>
      <c r="C16" s="35" t="s">
        <v>1045</v>
      </c>
      <c r="D16" s="40">
        <v>220</v>
      </c>
      <c r="E16" s="35" t="s">
        <v>1039</v>
      </c>
      <c r="F16" s="38">
        <f t="shared" si="1"/>
        <v>0</v>
      </c>
    </row>
    <row r="17" spans="1:6" ht="13.5" x14ac:dyDescent="0.25">
      <c r="A17" s="42"/>
      <c r="B17" s="43"/>
      <c r="C17" s="42"/>
      <c r="D17" s="729" t="s">
        <v>1050</v>
      </c>
      <c r="E17" s="44" t="s">
        <v>1051</v>
      </c>
      <c r="F17" s="45">
        <f>F5+F7+F8+F9+F10+F13+F14+F15+F16</f>
        <v>21.354092066666666</v>
      </c>
    </row>
    <row r="18" spans="1:6" ht="13.5" x14ac:dyDescent="0.25">
      <c r="A18" s="42"/>
      <c r="B18" s="46"/>
      <c r="C18" s="42"/>
      <c r="D18" s="729"/>
      <c r="E18" s="44" t="s">
        <v>1052</v>
      </c>
      <c r="F18" s="45">
        <f>F17/30</f>
        <v>0.71180306888888889</v>
      </c>
    </row>
    <row r="19" spans="1:6" ht="13.5" x14ac:dyDescent="0.25">
      <c r="A19" s="42"/>
      <c r="B19" s="43"/>
      <c r="C19" s="42"/>
      <c r="D19" s="729"/>
      <c r="E19" s="44" t="str">
        <f>E11</f>
        <v>Alpinista Industrial</v>
      </c>
      <c r="F19" s="45">
        <f>F11</f>
        <v>1.7765000000000002</v>
      </c>
    </row>
    <row r="20" spans="1:6" x14ac:dyDescent="0.2">
      <c r="A20" s="25"/>
      <c r="B20" s="27"/>
      <c r="C20" s="25"/>
      <c r="D20" s="25"/>
      <c r="E20" s="25"/>
      <c r="F20" s="32">
        <f>SUM(F17:F19)</f>
        <v>23.842395135555552</v>
      </c>
    </row>
    <row r="21" spans="1:6" x14ac:dyDescent="0.2">
      <c r="A21" s="2"/>
      <c r="B21" s="3"/>
      <c r="C21" s="2"/>
      <c r="D21" s="2"/>
      <c r="E21" s="2"/>
      <c r="F21" s="7"/>
    </row>
    <row r="22" spans="1:6" x14ac:dyDescent="0.2">
      <c r="A22" s="2"/>
      <c r="B22" s="3"/>
      <c r="C22" s="2"/>
      <c r="D22" s="2"/>
      <c r="E22" s="2"/>
      <c r="F22" s="7"/>
    </row>
    <row r="23" spans="1:6" x14ac:dyDescent="0.2">
      <c r="A23" s="2"/>
      <c r="B23" s="3"/>
      <c r="C23" s="2"/>
      <c r="D23" s="2"/>
      <c r="E23" s="2"/>
      <c r="F23" s="7"/>
    </row>
    <row r="24" spans="1:6" x14ac:dyDescent="0.2">
      <c r="A24" s="2"/>
      <c r="B24" s="3"/>
      <c r="C24" s="2"/>
      <c r="D24" s="2"/>
      <c r="E24" s="2"/>
      <c r="F24" s="7"/>
    </row>
    <row r="25" spans="1:6" x14ac:dyDescent="0.2">
      <c r="A25" s="2"/>
      <c r="B25" s="3"/>
      <c r="C25" s="2"/>
      <c r="D25" s="2"/>
      <c r="E25" s="2"/>
      <c r="F25" s="7"/>
    </row>
    <row r="26" spans="1:6" x14ac:dyDescent="0.2">
      <c r="A26" s="2"/>
      <c r="B26" s="3"/>
      <c r="C26" s="2"/>
      <c r="D26" s="2"/>
      <c r="E26" s="2"/>
      <c r="F26" s="7"/>
    </row>
    <row r="27" spans="1:6" x14ac:dyDescent="0.2">
      <c r="A27" s="2"/>
      <c r="B27" s="3"/>
      <c r="C27" s="2"/>
      <c r="D27" s="2"/>
      <c r="E27" s="2"/>
      <c r="F27" s="7"/>
    </row>
    <row r="28" spans="1:6" x14ac:dyDescent="0.2">
      <c r="A28" s="2"/>
      <c r="B28" s="3"/>
      <c r="C28" s="2"/>
      <c r="D28" s="2"/>
      <c r="E28" s="2"/>
      <c r="F28" s="7"/>
    </row>
  </sheetData>
  <mergeCells count="5">
    <mergeCell ref="A4:F4"/>
    <mergeCell ref="A6:F6"/>
    <mergeCell ref="A12:F12"/>
    <mergeCell ref="D17:D19"/>
    <mergeCell ref="A2:F2"/>
  </mergeCells>
  <pageMargins left="0.78740157480314965" right="0.78740157480314965" top="2.1653543307086616" bottom="1.1811023622047245" header="2.1653543307086616" footer="1.1811023622047245"/>
  <pageSetup paperSize="9" scale="59" orientation="portrait" r:id="rId1"/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E2:H14"/>
  <sheetViews>
    <sheetView workbookViewId="0">
      <selection activeCell="C22" sqref="C22"/>
    </sheetView>
  </sheetViews>
  <sheetFormatPr defaultRowHeight="15" x14ac:dyDescent="0.25"/>
  <cols>
    <col min="5" max="5" width="14.5703125" customWidth="1"/>
    <col min="6" max="6" width="17.85546875" customWidth="1"/>
    <col min="7" max="7" width="20.5703125" customWidth="1"/>
    <col min="8" max="8" width="17" customWidth="1"/>
  </cols>
  <sheetData>
    <row r="2" spans="5:8" x14ac:dyDescent="0.25">
      <c r="F2" s="54" t="s">
        <v>1053</v>
      </c>
      <c r="G2" s="54" t="s">
        <v>1054</v>
      </c>
      <c r="H2" s="54" t="s">
        <v>1055</v>
      </c>
    </row>
    <row r="3" spans="5:8" x14ac:dyDescent="0.25">
      <c r="E3" s="53" t="s">
        <v>1056</v>
      </c>
      <c r="F3" s="51">
        <v>171544</v>
      </c>
      <c r="G3" s="51" t="e">
        <f>' Quadro 06 - MATERIAIS PRED'!#REF!</f>
        <v>#REF!</v>
      </c>
      <c r="H3" s="52" t="e">
        <f>G3-F3</f>
        <v>#REF!</v>
      </c>
    </row>
    <row r="4" spans="5:8" x14ac:dyDescent="0.25">
      <c r="E4" s="53" t="s">
        <v>1057</v>
      </c>
      <c r="F4" s="51">
        <v>171544</v>
      </c>
      <c r="G4" s="51" t="e">
        <f>' Quadro 06 - MATERIAIS PRED'!#REF!</f>
        <v>#REF!</v>
      </c>
      <c r="H4" s="52" t="e">
        <f t="shared" ref="H4:H12" si="0">G4-F4</f>
        <v>#REF!</v>
      </c>
    </row>
    <row r="5" spans="5:8" x14ac:dyDescent="0.25">
      <c r="E5" s="53" t="s">
        <v>1058</v>
      </c>
      <c r="F5" s="51">
        <v>171544</v>
      </c>
      <c r="G5" s="51" t="e">
        <f>' Quadro 06 - MATERIAIS PRED'!#REF!</f>
        <v>#REF!</v>
      </c>
      <c r="H5" s="52" t="e">
        <f t="shared" si="0"/>
        <v>#REF!</v>
      </c>
    </row>
    <row r="6" spans="5:8" x14ac:dyDescent="0.25">
      <c r="E6" s="53" t="s">
        <v>1059</v>
      </c>
      <c r="F6" s="51">
        <v>171544</v>
      </c>
      <c r="G6" s="51" t="e">
        <f>' Quadro 06 - MATERIAIS PRED'!#REF!</f>
        <v>#REF!</v>
      </c>
      <c r="H6" s="52" t="e">
        <f t="shared" si="0"/>
        <v>#REF!</v>
      </c>
    </row>
    <row r="7" spans="5:8" x14ac:dyDescent="0.25">
      <c r="E7" s="53" t="s">
        <v>1060</v>
      </c>
      <c r="F7" s="51">
        <v>171544</v>
      </c>
      <c r="G7" s="51" t="e">
        <f>' Quadro 06 - MATERIAIS PRED'!#REF!</f>
        <v>#REF!</v>
      </c>
      <c r="H7" s="52" t="e">
        <f t="shared" si="0"/>
        <v>#REF!</v>
      </c>
    </row>
    <row r="8" spans="5:8" x14ac:dyDescent="0.25">
      <c r="E8" s="53" t="s">
        <v>1061</v>
      </c>
      <c r="F8" s="51">
        <v>171544</v>
      </c>
      <c r="G8" s="51" t="e">
        <f>' Quadro 06 - MATERIAIS PRED'!#REF!</f>
        <v>#REF!</v>
      </c>
      <c r="H8" s="52" t="e">
        <f t="shared" si="0"/>
        <v>#REF!</v>
      </c>
    </row>
    <row r="9" spans="5:8" x14ac:dyDescent="0.25">
      <c r="E9" s="53" t="s">
        <v>1062</v>
      </c>
      <c r="F9" s="51">
        <v>171544</v>
      </c>
      <c r="G9" s="51" t="e">
        <f>' Quadro 06 - MATERIAIS PRED'!#REF!</f>
        <v>#REF!</v>
      </c>
      <c r="H9" s="52" t="e">
        <f t="shared" si="0"/>
        <v>#REF!</v>
      </c>
    </row>
    <row r="10" spans="5:8" x14ac:dyDescent="0.25">
      <c r="E10" s="53" t="s">
        <v>1063</v>
      </c>
      <c r="F10" s="51">
        <v>171544</v>
      </c>
      <c r="G10" s="51" t="e">
        <f>' Quadro 06 - MATERIAIS PRED'!#REF!</f>
        <v>#REF!</v>
      </c>
      <c r="H10" s="52" t="e">
        <f t="shared" si="0"/>
        <v>#REF!</v>
      </c>
    </row>
    <row r="11" spans="5:8" x14ac:dyDescent="0.25">
      <c r="E11" s="53" t="s">
        <v>1064</v>
      </c>
      <c r="F11" s="51">
        <v>171544</v>
      </c>
      <c r="G11" s="51" t="e">
        <f>' Quadro 06 - MATERIAIS PRED'!#REF!</f>
        <v>#REF!</v>
      </c>
      <c r="H11" s="52" t="e">
        <f t="shared" si="0"/>
        <v>#REF!</v>
      </c>
    </row>
    <row r="12" spans="5:8" x14ac:dyDescent="0.25">
      <c r="E12" s="53" t="s">
        <v>1065</v>
      </c>
      <c r="F12" s="51">
        <v>171544</v>
      </c>
      <c r="G12" s="51" t="e">
        <f>' Quadro 06 - MATERIAIS PRED'!#REF!</f>
        <v>#REF!</v>
      </c>
      <c r="H12" s="52" t="e">
        <f t="shared" si="0"/>
        <v>#REF!</v>
      </c>
    </row>
    <row r="13" spans="5:8" x14ac:dyDescent="0.25">
      <c r="E13" s="56">
        <v>44515</v>
      </c>
      <c r="F13" s="51">
        <f>(171544/30)*15</f>
        <v>85772</v>
      </c>
      <c r="G13" s="51">
        <f>(178110.97/30)*15</f>
        <v>89055.485000000001</v>
      </c>
      <c r="H13" s="52">
        <f>G13-F13</f>
        <v>3283.4850000000006</v>
      </c>
    </row>
    <row r="14" spans="5:8" x14ac:dyDescent="0.25">
      <c r="H14" s="55" t="e">
        <f>SUM(H3:H13)</f>
        <v>#REF!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79998168889431442"/>
    <pageSetUpPr fitToPage="1"/>
  </sheetPr>
  <dimension ref="B1:G13"/>
  <sheetViews>
    <sheetView showGridLines="0" zoomScale="85" zoomScaleNormal="85" workbookViewId="0">
      <selection activeCell="F30" sqref="F30"/>
    </sheetView>
  </sheetViews>
  <sheetFormatPr defaultRowHeight="15" x14ac:dyDescent="0.25"/>
  <cols>
    <col min="2" max="2" width="6" customWidth="1"/>
    <col min="3" max="3" width="32" bestFit="1" customWidth="1"/>
    <col min="4" max="4" width="17.42578125" bestFit="1" customWidth="1"/>
    <col min="5" max="5" width="13.28515625" bestFit="1" customWidth="1"/>
    <col min="6" max="6" width="16.42578125" bestFit="1" customWidth="1"/>
    <col min="7" max="7" width="14.42578125" bestFit="1" customWidth="1"/>
  </cols>
  <sheetData>
    <row r="1" spans="2:7" x14ac:dyDescent="0.25">
      <c r="B1" s="467" t="s">
        <v>14</v>
      </c>
      <c r="C1" s="467"/>
      <c r="D1" s="467"/>
      <c r="E1" s="467"/>
      <c r="F1" s="467"/>
      <c r="G1" s="467"/>
    </row>
    <row r="2" spans="2:7" x14ac:dyDescent="0.25">
      <c r="B2" s="61"/>
      <c r="C2" s="404" t="s">
        <v>15</v>
      </c>
      <c r="D2" s="403" t="s">
        <v>16</v>
      </c>
      <c r="E2" s="403" t="s">
        <v>17</v>
      </c>
      <c r="F2" s="403" t="s">
        <v>18</v>
      </c>
      <c r="G2" s="403" t="s">
        <v>7</v>
      </c>
    </row>
    <row r="3" spans="2:7" x14ac:dyDescent="0.25">
      <c r="B3" s="405" t="s">
        <v>19</v>
      </c>
      <c r="C3" s="206" t="s">
        <v>1066</v>
      </c>
      <c r="D3" s="228" t="s">
        <v>21</v>
      </c>
      <c r="E3" s="228">
        <v>1</v>
      </c>
      <c r="F3" s="227">
        <f>'Quadro2.1 SUPERVISOR ENG. CIVIL'!E156</f>
        <v>0</v>
      </c>
      <c r="G3" s="227">
        <f>F3*E3</f>
        <v>0</v>
      </c>
    </row>
    <row r="4" spans="2:7" x14ac:dyDescent="0.25">
      <c r="B4" s="228" t="s">
        <v>22</v>
      </c>
      <c r="C4" s="206" t="s">
        <v>23</v>
      </c>
      <c r="D4" s="228" t="s">
        <v>21</v>
      </c>
      <c r="E4" s="228">
        <v>1</v>
      </c>
      <c r="F4" s="227">
        <f>'Quadro 2.2 -ENG.ELETRICISTA'!E155</f>
        <v>0</v>
      </c>
      <c r="G4" s="227">
        <f t="shared" ref="G4:G11" si="0">F4*E4</f>
        <v>0</v>
      </c>
    </row>
    <row r="5" spans="2:7" x14ac:dyDescent="0.25">
      <c r="B5" s="228" t="s">
        <v>24</v>
      </c>
      <c r="C5" s="206" t="s">
        <v>1067</v>
      </c>
      <c r="D5" s="228" t="s">
        <v>21</v>
      </c>
      <c r="E5" s="228">
        <v>1</v>
      </c>
      <c r="F5" s="227">
        <f>'2.3 -ENCARREGADO '!E157</f>
        <v>0</v>
      </c>
      <c r="G5" s="227">
        <f t="shared" si="0"/>
        <v>0</v>
      </c>
    </row>
    <row r="6" spans="2:7" x14ac:dyDescent="0.25">
      <c r="B6" s="228" t="s">
        <v>25</v>
      </c>
      <c r="C6" s="206" t="s">
        <v>26</v>
      </c>
      <c r="D6" s="228" t="s">
        <v>21</v>
      </c>
      <c r="E6" s="228">
        <v>2</v>
      </c>
      <c r="F6" s="227">
        <f>'2.4 -ELETRICISTA PLANT. DIURNO '!E157</f>
        <v>0</v>
      </c>
      <c r="G6" s="227">
        <f t="shared" si="0"/>
        <v>0</v>
      </c>
    </row>
    <row r="7" spans="2:7" x14ac:dyDescent="0.25">
      <c r="B7" s="228" t="s">
        <v>27</v>
      </c>
      <c r="C7" s="206" t="s">
        <v>28</v>
      </c>
      <c r="D7" s="228" t="s">
        <v>21</v>
      </c>
      <c r="E7" s="228">
        <v>1</v>
      </c>
      <c r="F7" s="227">
        <f>'2.5 - ELETROTÉCNICO'!E157</f>
        <v>0</v>
      </c>
      <c r="G7" s="227">
        <f t="shared" si="0"/>
        <v>0</v>
      </c>
    </row>
    <row r="8" spans="2:7" x14ac:dyDescent="0.25">
      <c r="B8" s="228" t="s">
        <v>29</v>
      </c>
      <c r="C8" s="206" t="s">
        <v>30</v>
      </c>
      <c r="D8" s="228" t="s">
        <v>21</v>
      </c>
      <c r="E8" s="228">
        <v>1</v>
      </c>
      <c r="F8" s="227">
        <f>'2.6 -BOMBEIRO HIDRÁULICO'!E157</f>
        <v>0</v>
      </c>
      <c r="G8" s="227">
        <f t="shared" si="0"/>
        <v>0</v>
      </c>
    </row>
    <row r="9" spans="2:7" x14ac:dyDescent="0.25">
      <c r="B9" s="228" t="s">
        <v>31</v>
      </c>
      <c r="C9" s="206" t="s">
        <v>32</v>
      </c>
      <c r="D9" s="228" t="s">
        <v>21</v>
      </c>
      <c r="E9" s="228">
        <v>1</v>
      </c>
      <c r="F9" s="227">
        <f>'2.7 TÉCNICO EM TELECOMUNICAÇÕES'!E157</f>
        <v>0</v>
      </c>
      <c r="G9" s="227">
        <f t="shared" si="0"/>
        <v>0</v>
      </c>
    </row>
    <row r="10" spans="2:7" x14ac:dyDescent="0.25">
      <c r="B10" s="228" t="s">
        <v>33</v>
      </c>
      <c r="C10" s="206" t="s">
        <v>34</v>
      </c>
      <c r="D10" s="228" t="s">
        <v>21</v>
      </c>
      <c r="E10" s="228">
        <v>1</v>
      </c>
      <c r="F10" s="227">
        <f>'2.8 - MARCENEIRO'!E157</f>
        <v>0</v>
      </c>
      <c r="G10" s="227">
        <f t="shared" si="0"/>
        <v>0</v>
      </c>
    </row>
    <row r="11" spans="2:7" x14ac:dyDescent="0.25">
      <c r="B11" s="228" t="s">
        <v>35</v>
      </c>
      <c r="C11" s="206" t="s">
        <v>36</v>
      </c>
      <c r="D11" s="228" t="s">
        <v>21</v>
      </c>
      <c r="E11" s="228">
        <v>4</v>
      </c>
      <c r="F11" s="227">
        <f>'2.9 - AJUD. GERAL DE MANUTENÇÃO'!E157</f>
        <v>0</v>
      </c>
      <c r="G11" s="227">
        <f t="shared" si="0"/>
        <v>0</v>
      </c>
    </row>
    <row r="12" spans="2:7" x14ac:dyDescent="0.25">
      <c r="B12" s="468" t="s">
        <v>37</v>
      </c>
      <c r="C12" s="469"/>
      <c r="D12" s="470"/>
      <c r="E12" s="287">
        <f>SUM(E3:E11)</f>
        <v>13</v>
      </c>
      <c r="F12" s="288">
        <f>SUM(F3:F11)</f>
        <v>0</v>
      </c>
      <c r="G12" s="289">
        <f>SUM(G3:G11)</f>
        <v>0</v>
      </c>
    </row>
    <row r="13" spans="2:7" x14ac:dyDescent="0.25">
      <c r="G13" s="388"/>
    </row>
  </sheetData>
  <mergeCells count="2">
    <mergeCell ref="B12:D12"/>
    <mergeCell ref="B1:G1"/>
  </mergeCells>
  <phoneticPr fontId="38" type="noConversion"/>
  <pageMargins left="0.78740157480314965" right="0.78740157480314965" top="0.98425196850393704" bottom="0.98425196850393704" header="0.31496062992125984" footer="0.31496062992125984"/>
  <pageSetup paperSize="9" scale="78" fitToHeight="0" orientation="portrait" r:id="rId1"/>
  <headerFooter scaleWithDoc="0">
    <oddHeader>&amp;LTermo de Referência 98/2023&amp;RUASG 153173 - ANEXO VIII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  <pageSetUpPr fitToPage="1"/>
  </sheetPr>
  <dimension ref="A2:L165"/>
  <sheetViews>
    <sheetView showGridLines="0" topLeftCell="A136" zoomScale="85" zoomScaleNormal="85" zoomScaleSheetLayoutView="100" workbookViewId="0">
      <selection activeCell="E152" sqref="E152"/>
    </sheetView>
  </sheetViews>
  <sheetFormatPr defaultRowHeight="15.75" x14ac:dyDescent="0.25"/>
  <cols>
    <col min="1" max="1" width="9.140625" style="1"/>
    <col min="2" max="2" width="15.28515625" style="17" customWidth="1"/>
    <col min="3" max="3" width="65.85546875" style="18" bestFit="1" customWidth="1"/>
    <col min="4" max="4" width="19.28515625" style="17" customWidth="1"/>
    <col min="5" max="5" width="15.5703125" style="17" customWidth="1"/>
    <col min="6" max="6" width="44.85546875" style="1" customWidth="1"/>
    <col min="7" max="7" width="42.85546875" style="1" customWidth="1"/>
    <col min="8" max="8" width="9" style="1" customWidth="1"/>
    <col min="9" max="9" width="11.7109375" style="1" customWidth="1"/>
    <col min="11" max="16384" width="9.140625" style="1"/>
  </cols>
  <sheetData>
    <row r="2" spans="2:10" ht="25.5" customHeight="1" x14ac:dyDescent="0.25">
      <c r="B2" s="475" t="s">
        <v>38</v>
      </c>
      <c r="C2" s="476"/>
      <c r="D2" s="476"/>
      <c r="E2" s="477"/>
    </row>
    <row r="3" spans="2:10" s="2" customFormat="1" ht="20.25" customHeight="1" x14ac:dyDescent="0.25">
      <c r="B3" s="268"/>
      <c r="C3" s="268"/>
      <c r="D3" s="268"/>
      <c r="E3" s="268"/>
      <c r="J3" s="70"/>
    </row>
    <row r="4" spans="2:10" ht="15.75" customHeight="1" x14ac:dyDescent="0.25">
      <c r="B4" s="478" t="s">
        <v>39</v>
      </c>
      <c r="C4" s="478"/>
      <c r="D4" s="479"/>
      <c r="E4" s="480"/>
    </row>
    <row r="5" spans="2:10" ht="15.75" customHeight="1" x14ac:dyDescent="0.25">
      <c r="B5" s="481" t="s">
        <v>40</v>
      </c>
      <c r="C5" s="481"/>
      <c r="D5" s="482"/>
      <c r="E5" s="483"/>
    </row>
    <row r="6" spans="2:10" s="2" customFormat="1" ht="20.25" customHeight="1" x14ac:dyDescent="0.25">
      <c r="B6" s="268"/>
      <c r="C6" s="268"/>
      <c r="D6" s="268"/>
      <c r="E6" s="268"/>
      <c r="J6" s="70"/>
    </row>
    <row r="7" spans="2:10" ht="15" customHeight="1" x14ac:dyDescent="0.25">
      <c r="B7" s="475" t="s">
        <v>41</v>
      </c>
      <c r="C7" s="476"/>
      <c r="D7" s="476"/>
      <c r="E7" s="477"/>
    </row>
    <row r="8" spans="2:10" ht="26.25" customHeight="1" x14ac:dyDescent="0.25">
      <c r="B8" s="8" t="s">
        <v>42</v>
      </c>
      <c r="C8" s="29" t="s">
        <v>43</v>
      </c>
      <c r="D8" s="487"/>
      <c r="E8" s="487"/>
    </row>
    <row r="9" spans="2:10" x14ac:dyDescent="0.25">
      <c r="B9" s="26" t="s">
        <v>44</v>
      </c>
      <c r="C9" s="30" t="s">
        <v>45</v>
      </c>
      <c r="D9" s="488" t="s">
        <v>46</v>
      </c>
      <c r="E9" s="488"/>
    </row>
    <row r="10" spans="2:10" ht="17.25" customHeight="1" x14ac:dyDescent="0.25">
      <c r="B10" s="26" t="s">
        <v>47</v>
      </c>
      <c r="C10" s="30" t="s">
        <v>48</v>
      </c>
      <c r="D10" s="489" t="s">
        <v>49</v>
      </c>
      <c r="E10" s="489"/>
    </row>
    <row r="11" spans="2:10" ht="19.5" customHeight="1" x14ac:dyDescent="0.25">
      <c r="B11" s="9" t="s">
        <v>50</v>
      </c>
      <c r="C11" s="31" t="s">
        <v>51</v>
      </c>
      <c r="D11" s="490">
        <v>30</v>
      </c>
      <c r="E11" s="490"/>
    </row>
    <row r="12" spans="2:10" ht="15" customHeight="1" x14ac:dyDescent="0.25">
      <c r="B12" s="475" t="s">
        <v>52</v>
      </c>
      <c r="C12" s="476"/>
      <c r="D12" s="476"/>
      <c r="E12" s="477"/>
    </row>
    <row r="13" spans="2:10" ht="28.5" customHeight="1" x14ac:dyDescent="0.25">
      <c r="B13" s="269" t="s">
        <v>53</v>
      </c>
      <c r="C13" s="269" t="s">
        <v>54</v>
      </c>
      <c r="D13" s="491" t="s">
        <v>55</v>
      </c>
      <c r="E13" s="491"/>
    </row>
    <row r="14" spans="2:10" ht="14.25" customHeight="1" x14ac:dyDescent="0.25">
      <c r="B14" s="23" t="s">
        <v>20</v>
      </c>
      <c r="C14" s="22" t="s">
        <v>56</v>
      </c>
      <c r="D14" s="492">
        <v>1</v>
      </c>
      <c r="E14" s="492"/>
    </row>
    <row r="15" spans="2:10" s="2" customFormat="1" ht="20.25" customHeight="1" x14ac:dyDescent="0.25">
      <c r="B15" s="268"/>
      <c r="C15" s="268"/>
      <c r="D15" s="268"/>
      <c r="E15" s="268"/>
      <c r="J15" s="70"/>
    </row>
    <row r="16" spans="2:10" ht="15" customHeight="1" x14ac:dyDescent="0.25">
      <c r="B16" s="484" t="s">
        <v>57</v>
      </c>
      <c r="C16" s="485"/>
      <c r="D16" s="485"/>
      <c r="E16" s="486"/>
    </row>
    <row r="17" spans="2:10" ht="15" customHeight="1" x14ac:dyDescent="0.25">
      <c r="B17" s="484" t="s">
        <v>58</v>
      </c>
      <c r="C17" s="485"/>
      <c r="D17" s="485"/>
      <c r="E17" s="486"/>
    </row>
    <row r="18" spans="2:10" ht="30" customHeight="1" x14ac:dyDescent="0.25">
      <c r="B18" s="19">
        <v>1</v>
      </c>
      <c r="C18" s="28" t="s">
        <v>59</v>
      </c>
      <c r="D18" s="471" t="s">
        <v>1068</v>
      </c>
      <c r="E18" s="471"/>
    </row>
    <row r="19" spans="2:10" ht="16.5" customHeight="1" x14ac:dyDescent="0.25">
      <c r="B19" s="20">
        <v>2</v>
      </c>
      <c r="C19" s="10" t="s">
        <v>60</v>
      </c>
      <c r="D19" s="472">
        <v>0</v>
      </c>
      <c r="E19" s="472"/>
      <c r="F19" s="76"/>
    </row>
    <row r="20" spans="2:10" ht="21.75" customHeight="1" x14ac:dyDescent="0.25">
      <c r="B20" s="20">
        <v>3</v>
      </c>
      <c r="C20" s="10" t="s">
        <v>61</v>
      </c>
      <c r="D20" s="473"/>
      <c r="E20" s="473"/>
    </row>
    <row r="21" spans="2:10" x14ac:dyDescent="0.25">
      <c r="B21" s="20">
        <v>4</v>
      </c>
      <c r="C21" s="10" t="s">
        <v>62</v>
      </c>
      <c r="D21" s="474"/>
      <c r="E21" s="474"/>
    </row>
    <row r="22" spans="2:10" s="2" customFormat="1" ht="17.25" customHeight="1" x14ac:dyDescent="0.25">
      <c r="B22" s="493" t="s">
        <v>63</v>
      </c>
      <c r="C22" s="493"/>
      <c r="D22" s="493"/>
      <c r="E22" s="493"/>
      <c r="J22" s="70"/>
    </row>
    <row r="23" spans="2:10" s="2" customFormat="1" ht="12" customHeight="1" x14ac:dyDescent="0.25">
      <c r="B23" s="494" t="s">
        <v>64</v>
      </c>
      <c r="C23" s="494"/>
      <c r="D23" s="494"/>
      <c r="E23" s="494"/>
      <c r="J23" s="70"/>
    </row>
    <row r="24" spans="2:10" s="2" customFormat="1" ht="20.25" customHeight="1" x14ac:dyDescent="0.25">
      <c r="B24" s="268"/>
      <c r="C24" s="268"/>
      <c r="D24" s="268"/>
      <c r="E24" s="268"/>
      <c r="J24" s="70"/>
    </row>
    <row r="25" spans="2:10" x14ac:dyDescent="0.25">
      <c r="B25" s="475" t="s">
        <v>65</v>
      </c>
      <c r="C25" s="476"/>
      <c r="D25" s="476"/>
      <c r="E25" s="477"/>
    </row>
    <row r="26" spans="2:10" s="2" customFormat="1" ht="20.25" customHeight="1" x14ac:dyDescent="0.25">
      <c r="B26" s="500"/>
      <c r="C26" s="500"/>
      <c r="D26" s="500"/>
      <c r="E26" s="500"/>
      <c r="J26" s="70"/>
    </row>
    <row r="27" spans="2:10" ht="12.75" customHeight="1" x14ac:dyDescent="0.25">
      <c r="B27" s="499">
        <v>1</v>
      </c>
      <c r="C27" s="499" t="s">
        <v>66</v>
      </c>
      <c r="D27" s="499" t="s">
        <v>67</v>
      </c>
      <c r="E27" s="499" t="s">
        <v>68</v>
      </c>
    </row>
    <row r="28" spans="2:10" ht="9" customHeight="1" x14ac:dyDescent="0.25">
      <c r="B28" s="499"/>
      <c r="C28" s="499"/>
      <c r="D28" s="499"/>
      <c r="E28" s="499"/>
    </row>
    <row r="29" spans="2:10" x14ac:dyDescent="0.25">
      <c r="B29" s="20" t="s">
        <v>42</v>
      </c>
      <c r="C29" s="30" t="s">
        <v>69</v>
      </c>
      <c r="D29" s="11"/>
      <c r="E29" s="102">
        <f>D19</f>
        <v>0</v>
      </c>
    </row>
    <row r="30" spans="2:10" hidden="1" x14ac:dyDescent="0.25">
      <c r="B30" s="20" t="s">
        <v>44</v>
      </c>
      <c r="C30" s="10" t="s">
        <v>70</v>
      </c>
      <c r="D30" s="11"/>
      <c r="E30" s="47"/>
      <c r="I30" s="1" t="s">
        <v>71</v>
      </c>
    </row>
    <row r="31" spans="2:10" hidden="1" x14ac:dyDescent="0.25">
      <c r="B31" s="20" t="s">
        <v>47</v>
      </c>
      <c r="C31" s="10" t="s">
        <v>72</v>
      </c>
      <c r="D31" s="11"/>
      <c r="E31" s="47"/>
    </row>
    <row r="32" spans="2:10" hidden="1" x14ac:dyDescent="0.25">
      <c r="B32" s="20" t="s">
        <v>50</v>
      </c>
      <c r="C32" s="10" t="s">
        <v>73</v>
      </c>
      <c r="D32" s="11"/>
      <c r="E32" s="12"/>
      <c r="I32" s="1" t="s">
        <v>74</v>
      </c>
    </row>
    <row r="33" spans="2:10" hidden="1" x14ac:dyDescent="0.25">
      <c r="B33" s="20" t="s">
        <v>75</v>
      </c>
      <c r="C33" s="10" t="s">
        <v>76</v>
      </c>
      <c r="D33" s="11"/>
      <c r="E33" s="12"/>
    </row>
    <row r="34" spans="2:10" hidden="1" x14ac:dyDescent="0.25">
      <c r="B34" s="20" t="s">
        <v>77</v>
      </c>
      <c r="C34" s="10" t="s">
        <v>78</v>
      </c>
      <c r="D34" s="11"/>
      <c r="E34" s="12"/>
      <c r="I34" s="1" t="s">
        <v>79</v>
      </c>
    </row>
    <row r="35" spans="2:10" hidden="1" x14ac:dyDescent="0.25">
      <c r="B35" s="20" t="s">
        <v>80</v>
      </c>
      <c r="C35" s="10" t="s">
        <v>81</v>
      </c>
      <c r="D35" s="11"/>
      <c r="E35" s="12"/>
    </row>
    <row r="36" spans="2:10" hidden="1" x14ac:dyDescent="0.25">
      <c r="B36" s="20" t="s">
        <v>82</v>
      </c>
      <c r="C36" s="10" t="s">
        <v>83</v>
      </c>
      <c r="D36" s="11"/>
      <c r="E36" s="12"/>
    </row>
    <row r="37" spans="2:10" x14ac:dyDescent="0.25">
      <c r="B37" s="484" t="s">
        <v>84</v>
      </c>
      <c r="C37" s="485"/>
      <c r="D37" s="486"/>
      <c r="E37" s="272">
        <f>SUM(E29:E36)</f>
        <v>0</v>
      </c>
      <c r="H37" s="154"/>
    </row>
    <row r="38" spans="2:10" s="2" customFormat="1" ht="17.25" customHeight="1" x14ac:dyDescent="0.25">
      <c r="B38" s="493" t="s">
        <v>85</v>
      </c>
      <c r="C38" s="493"/>
      <c r="D38" s="493"/>
      <c r="E38" s="493"/>
      <c r="J38" s="70"/>
    </row>
    <row r="39" spans="2:10" s="2" customFormat="1" ht="12.75" customHeight="1" x14ac:dyDescent="0.25">
      <c r="B39" s="268"/>
      <c r="C39" s="268"/>
      <c r="D39" s="268"/>
      <c r="E39" s="268"/>
      <c r="J39" s="70"/>
    </row>
    <row r="40" spans="2:10" ht="24" customHeight="1" x14ac:dyDescent="0.25">
      <c r="B40" s="475" t="s">
        <v>86</v>
      </c>
      <c r="C40" s="476"/>
      <c r="D40" s="476"/>
      <c r="E40" s="477"/>
    </row>
    <row r="41" spans="2:10" s="2" customFormat="1" ht="11.25" customHeight="1" x14ac:dyDescent="0.25">
      <c r="B41" s="500"/>
      <c r="C41" s="500"/>
      <c r="D41" s="500"/>
      <c r="E41" s="500"/>
      <c r="J41" s="70"/>
    </row>
    <row r="42" spans="2:10" ht="15" customHeight="1" x14ac:dyDescent="0.25">
      <c r="B42" s="496" t="s">
        <v>87</v>
      </c>
      <c r="C42" s="497"/>
      <c r="D42" s="497"/>
      <c r="E42" s="498"/>
    </row>
    <row r="43" spans="2:10" ht="15" customHeight="1" x14ac:dyDescent="0.25">
      <c r="B43" s="269" t="s">
        <v>19</v>
      </c>
      <c r="C43" s="269" t="s">
        <v>88</v>
      </c>
      <c r="D43" s="269" t="s">
        <v>67</v>
      </c>
      <c r="E43" s="271" t="s">
        <v>68</v>
      </c>
    </row>
    <row r="44" spans="2:10" ht="15" customHeight="1" x14ac:dyDescent="0.25">
      <c r="B44" s="20" t="s">
        <v>42</v>
      </c>
      <c r="C44" s="10" t="s">
        <v>89</v>
      </c>
      <c r="D44" s="77">
        <v>8.3299999999999999E-2</v>
      </c>
      <c r="E44" s="12">
        <f>ROUND(E37*D44,2)</f>
        <v>0</v>
      </c>
    </row>
    <row r="45" spans="2:10" ht="15" customHeight="1" x14ac:dyDescent="0.25">
      <c r="B45" s="57" t="s">
        <v>44</v>
      </c>
      <c r="C45" s="62" t="s">
        <v>90</v>
      </c>
      <c r="D45" s="77">
        <v>0.121</v>
      </c>
      <c r="E45" s="58">
        <f>ROUND(D45*E37,2)</f>
        <v>0</v>
      </c>
      <c r="F45" s="275"/>
    </row>
    <row r="46" spans="2:10" ht="15" customHeight="1" x14ac:dyDescent="0.25">
      <c r="B46" s="499" t="s">
        <v>91</v>
      </c>
      <c r="C46" s="499"/>
      <c r="D46" s="273">
        <f>SUM(D44:D45)</f>
        <v>0.20429999999999998</v>
      </c>
      <c r="E46" s="272">
        <f>SUM(E44:E45)</f>
        <v>0</v>
      </c>
    </row>
    <row r="47" spans="2:10" ht="31.5" x14ac:dyDescent="0.25">
      <c r="B47" s="57" t="s">
        <v>47</v>
      </c>
      <c r="C47" s="24" t="s">
        <v>92</v>
      </c>
      <c r="D47" s="77">
        <f>D46*D62</f>
        <v>7.518240000000001E-2</v>
      </c>
      <c r="E47" s="58">
        <f>ROUND(E37*D47,2)</f>
        <v>0</v>
      </c>
    </row>
    <row r="48" spans="2:10" ht="15" customHeight="1" x14ac:dyDescent="0.25">
      <c r="B48" s="499" t="s">
        <v>37</v>
      </c>
      <c r="C48" s="499"/>
      <c r="D48" s="274">
        <f>D46+D47</f>
        <v>0.27948240000000002</v>
      </c>
      <c r="E48" s="272">
        <f>E46+E47</f>
        <v>0</v>
      </c>
    </row>
    <row r="49" spans="2:10" s="2" customFormat="1" ht="30.75" customHeight="1" x14ac:dyDescent="0.25">
      <c r="B49" s="493" t="s">
        <v>93</v>
      </c>
      <c r="C49" s="493"/>
      <c r="D49" s="493"/>
      <c r="E49" s="493"/>
      <c r="J49" s="70"/>
    </row>
    <row r="50" spans="2:10" s="2" customFormat="1" ht="24" customHeight="1" x14ac:dyDescent="0.25">
      <c r="B50" s="494" t="s">
        <v>94</v>
      </c>
      <c r="C50" s="494"/>
      <c r="D50" s="494"/>
      <c r="E50" s="494"/>
      <c r="J50" s="70"/>
    </row>
    <row r="51" spans="2:10" s="2" customFormat="1" ht="18" customHeight="1" x14ac:dyDescent="0.25">
      <c r="B51" s="500"/>
      <c r="C51" s="500"/>
      <c r="D51" s="500"/>
      <c r="E51" s="500"/>
      <c r="J51" s="70"/>
    </row>
    <row r="52" spans="2:10" ht="15" customHeight="1" x14ac:dyDescent="0.25">
      <c r="B52" s="496" t="s">
        <v>96</v>
      </c>
      <c r="C52" s="497"/>
      <c r="D52" s="497"/>
      <c r="E52" s="498"/>
    </row>
    <row r="53" spans="2:10" ht="15" customHeight="1" x14ac:dyDescent="0.25">
      <c r="B53" s="269" t="s">
        <v>22</v>
      </c>
      <c r="C53" s="269" t="s">
        <v>97</v>
      </c>
      <c r="D53" s="269" t="s">
        <v>67</v>
      </c>
      <c r="E53" s="271" t="s">
        <v>68</v>
      </c>
    </row>
    <row r="54" spans="2:10" ht="15" customHeight="1" x14ac:dyDescent="0.25">
      <c r="B54" s="20" t="s">
        <v>42</v>
      </c>
      <c r="C54" s="10" t="s">
        <v>98</v>
      </c>
      <c r="D54" s="77">
        <v>0.2</v>
      </c>
      <c r="E54" s="12">
        <f>ROUND($E$37*D54,2)</f>
        <v>0</v>
      </c>
    </row>
    <row r="55" spans="2:10" ht="15" customHeight="1" x14ac:dyDescent="0.25">
      <c r="B55" s="20" t="s">
        <v>44</v>
      </c>
      <c r="C55" s="10" t="s">
        <v>99</v>
      </c>
      <c r="D55" s="77">
        <v>1.4999999999999999E-2</v>
      </c>
      <c r="E55" s="12">
        <f t="shared" ref="E55:E61" si="0">ROUND($E$37*D55,2)</f>
        <v>0</v>
      </c>
    </row>
    <row r="56" spans="2:10" ht="15" customHeight="1" x14ac:dyDescent="0.25">
      <c r="B56" s="20" t="s">
        <v>47</v>
      </c>
      <c r="C56" s="10" t="s">
        <v>100</v>
      </c>
      <c r="D56" s="77">
        <v>0.01</v>
      </c>
      <c r="E56" s="12">
        <f t="shared" si="0"/>
        <v>0</v>
      </c>
    </row>
    <row r="57" spans="2:10" ht="15" customHeight="1" x14ac:dyDescent="0.25">
      <c r="B57" s="20" t="s">
        <v>50</v>
      </c>
      <c r="C57" s="10" t="s">
        <v>101</v>
      </c>
      <c r="D57" s="77">
        <v>2E-3</v>
      </c>
      <c r="E57" s="12">
        <f t="shared" si="0"/>
        <v>0</v>
      </c>
    </row>
    <row r="58" spans="2:10" ht="15" customHeight="1" x14ac:dyDescent="0.2">
      <c r="B58" s="20" t="s">
        <v>75</v>
      </c>
      <c r="C58" s="10" t="s">
        <v>102</v>
      </c>
      <c r="D58" s="77">
        <v>2.5000000000000001E-2</v>
      </c>
      <c r="E58" s="12">
        <f t="shared" si="0"/>
        <v>0</v>
      </c>
      <c r="H58" s="495"/>
      <c r="I58" s="495"/>
      <c r="J58" s="495"/>
    </row>
    <row r="59" spans="2:10" ht="15" customHeight="1" x14ac:dyDescent="0.25">
      <c r="B59" s="20" t="s">
        <v>77</v>
      </c>
      <c r="C59" s="10" t="s">
        <v>103</v>
      </c>
      <c r="D59" s="77">
        <v>0.08</v>
      </c>
      <c r="E59" s="12">
        <f t="shared" si="0"/>
        <v>0</v>
      </c>
    </row>
    <row r="60" spans="2:10" ht="15" customHeight="1" x14ac:dyDescent="0.25">
      <c r="B60" s="20" t="s">
        <v>80</v>
      </c>
      <c r="C60" s="30" t="s">
        <v>104</v>
      </c>
      <c r="D60" s="230">
        <v>0.03</v>
      </c>
      <c r="E60" s="12">
        <f t="shared" si="0"/>
        <v>0</v>
      </c>
      <c r="H60" s="100"/>
      <c r="I60" s="100"/>
      <c r="J60" s="390"/>
    </row>
    <row r="61" spans="2:10" ht="15" customHeight="1" x14ac:dyDescent="0.25">
      <c r="B61" s="20" t="s">
        <v>82</v>
      </c>
      <c r="C61" s="10" t="s">
        <v>105</v>
      </c>
      <c r="D61" s="77">
        <v>6.0000000000000001E-3</v>
      </c>
      <c r="E61" s="12">
        <f t="shared" si="0"/>
        <v>0</v>
      </c>
    </row>
    <row r="62" spans="2:10" ht="15" customHeight="1" x14ac:dyDescent="0.25">
      <c r="B62" s="499" t="s">
        <v>37</v>
      </c>
      <c r="C62" s="499"/>
      <c r="D62" s="274">
        <f>SUM(D54:D61)</f>
        <v>0.3680000000000001</v>
      </c>
      <c r="E62" s="272">
        <f>SUM(E54:E61)</f>
        <v>0</v>
      </c>
    </row>
    <row r="63" spans="2:10" s="2" customFormat="1" ht="21" customHeight="1" x14ac:dyDescent="0.25">
      <c r="B63" s="493" t="s">
        <v>106</v>
      </c>
      <c r="C63" s="493"/>
      <c r="D63" s="493"/>
      <c r="E63" s="493"/>
      <c r="J63" s="70"/>
    </row>
    <row r="64" spans="2:10" s="2" customFormat="1" ht="45.75" customHeight="1" x14ac:dyDescent="0.25">
      <c r="B64" s="503" t="s">
        <v>107</v>
      </c>
      <c r="C64" s="494"/>
      <c r="D64" s="494"/>
      <c r="E64" s="494"/>
      <c r="J64" s="70"/>
    </row>
    <row r="65" spans="2:10" s="2" customFormat="1" ht="18" customHeight="1" x14ac:dyDescent="0.25">
      <c r="B65" s="494" t="s">
        <v>108</v>
      </c>
      <c r="C65" s="494"/>
      <c r="D65" s="494"/>
      <c r="E65" s="494"/>
      <c r="J65" s="70"/>
    </row>
    <row r="66" spans="2:10" s="2" customFormat="1" ht="18" customHeight="1" x14ac:dyDescent="0.25">
      <c r="B66" s="276"/>
      <c r="C66" s="276"/>
      <c r="D66" s="276"/>
      <c r="E66" s="276"/>
      <c r="J66" s="70"/>
    </row>
    <row r="67" spans="2:10" s="2" customFormat="1" ht="18" customHeight="1" x14ac:dyDescent="0.25">
      <c r="B67" s="496" t="s">
        <v>109</v>
      </c>
      <c r="C67" s="497"/>
      <c r="D67" s="497"/>
      <c r="E67" s="498"/>
      <c r="J67" s="70"/>
    </row>
    <row r="68" spans="2:10" ht="15" customHeight="1" x14ac:dyDescent="0.25">
      <c r="B68" s="271" t="s">
        <v>24</v>
      </c>
      <c r="C68" s="484" t="s">
        <v>110</v>
      </c>
      <c r="D68" s="486"/>
      <c r="E68" s="271" t="s">
        <v>68</v>
      </c>
    </row>
    <row r="69" spans="2:10" x14ac:dyDescent="0.25">
      <c r="B69" s="20" t="s">
        <v>42</v>
      </c>
      <c r="C69" s="504" t="s">
        <v>111</v>
      </c>
      <c r="D69" s="505"/>
      <c r="E69" s="101">
        <v>0</v>
      </c>
      <c r="F69" s="229"/>
    </row>
    <row r="70" spans="2:10" x14ac:dyDescent="0.25">
      <c r="B70" s="20" t="s">
        <v>44</v>
      </c>
      <c r="C70" s="504" t="s">
        <v>112</v>
      </c>
      <c r="D70" s="505"/>
      <c r="E70" s="101">
        <v>0</v>
      </c>
      <c r="F70" s="229"/>
    </row>
    <row r="71" spans="2:10" x14ac:dyDescent="0.25">
      <c r="B71" s="20" t="s">
        <v>47</v>
      </c>
      <c r="C71" s="506" t="s">
        <v>113</v>
      </c>
      <c r="D71" s="507"/>
      <c r="E71" s="12" t="s">
        <v>114</v>
      </c>
    </row>
    <row r="72" spans="2:10" x14ac:dyDescent="0.25">
      <c r="B72" s="20" t="s">
        <v>50</v>
      </c>
      <c r="C72" s="506" t="s">
        <v>115</v>
      </c>
      <c r="D72" s="507"/>
      <c r="E72" s="12" t="s">
        <v>114</v>
      </c>
    </row>
    <row r="73" spans="2:10" x14ac:dyDescent="0.25">
      <c r="B73" s="20" t="s">
        <v>75</v>
      </c>
      <c r="C73" s="506" t="s">
        <v>116</v>
      </c>
      <c r="D73" s="507"/>
      <c r="E73" s="12" t="s">
        <v>114</v>
      </c>
    </row>
    <row r="74" spans="2:10" x14ac:dyDescent="0.25">
      <c r="B74" s="20" t="s">
        <v>77</v>
      </c>
      <c r="C74" s="506" t="s">
        <v>117</v>
      </c>
      <c r="D74" s="507"/>
      <c r="E74" s="12" t="s">
        <v>114</v>
      </c>
    </row>
    <row r="75" spans="2:10" x14ac:dyDescent="0.25">
      <c r="B75" s="499" t="s">
        <v>118</v>
      </c>
      <c r="C75" s="499"/>
      <c r="D75" s="499"/>
      <c r="E75" s="272">
        <f>SUM(E69:E74)</f>
        <v>0</v>
      </c>
    </row>
    <row r="76" spans="2:10" s="2" customFormat="1" ht="21" customHeight="1" x14ac:dyDescent="0.25">
      <c r="B76" s="493" t="s">
        <v>119</v>
      </c>
      <c r="C76" s="493"/>
      <c r="D76" s="493"/>
      <c r="E76" s="493"/>
      <c r="J76" s="70"/>
    </row>
    <row r="77" spans="2:10" s="2" customFormat="1" ht="25.5" customHeight="1" x14ac:dyDescent="0.25">
      <c r="B77" s="494" t="s">
        <v>120</v>
      </c>
      <c r="C77" s="494"/>
      <c r="D77" s="494"/>
      <c r="E77" s="494"/>
      <c r="J77" s="70"/>
    </row>
    <row r="78" spans="2:10" s="2" customFormat="1" ht="18" customHeight="1" x14ac:dyDescent="0.25">
      <c r="B78" s="494"/>
      <c r="C78" s="494"/>
      <c r="D78" s="494"/>
      <c r="E78" s="494"/>
      <c r="J78" s="70"/>
    </row>
    <row r="79" spans="2:10" ht="15.75" customHeight="1" x14ac:dyDescent="0.25">
      <c r="B79" s="496" t="s">
        <v>121</v>
      </c>
      <c r="C79" s="497"/>
      <c r="D79" s="497"/>
      <c r="E79" s="498"/>
      <c r="F79" s="63"/>
    </row>
    <row r="80" spans="2:10" ht="15.75" customHeight="1" x14ac:dyDescent="0.25">
      <c r="B80" s="271">
        <v>2</v>
      </c>
      <c r="C80" s="484" t="s">
        <v>122</v>
      </c>
      <c r="D80" s="486"/>
      <c r="E80" s="271" t="s">
        <v>68</v>
      </c>
      <c r="F80" s="64"/>
    </row>
    <row r="81" spans="2:12" ht="15.75" customHeight="1" x14ac:dyDescent="0.25">
      <c r="B81" s="67" t="s">
        <v>19</v>
      </c>
      <c r="C81" s="501" t="s">
        <v>88</v>
      </c>
      <c r="D81" s="502"/>
      <c r="E81" s="69">
        <f>E48</f>
        <v>0</v>
      </c>
      <c r="F81" s="65"/>
    </row>
    <row r="82" spans="2:12" ht="15.75" customHeight="1" x14ac:dyDescent="0.25">
      <c r="B82" s="67" t="s">
        <v>22</v>
      </c>
      <c r="C82" s="501" t="s">
        <v>97</v>
      </c>
      <c r="D82" s="502"/>
      <c r="E82" s="69">
        <f>E62</f>
        <v>0</v>
      </c>
      <c r="F82" s="65"/>
    </row>
    <row r="83" spans="2:12" ht="15.75" customHeight="1" x14ac:dyDescent="0.25">
      <c r="B83" s="67" t="s">
        <v>24</v>
      </c>
      <c r="C83" s="501" t="s">
        <v>110</v>
      </c>
      <c r="D83" s="502"/>
      <c r="E83" s="69">
        <f>E75</f>
        <v>0</v>
      </c>
      <c r="F83" s="65"/>
    </row>
    <row r="84" spans="2:12" ht="15.75" customHeight="1" x14ac:dyDescent="0.25">
      <c r="B84" s="499" t="s">
        <v>37</v>
      </c>
      <c r="C84" s="499"/>
      <c r="D84" s="499"/>
      <c r="E84" s="272">
        <f>SUM(E81:E83)</f>
        <v>0</v>
      </c>
      <c r="F84" s="66"/>
    </row>
    <row r="85" spans="2:12" s="2" customFormat="1" ht="22.5" customHeight="1" x14ac:dyDescent="0.25">
      <c r="B85" s="242"/>
      <c r="C85" s="242"/>
      <c r="D85" s="242"/>
      <c r="E85" s="76"/>
      <c r="F85" s="66"/>
      <c r="J85" s="70"/>
    </row>
    <row r="86" spans="2:12" ht="27.75" customHeight="1" x14ac:dyDescent="0.25">
      <c r="B86" s="475" t="s">
        <v>123</v>
      </c>
      <c r="C86" s="476"/>
      <c r="D86" s="476"/>
      <c r="E86" s="477"/>
    </row>
    <row r="87" spans="2:12" s="2" customFormat="1" ht="12.75" customHeight="1" x14ac:dyDescent="0.25">
      <c r="B87" s="242"/>
      <c r="C87" s="242"/>
      <c r="D87" s="242"/>
      <c r="E87" s="76"/>
      <c r="F87" s="66"/>
      <c r="J87" s="70"/>
    </row>
    <row r="88" spans="2:12" x14ac:dyDescent="0.25">
      <c r="B88" s="271">
        <v>3</v>
      </c>
      <c r="C88" s="270" t="s">
        <v>124</v>
      </c>
      <c r="D88" s="271" t="s">
        <v>67</v>
      </c>
      <c r="E88" s="271" t="s">
        <v>68</v>
      </c>
    </row>
    <row r="89" spans="2:12" ht="15.75" customHeight="1" x14ac:dyDescent="0.25">
      <c r="B89" s="57" t="s">
        <v>42</v>
      </c>
      <c r="C89" s="24" t="s">
        <v>125</v>
      </c>
      <c r="D89" s="77">
        <v>4.1999999999999997E-3</v>
      </c>
      <c r="E89" s="58">
        <f t="shared" ref="E89:E94" si="1">ROUND($E$37*D89,2)</f>
        <v>0</v>
      </c>
    </row>
    <row r="90" spans="2:12" ht="15.75" customHeight="1" x14ac:dyDescent="0.2">
      <c r="B90" s="57" t="s">
        <v>44</v>
      </c>
      <c r="C90" s="24" t="s">
        <v>126</v>
      </c>
      <c r="D90" s="77">
        <f>8%*D89</f>
        <v>3.3599999999999998E-4</v>
      </c>
      <c r="E90" s="58">
        <f t="shared" si="1"/>
        <v>0</v>
      </c>
      <c r="F90" s="524"/>
      <c r="G90" s="525"/>
      <c r="H90" s="525"/>
      <c r="I90" s="525"/>
      <c r="J90" s="525"/>
      <c r="K90" s="525"/>
      <c r="L90" s="525"/>
    </row>
    <row r="91" spans="2:12" ht="15.75" customHeight="1" x14ac:dyDescent="0.2">
      <c r="B91" s="57" t="s">
        <v>47</v>
      </c>
      <c r="C91" s="24" t="s">
        <v>127</v>
      </c>
      <c r="D91" s="230">
        <f>(1+2/12+(1/3*1/12))*0.08* 0.4*0.9</f>
        <v>3.4400000000000007E-2</v>
      </c>
      <c r="E91" s="58">
        <f t="shared" si="1"/>
        <v>0</v>
      </c>
      <c r="F91" s="524"/>
      <c r="G91" s="525"/>
      <c r="H91" s="525"/>
      <c r="I91" s="525"/>
      <c r="J91" s="525"/>
      <c r="K91" s="525"/>
      <c r="L91" s="525"/>
    </row>
    <row r="92" spans="2:12" ht="15.75" customHeight="1" x14ac:dyDescent="0.2">
      <c r="B92" s="57" t="s">
        <v>50</v>
      </c>
      <c r="C92" s="24" t="s">
        <v>128</v>
      </c>
      <c r="D92" s="77">
        <f>((1/30)*7)/12</f>
        <v>1.9444444444444445E-2</v>
      </c>
      <c r="E92" s="58">
        <f t="shared" si="1"/>
        <v>0</v>
      </c>
      <c r="F92" s="524"/>
      <c r="G92" s="525"/>
      <c r="H92" s="525"/>
      <c r="I92" s="525"/>
      <c r="J92" s="525"/>
      <c r="K92" s="525"/>
      <c r="L92" s="525"/>
    </row>
    <row r="93" spans="2:12" ht="15.75" customHeight="1" x14ac:dyDescent="0.2">
      <c r="B93" s="57" t="s">
        <v>75</v>
      </c>
      <c r="C93" s="24" t="s">
        <v>129</v>
      </c>
      <c r="D93" s="77">
        <f>D92*D62</f>
        <v>7.1555555555555574E-3</v>
      </c>
      <c r="E93" s="58">
        <f t="shared" si="1"/>
        <v>0</v>
      </c>
      <c r="F93" s="524"/>
      <c r="G93" s="525"/>
      <c r="H93" s="525"/>
      <c r="I93" s="525"/>
      <c r="J93" s="525"/>
      <c r="K93" s="525"/>
      <c r="L93" s="525"/>
    </row>
    <row r="94" spans="2:12" ht="15.75" customHeight="1" x14ac:dyDescent="0.2">
      <c r="B94" s="57" t="s">
        <v>77</v>
      </c>
      <c r="C94" s="24" t="s">
        <v>130</v>
      </c>
      <c r="D94" s="230">
        <f>((1.94)*0.08*0.4/10)</f>
        <v>6.208E-3</v>
      </c>
      <c r="E94" s="58">
        <f t="shared" si="1"/>
        <v>0</v>
      </c>
      <c r="F94" s="524"/>
      <c r="G94" s="525"/>
      <c r="H94" s="525"/>
      <c r="I94" s="525"/>
      <c r="J94" s="525"/>
      <c r="K94" s="525"/>
      <c r="L94" s="525"/>
    </row>
    <row r="95" spans="2:12" ht="15.75" customHeight="1" x14ac:dyDescent="0.2">
      <c r="B95" s="499" t="s">
        <v>37</v>
      </c>
      <c r="C95" s="499"/>
      <c r="D95" s="274">
        <f>SUM(D89:D94)</f>
        <v>7.1744000000000016E-2</v>
      </c>
      <c r="E95" s="272">
        <f>SUM(E89:E94)-0.01</f>
        <v>-0.01</v>
      </c>
      <c r="F95" s="524"/>
      <c r="G95" s="525"/>
      <c r="H95" s="525"/>
      <c r="I95" s="525"/>
      <c r="J95" s="525"/>
      <c r="K95" s="525"/>
      <c r="L95" s="525"/>
    </row>
    <row r="96" spans="2:12" ht="15.75" customHeight="1" x14ac:dyDescent="0.25">
      <c r="B96" s="494" t="s">
        <v>131</v>
      </c>
      <c r="C96" s="494"/>
      <c r="D96" s="494"/>
      <c r="E96" s="494"/>
      <c r="H96" s="278"/>
      <c r="I96" s="280"/>
    </row>
    <row r="97" spans="1:10" ht="30" customHeight="1" x14ac:dyDescent="0.25">
      <c r="B97" s="494" t="s">
        <v>132</v>
      </c>
      <c r="C97" s="494"/>
      <c r="D97" s="494"/>
      <c r="E97" s="494"/>
      <c r="H97" s="278"/>
      <c r="I97" s="280"/>
    </row>
    <row r="98" spans="1:10" s="2" customFormat="1" ht="22.5" customHeight="1" x14ac:dyDescent="0.25">
      <c r="B98" s="242"/>
      <c r="C98" s="242"/>
      <c r="D98" s="242"/>
      <c r="E98" s="76"/>
      <c r="F98" s="66"/>
      <c r="J98" s="70"/>
    </row>
    <row r="99" spans="1:10" ht="27" customHeight="1" x14ac:dyDescent="0.25">
      <c r="B99" s="475" t="s">
        <v>133</v>
      </c>
      <c r="C99" s="476"/>
      <c r="D99" s="476"/>
      <c r="E99" s="477"/>
      <c r="H99" s="278"/>
      <c r="I99" s="280"/>
    </row>
    <row r="100" spans="1:10" s="2" customFormat="1" ht="25.5" customHeight="1" x14ac:dyDescent="0.25">
      <c r="A100" s="2" t="s">
        <v>134</v>
      </c>
      <c r="B100" s="493" t="s">
        <v>135</v>
      </c>
      <c r="C100" s="493"/>
      <c r="D100" s="493"/>
      <c r="E100" s="493"/>
      <c r="J100" s="70"/>
    </row>
    <row r="101" spans="1:10" ht="15.75" customHeight="1" x14ac:dyDescent="0.25">
      <c r="B101" s="277"/>
      <c r="C101" s="277"/>
      <c r="D101" s="277"/>
      <c r="E101" s="277"/>
      <c r="H101" s="278"/>
      <c r="I101" s="280"/>
    </row>
    <row r="102" spans="1:10" ht="15.75" customHeight="1" x14ac:dyDescent="0.25">
      <c r="B102" s="496" t="s">
        <v>136</v>
      </c>
      <c r="C102" s="497"/>
      <c r="D102" s="497"/>
      <c r="E102" s="498"/>
      <c r="H102" s="278"/>
      <c r="I102" s="279"/>
    </row>
    <row r="103" spans="1:10" ht="15.75" customHeight="1" x14ac:dyDescent="0.25">
      <c r="B103" s="271" t="s">
        <v>137</v>
      </c>
      <c r="C103" s="270" t="s">
        <v>138</v>
      </c>
      <c r="D103" s="271" t="s">
        <v>67</v>
      </c>
      <c r="E103" s="271" t="s">
        <v>68</v>
      </c>
      <c r="H103" s="278"/>
      <c r="I103" s="279"/>
    </row>
    <row r="104" spans="1:10" ht="15.75" customHeight="1" x14ac:dyDescent="0.25">
      <c r="B104" s="20" t="s">
        <v>42</v>
      </c>
      <c r="C104" s="24" t="s">
        <v>139</v>
      </c>
      <c r="D104" s="77">
        <v>9.4999999999999998E-3</v>
      </c>
      <c r="E104" s="12">
        <f>ROUND($E$37*D104,2)</f>
        <v>0</v>
      </c>
      <c r="F104" s="387"/>
      <c r="H104" s="278"/>
      <c r="I104" s="280"/>
    </row>
    <row r="105" spans="1:10" ht="15.75" customHeight="1" x14ac:dyDescent="0.25">
      <c r="B105" s="20" t="s">
        <v>44</v>
      </c>
      <c r="C105" s="24" t="s">
        <v>140</v>
      </c>
      <c r="D105" s="77">
        <v>4.1700000000000001E-2</v>
      </c>
      <c r="E105" s="12">
        <f>ROUND($E$37*D105,2)</f>
        <v>0</v>
      </c>
      <c r="H105" s="100"/>
    </row>
    <row r="106" spans="1:10" ht="15.75" customHeight="1" x14ac:dyDescent="0.25">
      <c r="B106" s="20" t="s">
        <v>47</v>
      </c>
      <c r="C106" s="24" t="s">
        <v>141</v>
      </c>
      <c r="D106" s="77">
        <v>1E-3</v>
      </c>
      <c r="E106" s="12">
        <f>ROUND($E$37*D106,2)</f>
        <v>0</v>
      </c>
    </row>
    <row r="107" spans="1:10" ht="15.75" customHeight="1" x14ac:dyDescent="0.25">
      <c r="B107" s="20" t="s">
        <v>50</v>
      </c>
      <c r="C107" s="24" t="s">
        <v>142</v>
      </c>
      <c r="D107" s="77">
        <v>6.3E-3</v>
      </c>
      <c r="E107" s="12">
        <f>ROUND($E$37*D107,2)</f>
        <v>0</v>
      </c>
    </row>
    <row r="108" spans="1:10" ht="15.75" customHeight="1" x14ac:dyDescent="0.25">
      <c r="B108" s="20" t="s">
        <v>75</v>
      </c>
      <c r="C108" s="10" t="s">
        <v>143</v>
      </c>
      <c r="D108" s="77">
        <v>2.0000000000000001E-4</v>
      </c>
      <c r="E108" s="12">
        <f>ROUND($E$37*D108,2)</f>
        <v>0</v>
      </c>
    </row>
    <row r="109" spans="1:10" ht="15.75" customHeight="1" x14ac:dyDescent="0.25">
      <c r="B109" s="20" t="s">
        <v>77</v>
      </c>
      <c r="C109" s="10" t="s">
        <v>144</v>
      </c>
      <c r="D109" s="13" t="s">
        <v>114</v>
      </c>
      <c r="E109" s="12">
        <v>0</v>
      </c>
    </row>
    <row r="110" spans="1:10" ht="15.75" customHeight="1" x14ac:dyDescent="0.25">
      <c r="B110" s="499" t="s">
        <v>37</v>
      </c>
      <c r="C110" s="499"/>
      <c r="D110" s="274">
        <f>SUM(D104:D109)</f>
        <v>5.8700000000000002E-2</v>
      </c>
      <c r="E110" s="272">
        <f>SUM(E104:E109)</f>
        <v>0</v>
      </c>
    </row>
    <row r="111" spans="1:10" s="2" customFormat="1" ht="15.75" customHeight="1" x14ac:dyDescent="0.25">
      <c r="B111" s="242"/>
      <c r="C111" s="242"/>
      <c r="D111" s="282"/>
      <c r="E111" s="76"/>
      <c r="J111" s="70"/>
    </row>
    <row r="112" spans="1:10" s="2" customFormat="1" ht="15.75" customHeight="1" x14ac:dyDescent="0.25">
      <c r="B112" s="509" t="s">
        <v>145</v>
      </c>
      <c r="C112" s="510"/>
      <c r="D112" s="510"/>
      <c r="E112" s="511"/>
      <c r="J112" s="70"/>
    </row>
    <row r="113" spans="2:10" s="2" customFormat="1" ht="15.75" customHeight="1" x14ac:dyDescent="0.25">
      <c r="B113" s="379" t="s">
        <v>146</v>
      </c>
      <c r="C113" s="533" t="s">
        <v>147</v>
      </c>
      <c r="D113" s="534"/>
      <c r="E113" s="379" t="s">
        <v>68</v>
      </c>
      <c r="J113" s="70"/>
    </row>
    <row r="114" spans="2:10" s="2" customFormat="1" ht="15.75" customHeight="1" x14ac:dyDescent="0.25">
      <c r="B114" s="380" t="s">
        <v>42</v>
      </c>
      <c r="C114" s="531" t="s">
        <v>148</v>
      </c>
      <c r="D114" s="532"/>
      <c r="E114" s="381">
        <v>0</v>
      </c>
      <c r="J114" s="70"/>
    </row>
    <row r="115" spans="2:10" s="2" customFormat="1" ht="15.75" customHeight="1" x14ac:dyDescent="0.25">
      <c r="B115" s="533" t="s">
        <v>37</v>
      </c>
      <c r="C115" s="535"/>
      <c r="D115" s="534"/>
      <c r="E115" s="382">
        <f>SUM(E114:E114)</f>
        <v>0</v>
      </c>
      <c r="J115" s="70"/>
    </row>
    <row r="116" spans="2:10" s="2" customFormat="1" ht="15.75" customHeight="1" x14ac:dyDescent="0.25">
      <c r="B116" s="242"/>
      <c r="C116" s="242"/>
      <c r="D116" s="282"/>
      <c r="E116" s="76"/>
      <c r="J116" s="70"/>
    </row>
    <row r="117" spans="2:10" s="2" customFormat="1" ht="15.75" customHeight="1" x14ac:dyDescent="0.25">
      <c r="B117" s="496" t="s">
        <v>149</v>
      </c>
      <c r="C117" s="497"/>
      <c r="D117" s="497"/>
      <c r="E117" s="498"/>
      <c r="F117" s="63"/>
      <c r="J117" s="70"/>
    </row>
    <row r="118" spans="2:10" s="2" customFormat="1" ht="15.75" customHeight="1" x14ac:dyDescent="0.25">
      <c r="B118" s="271">
        <v>4</v>
      </c>
      <c r="C118" s="484" t="s">
        <v>150</v>
      </c>
      <c r="D118" s="486"/>
      <c r="E118" s="271"/>
      <c r="F118" s="64"/>
      <c r="J118" s="70"/>
    </row>
    <row r="119" spans="2:10" s="2" customFormat="1" ht="16.5" customHeight="1" x14ac:dyDescent="0.25">
      <c r="B119" s="68" t="s">
        <v>137</v>
      </c>
      <c r="C119" s="508" t="s">
        <v>151</v>
      </c>
      <c r="D119" s="508"/>
      <c r="E119" s="69">
        <f>E110</f>
        <v>0</v>
      </c>
      <c r="F119" s="65"/>
      <c r="J119" s="70"/>
    </row>
    <row r="120" spans="2:10" s="2" customFormat="1" ht="16.5" customHeight="1" x14ac:dyDescent="0.25">
      <c r="B120" s="68" t="s">
        <v>146</v>
      </c>
      <c r="C120" s="283" t="s">
        <v>148</v>
      </c>
      <c r="D120" s="283"/>
      <c r="E120" s="69">
        <f>E115</f>
        <v>0</v>
      </c>
      <c r="F120" s="65"/>
      <c r="J120" s="70"/>
    </row>
    <row r="121" spans="2:10" s="2" customFormat="1" ht="15.75" customHeight="1" x14ac:dyDescent="0.25">
      <c r="B121" s="499" t="s">
        <v>37</v>
      </c>
      <c r="C121" s="499"/>
      <c r="D121" s="499"/>
      <c r="E121" s="272">
        <f>SUM(E119:E119)</f>
        <v>0</v>
      </c>
      <c r="F121" s="66"/>
      <c r="J121" s="70"/>
    </row>
    <row r="122" spans="2:10" s="2" customFormat="1" ht="25.5" customHeight="1" x14ac:dyDescent="0.25">
      <c r="B122" s="493"/>
      <c r="C122" s="493"/>
      <c r="D122" s="493"/>
      <c r="E122" s="493"/>
      <c r="J122" s="70"/>
    </row>
    <row r="123" spans="2:10" ht="26.25" customHeight="1" x14ac:dyDescent="0.25">
      <c r="B123" s="475" t="s">
        <v>152</v>
      </c>
      <c r="C123" s="476"/>
      <c r="D123" s="476"/>
      <c r="E123" s="477"/>
    </row>
    <row r="124" spans="2:10" s="2" customFormat="1" ht="12.75" customHeight="1" x14ac:dyDescent="0.25">
      <c r="B124" s="242"/>
      <c r="C124" s="242"/>
      <c r="D124" s="242"/>
      <c r="E124" s="76"/>
      <c r="F124" s="66"/>
      <c r="J124" s="70"/>
    </row>
    <row r="125" spans="2:10" ht="15" customHeight="1" x14ac:dyDescent="0.25">
      <c r="B125" s="271">
        <v>5</v>
      </c>
      <c r="C125" s="484" t="s">
        <v>153</v>
      </c>
      <c r="D125" s="486"/>
      <c r="E125" s="271" t="s">
        <v>68</v>
      </c>
      <c r="F125" s="2"/>
    </row>
    <row r="126" spans="2:10" x14ac:dyDescent="0.25">
      <c r="B126" s="57" t="s">
        <v>42</v>
      </c>
      <c r="C126" s="536" t="s">
        <v>154</v>
      </c>
      <c r="D126" s="537"/>
      <c r="E126" s="284">
        <f>'Quadro 03 -UNIFORMES'!I61</f>
        <v>0</v>
      </c>
    </row>
    <row r="127" spans="2:10" x14ac:dyDescent="0.25">
      <c r="B127" s="20" t="s">
        <v>44</v>
      </c>
      <c r="C127" s="506" t="s">
        <v>155</v>
      </c>
      <c r="D127" s="507"/>
      <c r="E127" s="284">
        <v>0</v>
      </c>
    </row>
    <row r="128" spans="2:10" x14ac:dyDescent="0.25">
      <c r="B128" s="20" t="s">
        <v>47</v>
      </c>
      <c r="C128" s="506" t="s">
        <v>156</v>
      </c>
      <c r="D128" s="507"/>
      <c r="E128" s="284">
        <v>0</v>
      </c>
    </row>
    <row r="129" spans="2:11" x14ac:dyDescent="0.25">
      <c r="B129" s="20" t="s">
        <v>50</v>
      </c>
      <c r="C129" s="529" t="s">
        <v>83</v>
      </c>
      <c r="D129" s="530"/>
      <c r="E129" s="284">
        <v>0</v>
      </c>
    </row>
    <row r="130" spans="2:11" ht="15.75" customHeight="1" x14ac:dyDescent="0.25">
      <c r="B130" s="484" t="s">
        <v>157</v>
      </c>
      <c r="C130" s="485"/>
      <c r="D130" s="486"/>
      <c r="E130" s="272">
        <f>SUM(E126:E129)</f>
        <v>0</v>
      </c>
    </row>
    <row r="131" spans="2:11" s="2" customFormat="1" ht="21" customHeight="1" x14ac:dyDescent="0.2">
      <c r="B131" s="493" t="s">
        <v>158</v>
      </c>
      <c r="C131" s="493"/>
      <c r="D131" s="493"/>
      <c r="E131" s="493"/>
    </row>
    <row r="132" spans="2:11" s="2" customFormat="1" ht="21" customHeight="1" x14ac:dyDescent="0.25">
      <c r="B132" s="285"/>
      <c r="C132" s="285"/>
      <c r="D132" s="285"/>
      <c r="E132" s="285"/>
      <c r="J132" s="70"/>
    </row>
    <row r="133" spans="2:11" ht="22.5" customHeight="1" x14ac:dyDescent="0.2">
      <c r="B133" s="475" t="s">
        <v>159</v>
      </c>
      <c r="C133" s="476"/>
      <c r="D133" s="476"/>
      <c r="E133" s="477"/>
      <c r="F133" s="71"/>
      <c r="G133" s="72"/>
      <c r="H133" s="6"/>
      <c r="I133" s="6"/>
      <c r="J133" s="391"/>
      <c r="K133" s="6"/>
    </row>
    <row r="134" spans="2:11" ht="15.75" customHeight="1" x14ac:dyDescent="0.2">
      <c r="B134" s="242"/>
      <c r="C134" s="242"/>
      <c r="D134" s="242"/>
      <c r="E134" s="286"/>
      <c r="H134" s="7"/>
      <c r="I134" s="7"/>
      <c r="J134" s="392"/>
      <c r="K134" s="7"/>
    </row>
    <row r="135" spans="2:11" x14ac:dyDescent="0.2">
      <c r="B135" s="271">
        <v>6</v>
      </c>
      <c r="C135" s="271" t="s">
        <v>160</v>
      </c>
      <c r="D135" s="271" t="s">
        <v>67</v>
      </c>
      <c r="E135" s="271" t="s">
        <v>68</v>
      </c>
      <c r="F135" s="526"/>
      <c r="G135" s="527"/>
      <c r="H135" s="6"/>
      <c r="I135" s="6"/>
      <c r="J135" s="391"/>
      <c r="K135" s="6"/>
    </row>
    <row r="136" spans="2:11" ht="15.75" customHeight="1" x14ac:dyDescent="0.2">
      <c r="B136" s="20" t="s">
        <v>42</v>
      </c>
      <c r="C136" s="30" t="s">
        <v>161</v>
      </c>
      <c r="D136" s="386">
        <v>7.2999999999999995E-2</v>
      </c>
      <c r="E136" s="21">
        <f>D136*E154</f>
        <v>0</v>
      </c>
      <c r="F136" s="528"/>
      <c r="G136" s="527"/>
      <c r="H136" s="6"/>
      <c r="I136" s="6"/>
      <c r="J136" s="391"/>
      <c r="K136" s="6"/>
    </row>
    <row r="137" spans="2:11" x14ac:dyDescent="0.2">
      <c r="B137" s="20" t="s">
        <v>44</v>
      </c>
      <c r="C137" s="30" t="s">
        <v>162</v>
      </c>
      <c r="D137" s="386">
        <v>7.3999999999999996E-2</v>
      </c>
      <c r="E137" s="21">
        <f>D137*E154</f>
        <v>0</v>
      </c>
      <c r="F137" s="528"/>
      <c r="G137" s="527"/>
      <c r="H137" s="393"/>
      <c r="I137" s="393"/>
      <c r="J137" s="394"/>
      <c r="K137" s="395"/>
    </row>
    <row r="138" spans="2:11" x14ac:dyDescent="0.25">
      <c r="B138" s="20" t="s">
        <v>47</v>
      </c>
      <c r="C138" s="10" t="s">
        <v>163</v>
      </c>
      <c r="D138" s="231">
        <f>SUM(D139:D140)</f>
        <v>6.4708163265306123E-2</v>
      </c>
      <c r="E138" s="21">
        <f>(E154+E136+E137)*D138</f>
        <v>0</v>
      </c>
      <c r="G138" s="76"/>
    </row>
    <row r="139" spans="2:11" x14ac:dyDescent="0.25">
      <c r="B139" s="20"/>
      <c r="C139" s="10" t="s">
        <v>164</v>
      </c>
      <c r="D139" s="231">
        <v>4.4299999999999999E-2</v>
      </c>
      <c r="E139" s="58">
        <f>(E154+E136+E137)*D139</f>
        <v>0</v>
      </c>
      <c r="F139" s="538"/>
      <c r="G139" s="538"/>
    </row>
    <row r="140" spans="2:11" x14ac:dyDescent="0.25">
      <c r="B140" s="20"/>
      <c r="C140" s="10" t="s">
        <v>165</v>
      </c>
      <c r="D140" s="231">
        <f>0.02/0.98</f>
        <v>2.0408163265306124E-2</v>
      </c>
      <c r="E140" s="58">
        <f>(E154+E136+E137)*D140</f>
        <v>0</v>
      </c>
      <c r="F140" s="539"/>
      <c r="G140" s="538"/>
    </row>
    <row r="141" spans="2:11" x14ac:dyDescent="0.25">
      <c r="B141" s="20"/>
      <c r="C141" s="10" t="s">
        <v>166</v>
      </c>
      <c r="D141" s="77"/>
      <c r="E141" s="58"/>
      <c r="F141" s="459" t="s">
        <v>134</v>
      </c>
    </row>
    <row r="142" spans="2:11" x14ac:dyDescent="0.25">
      <c r="B142" s="499" t="s">
        <v>167</v>
      </c>
      <c r="C142" s="499"/>
      <c r="D142" s="274"/>
      <c r="E142" s="272">
        <f>E136+E137+E138</f>
        <v>0</v>
      </c>
    </row>
    <row r="143" spans="2:11" s="2" customFormat="1" ht="15.75" customHeight="1" x14ac:dyDescent="0.25">
      <c r="B143" s="493" t="s">
        <v>168</v>
      </c>
      <c r="C143" s="493"/>
      <c r="D143" s="493"/>
      <c r="E143" s="493"/>
      <c r="J143" s="70"/>
    </row>
    <row r="144" spans="2:11" s="2" customFormat="1" ht="16.5" customHeight="1" x14ac:dyDescent="0.25">
      <c r="B144" s="494" t="s">
        <v>169</v>
      </c>
      <c r="C144" s="494"/>
      <c r="D144" s="494"/>
      <c r="E144" s="494"/>
      <c r="J144" s="70"/>
    </row>
    <row r="145" spans="2:10" s="2" customFormat="1" ht="16.5" customHeight="1" x14ac:dyDescent="0.25">
      <c r="B145" s="494" t="s">
        <v>170</v>
      </c>
      <c r="C145" s="494"/>
      <c r="D145" s="494"/>
      <c r="E145" s="494"/>
      <c r="J145" s="70"/>
    </row>
    <row r="146" spans="2:10" ht="15.75" customHeight="1" x14ac:dyDescent="0.25">
      <c r="B146" s="494" t="s">
        <v>171</v>
      </c>
      <c r="C146" s="494"/>
      <c r="D146" s="494"/>
      <c r="E146" s="494"/>
    </row>
    <row r="147" spans="2:10" ht="15.75" customHeight="1" x14ac:dyDescent="0.25">
      <c r="B147" s="496" t="s">
        <v>172</v>
      </c>
      <c r="C147" s="497"/>
      <c r="D147" s="497"/>
      <c r="E147" s="498"/>
    </row>
    <row r="148" spans="2:10" ht="15.75" customHeight="1" x14ac:dyDescent="0.25">
      <c r="B148" s="484" t="s">
        <v>173</v>
      </c>
      <c r="C148" s="485"/>
      <c r="D148" s="486"/>
      <c r="E148" s="271" t="s">
        <v>174</v>
      </c>
    </row>
    <row r="149" spans="2:10" x14ac:dyDescent="0.25">
      <c r="B149" s="20" t="s">
        <v>42</v>
      </c>
      <c r="C149" s="506" t="s">
        <v>175</v>
      </c>
      <c r="D149" s="507"/>
      <c r="E149" s="48">
        <f>E37</f>
        <v>0</v>
      </c>
    </row>
    <row r="150" spans="2:10" x14ac:dyDescent="0.25">
      <c r="B150" s="20" t="s">
        <v>44</v>
      </c>
      <c r="C150" s="506" t="s">
        <v>176</v>
      </c>
      <c r="D150" s="507"/>
      <c r="E150" s="48">
        <f>E84</f>
        <v>0</v>
      </c>
    </row>
    <row r="151" spans="2:10" x14ac:dyDescent="0.25">
      <c r="B151" s="20" t="s">
        <v>47</v>
      </c>
      <c r="C151" s="506" t="s">
        <v>177</v>
      </c>
      <c r="D151" s="507"/>
      <c r="E151" s="48">
        <v>0</v>
      </c>
    </row>
    <row r="152" spans="2:10" x14ac:dyDescent="0.25">
      <c r="B152" s="20" t="s">
        <v>50</v>
      </c>
      <c r="C152" s="506" t="s">
        <v>178</v>
      </c>
      <c r="D152" s="507"/>
      <c r="E152" s="48">
        <f>E121</f>
        <v>0</v>
      </c>
    </row>
    <row r="153" spans="2:10" x14ac:dyDescent="0.25">
      <c r="B153" s="20" t="s">
        <v>75</v>
      </c>
      <c r="C153" s="506" t="s">
        <v>179</v>
      </c>
      <c r="D153" s="507"/>
      <c r="E153" s="48">
        <f>E130</f>
        <v>0</v>
      </c>
    </row>
    <row r="154" spans="2:10" ht="15.75" customHeight="1" x14ac:dyDescent="0.25">
      <c r="B154" s="484" t="s">
        <v>180</v>
      </c>
      <c r="C154" s="485"/>
      <c r="D154" s="486"/>
      <c r="E154" s="272">
        <f>SUM(E149:E153)</f>
        <v>0</v>
      </c>
    </row>
    <row r="155" spans="2:10" x14ac:dyDescent="0.25">
      <c r="B155" s="57" t="s">
        <v>77</v>
      </c>
      <c r="C155" s="506" t="s">
        <v>181</v>
      </c>
      <c r="D155" s="507"/>
      <c r="E155" s="48">
        <f>E142</f>
        <v>0</v>
      </c>
    </row>
    <row r="156" spans="2:10" ht="15.75" customHeight="1" x14ac:dyDescent="0.25">
      <c r="B156" s="484" t="s">
        <v>182</v>
      </c>
      <c r="C156" s="485"/>
      <c r="D156" s="486"/>
      <c r="E156" s="272">
        <f>E154+E155</f>
        <v>0</v>
      </c>
    </row>
    <row r="157" spans="2:10" x14ac:dyDescent="0.25">
      <c r="B157" s="14"/>
      <c r="C157" s="15"/>
      <c r="D157" s="455" t="s">
        <v>183</v>
      </c>
      <c r="E157" s="456" t="e">
        <f>E155/E154</f>
        <v>#DIV/0!</v>
      </c>
    </row>
    <row r="158" spans="2:10" ht="101.25" customHeight="1" x14ac:dyDescent="0.25">
      <c r="B158" s="521" t="s">
        <v>184</v>
      </c>
      <c r="C158" s="522"/>
      <c r="D158" s="522"/>
      <c r="E158" s="523"/>
    </row>
    <row r="159" spans="2:10" x14ac:dyDescent="0.25">
      <c r="B159" s="14"/>
      <c r="C159" s="15"/>
      <c r="D159" s="14"/>
      <c r="E159" s="14"/>
    </row>
    <row r="160" spans="2:10" ht="15.75" customHeight="1" x14ac:dyDescent="0.25">
      <c r="B160" s="512" t="s">
        <v>185</v>
      </c>
      <c r="C160" s="513"/>
      <c r="D160" s="513"/>
      <c r="E160" s="514"/>
    </row>
    <row r="161" spans="2:5" ht="15.75" customHeight="1" x14ac:dyDescent="0.25">
      <c r="B161" s="515"/>
      <c r="C161" s="516"/>
      <c r="D161" s="516"/>
      <c r="E161" s="517"/>
    </row>
    <row r="162" spans="2:5" ht="15.75" customHeight="1" x14ac:dyDescent="0.25">
      <c r="B162" s="518"/>
      <c r="C162" s="519"/>
      <c r="D162" s="519"/>
      <c r="E162" s="520"/>
    </row>
    <row r="163" spans="2:5" ht="15.75" customHeight="1" x14ac:dyDescent="0.25">
      <c r="B163" s="458"/>
      <c r="C163" s="458"/>
      <c r="D163" s="458"/>
      <c r="E163" s="458"/>
    </row>
    <row r="164" spans="2:5" ht="15.75" customHeight="1" x14ac:dyDescent="0.25">
      <c r="B164" s="458"/>
      <c r="C164" s="458"/>
      <c r="D164" s="458"/>
      <c r="E164" s="458"/>
    </row>
    <row r="165" spans="2:5" x14ac:dyDescent="0.25">
      <c r="B165" s="14"/>
      <c r="C165" s="15"/>
      <c r="D165" s="14"/>
      <c r="E165" s="14"/>
    </row>
  </sheetData>
  <mergeCells count="107">
    <mergeCell ref="B160:E162"/>
    <mergeCell ref="B158:E158"/>
    <mergeCell ref="F90:L95"/>
    <mergeCell ref="F135:G137"/>
    <mergeCell ref="B154:D154"/>
    <mergeCell ref="B97:E97"/>
    <mergeCell ref="B145:E145"/>
    <mergeCell ref="B131:E131"/>
    <mergeCell ref="B143:E143"/>
    <mergeCell ref="B144:E144"/>
    <mergeCell ref="B148:D148"/>
    <mergeCell ref="C129:D129"/>
    <mergeCell ref="C114:D114"/>
    <mergeCell ref="C113:D113"/>
    <mergeCell ref="B115:D115"/>
    <mergeCell ref="B130:D130"/>
    <mergeCell ref="B122:E122"/>
    <mergeCell ref="C125:D125"/>
    <mergeCell ref="C126:D126"/>
    <mergeCell ref="C127:D127"/>
    <mergeCell ref="C128:D128"/>
    <mergeCell ref="F139:G140"/>
    <mergeCell ref="B133:E133"/>
    <mergeCell ref="B156:D156"/>
    <mergeCell ref="B123:E123"/>
    <mergeCell ref="B121:D121"/>
    <mergeCell ref="B95:C95"/>
    <mergeCell ref="B99:E99"/>
    <mergeCell ref="B102:E102"/>
    <mergeCell ref="B110:C110"/>
    <mergeCell ref="B117:E117"/>
    <mergeCell ref="C119:D119"/>
    <mergeCell ref="B100:E100"/>
    <mergeCell ref="B96:E96"/>
    <mergeCell ref="B112:E112"/>
    <mergeCell ref="C118:D118"/>
    <mergeCell ref="B142:C142"/>
    <mergeCell ref="B146:E146"/>
    <mergeCell ref="B147:E147"/>
    <mergeCell ref="C149:D149"/>
    <mergeCell ref="C150:D150"/>
    <mergeCell ref="C151:D151"/>
    <mergeCell ref="C152:D152"/>
    <mergeCell ref="C153:D153"/>
    <mergeCell ref="C155:D155"/>
    <mergeCell ref="C81:D81"/>
    <mergeCell ref="C82:D82"/>
    <mergeCell ref="C83:D83"/>
    <mergeCell ref="B84:D84"/>
    <mergeCell ref="B86:E86"/>
    <mergeCell ref="B62:C62"/>
    <mergeCell ref="B75:D75"/>
    <mergeCell ref="B76:E76"/>
    <mergeCell ref="B79:E79"/>
    <mergeCell ref="C80:D80"/>
    <mergeCell ref="B63:E63"/>
    <mergeCell ref="B64:E64"/>
    <mergeCell ref="B65:E65"/>
    <mergeCell ref="B77:E77"/>
    <mergeCell ref="B78:E78"/>
    <mergeCell ref="B67:E67"/>
    <mergeCell ref="C68:D68"/>
    <mergeCell ref="C69:D69"/>
    <mergeCell ref="C70:D70"/>
    <mergeCell ref="C71:D71"/>
    <mergeCell ref="C72:D72"/>
    <mergeCell ref="C73:D73"/>
    <mergeCell ref="C74:D74"/>
    <mergeCell ref="B22:E22"/>
    <mergeCell ref="B23:E23"/>
    <mergeCell ref="B38:E38"/>
    <mergeCell ref="H58:J58"/>
    <mergeCell ref="B52:E52"/>
    <mergeCell ref="B27:B28"/>
    <mergeCell ref="C27:C28"/>
    <mergeCell ref="D27:D28"/>
    <mergeCell ref="E27:E28"/>
    <mergeCell ref="B37:D37"/>
    <mergeCell ref="B40:E40"/>
    <mergeCell ref="B42:E42"/>
    <mergeCell ref="B46:C46"/>
    <mergeCell ref="B48:C48"/>
    <mergeCell ref="B25:E25"/>
    <mergeCell ref="B49:E49"/>
    <mergeCell ref="B50:E50"/>
    <mergeCell ref="B51:E51"/>
    <mergeCell ref="B41:E41"/>
    <mergeCell ref="B26:E26"/>
    <mergeCell ref="D18:E18"/>
    <mergeCell ref="D19:E19"/>
    <mergeCell ref="D20:E20"/>
    <mergeCell ref="D21:E21"/>
    <mergeCell ref="B7:E7"/>
    <mergeCell ref="B2:E2"/>
    <mergeCell ref="B4:C4"/>
    <mergeCell ref="D4:E4"/>
    <mergeCell ref="B5:C5"/>
    <mergeCell ref="D5:E5"/>
    <mergeCell ref="B17:E17"/>
    <mergeCell ref="D8:E8"/>
    <mergeCell ref="D9:E9"/>
    <mergeCell ref="D10:E10"/>
    <mergeCell ref="D11:E11"/>
    <mergeCell ref="B12:E12"/>
    <mergeCell ref="D13:E13"/>
    <mergeCell ref="D14:E14"/>
    <mergeCell ref="B16:E16"/>
  </mergeCells>
  <pageMargins left="0.78740157480314965" right="0.78740157480314965" top="0.98425196850393704" bottom="0.98425196850393704" header="0.31496062992125984" footer="0.31496062992125984"/>
  <pageSetup paperSize="9" scale="53" fitToHeight="0" orientation="portrait" r:id="rId1"/>
  <headerFooter scaleWithDoc="0">
    <oddHeader>&amp;LTermo de Referência 98/2023&amp;RUASG 153173 - ANEXO VIII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B2:M164"/>
  <sheetViews>
    <sheetView showGridLines="0" topLeftCell="A118" zoomScale="85" zoomScaleNormal="85" zoomScaleSheetLayoutView="100" workbookViewId="0">
      <selection activeCell="E151" sqref="E151"/>
    </sheetView>
  </sheetViews>
  <sheetFormatPr defaultRowHeight="15.75" x14ac:dyDescent="0.25"/>
  <cols>
    <col min="1" max="1" width="9.140625" style="1"/>
    <col min="2" max="2" width="15.28515625" style="17" customWidth="1"/>
    <col min="3" max="3" width="65.85546875" style="18" bestFit="1" customWidth="1"/>
    <col min="4" max="4" width="19.28515625" style="17" customWidth="1"/>
    <col min="5" max="5" width="15.5703125" style="17" customWidth="1"/>
    <col min="6" max="6" width="34.28515625" style="1" customWidth="1"/>
    <col min="7" max="7" width="44.140625" style="1" customWidth="1"/>
    <col min="8" max="8" width="10.28515625" style="1" bestFit="1" customWidth="1"/>
    <col min="9" max="9" width="9.140625" style="1"/>
    <col min="11" max="16384" width="9.140625" style="1"/>
  </cols>
  <sheetData>
    <row r="2" spans="2:11" ht="25.5" customHeight="1" x14ac:dyDescent="0.25">
      <c r="B2" s="475" t="s">
        <v>38</v>
      </c>
      <c r="C2" s="476"/>
      <c r="D2" s="476"/>
      <c r="E2" s="477"/>
    </row>
    <row r="3" spans="2:11" ht="16.5" customHeight="1" x14ac:dyDescent="0.25">
      <c r="B3" s="268"/>
      <c r="C3" s="268"/>
      <c r="D3" s="268"/>
      <c r="E3" s="268"/>
    </row>
    <row r="4" spans="2:11" ht="15.75" customHeight="1" x14ac:dyDescent="0.25">
      <c r="B4" s="478" t="s">
        <v>39</v>
      </c>
      <c r="C4" s="478"/>
      <c r="D4" s="479"/>
      <c r="E4" s="480"/>
    </row>
    <row r="5" spans="2:11" ht="15.75" customHeight="1" x14ac:dyDescent="0.25">
      <c r="B5" s="481" t="s">
        <v>40</v>
      </c>
      <c r="C5" s="481"/>
      <c r="D5" s="482"/>
      <c r="E5" s="483"/>
    </row>
    <row r="6" spans="2:11" ht="15.75" customHeight="1" x14ac:dyDescent="0.25">
      <c r="B6" s="268"/>
      <c r="C6" s="268"/>
      <c r="D6" s="268"/>
      <c r="E6" s="268"/>
    </row>
    <row r="7" spans="2:11" ht="15" customHeight="1" x14ac:dyDescent="0.25">
      <c r="B7" s="475" t="s">
        <v>41</v>
      </c>
      <c r="C7" s="476"/>
      <c r="D7" s="476"/>
      <c r="E7" s="477"/>
    </row>
    <row r="8" spans="2:11" ht="26.25" customHeight="1" x14ac:dyDescent="0.25">
      <c r="B8" s="8" t="s">
        <v>42</v>
      </c>
      <c r="C8" s="29" t="s">
        <v>43</v>
      </c>
      <c r="D8" s="487"/>
      <c r="E8" s="487"/>
    </row>
    <row r="9" spans="2:11" x14ac:dyDescent="0.25">
      <c r="B9" s="26" t="s">
        <v>44</v>
      </c>
      <c r="C9" s="30" t="s">
        <v>45</v>
      </c>
      <c r="D9" s="488" t="s">
        <v>46</v>
      </c>
      <c r="E9" s="488"/>
    </row>
    <row r="10" spans="2:11" ht="17.25" customHeight="1" x14ac:dyDescent="0.25">
      <c r="B10" s="26" t="s">
        <v>47</v>
      </c>
      <c r="C10" s="30" t="s">
        <v>48</v>
      </c>
      <c r="D10" s="489" t="s">
        <v>49</v>
      </c>
      <c r="E10" s="489"/>
    </row>
    <row r="11" spans="2:11" ht="19.5" customHeight="1" x14ac:dyDescent="0.25">
      <c r="B11" s="9" t="s">
        <v>50</v>
      </c>
      <c r="C11" s="31" t="s">
        <v>51</v>
      </c>
      <c r="D11" s="490">
        <v>30</v>
      </c>
      <c r="E11" s="490"/>
    </row>
    <row r="12" spans="2:11" ht="15" customHeight="1" x14ac:dyDescent="0.25">
      <c r="B12" s="475" t="s">
        <v>52</v>
      </c>
      <c r="C12" s="476"/>
      <c r="D12" s="476"/>
      <c r="E12" s="477"/>
    </row>
    <row r="13" spans="2:11" ht="28.5" customHeight="1" x14ac:dyDescent="0.25">
      <c r="B13" s="269" t="s">
        <v>53</v>
      </c>
      <c r="C13" s="269" t="s">
        <v>54</v>
      </c>
      <c r="D13" s="491" t="s">
        <v>55</v>
      </c>
      <c r="E13" s="491"/>
    </row>
    <row r="14" spans="2:11" ht="36.75" customHeight="1" x14ac:dyDescent="0.25">
      <c r="B14" s="23" t="s">
        <v>23</v>
      </c>
      <c r="C14" s="22" t="s">
        <v>56</v>
      </c>
      <c r="D14" s="492">
        <v>1</v>
      </c>
      <c r="E14" s="492"/>
      <c r="K14" s="73"/>
    </row>
    <row r="15" spans="2:11" ht="15" customHeight="1" x14ac:dyDescent="0.25">
      <c r="B15" s="268"/>
      <c r="C15" s="268"/>
      <c r="D15" s="268"/>
      <c r="E15" s="268"/>
    </row>
    <row r="16" spans="2:11" ht="15" customHeight="1" x14ac:dyDescent="0.25">
      <c r="B16" s="484" t="s">
        <v>57</v>
      </c>
      <c r="C16" s="485"/>
      <c r="D16" s="485"/>
      <c r="E16" s="486"/>
    </row>
    <row r="17" spans="2:13" ht="15" customHeight="1" x14ac:dyDescent="0.25">
      <c r="B17" s="484" t="s">
        <v>58</v>
      </c>
      <c r="C17" s="485"/>
      <c r="D17" s="485"/>
      <c r="E17" s="486"/>
    </row>
    <row r="18" spans="2:13" ht="30" customHeight="1" x14ac:dyDescent="0.25">
      <c r="B18" s="19">
        <v>1</v>
      </c>
      <c r="C18" s="28" t="s">
        <v>59</v>
      </c>
      <c r="D18" s="471" t="s">
        <v>23</v>
      </c>
      <c r="E18" s="471"/>
    </row>
    <row r="19" spans="2:13" ht="16.5" customHeight="1" x14ac:dyDescent="0.25">
      <c r="B19" s="20">
        <v>2</v>
      </c>
      <c r="C19" s="10" t="s">
        <v>60</v>
      </c>
      <c r="D19" s="472">
        <v>0</v>
      </c>
      <c r="E19" s="472"/>
      <c r="F19" s="229" t="s">
        <v>186</v>
      </c>
    </row>
    <row r="20" spans="2:13" ht="21.75" customHeight="1" x14ac:dyDescent="0.25">
      <c r="B20" s="20">
        <v>3</v>
      </c>
      <c r="C20" s="10" t="s">
        <v>61</v>
      </c>
      <c r="D20" s="473"/>
      <c r="E20" s="473"/>
      <c r="F20" s="1" t="s">
        <v>187</v>
      </c>
    </row>
    <row r="21" spans="2:13" x14ac:dyDescent="0.25">
      <c r="B21" s="20">
        <v>4</v>
      </c>
      <c r="C21" s="10" t="s">
        <v>62</v>
      </c>
      <c r="D21" s="474"/>
      <c r="E21" s="474"/>
      <c r="F21" s="1" t="s">
        <v>188</v>
      </c>
    </row>
    <row r="22" spans="2:13" ht="19.5" customHeight="1" x14ac:dyDescent="0.25">
      <c r="B22" s="493" t="s">
        <v>63</v>
      </c>
      <c r="C22" s="493"/>
      <c r="D22" s="493"/>
      <c r="E22" s="493"/>
    </row>
    <row r="23" spans="2:13" ht="14.25" customHeight="1" x14ac:dyDescent="0.25">
      <c r="B23" s="494" t="s">
        <v>64</v>
      </c>
      <c r="C23" s="494"/>
      <c r="D23" s="494"/>
      <c r="E23" s="494"/>
      <c r="M23" s="73"/>
    </row>
    <row r="24" spans="2:13" ht="14.25" customHeight="1" x14ac:dyDescent="0.25">
      <c r="B24" s="268"/>
      <c r="C24" s="268"/>
      <c r="D24" s="268"/>
      <c r="E24" s="268"/>
      <c r="M24" s="73"/>
    </row>
    <row r="25" spans="2:13" ht="32.25" customHeight="1" x14ac:dyDescent="0.25">
      <c r="B25" s="475" t="s">
        <v>65</v>
      </c>
      <c r="C25" s="476"/>
      <c r="D25" s="476"/>
      <c r="E25" s="477"/>
    </row>
    <row r="26" spans="2:13" ht="16.5" customHeight="1" x14ac:dyDescent="0.25">
      <c r="B26" s="500"/>
      <c r="C26" s="500"/>
      <c r="D26" s="500"/>
      <c r="E26" s="500"/>
    </row>
    <row r="27" spans="2:13" ht="12.75" customHeight="1" x14ac:dyDescent="0.25">
      <c r="B27" s="499">
        <v>1</v>
      </c>
      <c r="C27" s="499" t="s">
        <v>66</v>
      </c>
      <c r="D27" s="499" t="s">
        <v>67</v>
      </c>
      <c r="E27" s="499" t="s">
        <v>68</v>
      </c>
    </row>
    <row r="28" spans="2:13" ht="12.75" customHeight="1" x14ac:dyDescent="0.25">
      <c r="B28" s="499"/>
      <c r="C28" s="499"/>
      <c r="D28" s="499"/>
      <c r="E28" s="499"/>
    </row>
    <row r="29" spans="2:13" x14ac:dyDescent="0.25">
      <c r="B29" s="20" t="s">
        <v>42</v>
      </c>
      <c r="C29" s="30" t="s">
        <v>69</v>
      </c>
      <c r="D29" s="11"/>
      <c r="E29" s="102">
        <f>D19</f>
        <v>0</v>
      </c>
    </row>
    <row r="30" spans="2:13" ht="15.75" hidden="1" customHeight="1" x14ac:dyDescent="0.25">
      <c r="B30" s="20" t="s">
        <v>44</v>
      </c>
      <c r="C30" s="10" t="s">
        <v>70</v>
      </c>
      <c r="D30" s="11"/>
      <c r="E30" s="47"/>
    </row>
    <row r="31" spans="2:13" ht="15.75" hidden="1" customHeight="1" x14ac:dyDescent="0.25">
      <c r="B31" s="20" t="s">
        <v>47</v>
      </c>
      <c r="C31" s="10" t="s">
        <v>72</v>
      </c>
      <c r="D31" s="11"/>
      <c r="E31" s="47"/>
    </row>
    <row r="32" spans="2:13" ht="15.75" hidden="1" customHeight="1" x14ac:dyDescent="0.25">
      <c r="B32" s="20" t="s">
        <v>50</v>
      </c>
      <c r="C32" s="10" t="s">
        <v>73</v>
      </c>
      <c r="D32" s="11"/>
      <c r="E32" s="12"/>
    </row>
    <row r="33" spans="2:8" ht="15.75" hidden="1" customHeight="1" x14ac:dyDescent="0.25">
      <c r="B33" s="20" t="s">
        <v>75</v>
      </c>
      <c r="C33" s="10" t="s">
        <v>76</v>
      </c>
      <c r="D33" s="11"/>
      <c r="E33" s="12"/>
    </row>
    <row r="34" spans="2:8" ht="15.75" hidden="1" customHeight="1" x14ac:dyDescent="0.25">
      <c r="B34" s="20" t="s">
        <v>77</v>
      </c>
      <c r="C34" s="10" t="s">
        <v>78</v>
      </c>
      <c r="D34" s="11"/>
      <c r="E34" s="12"/>
    </row>
    <row r="35" spans="2:8" ht="15.75" hidden="1" customHeight="1" x14ac:dyDescent="0.25">
      <c r="B35" s="20" t="s">
        <v>80</v>
      </c>
      <c r="C35" s="10" t="s">
        <v>81</v>
      </c>
      <c r="D35" s="11"/>
      <c r="E35" s="12"/>
    </row>
    <row r="36" spans="2:8" ht="15.75" hidden="1" customHeight="1" x14ac:dyDescent="0.25">
      <c r="B36" s="20" t="s">
        <v>82</v>
      </c>
      <c r="C36" s="10" t="s">
        <v>83</v>
      </c>
      <c r="D36" s="11"/>
      <c r="E36" s="12"/>
    </row>
    <row r="37" spans="2:8" ht="15.75" customHeight="1" x14ac:dyDescent="0.25">
      <c r="B37" s="484" t="s">
        <v>84</v>
      </c>
      <c r="C37" s="485"/>
      <c r="D37" s="486"/>
      <c r="E37" s="272">
        <f>SUM(E29:E36)</f>
        <v>0</v>
      </c>
      <c r="H37" s="154"/>
    </row>
    <row r="38" spans="2:8" ht="15" customHeight="1" x14ac:dyDescent="0.25">
      <c r="B38" s="493" t="s">
        <v>85</v>
      </c>
      <c r="C38" s="493"/>
      <c r="D38" s="493"/>
      <c r="E38" s="493"/>
      <c r="H38" s="154"/>
    </row>
    <row r="39" spans="2:8" x14ac:dyDescent="0.25">
      <c r="B39" s="268"/>
      <c r="C39" s="268"/>
      <c r="D39" s="268"/>
      <c r="E39" s="268"/>
      <c r="H39" s="154"/>
    </row>
    <row r="40" spans="2:8" ht="15" customHeight="1" x14ac:dyDescent="0.25">
      <c r="B40" s="475" t="s">
        <v>86</v>
      </c>
      <c r="C40" s="476"/>
      <c r="D40" s="476"/>
      <c r="E40" s="477"/>
    </row>
    <row r="41" spans="2:8" ht="15" customHeight="1" x14ac:dyDescent="0.25">
      <c r="B41" s="500"/>
      <c r="C41" s="500"/>
      <c r="D41" s="500"/>
      <c r="E41" s="500"/>
    </row>
    <row r="42" spans="2:8" ht="15" customHeight="1" x14ac:dyDescent="0.25">
      <c r="B42" s="496" t="s">
        <v>189</v>
      </c>
      <c r="C42" s="497"/>
      <c r="D42" s="497"/>
      <c r="E42" s="498"/>
    </row>
    <row r="43" spans="2:8" ht="15" customHeight="1" x14ac:dyDescent="0.25">
      <c r="B43" s="269" t="s">
        <v>19</v>
      </c>
      <c r="C43" s="269" t="s">
        <v>88</v>
      </c>
      <c r="D43" s="269" t="s">
        <v>67</v>
      </c>
      <c r="E43" s="271" t="s">
        <v>68</v>
      </c>
    </row>
    <row r="44" spans="2:8" ht="15" customHeight="1" x14ac:dyDescent="0.25">
      <c r="B44" s="20" t="s">
        <v>42</v>
      </c>
      <c r="C44" s="10" t="s">
        <v>190</v>
      </c>
      <c r="D44" s="77">
        <v>8.3299999999999999E-2</v>
      </c>
      <c r="E44" s="12">
        <f>ROUND(E37*D44,2)</f>
        <v>0</v>
      </c>
    </row>
    <row r="45" spans="2:8" ht="15" customHeight="1" x14ac:dyDescent="0.25">
      <c r="B45" s="57" t="s">
        <v>44</v>
      </c>
      <c r="C45" s="62" t="s">
        <v>191</v>
      </c>
      <c r="D45" s="77">
        <v>0.121</v>
      </c>
      <c r="E45" s="58">
        <f>ROUND(E37*D45,2)</f>
        <v>0</v>
      </c>
      <c r="F45" s="229"/>
    </row>
    <row r="46" spans="2:8" ht="15" customHeight="1" x14ac:dyDescent="0.25">
      <c r="B46" s="499" t="s">
        <v>91</v>
      </c>
      <c r="C46" s="499"/>
      <c r="D46" s="273">
        <f>SUM(D44:D45)</f>
        <v>0.20429999999999998</v>
      </c>
      <c r="E46" s="272">
        <f>SUM(E44:E45)</f>
        <v>0</v>
      </c>
    </row>
    <row r="47" spans="2:8" ht="15" customHeight="1" x14ac:dyDescent="0.25">
      <c r="B47" s="57" t="s">
        <v>47</v>
      </c>
      <c r="C47" s="24" t="s">
        <v>192</v>
      </c>
      <c r="D47" s="77">
        <f>D46*D62</f>
        <v>7.518240000000001E-2</v>
      </c>
      <c r="E47" s="58">
        <f>ROUND(E37*D47,2)</f>
        <v>0</v>
      </c>
    </row>
    <row r="48" spans="2:8" ht="15" customHeight="1" x14ac:dyDescent="0.25">
      <c r="B48" s="499" t="s">
        <v>37</v>
      </c>
      <c r="C48" s="499"/>
      <c r="D48" s="274">
        <f>D46+D47</f>
        <v>0.27948240000000002</v>
      </c>
      <c r="E48" s="272">
        <f>E46+E47</f>
        <v>0</v>
      </c>
    </row>
    <row r="49" spans="2:10" ht="27" customHeight="1" x14ac:dyDescent="0.25">
      <c r="B49" s="493" t="s">
        <v>93</v>
      </c>
      <c r="C49" s="493"/>
      <c r="D49" s="493"/>
      <c r="E49" s="493"/>
    </row>
    <row r="50" spans="2:10" ht="22.5" customHeight="1" x14ac:dyDescent="0.25">
      <c r="B50" s="494" t="s">
        <v>94</v>
      </c>
      <c r="C50" s="494"/>
      <c r="D50" s="494"/>
      <c r="E50" s="494"/>
    </row>
    <row r="51" spans="2:10" ht="15" customHeight="1" x14ac:dyDescent="0.25">
      <c r="B51" s="500"/>
      <c r="C51" s="500"/>
      <c r="D51" s="500"/>
      <c r="E51" s="500"/>
    </row>
    <row r="52" spans="2:10" ht="15" customHeight="1" x14ac:dyDescent="0.25">
      <c r="B52" s="496" t="s">
        <v>96</v>
      </c>
      <c r="C52" s="497"/>
      <c r="D52" s="497"/>
      <c r="E52" s="498"/>
    </row>
    <row r="53" spans="2:10" ht="15" customHeight="1" x14ac:dyDescent="0.25">
      <c r="B53" s="269" t="s">
        <v>22</v>
      </c>
      <c r="C53" s="269" t="s">
        <v>97</v>
      </c>
      <c r="D53" s="269" t="s">
        <v>67</v>
      </c>
      <c r="E53" s="271" t="s">
        <v>68</v>
      </c>
    </row>
    <row r="54" spans="2:10" ht="15" customHeight="1" x14ac:dyDescent="0.25">
      <c r="B54" s="20" t="s">
        <v>42</v>
      </c>
      <c r="C54" s="10" t="s">
        <v>98</v>
      </c>
      <c r="D54" s="77">
        <v>0.2</v>
      </c>
      <c r="E54" s="12">
        <f>ROUND($E$37*D54,2)</f>
        <v>0</v>
      </c>
    </row>
    <row r="55" spans="2:10" ht="15" customHeight="1" x14ac:dyDescent="0.25">
      <c r="B55" s="20" t="s">
        <v>44</v>
      </c>
      <c r="C55" s="10" t="s">
        <v>99</v>
      </c>
      <c r="D55" s="77">
        <v>1.4999999999999999E-2</v>
      </c>
      <c r="E55" s="12">
        <f t="shared" ref="E55:E61" si="0">ROUND($E$37*D55,2)</f>
        <v>0</v>
      </c>
    </row>
    <row r="56" spans="2:10" ht="15" customHeight="1" x14ac:dyDescent="0.25">
      <c r="B56" s="20" t="s">
        <v>47</v>
      </c>
      <c r="C56" s="10" t="s">
        <v>100</v>
      </c>
      <c r="D56" s="77">
        <v>0.01</v>
      </c>
      <c r="E56" s="12">
        <f t="shared" si="0"/>
        <v>0</v>
      </c>
    </row>
    <row r="57" spans="2:10" ht="15" customHeight="1" x14ac:dyDescent="0.25">
      <c r="B57" s="20" t="s">
        <v>50</v>
      </c>
      <c r="C57" s="10" t="s">
        <v>101</v>
      </c>
      <c r="D57" s="77">
        <v>2E-3</v>
      </c>
      <c r="E57" s="12">
        <f t="shared" si="0"/>
        <v>0</v>
      </c>
    </row>
    <row r="58" spans="2:10" ht="15" customHeight="1" x14ac:dyDescent="0.2">
      <c r="B58" s="20" t="s">
        <v>75</v>
      </c>
      <c r="C58" s="10" t="s">
        <v>193</v>
      </c>
      <c r="D58" s="77">
        <v>2.5000000000000001E-2</v>
      </c>
      <c r="E58" s="12">
        <f t="shared" si="0"/>
        <v>0</v>
      </c>
      <c r="H58" s="495"/>
      <c r="I58" s="495"/>
      <c r="J58" s="495"/>
    </row>
    <row r="59" spans="2:10" ht="15" customHeight="1" x14ac:dyDescent="0.25">
      <c r="B59" s="20" t="s">
        <v>77</v>
      </c>
      <c r="C59" s="10" t="s">
        <v>103</v>
      </c>
      <c r="D59" s="77">
        <v>0.08</v>
      </c>
      <c r="E59" s="12">
        <f t="shared" si="0"/>
        <v>0</v>
      </c>
    </row>
    <row r="60" spans="2:10" ht="15" customHeight="1" x14ac:dyDescent="0.25">
      <c r="B60" s="20" t="s">
        <v>80</v>
      </c>
      <c r="C60" s="30" t="s">
        <v>104</v>
      </c>
      <c r="D60" s="230">
        <v>0.03</v>
      </c>
      <c r="E60" s="12">
        <f t="shared" si="0"/>
        <v>0</v>
      </c>
      <c r="H60" s="100"/>
      <c r="I60" s="100"/>
      <c r="J60" s="390"/>
    </row>
    <row r="61" spans="2:10" ht="15" customHeight="1" x14ac:dyDescent="0.25">
      <c r="B61" s="20" t="s">
        <v>82</v>
      </c>
      <c r="C61" s="10" t="s">
        <v>105</v>
      </c>
      <c r="D61" s="77">
        <v>6.0000000000000001E-3</v>
      </c>
      <c r="E61" s="12">
        <f t="shared" si="0"/>
        <v>0</v>
      </c>
    </row>
    <row r="62" spans="2:10" ht="15" customHeight="1" x14ac:dyDescent="0.25">
      <c r="B62" s="499" t="s">
        <v>37</v>
      </c>
      <c r="C62" s="499"/>
      <c r="D62" s="274">
        <f>SUM(D54:D61)</f>
        <v>0.3680000000000001</v>
      </c>
      <c r="E62" s="272">
        <f>SUM(E54:E61)</f>
        <v>0</v>
      </c>
    </row>
    <row r="63" spans="2:10" ht="15" customHeight="1" x14ac:dyDescent="0.25">
      <c r="B63" s="493" t="s">
        <v>106</v>
      </c>
      <c r="C63" s="493"/>
      <c r="D63" s="493"/>
      <c r="E63" s="493"/>
    </row>
    <row r="64" spans="2:10" ht="37.5" customHeight="1" x14ac:dyDescent="0.25">
      <c r="B64" s="503" t="s">
        <v>194</v>
      </c>
      <c r="C64" s="494"/>
      <c r="D64" s="494"/>
      <c r="E64" s="494"/>
    </row>
    <row r="65" spans="2:6" ht="15" customHeight="1" x14ac:dyDescent="0.25">
      <c r="B65" s="494" t="s">
        <v>108</v>
      </c>
      <c r="C65" s="494"/>
      <c r="D65" s="494"/>
      <c r="E65" s="494"/>
    </row>
    <row r="66" spans="2:6" ht="15" customHeight="1" x14ac:dyDescent="0.25">
      <c r="B66" s="276"/>
      <c r="C66" s="276"/>
      <c r="D66" s="276"/>
      <c r="E66" s="276"/>
    </row>
    <row r="67" spans="2:6" ht="15" customHeight="1" x14ac:dyDescent="0.25">
      <c r="B67" s="496" t="s">
        <v>109</v>
      </c>
      <c r="C67" s="497"/>
      <c r="D67" s="497"/>
      <c r="E67" s="498"/>
    </row>
    <row r="68" spans="2:6" x14ac:dyDescent="0.25">
      <c r="B68" s="271" t="s">
        <v>24</v>
      </c>
      <c r="C68" s="484" t="s">
        <v>110</v>
      </c>
      <c r="D68" s="486" t="s">
        <v>67</v>
      </c>
      <c r="E68" s="271" t="s">
        <v>68</v>
      </c>
    </row>
    <row r="69" spans="2:6" x14ac:dyDescent="0.25">
      <c r="B69" s="20" t="s">
        <v>42</v>
      </c>
      <c r="C69" s="504" t="s">
        <v>111</v>
      </c>
      <c r="D69" s="505"/>
      <c r="E69" s="101">
        <v>0</v>
      </c>
    </row>
    <row r="70" spans="2:6" x14ac:dyDescent="0.25">
      <c r="B70" s="20" t="s">
        <v>44</v>
      </c>
      <c r="C70" s="504" t="s">
        <v>195</v>
      </c>
      <c r="D70" s="505"/>
      <c r="E70" s="101">
        <v>0</v>
      </c>
    </row>
    <row r="71" spans="2:6" x14ac:dyDescent="0.25">
      <c r="B71" s="20" t="s">
        <v>47</v>
      </c>
      <c r="C71" s="506" t="s">
        <v>113</v>
      </c>
      <c r="D71" s="507"/>
      <c r="E71" s="12" t="s">
        <v>114</v>
      </c>
    </row>
    <row r="72" spans="2:6" x14ac:dyDescent="0.25">
      <c r="B72" s="20" t="s">
        <v>50</v>
      </c>
      <c r="C72" s="506" t="s">
        <v>115</v>
      </c>
      <c r="D72" s="507"/>
      <c r="E72" s="12" t="s">
        <v>114</v>
      </c>
    </row>
    <row r="73" spans="2:6" x14ac:dyDescent="0.25">
      <c r="B73" s="20" t="s">
        <v>75</v>
      </c>
      <c r="C73" s="506" t="s">
        <v>116</v>
      </c>
      <c r="D73" s="507"/>
      <c r="E73" s="12" t="s">
        <v>114</v>
      </c>
    </row>
    <row r="74" spans="2:6" x14ac:dyDescent="0.25">
      <c r="B74" s="20" t="s">
        <v>77</v>
      </c>
      <c r="C74" s="506" t="s">
        <v>117</v>
      </c>
      <c r="D74" s="507"/>
      <c r="E74" s="12" t="s">
        <v>114</v>
      </c>
    </row>
    <row r="75" spans="2:6" ht="16.5" customHeight="1" x14ac:dyDescent="0.25">
      <c r="B75" s="499" t="s">
        <v>118</v>
      </c>
      <c r="C75" s="499"/>
      <c r="D75" s="499"/>
      <c r="E75" s="272">
        <f>SUM(E69:E74)</f>
        <v>0</v>
      </c>
    </row>
    <row r="76" spans="2:6" ht="22.5" customHeight="1" x14ac:dyDescent="0.25">
      <c r="B76" s="493" t="s">
        <v>119</v>
      </c>
      <c r="C76" s="493"/>
      <c r="D76" s="493"/>
      <c r="E76" s="493"/>
    </row>
    <row r="77" spans="2:6" ht="22.5" customHeight="1" x14ac:dyDescent="0.25">
      <c r="B77" s="494" t="s">
        <v>120</v>
      </c>
      <c r="C77" s="494"/>
      <c r="D77" s="494"/>
      <c r="E77" s="494"/>
    </row>
    <row r="78" spans="2:6" ht="22.5" customHeight="1" x14ac:dyDescent="0.25">
      <c r="B78" s="494"/>
      <c r="C78" s="494"/>
      <c r="D78" s="494"/>
      <c r="E78" s="494"/>
    </row>
    <row r="79" spans="2:6" ht="15.75" customHeight="1" x14ac:dyDescent="0.25">
      <c r="B79" s="496" t="s">
        <v>121</v>
      </c>
      <c r="C79" s="497"/>
      <c r="D79" s="497"/>
      <c r="E79" s="498"/>
      <c r="F79" s="63"/>
    </row>
    <row r="80" spans="2:6" ht="15.75" customHeight="1" x14ac:dyDescent="0.25">
      <c r="B80" s="271">
        <v>2</v>
      </c>
      <c r="C80" s="484" t="s">
        <v>122</v>
      </c>
      <c r="D80" s="486"/>
      <c r="E80" s="271" t="s">
        <v>68</v>
      </c>
      <c r="F80" s="64"/>
    </row>
    <row r="81" spans="2:6" ht="15.75" customHeight="1" x14ac:dyDescent="0.25">
      <c r="B81" s="67" t="s">
        <v>19</v>
      </c>
      <c r="C81" s="501" t="s">
        <v>88</v>
      </c>
      <c r="D81" s="502"/>
      <c r="E81" s="69">
        <f>E48</f>
        <v>0</v>
      </c>
      <c r="F81" s="65"/>
    </row>
    <row r="82" spans="2:6" ht="15.75" customHeight="1" x14ac:dyDescent="0.25">
      <c r="B82" s="67" t="s">
        <v>22</v>
      </c>
      <c r="C82" s="501" t="s">
        <v>97</v>
      </c>
      <c r="D82" s="502"/>
      <c r="E82" s="69">
        <f>E62</f>
        <v>0</v>
      </c>
      <c r="F82" s="65"/>
    </row>
    <row r="83" spans="2:6" ht="15.75" customHeight="1" x14ac:dyDescent="0.25">
      <c r="B83" s="67" t="s">
        <v>24</v>
      </c>
      <c r="C83" s="501" t="s">
        <v>110</v>
      </c>
      <c r="D83" s="502"/>
      <c r="E83" s="69">
        <f>E75</f>
        <v>0</v>
      </c>
      <c r="F83" s="65"/>
    </row>
    <row r="84" spans="2:6" ht="15.75" customHeight="1" x14ac:dyDescent="0.25">
      <c r="B84" s="499" t="s">
        <v>37</v>
      </c>
      <c r="C84" s="499"/>
      <c r="D84" s="499"/>
      <c r="E84" s="272">
        <f>SUM(E81:E83)</f>
        <v>0</v>
      </c>
      <c r="F84" s="66"/>
    </row>
    <row r="85" spans="2:6" ht="15.75" customHeight="1" x14ac:dyDescent="0.25">
      <c r="B85" s="242"/>
      <c r="C85" s="242"/>
      <c r="D85" s="242"/>
      <c r="E85" s="76"/>
      <c r="F85" s="66"/>
    </row>
    <row r="86" spans="2:6" ht="15.75" customHeight="1" x14ac:dyDescent="0.25">
      <c r="B86" s="475" t="s">
        <v>123</v>
      </c>
      <c r="C86" s="476"/>
      <c r="D86" s="476"/>
      <c r="E86" s="477"/>
    </row>
    <row r="87" spans="2:6" ht="15.75" customHeight="1" x14ac:dyDescent="0.25">
      <c r="B87" s="242"/>
      <c r="C87" s="242"/>
      <c r="D87" s="242"/>
      <c r="E87" s="76"/>
    </row>
    <row r="88" spans="2:6" ht="15.75" customHeight="1" x14ac:dyDescent="0.25">
      <c r="B88" s="271">
        <v>3</v>
      </c>
      <c r="C88" s="270" t="s">
        <v>124</v>
      </c>
      <c r="D88" s="271" t="s">
        <v>67</v>
      </c>
      <c r="E88" s="271" t="s">
        <v>68</v>
      </c>
    </row>
    <row r="89" spans="2:6" ht="15.75" customHeight="1" x14ac:dyDescent="0.25">
      <c r="B89" s="57" t="s">
        <v>42</v>
      </c>
      <c r="C89" s="24" t="s">
        <v>196</v>
      </c>
      <c r="D89" s="77">
        <v>4.1999999999999997E-3</v>
      </c>
      <c r="E89" s="58">
        <f>ROUND($E$37*D89,2)</f>
        <v>0</v>
      </c>
    </row>
    <row r="90" spans="2:6" ht="15.75" customHeight="1" x14ac:dyDescent="0.25">
      <c r="B90" s="57" t="s">
        <v>44</v>
      </c>
      <c r="C90" s="24" t="s">
        <v>197</v>
      </c>
      <c r="D90" s="77">
        <f>8%*D89</f>
        <v>3.3599999999999998E-4</v>
      </c>
      <c r="E90" s="58">
        <f t="shared" ref="E90:E94" si="1">ROUND($E$37*D90,2)</f>
        <v>0</v>
      </c>
    </row>
    <row r="91" spans="2:6" ht="15.75" customHeight="1" x14ac:dyDescent="0.25">
      <c r="B91" s="57" t="s">
        <v>47</v>
      </c>
      <c r="C91" s="24" t="s">
        <v>198</v>
      </c>
      <c r="D91" s="77">
        <f>(1+2/12+(1/3*1/12))*0.08* 0.4*0.9</f>
        <v>3.4400000000000007E-2</v>
      </c>
      <c r="E91" s="58">
        <f t="shared" si="1"/>
        <v>0</v>
      </c>
      <c r="F91" s="229"/>
    </row>
    <row r="92" spans="2:6" ht="15.75" customHeight="1" x14ac:dyDescent="0.25">
      <c r="B92" s="57" t="s">
        <v>50</v>
      </c>
      <c r="C92" s="24" t="s">
        <v>199</v>
      </c>
      <c r="D92" s="77">
        <f>((1/30)*7)/12</f>
        <v>1.9444444444444445E-2</v>
      </c>
      <c r="E92" s="58">
        <f t="shared" si="1"/>
        <v>0</v>
      </c>
    </row>
    <row r="93" spans="2:6" ht="15.75" customHeight="1" x14ac:dyDescent="0.25">
      <c r="B93" s="57" t="s">
        <v>75</v>
      </c>
      <c r="C93" s="24" t="s">
        <v>200</v>
      </c>
      <c r="D93" s="77">
        <f>D92*D62</f>
        <v>7.1555555555555574E-3</v>
      </c>
      <c r="E93" s="58">
        <f t="shared" si="1"/>
        <v>0</v>
      </c>
    </row>
    <row r="94" spans="2:6" ht="15.75" customHeight="1" x14ac:dyDescent="0.25">
      <c r="B94" s="57" t="s">
        <v>77</v>
      </c>
      <c r="C94" s="24" t="s">
        <v>201</v>
      </c>
      <c r="D94" s="77">
        <f>((1.94)*0.08*0.4/10)</f>
        <v>6.208E-3</v>
      </c>
      <c r="E94" s="58">
        <f t="shared" si="1"/>
        <v>0</v>
      </c>
    </row>
    <row r="95" spans="2:6" ht="15.75" customHeight="1" x14ac:dyDescent="0.25">
      <c r="B95" s="499" t="s">
        <v>37</v>
      </c>
      <c r="C95" s="499"/>
      <c r="D95" s="274">
        <f>SUM(D89:D94)</f>
        <v>7.1744000000000016E-2</v>
      </c>
      <c r="E95" s="272">
        <f>SUM(E89:E94)-0.01</f>
        <v>-0.01</v>
      </c>
    </row>
    <row r="96" spans="2:6" ht="15.75" customHeight="1" x14ac:dyDescent="0.25">
      <c r="B96" s="494" t="s">
        <v>131</v>
      </c>
      <c r="C96" s="494"/>
      <c r="D96" s="494"/>
      <c r="E96" s="494"/>
    </row>
    <row r="97" spans="2:5" ht="30.75" customHeight="1" x14ac:dyDescent="0.25">
      <c r="B97" s="494" t="s">
        <v>132</v>
      </c>
      <c r="C97" s="494"/>
      <c r="D97" s="494"/>
      <c r="E97" s="494"/>
    </row>
    <row r="98" spans="2:5" ht="15.75" customHeight="1" x14ac:dyDescent="0.25">
      <c r="B98" s="242"/>
      <c r="C98" s="242"/>
      <c r="D98" s="242"/>
      <c r="E98" s="76"/>
    </row>
    <row r="99" spans="2:5" ht="15.75" customHeight="1" x14ac:dyDescent="0.25">
      <c r="B99" s="475" t="s">
        <v>133</v>
      </c>
      <c r="C99" s="476"/>
      <c r="D99" s="476"/>
      <c r="E99" s="477"/>
    </row>
    <row r="100" spans="2:5" ht="30.75" customHeight="1" x14ac:dyDescent="0.25">
      <c r="B100" s="493" t="s">
        <v>135</v>
      </c>
      <c r="C100" s="493"/>
      <c r="D100" s="493"/>
      <c r="E100" s="493"/>
    </row>
    <row r="101" spans="2:5" ht="15.75" customHeight="1" x14ac:dyDescent="0.25">
      <c r="B101" s="277"/>
      <c r="C101" s="277"/>
      <c r="D101" s="277"/>
      <c r="E101" s="277"/>
    </row>
    <row r="102" spans="2:5" ht="15.75" customHeight="1" x14ac:dyDescent="0.25">
      <c r="B102" s="496" t="s">
        <v>136</v>
      </c>
      <c r="C102" s="497"/>
      <c r="D102" s="497"/>
      <c r="E102" s="498"/>
    </row>
    <row r="103" spans="2:5" ht="15.75" customHeight="1" x14ac:dyDescent="0.25">
      <c r="B103" s="271" t="s">
        <v>137</v>
      </c>
      <c r="C103" s="270" t="s">
        <v>138</v>
      </c>
      <c r="D103" s="271" t="s">
        <v>67</v>
      </c>
      <c r="E103" s="271" t="s">
        <v>68</v>
      </c>
    </row>
    <row r="104" spans="2:5" ht="15.75" customHeight="1" x14ac:dyDescent="0.25">
      <c r="B104" s="20" t="s">
        <v>42</v>
      </c>
      <c r="C104" s="24" t="s">
        <v>139</v>
      </c>
      <c r="D104" s="77">
        <v>9.4999999999999998E-3</v>
      </c>
      <c r="E104" s="12">
        <f>ROUND($E$37*D104,2)</f>
        <v>0</v>
      </c>
    </row>
    <row r="105" spans="2:5" ht="15.75" customHeight="1" x14ac:dyDescent="0.25">
      <c r="B105" s="20" t="s">
        <v>44</v>
      </c>
      <c r="C105" s="24" t="s">
        <v>140</v>
      </c>
      <c r="D105" s="77">
        <v>4.1700000000000001E-2</v>
      </c>
      <c r="E105" s="12">
        <f>ROUND($E$37*D105,2)</f>
        <v>0</v>
      </c>
    </row>
    <row r="106" spans="2:5" ht="15.75" customHeight="1" x14ac:dyDescent="0.25">
      <c r="B106" s="20" t="s">
        <v>47</v>
      </c>
      <c r="C106" s="24" t="s">
        <v>141</v>
      </c>
      <c r="D106" s="77">
        <v>1E-3</v>
      </c>
      <c r="E106" s="12">
        <f>ROUND($E$37*D106,2)</f>
        <v>0</v>
      </c>
    </row>
    <row r="107" spans="2:5" ht="15.75" customHeight="1" x14ac:dyDescent="0.25">
      <c r="B107" s="20" t="s">
        <v>50</v>
      </c>
      <c r="C107" s="24" t="s">
        <v>142</v>
      </c>
      <c r="D107" s="77">
        <v>6.3E-3</v>
      </c>
      <c r="E107" s="12">
        <f>ROUND($E$37*D107,2)</f>
        <v>0</v>
      </c>
    </row>
    <row r="108" spans="2:5" ht="15.75" customHeight="1" x14ac:dyDescent="0.25">
      <c r="B108" s="20" t="s">
        <v>75</v>
      </c>
      <c r="C108" s="10" t="s">
        <v>143</v>
      </c>
      <c r="D108" s="77">
        <v>2.0000000000000001E-4</v>
      </c>
      <c r="E108" s="12">
        <f>ROUND($E$37*D108,2)</f>
        <v>0</v>
      </c>
    </row>
    <row r="109" spans="2:5" ht="15.75" customHeight="1" x14ac:dyDescent="0.25">
      <c r="B109" s="20" t="s">
        <v>77</v>
      </c>
      <c r="C109" s="10" t="s">
        <v>144</v>
      </c>
      <c r="D109" s="13" t="s">
        <v>114</v>
      </c>
      <c r="E109" s="12">
        <v>0</v>
      </c>
    </row>
    <row r="110" spans="2:5" ht="15.75" customHeight="1" x14ac:dyDescent="0.25">
      <c r="B110" s="499" t="s">
        <v>37</v>
      </c>
      <c r="C110" s="499"/>
      <c r="D110" s="274">
        <f>SUM(D104:D109)</f>
        <v>5.8700000000000002E-2</v>
      </c>
      <c r="E110" s="272">
        <f>SUM(E104:E109)</f>
        <v>0</v>
      </c>
    </row>
    <row r="111" spans="2:5" ht="15.75" customHeight="1" x14ac:dyDescent="0.25">
      <c r="B111" s="242"/>
      <c r="C111" s="242"/>
      <c r="D111" s="282"/>
      <c r="E111" s="76"/>
    </row>
    <row r="112" spans="2:5" ht="15.75" customHeight="1" x14ac:dyDescent="0.25">
      <c r="B112" s="540" t="s">
        <v>145</v>
      </c>
      <c r="C112" s="541"/>
      <c r="D112" s="541"/>
      <c r="E112" s="542"/>
    </row>
    <row r="113" spans="2:10" ht="15.75" customHeight="1" x14ac:dyDescent="0.25">
      <c r="B113" s="383" t="s">
        <v>146</v>
      </c>
      <c r="C113" s="543" t="s">
        <v>147</v>
      </c>
      <c r="D113" s="544"/>
      <c r="E113" s="383" t="s">
        <v>68</v>
      </c>
    </row>
    <row r="114" spans="2:10" ht="15.75" customHeight="1" x14ac:dyDescent="0.25">
      <c r="B114" s="380" t="s">
        <v>42</v>
      </c>
      <c r="C114" s="531" t="s">
        <v>148</v>
      </c>
      <c r="D114" s="532"/>
      <c r="E114" s="381">
        <v>0</v>
      </c>
    </row>
    <row r="115" spans="2:10" ht="15.75" customHeight="1" x14ac:dyDescent="0.25">
      <c r="B115" s="543" t="s">
        <v>37</v>
      </c>
      <c r="C115" s="545"/>
      <c r="D115" s="544"/>
      <c r="E115" s="384">
        <f>SUM(E114:E114)</f>
        <v>0</v>
      </c>
    </row>
    <row r="116" spans="2:10" ht="15.75" customHeight="1" x14ac:dyDescent="0.25">
      <c r="B116" s="242"/>
      <c r="C116" s="242"/>
      <c r="D116" s="282"/>
      <c r="E116" s="76"/>
    </row>
    <row r="117" spans="2:10" s="2" customFormat="1" ht="15.75" customHeight="1" x14ac:dyDescent="0.25">
      <c r="B117" s="496" t="s">
        <v>149</v>
      </c>
      <c r="C117" s="497"/>
      <c r="D117" s="497"/>
      <c r="E117" s="498"/>
      <c r="F117" s="63"/>
      <c r="J117" s="70"/>
    </row>
    <row r="118" spans="2:10" s="2" customFormat="1" ht="15.75" customHeight="1" x14ac:dyDescent="0.25">
      <c r="B118" s="271">
        <v>4</v>
      </c>
      <c r="C118" s="484" t="s">
        <v>150</v>
      </c>
      <c r="D118" s="486"/>
      <c r="E118" s="271"/>
      <c r="F118" s="64"/>
      <c r="J118" s="70"/>
    </row>
    <row r="119" spans="2:10" s="2" customFormat="1" ht="15.75" customHeight="1" x14ac:dyDescent="0.25">
      <c r="B119" s="68" t="s">
        <v>137</v>
      </c>
      <c r="C119" s="508" t="s">
        <v>151</v>
      </c>
      <c r="D119" s="508"/>
      <c r="E119" s="69">
        <f>E110</f>
        <v>0</v>
      </c>
      <c r="F119" s="65"/>
      <c r="J119" s="70"/>
    </row>
    <row r="120" spans="2:10" s="2" customFormat="1" ht="15.75" customHeight="1" x14ac:dyDescent="0.25">
      <c r="B120" s="68" t="s">
        <v>146</v>
      </c>
      <c r="C120" s="283" t="s">
        <v>148</v>
      </c>
      <c r="D120" s="283"/>
      <c r="E120" s="69">
        <f>E115</f>
        <v>0</v>
      </c>
      <c r="F120" s="65"/>
      <c r="J120" s="70"/>
    </row>
    <row r="121" spans="2:10" s="2" customFormat="1" ht="15.75" customHeight="1" x14ac:dyDescent="0.25">
      <c r="B121" s="499" t="s">
        <v>37</v>
      </c>
      <c r="C121" s="499"/>
      <c r="D121" s="499"/>
      <c r="E121" s="272">
        <f>SUM(E119:E119)</f>
        <v>0</v>
      </c>
      <c r="F121" s="66"/>
      <c r="J121" s="70"/>
    </row>
    <row r="122" spans="2:10" s="2" customFormat="1" ht="15.75" customHeight="1" x14ac:dyDescent="0.25">
      <c r="B122" s="493"/>
      <c r="C122" s="493"/>
      <c r="D122" s="493"/>
      <c r="E122" s="493"/>
      <c r="F122" s="66"/>
      <c r="J122" s="70"/>
    </row>
    <row r="123" spans="2:10" ht="15" customHeight="1" x14ac:dyDescent="0.25">
      <c r="B123" s="475" t="s">
        <v>152</v>
      </c>
      <c r="C123" s="476"/>
      <c r="D123" s="476"/>
      <c r="E123" s="477"/>
    </row>
    <row r="124" spans="2:10" ht="15" customHeight="1" x14ac:dyDescent="0.25">
      <c r="B124" s="242"/>
      <c r="C124" s="242"/>
      <c r="D124" s="242"/>
      <c r="E124" s="76"/>
    </row>
    <row r="125" spans="2:10" ht="12.75" customHeight="1" x14ac:dyDescent="0.25">
      <c r="B125" s="271">
        <v>5</v>
      </c>
      <c r="C125" s="484" t="s">
        <v>153</v>
      </c>
      <c r="D125" s="486" t="s">
        <v>67</v>
      </c>
      <c r="E125" s="271" t="s">
        <v>68</v>
      </c>
    </row>
    <row r="126" spans="2:10" x14ac:dyDescent="0.25">
      <c r="B126" s="57" t="s">
        <v>42</v>
      </c>
      <c r="C126" s="536" t="s">
        <v>154</v>
      </c>
      <c r="D126" s="537"/>
      <c r="E126" s="284">
        <f>'Quadro 03 -UNIFORMES'!I69</f>
        <v>0</v>
      </c>
      <c r="F126" s="2"/>
      <c r="G126" s="2"/>
    </row>
    <row r="127" spans="2:10" x14ac:dyDescent="0.25">
      <c r="B127" s="20" t="s">
        <v>44</v>
      </c>
      <c r="C127" s="506" t="s">
        <v>155</v>
      </c>
      <c r="D127" s="507"/>
      <c r="E127" s="284">
        <v>0</v>
      </c>
    </row>
    <row r="128" spans="2:10" x14ac:dyDescent="0.25">
      <c r="B128" s="20" t="s">
        <v>47</v>
      </c>
      <c r="C128" s="506" t="s">
        <v>156</v>
      </c>
      <c r="D128" s="507"/>
      <c r="E128" s="284">
        <v>0</v>
      </c>
    </row>
    <row r="129" spans="2:11" x14ac:dyDescent="0.25">
      <c r="B129" s="20" t="s">
        <v>50</v>
      </c>
      <c r="C129" s="529" t="s">
        <v>83</v>
      </c>
      <c r="D129" s="530"/>
      <c r="E129" s="284">
        <v>0</v>
      </c>
    </row>
    <row r="130" spans="2:11" x14ac:dyDescent="0.25">
      <c r="B130" s="484"/>
      <c r="C130" s="485" t="s">
        <v>157</v>
      </c>
      <c r="D130" s="486"/>
      <c r="E130" s="272">
        <f>SUM(E126:E129)</f>
        <v>0</v>
      </c>
    </row>
    <row r="131" spans="2:11" ht="15" customHeight="1" x14ac:dyDescent="0.25">
      <c r="B131" s="493" t="s">
        <v>158</v>
      </c>
      <c r="C131" s="493"/>
      <c r="D131" s="493"/>
      <c r="E131" s="493"/>
    </row>
    <row r="132" spans="2:11" ht="15" x14ac:dyDescent="0.25">
      <c r="B132" s="285"/>
      <c r="C132" s="285"/>
      <c r="D132" s="285"/>
      <c r="E132" s="285"/>
    </row>
    <row r="133" spans="2:11" ht="15.75" customHeight="1" x14ac:dyDescent="0.25">
      <c r="B133" s="475" t="s">
        <v>159</v>
      </c>
      <c r="C133" s="476"/>
      <c r="D133" s="476"/>
      <c r="E133" s="477"/>
    </row>
    <row r="134" spans="2:11" x14ac:dyDescent="0.25">
      <c r="B134" s="242"/>
      <c r="C134" s="242"/>
      <c r="D134" s="242"/>
      <c r="E134" s="286"/>
    </row>
    <row r="135" spans="2:11" x14ac:dyDescent="0.25">
      <c r="B135" s="271">
        <v>6</v>
      </c>
      <c r="C135" s="271" t="s">
        <v>160</v>
      </c>
      <c r="D135" s="271" t="s">
        <v>67</v>
      </c>
      <c r="E135" s="271" t="s">
        <v>68</v>
      </c>
      <c r="F135" s="526"/>
      <c r="G135" s="527"/>
    </row>
    <row r="136" spans="2:11" x14ac:dyDescent="0.25">
      <c r="B136" s="20" t="s">
        <v>42</v>
      </c>
      <c r="C136" s="30" t="s">
        <v>161</v>
      </c>
      <c r="D136" s="386">
        <v>7.2999999999999995E-2</v>
      </c>
      <c r="E136" s="21">
        <f>D136*E153</f>
        <v>0</v>
      </c>
      <c r="F136" s="528"/>
      <c r="G136" s="527"/>
      <c r="H136" s="100"/>
      <c r="I136" s="100"/>
      <c r="J136" s="390"/>
      <c r="K136" s="291"/>
    </row>
    <row r="137" spans="2:11" x14ac:dyDescent="0.25">
      <c r="B137" s="20" t="s">
        <v>44</v>
      </c>
      <c r="C137" s="10" t="s">
        <v>162</v>
      </c>
      <c r="D137" s="386">
        <v>7.3999999999999996E-2</v>
      </c>
      <c r="E137" s="21">
        <f>D137*E153</f>
        <v>0</v>
      </c>
      <c r="F137" s="528"/>
      <c r="G137" s="527"/>
      <c r="H137" s="100"/>
    </row>
    <row r="138" spans="2:11" x14ac:dyDescent="0.25">
      <c r="B138" s="20" t="s">
        <v>47</v>
      </c>
      <c r="C138" s="10" t="s">
        <v>163</v>
      </c>
      <c r="D138" s="231">
        <f>SUM(D139:D140)</f>
        <v>6.4708163265306123E-2</v>
      </c>
      <c r="E138" s="21">
        <f>(E153+E136+E137)*D138</f>
        <v>0</v>
      </c>
      <c r="F138" s="539"/>
      <c r="G138" s="538"/>
    </row>
    <row r="139" spans="2:11" x14ac:dyDescent="0.25">
      <c r="B139" s="20"/>
      <c r="C139" s="10" t="s">
        <v>202</v>
      </c>
      <c r="D139" s="231">
        <v>4.4299999999999999E-2</v>
      </c>
      <c r="E139" s="12">
        <f>(E153+E136+E137)*D139</f>
        <v>0</v>
      </c>
      <c r="F139" s="539"/>
      <c r="G139" s="538"/>
    </row>
    <row r="140" spans="2:11" x14ac:dyDescent="0.25">
      <c r="B140" s="20"/>
      <c r="C140" s="10" t="s">
        <v>165</v>
      </c>
      <c r="D140" s="231">
        <f>0.02/0.98</f>
        <v>2.0408163265306124E-2</v>
      </c>
      <c r="E140" s="58">
        <f>(E153+E136+E137)*D140</f>
        <v>0</v>
      </c>
      <c r="F140" s="74"/>
      <c r="G140" s="49"/>
    </row>
    <row r="141" spans="2:11" x14ac:dyDescent="0.25">
      <c r="B141" s="20"/>
      <c r="C141" s="10" t="s">
        <v>166</v>
      </c>
      <c r="D141" s="77"/>
      <c r="E141" s="58"/>
      <c r="G141" s="50"/>
      <c r="H141" s="100"/>
      <c r="I141" s="100"/>
      <c r="J141" s="390"/>
      <c r="K141" s="291"/>
    </row>
    <row r="142" spans="2:11" ht="15.75" customHeight="1" x14ac:dyDescent="0.25">
      <c r="B142" s="499" t="s">
        <v>167</v>
      </c>
      <c r="C142" s="499"/>
      <c r="D142" s="274"/>
      <c r="E142" s="272">
        <f>E136+E137+E138</f>
        <v>0</v>
      </c>
      <c r="G142" s="75"/>
    </row>
    <row r="143" spans="2:11" ht="15.75" customHeight="1" x14ac:dyDescent="0.25">
      <c r="B143" s="493" t="s">
        <v>168</v>
      </c>
      <c r="C143" s="493"/>
      <c r="D143" s="493"/>
      <c r="E143" s="493"/>
      <c r="G143" s="75"/>
    </row>
    <row r="144" spans="2:11" ht="21" customHeight="1" x14ac:dyDescent="0.25">
      <c r="B144" s="494" t="s">
        <v>169</v>
      </c>
      <c r="C144" s="494"/>
      <c r="D144" s="494"/>
      <c r="E144" s="494"/>
    </row>
    <row r="145" spans="2:5" ht="15" customHeight="1" x14ac:dyDescent="0.25">
      <c r="B145" s="494" t="s">
        <v>170</v>
      </c>
      <c r="C145" s="494"/>
      <c r="D145" s="494"/>
      <c r="E145" s="494"/>
    </row>
    <row r="146" spans="2:5" ht="35.25" customHeight="1" x14ac:dyDescent="0.25">
      <c r="B146" s="496" t="s">
        <v>172</v>
      </c>
      <c r="C146" s="497"/>
      <c r="D146" s="497"/>
      <c r="E146" s="498"/>
    </row>
    <row r="147" spans="2:5" x14ac:dyDescent="0.25">
      <c r="B147" s="484" t="s">
        <v>173</v>
      </c>
      <c r="C147" s="485"/>
      <c r="D147" s="486" t="s">
        <v>68</v>
      </c>
      <c r="E147" s="271" t="s">
        <v>174</v>
      </c>
    </row>
    <row r="148" spans="2:5" x14ac:dyDescent="0.25">
      <c r="B148" s="20" t="s">
        <v>42</v>
      </c>
      <c r="C148" s="506" t="s">
        <v>175</v>
      </c>
      <c r="D148" s="507"/>
      <c r="E148" s="48">
        <f>E37</f>
        <v>0</v>
      </c>
    </row>
    <row r="149" spans="2:5" x14ac:dyDescent="0.25">
      <c r="B149" s="20" t="s">
        <v>44</v>
      </c>
      <c r="C149" s="506" t="s">
        <v>176</v>
      </c>
      <c r="D149" s="507"/>
      <c r="E149" s="48">
        <f>E84</f>
        <v>0</v>
      </c>
    </row>
    <row r="150" spans="2:5" x14ac:dyDescent="0.25">
      <c r="B150" s="20" t="s">
        <v>47</v>
      </c>
      <c r="C150" s="506" t="s">
        <v>177</v>
      </c>
      <c r="D150" s="507"/>
      <c r="E150" s="48">
        <v>0</v>
      </c>
    </row>
    <row r="151" spans="2:5" x14ac:dyDescent="0.25">
      <c r="B151" s="20" t="s">
        <v>50</v>
      </c>
      <c r="C151" s="506" t="s">
        <v>178</v>
      </c>
      <c r="D151" s="507"/>
      <c r="E151" s="48">
        <f>E121</f>
        <v>0</v>
      </c>
    </row>
    <row r="152" spans="2:5" ht="15.75" customHeight="1" x14ac:dyDescent="0.25">
      <c r="B152" s="20" t="s">
        <v>75</v>
      </c>
      <c r="C152" s="506" t="s">
        <v>203</v>
      </c>
      <c r="D152" s="507"/>
      <c r="E152" s="48">
        <f>E130</f>
        <v>0</v>
      </c>
    </row>
    <row r="153" spans="2:5" x14ac:dyDescent="0.25">
      <c r="B153" s="484" t="s">
        <v>180</v>
      </c>
      <c r="C153" s="485"/>
      <c r="D153" s="486"/>
      <c r="E153" s="272">
        <f>SUM(E148:E152)</f>
        <v>0</v>
      </c>
    </row>
    <row r="154" spans="2:5" ht="15.75" customHeight="1" x14ac:dyDescent="0.25">
      <c r="B154" s="57" t="s">
        <v>77</v>
      </c>
      <c r="C154" s="506" t="s">
        <v>181</v>
      </c>
      <c r="D154" s="507"/>
      <c r="E154" s="48">
        <f>E142</f>
        <v>0</v>
      </c>
    </row>
    <row r="155" spans="2:5" x14ac:dyDescent="0.25">
      <c r="B155" s="484" t="s">
        <v>182</v>
      </c>
      <c r="C155" s="485"/>
      <c r="D155" s="486"/>
      <c r="E155" s="272">
        <f>E153+E154</f>
        <v>0</v>
      </c>
    </row>
    <row r="156" spans="2:5" x14ac:dyDescent="0.25">
      <c r="B156" s="14"/>
      <c r="C156" s="15"/>
      <c r="D156" s="455" t="s">
        <v>183</v>
      </c>
      <c r="E156" s="456" t="e">
        <f>E154/E153</f>
        <v>#DIV/0!</v>
      </c>
    </row>
    <row r="157" spans="2:5" ht="99.75" customHeight="1" x14ac:dyDescent="0.25">
      <c r="B157" s="521" t="s">
        <v>184</v>
      </c>
      <c r="C157" s="522"/>
      <c r="D157" s="522"/>
      <c r="E157" s="523"/>
    </row>
    <row r="158" spans="2:5" x14ac:dyDescent="0.25">
      <c r="B158" s="14"/>
      <c r="C158" s="15"/>
      <c r="D158" s="14"/>
      <c r="E158" s="14"/>
    </row>
    <row r="159" spans="2:5" ht="15" customHeight="1" x14ac:dyDescent="0.25">
      <c r="B159" s="512" t="s">
        <v>185</v>
      </c>
      <c r="C159" s="513"/>
      <c r="D159" s="513"/>
      <c r="E159" s="514"/>
    </row>
    <row r="160" spans="2:5" ht="15" customHeight="1" x14ac:dyDescent="0.25">
      <c r="B160" s="515"/>
      <c r="C160" s="516"/>
      <c r="D160" s="516"/>
      <c r="E160" s="517"/>
    </row>
    <row r="161" spans="2:5" ht="15" customHeight="1" x14ac:dyDescent="0.25">
      <c r="B161" s="518"/>
      <c r="C161" s="519"/>
      <c r="D161" s="519"/>
      <c r="E161" s="520"/>
    </row>
    <row r="162" spans="2:5" x14ac:dyDescent="0.25">
      <c r="B162" s="14"/>
      <c r="C162" s="15"/>
      <c r="D162" s="16"/>
      <c r="E162" s="14"/>
    </row>
    <row r="163" spans="2:5" x14ac:dyDescent="0.25">
      <c r="B163" s="14"/>
      <c r="C163" s="15"/>
      <c r="D163" s="16"/>
      <c r="E163" s="14"/>
    </row>
    <row r="164" spans="2:5" x14ac:dyDescent="0.25">
      <c r="B164" s="14"/>
      <c r="C164" s="15"/>
      <c r="D164" s="14"/>
      <c r="E164" s="14"/>
    </row>
  </sheetData>
  <mergeCells count="105">
    <mergeCell ref="B78:E78"/>
    <mergeCell ref="B79:E79"/>
    <mergeCell ref="B159:E161"/>
    <mergeCell ref="B157:E157"/>
    <mergeCell ref="F135:G137"/>
    <mergeCell ref="B155:D155"/>
    <mergeCell ref="B96:E96"/>
    <mergeCell ref="B97:E97"/>
    <mergeCell ref="B145:E145"/>
    <mergeCell ref="C128:D128"/>
    <mergeCell ref="C129:D129"/>
    <mergeCell ref="B130:D130"/>
    <mergeCell ref="B147:D147"/>
    <mergeCell ref="C148:D148"/>
    <mergeCell ref="C118:D118"/>
    <mergeCell ref="B122:E122"/>
    <mergeCell ref="C125:D125"/>
    <mergeCell ref="C126:D126"/>
    <mergeCell ref="C127:D127"/>
    <mergeCell ref="F138:G139"/>
    <mergeCell ref="B123:E123"/>
    <mergeCell ref="B84:D84"/>
    <mergeCell ref="B117:E117"/>
    <mergeCell ref="C154:D154"/>
    <mergeCell ref="B76:E76"/>
    <mergeCell ref="B133:E133"/>
    <mergeCell ref="B17:E17"/>
    <mergeCell ref="D18:E18"/>
    <mergeCell ref="D19:E19"/>
    <mergeCell ref="D20:E20"/>
    <mergeCell ref="D21:E21"/>
    <mergeCell ref="B23:E23"/>
    <mergeCell ref="B27:B28"/>
    <mergeCell ref="C27:C28"/>
    <mergeCell ref="D27:D28"/>
    <mergeCell ref="B22:E22"/>
    <mergeCell ref="B26:E26"/>
    <mergeCell ref="E27:E28"/>
    <mergeCell ref="B25:E25"/>
    <mergeCell ref="B38:E38"/>
    <mergeCell ref="B41:E41"/>
    <mergeCell ref="B37:D37"/>
    <mergeCell ref="B40:E40"/>
    <mergeCell ref="B75:D75"/>
    <mergeCell ref="B52:E52"/>
    <mergeCell ref="C72:D72"/>
    <mergeCell ref="C119:D119"/>
    <mergeCell ref="B86:E86"/>
    <mergeCell ref="B2:E2"/>
    <mergeCell ref="B4:C4"/>
    <mergeCell ref="D4:E4"/>
    <mergeCell ref="B5:C5"/>
    <mergeCell ref="D5:E5"/>
    <mergeCell ref="B16:E16"/>
    <mergeCell ref="B7:E7"/>
    <mergeCell ref="D8:E8"/>
    <mergeCell ref="D9:E9"/>
    <mergeCell ref="D10:E10"/>
    <mergeCell ref="D11:E11"/>
    <mergeCell ref="B12:E12"/>
    <mergeCell ref="D13:E13"/>
    <mergeCell ref="D14:E14"/>
    <mergeCell ref="B99:E99"/>
    <mergeCell ref="B102:E102"/>
    <mergeCell ref="B110:C110"/>
    <mergeCell ref="B112:E112"/>
    <mergeCell ref="C113:D113"/>
    <mergeCell ref="C114:D114"/>
    <mergeCell ref="B115:D115"/>
    <mergeCell ref="B146:E146"/>
    <mergeCell ref="B143:E143"/>
    <mergeCell ref="B144:E144"/>
    <mergeCell ref="C149:D149"/>
    <mergeCell ref="C150:D150"/>
    <mergeCell ref="C151:D151"/>
    <mergeCell ref="C152:D152"/>
    <mergeCell ref="B153:D153"/>
    <mergeCell ref="B142:C142"/>
    <mergeCell ref="B121:D121"/>
    <mergeCell ref="B131:E131"/>
    <mergeCell ref="B100:E100"/>
    <mergeCell ref="H58:J58"/>
    <mergeCell ref="B42:E42"/>
    <mergeCell ref="B46:C46"/>
    <mergeCell ref="B48:C48"/>
    <mergeCell ref="B95:C95"/>
    <mergeCell ref="B62:C62"/>
    <mergeCell ref="C80:D80"/>
    <mergeCell ref="C81:D81"/>
    <mergeCell ref="C82:D82"/>
    <mergeCell ref="C83:D83"/>
    <mergeCell ref="B49:E49"/>
    <mergeCell ref="B50:E50"/>
    <mergeCell ref="B51:E51"/>
    <mergeCell ref="B77:E77"/>
    <mergeCell ref="B63:E63"/>
    <mergeCell ref="B64:E64"/>
    <mergeCell ref="B65:E65"/>
    <mergeCell ref="B67:E67"/>
    <mergeCell ref="C68:D68"/>
    <mergeCell ref="C69:D69"/>
    <mergeCell ref="C70:D70"/>
    <mergeCell ref="C71:D71"/>
    <mergeCell ref="C73:D73"/>
    <mergeCell ref="C74:D74"/>
  </mergeCells>
  <pageMargins left="0.78740157480314965" right="0.78740157480314965" top="0.98425196850393704" bottom="0.98425196850393704" header="0.31496062992125984" footer="0.31496062992125984"/>
  <pageSetup paperSize="9" scale="43" fitToHeight="0" orientation="portrait" r:id="rId1"/>
  <headerFooter scaleWithDoc="0">
    <oddHeader>&amp;LTermo de Referência 98/2023&amp;RUASG 153173 - ANEXO VIII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59999389629810485"/>
    <pageSetUpPr fitToPage="1"/>
  </sheetPr>
  <dimension ref="A2:K166"/>
  <sheetViews>
    <sheetView showGridLines="0" topLeftCell="A133" zoomScale="85" zoomScaleNormal="85" zoomScaleSheetLayoutView="100" workbookViewId="0">
      <selection activeCell="E153" sqref="E153"/>
    </sheetView>
  </sheetViews>
  <sheetFormatPr defaultRowHeight="15.75" x14ac:dyDescent="0.25"/>
  <cols>
    <col min="1" max="1" width="9.140625" style="1"/>
    <col min="2" max="2" width="15.28515625" style="17" customWidth="1"/>
    <col min="3" max="3" width="65.85546875" style="18" bestFit="1" customWidth="1"/>
    <col min="4" max="4" width="19.28515625" style="17" customWidth="1"/>
    <col min="5" max="5" width="15.5703125" style="17" customWidth="1"/>
    <col min="6" max="6" width="42" style="14" customWidth="1"/>
    <col min="7" max="7" width="35.140625" style="1" customWidth="1"/>
    <col min="8" max="8" width="15.85546875" style="1" customWidth="1"/>
    <col min="9" max="9" width="9.140625" style="1"/>
    <col min="11" max="16384" width="9.140625" style="1"/>
  </cols>
  <sheetData>
    <row r="2" spans="1:6" ht="25.5" customHeight="1" x14ac:dyDescent="0.25">
      <c r="B2" s="475" t="s">
        <v>38</v>
      </c>
      <c r="C2" s="476"/>
      <c r="D2" s="476"/>
      <c r="E2" s="477"/>
      <c r="F2" s="242"/>
    </row>
    <row r="3" spans="1:6" ht="25.5" customHeight="1" x14ac:dyDescent="0.25">
      <c r="A3" s="2"/>
      <c r="B3" s="268"/>
      <c r="C3" s="268"/>
      <c r="D3" s="268"/>
      <c r="E3" s="268"/>
      <c r="F3" s="242"/>
    </row>
    <row r="4" spans="1:6" ht="15.75" customHeight="1" x14ac:dyDescent="0.25">
      <c r="B4" s="478" t="s">
        <v>39</v>
      </c>
      <c r="C4" s="478"/>
      <c r="D4" s="479"/>
      <c r="E4" s="480"/>
      <c r="F4" s="243"/>
    </row>
    <row r="5" spans="1:6" ht="15.75" customHeight="1" x14ac:dyDescent="0.25">
      <c r="B5" s="481" t="s">
        <v>40</v>
      </c>
      <c r="C5" s="481"/>
      <c r="D5" s="482"/>
      <c r="E5" s="483"/>
      <c r="F5" s="243"/>
    </row>
    <row r="6" spans="1:6" ht="15.75" customHeight="1" x14ac:dyDescent="0.25">
      <c r="A6" s="2"/>
      <c r="B6" s="268"/>
      <c r="C6" s="268"/>
      <c r="D6" s="268"/>
      <c r="E6" s="268"/>
      <c r="F6" s="243"/>
    </row>
    <row r="7" spans="1:6" ht="15" customHeight="1" x14ac:dyDescent="0.25">
      <c r="B7" s="475" t="s">
        <v>41</v>
      </c>
      <c r="C7" s="476"/>
      <c r="D7" s="476"/>
      <c r="E7" s="477"/>
      <c r="F7" s="242"/>
    </row>
    <row r="8" spans="1:6" ht="26.25" customHeight="1" x14ac:dyDescent="0.25">
      <c r="B8" s="8" t="s">
        <v>42</v>
      </c>
      <c r="C8" s="29" t="s">
        <v>43</v>
      </c>
      <c r="D8" s="487"/>
      <c r="E8" s="487"/>
      <c r="F8" s="244"/>
    </row>
    <row r="9" spans="1:6" x14ac:dyDescent="0.25">
      <c r="B9" s="26" t="s">
        <v>44</v>
      </c>
      <c r="C9" s="30" t="s">
        <v>45</v>
      </c>
      <c r="D9" s="488" t="s">
        <v>46</v>
      </c>
      <c r="E9" s="488"/>
      <c r="F9" s="243"/>
    </row>
    <row r="10" spans="1:6" ht="17.25" customHeight="1" x14ac:dyDescent="0.25">
      <c r="B10" s="26" t="s">
        <v>47</v>
      </c>
      <c r="C10" s="30" t="s">
        <v>48</v>
      </c>
      <c r="D10" s="489" t="s">
        <v>204</v>
      </c>
      <c r="E10" s="489"/>
      <c r="F10" s="242"/>
    </row>
    <row r="11" spans="1:6" ht="19.5" customHeight="1" x14ac:dyDescent="0.25">
      <c r="B11" s="9" t="s">
        <v>50</v>
      </c>
      <c r="C11" s="31" t="s">
        <v>51</v>
      </c>
      <c r="D11" s="490">
        <v>30</v>
      </c>
      <c r="E11" s="490"/>
      <c r="F11" s="241"/>
    </row>
    <row r="12" spans="1:6" ht="15" customHeight="1" x14ac:dyDescent="0.25">
      <c r="B12" s="475" t="s">
        <v>52</v>
      </c>
      <c r="C12" s="476"/>
      <c r="D12" s="476"/>
      <c r="E12" s="477"/>
      <c r="F12" s="242"/>
    </row>
    <row r="13" spans="1:6" ht="28.5" customHeight="1" x14ac:dyDescent="0.25">
      <c r="B13" s="269" t="s">
        <v>53</v>
      </c>
      <c r="C13" s="269" t="s">
        <v>54</v>
      </c>
      <c r="D13" s="491" t="s">
        <v>55</v>
      </c>
      <c r="E13" s="491"/>
      <c r="F13" s="242"/>
    </row>
    <row r="14" spans="1:6" ht="44.25" customHeight="1" x14ac:dyDescent="0.25">
      <c r="B14" s="23" t="s">
        <v>205</v>
      </c>
      <c r="C14" s="22" t="s">
        <v>56</v>
      </c>
      <c r="D14" s="492">
        <v>1</v>
      </c>
      <c r="E14" s="492"/>
      <c r="F14" s="245"/>
    </row>
    <row r="15" spans="1:6" customFormat="1" x14ac:dyDescent="0.25">
      <c r="A15" s="2"/>
      <c r="B15" s="268"/>
      <c r="C15" s="268"/>
      <c r="D15" s="268"/>
      <c r="E15" s="268"/>
      <c r="F15" s="2"/>
    </row>
    <row r="16" spans="1:6" ht="15" customHeight="1" x14ac:dyDescent="0.25">
      <c r="B16" s="484" t="s">
        <v>57</v>
      </c>
      <c r="C16" s="485"/>
      <c r="D16" s="485"/>
      <c r="E16" s="486"/>
      <c r="F16" s="242"/>
    </row>
    <row r="17" spans="1:6" ht="15" customHeight="1" x14ac:dyDescent="0.25">
      <c r="B17" s="484" t="s">
        <v>58</v>
      </c>
      <c r="C17" s="485"/>
      <c r="D17" s="485"/>
      <c r="E17" s="486"/>
      <c r="F17" s="242"/>
    </row>
    <row r="18" spans="1:6" ht="30" customHeight="1" x14ac:dyDescent="0.25">
      <c r="B18" s="19">
        <v>1</v>
      </c>
      <c r="C18" s="28" t="s">
        <v>59</v>
      </c>
      <c r="D18" s="471" t="str">
        <f>B14</f>
        <v>ENCARREGADO GERAL DE MANUTENÇÃO</v>
      </c>
      <c r="E18" s="471"/>
      <c r="F18" s="242"/>
    </row>
    <row r="19" spans="1:6" ht="16.5" customHeight="1" x14ac:dyDescent="0.25">
      <c r="B19" s="20">
        <v>2</v>
      </c>
      <c r="C19" s="10" t="s">
        <v>60</v>
      </c>
      <c r="D19" s="472">
        <v>0</v>
      </c>
      <c r="E19" s="472"/>
      <c r="F19" s="76"/>
    </row>
    <row r="20" spans="1:6" ht="21.75" customHeight="1" x14ac:dyDescent="0.25">
      <c r="B20" s="20">
        <v>3</v>
      </c>
      <c r="C20" s="10" t="s">
        <v>61</v>
      </c>
      <c r="D20" s="489"/>
      <c r="E20" s="489"/>
      <c r="F20" s="242"/>
    </row>
    <row r="21" spans="1:6" x14ac:dyDescent="0.25">
      <c r="B21" s="20">
        <v>4</v>
      </c>
      <c r="C21" s="10" t="s">
        <v>62</v>
      </c>
      <c r="D21" s="474"/>
      <c r="E21" s="474"/>
      <c r="F21" s="244"/>
    </row>
    <row r="22" spans="1:6" customFormat="1" ht="15" customHeight="1" x14ac:dyDescent="0.25">
      <c r="A22" s="2"/>
      <c r="B22" s="493" t="s">
        <v>63</v>
      </c>
      <c r="C22" s="493"/>
      <c r="D22" s="493"/>
      <c r="E22" s="493"/>
      <c r="F22" s="2"/>
    </row>
    <row r="23" spans="1:6" customFormat="1" ht="15" customHeight="1" x14ac:dyDescent="0.25">
      <c r="A23" s="2"/>
      <c r="B23" s="494" t="s">
        <v>64</v>
      </c>
      <c r="C23" s="494"/>
      <c r="D23" s="494"/>
      <c r="E23" s="494"/>
      <c r="F23" s="2"/>
    </row>
    <row r="24" spans="1:6" customFormat="1" x14ac:dyDescent="0.25">
      <c r="A24" s="2"/>
      <c r="B24" s="268"/>
      <c r="C24" s="268"/>
      <c r="D24" s="268"/>
      <c r="E24" s="268"/>
      <c r="F24" s="2"/>
    </row>
    <row r="25" spans="1:6" ht="27.75" customHeight="1" x14ac:dyDescent="0.25">
      <c r="B25" s="475" t="s">
        <v>65</v>
      </c>
      <c r="C25" s="476"/>
      <c r="D25" s="476"/>
      <c r="E25" s="477"/>
      <c r="F25" s="242"/>
    </row>
    <row r="26" spans="1:6" ht="14.25" customHeight="1" x14ac:dyDescent="0.25">
      <c r="A26" s="2"/>
      <c r="B26" s="500"/>
      <c r="C26" s="500"/>
      <c r="D26" s="500"/>
      <c r="E26" s="500"/>
      <c r="F26" s="242"/>
    </row>
    <row r="27" spans="1:6" ht="12.75" customHeight="1" x14ac:dyDescent="0.25">
      <c r="B27" s="499">
        <v>1</v>
      </c>
      <c r="C27" s="499" t="s">
        <v>66</v>
      </c>
      <c r="D27" s="499" t="s">
        <v>67</v>
      </c>
      <c r="E27" s="499" t="s">
        <v>68</v>
      </c>
      <c r="F27" s="242"/>
    </row>
    <row r="28" spans="1:6" ht="11.25" customHeight="1" x14ac:dyDescent="0.25">
      <c r="B28" s="499"/>
      <c r="C28" s="499"/>
      <c r="D28" s="499"/>
      <c r="E28" s="499"/>
      <c r="F28" s="242"/>
    </row>
    <row r="29" spans="1:6" x14ac:dyDescent="0.25">
      <c r="B29" s="20" t="s">
        <v>42</v>
      </c>
      <c r="C29" s="30" t="s">
        <v>69</v>
      </c>
      <c r="D29" s="11"/>
      <c r="E29" s="102">
        <f>D19</f>
        <v>0</v>
      </c>
      <c r="F29" s="246"/>
    </row>
    <row r="30" spans="1:6" ht="15.75" hidden="1" customHeight="1" x14ac:dyDescent="0.25">
      <c r="B30" s="20" t="s">
        <v>44</v>
      </c>
      <c r="C30" s="10" t="s">
        <v>70</v>
      </c>
      <c r="D30" s="11"/>
      <c r="E30" s="47"/>
      <c r="F30" s="246"/>
    </row>
    <row r="31" spans="1:6" ht="15.75" hidden="1" customHeight="1" x14ac:dyDescent="0.25">
      <c r="B31" s="20" t="s">
        <v>47</v>
      </c>
      <c r="C31" s="10" t="s">
        <v>72</v>
      </c>
      <c r="D31" s="11"/>
      <c r="E31" s="47"/>
      <c r="F31" s="246"/>
    </row>
    <row r="32" spans="1:6" ht="15.75" hidden="1" customHeight="1" x14ac:dyDescent="0.25">
      <c r="B32" s="20" t="s">
        <v>50</v>
      </c>
      <c r="C32" s="10" t="s">
        <v>73</v>
      </c>
      <c r="D32" s="11"/>
      <c r="E32" s="12"/>
      <c r="F32" s="59"/>
    </row>
    <row r="33" spans="1:8" ht="15.75" hidden="1" customHeight="1" x14ac:dyDescent="0.25">
      <c r="B33" s="20" t="s">
        <v>75</v>
      </c>
      <c r="C33" s="10" t="s">
        <v>76</v>
      </c>
      <c r="D33" s="11"/>
      <c r="E33" s="12"/>
      <c r="F33" s="59"/>
    </row>
    <row r="34" spans="1:8" ht="15.75" hidden="1" customHeight="1" x14ac:dyDescent="0.25">
      <c r="B34" s="20" t="s">
        <v>77</v>
      </c>
      <c r="C34" s="10" t="s">
        <v>78</v>
      </c>
      <c r="D34" s="11"/>
      <c r="E34" s="12"/>
      <c r="F34" s="59"/>
    </row>
    <row r="35" spans="1:8" ht="15.75" hidden="1" customHeight="1" x14ac:dyDescent="0.25">
      <c r="B35" s="20" t="s">
        <v>80</v>
      </c>
      <c r="C35" s="10" t="s">
        <v>81</v>
      </c>
      <c r="D35" s="11"/>
      <c r="E35" s="12"/>
      <c r="F35" s="59"/>
    </row>
    <row r="36" spans="1:8" ht="15.75" hidden="1" customHeight="1" x14ac:dyDescent="0.25">
      <c r="B36" s="20" t="s">
        <v>82</v>
      </c>
      <c r="C36" s="10" t="s">
        <v>83</v>
      </c>
      <c r="D36" s="11"/>
      <c r="E36" s="12"/>
      <c r="F36" s="59"/>
    </row>
    <row r="37" spans="1:8" ht="15.75" customHeight="1" x14ac:dyDescent="0.25">
      <c r="B37" s="484" t="s">
        <v>84</v>
      </c>
      <c r="C37" s="485"/>
      <c r="D37" s="486"/>
      <c r="E37" s="272">
        <f>SUM(E29:E36)</f>
        <v>0</v>
      </c>
      <c r="F37" s="76"/>
      <c r="H37" s="154"/>
    </row>
    <row r="38" spans="1:8" customFormat="1" ht="19.5" customHeight="1" x14ac:dyDescent="0.25">
      <c r="A38" s="2"/>
      <c r="B38" s="493" t="s">
        <v>85</v>
      </c>
      <c r="C38" s="493"/>
      <c r="D38" s="493"/>
      <c r="E38" s="493"/>
      <c r="F38" s="2"/>
    </row>
    <row r="39" spans="1:8" customFormat="1" x14ac:dyDescent="0.25">
      <c r="A39" s="2"/>
      <c r="B39" s="268"/>
      <c r="C39" s="268"/>
      <c r="D39" s="268"/>
      <c r="E39" s="268"/>
      <c r="F39" s="2"/>
    </row>
    <row r="40" spans="1:8" ht="15" customHeight="1" x14ac:dyDescent="0.25">
      <c r="B40" s="475" t="s">
        <v>86</v>
      </c>
      <c r="C40" s="476"/>
      <c r="D40" s="476"/>
      <c r="E40" s="477"/>
      <c r="F40" s="242"/>
    </row>
    <row r="41" spans="1:8" ht="15" customHeight="1" x14ac:dyDescent="0.25">
      <c r="A41" s="2"/>
      <c r="B41" s="500"/>
      <c r="C41" s="500"/>
      <c r="D41" s="500"/>
      <c r="E41" s="500"/>
      <c r="F41" s="242"/>
    </row>
    <row r="42" spans="1:8" ht="15" customHeight="1" x14ac:dyDescent="0.25">
      <c r="B42" s="496" t="s">
        <v>189</v>
      </c>
      <c r="C42" s="497"/>
      <c r="D42" s="497"/>
      <c r="E42" s="498"/>
      <c r="F42" s="242"/>
    </row>
    <row r="43" spans="1:8" ht="15" customHeight="1" x14ac:dyDescent="0.25">
      <c r="B43" s="269" t="s">
        <v>19</v>
      </c>
      <c r="C43" s="269" t="s">
        <v>88</v>
      </c>
      <c r="D43" s="269" t="s">
        <v>67</v>
      </c>
      <c r="E43" s="271" t="s">
        <v>68</v>
      </c>
      <c r="F43" s="304"/>
      <c r="G43" s="281"/>
      <c r="H43" s="2"/>
    </row>
    <row r="44" spans="1:8" ht="15" customHeight="1" x14ac:dyDescent="0.25">
      <c r="B44" s="20" t="s">
        <v>42</v>
      </c>
      <c r="C44" s="10" t="s">
        <v>190</v>
      </c>
      <c r="D44" s="77">
        <v>8.3299999999999999E-2</v>
      </c>
      <c r="E44" s="12">
        <f>ROUND(E37*D44,2)</f>
        <v>0</v>
      </c>
      <c r="F44" s="546"/>
      <c r="G44" s="305"/>
      <c r="H44" s="2"/>
    </row>
    <row r="45" spans="1:8" ht="15" customHeight="1" x14ac:dyDescent="0.25">
      <c r="B45" s="57" t="s">
        <v>44</v>
      </c>
      <c r="C45" s="62" t="s">
        <v>191</v>
      </c>
      <c r="D45" s="77">
        <v>0.121</v>
      </c>
      <c r="E45" s="58">
        <f>ROUND(E37*D45,2)</f>
        <v>0</v>
      </c>
      <c r="F45" s="546"/>
      <c r="G45" s="306"/>
      <c r="H45" s="2"/>
    </row>
    <row r="46" spans="1:8" ht="15" customHeight="1" x14ac:dyDescent="0.25">
      <c r="B46" s="499" t="s">
        <v>91</v>
      </c>
      <c r="C46" s="499"/>
      <c r="D46" s="273">
        <f>SUM(D44:D45)</f>
        <v>0.20429999999999998</v>
      </c>
      <c r="E46" s="272">
        <f>SUM(E44:E45)</f>
        <v>0</v>
      </c>
      <c r="F46" s="303"/>
    </row>
    <row r="47" spans="1:8" ht="15" customHeight="1" x14ac:dyDescent="0.25">
      <c r="B47" s="57" t="s">
        <v>47</v>
      </c>
      <c r="C47" s="24" t="s">
        <v>192</v>
      </c>
      <c r="D47" s="77">
        <f>D46*D63</f>
        <v>7.518240000000001E-2</v>
      </c>
      <c r="E47" s="58">
        <f>ROUND(E37*D47,2)</f>
        <v>0</v>
      </c>
    </row>
    <row r="48" spans="1:8" ht="15" customHeight="1" x14ac:dyDescent="0.25">
      <c r="B48" s="499" t="s">
        <v>37</v>
      </c>
      <c r="C48" s="499"/>
      <c r="D48" s="274">
        <f>D46+D47</f>
        <v>0.27948240000000002</v>
      </c>
      <c r="E48" s="272">
        <f>E46+E47</f>
        <v>0</v>
      </c>
      <c r="F48" s="76"/>
    </row>
    <row r="49" spans="1:10" customFormat="1" ht="24" customHeight="1" x14ac:dyDescent="0.25">
      <c r="A49" s="2"/>
      <c r="B49" s="493" t="s">
        <v>93</v>
      </c>
      <c r="C49" s="493"/>
      <c r="D49" s="493"/>
      <c r="E49" s="493"/>
      <c r="F49" s="2"/>
    </row>
    <row r="50" spans="1:10" customFormat="1" ht="22.5" customHeight="1" x14ac:dyDescent="0.25">
      <c r="A50" s="2"/>
      <c r="B50" s="494" t="s">
        <v>94</v>
      </c>
      <c r="C50" s="494"/>
      <c r="D50" s="494"/>
      <c r="E50" s="494"/>
      <c r="F50" s="2"/>
    </row>
    <row r="51" spans="1:10" customFormat="1" ht="44.25" customHeight="1" x14ac:dyDescent="0.25">
      <c r="A51" s="2"/>
      <c r="B51" s="494" t="s">
        <v>95</v>
      </c>
      <c r="C51" s="494"/>
      <c r="D51" s="494"/>
      <c r="E51" s="494"/>
      <c r="F51" s="2"/>
    </row>
    <row r="52" spans="1:10" customFormat="1" ht="16.5" x14ac:dyDescent="0.25">
      <c r="A52" s="2"/>
      <c r="B52" s="547"/>
      <c r="C52" s="547"/>
      <c r="D52" s="547"/>
      <c r="E52" s="547"/>
      <c r="F52" s="2"/>
    </row>
    <row r="53" spans="1:10" ht="15" customHeight="1" x14ac:dyDescent="0.25">
      <c r="B53" s="496" t="s">
        <v>96</v>
      </c>
      <c r="C53" s="497"/>
      <c r="D53" s="497"/>
      <c r="E53" s="498"/>
      <c r="F53" s="242"/>
    </row>
    <row r="54" spans="1:10" ht="15" customHeight="1" x14ac:dyDescent="0.25">
      <c r="B54" s="269" t="s">
        <v>22</v>
      </c>
      <c r="C54" s="269" t="s">
        <v>97</v>
      </c>
      <c r="D54" s="269" t="s">
        <v>67</v>
      </c>
      <c r="E54" s="271" t="s">
        <v>68</v>
      </c>
      <c r="F54" s="242"/>
    </row>
    <row r="55" spans="1:10" ht="15" customHeight="1" x14ac:dyDescent="0.25">
      <c r="B55" s="20" t="s">
        <v>42</v>
      </c>
      <c r="C55" s="10" t="s">
        <v>98</v>
      </c>
      <c r="D55" s="77">
        <v>0.2</v>
      </c>
      <c r="E55" s="12">
        <f>ROUND($E$37*D55,2)</f>
        <v>0</v>
      </c>
      <c r="F55" s="59"/>
    </row>
    <row r="56" spans="1:10" ht="15" customHeight="1" x14ac:dyDescent="0.25">
      <c r="B56" s="20" t="s">
        <v>44</v>
      </c>
      <c r="C56" s="10" t="s">
        <v>99</v>
      </c>
      <c r="D56" s="77">
        <v>1.4999999999999999E-2</v>
      </c>
      <c r="E56" s="12">
        <f t="shared" ref="E56:E62" si="0">ROUND($E$37*D56,2)</f>
        <v>0</v>
      </c>
      <c r="F56" s="59"/>
    </row>
    <row r="57" spans="1:10" ht="15" customHeight="1" x14ac:dyDescent="0.25">
      <c r="B57" s="20" t="s">
        <v>47</v>
      </c>
      <c r="C57" s="10" t="s">
        <v>100</v>
      </c>
      <c r="D57" s="77">
        <v>0.01</v>
      </c>
      <c r="E57" s="12">
        <f t="shared" si="0"/>
        <v>0</v>
      </c>
      <c r="F57" s="59"/>
    </row>
    <row r="58" spans="1:10" ht="15" customHeight="1" x14ac:dyDescent="0.25">
      <c r="B58" s="20" t="s">
        <v>50</v>
      </c>
      <c r="C58" s="10" t="s">
        <v>101</v>
      </c>
      <c r="D58" s="77">
        <v>2E-3</v>
      </c>
      <c r="E58" s="12">
        <f t="shared" si="0"/>
        <v>0</v>
      </c>
      <c r="F58" s="59"/>
    </row>
    <row r="59" spans="1:10" ht="15" customHeight="1" x14ac:dyDescent="0.2">
      <c r="B59" s="20" t="s">
        <v>75</v>
      </c>
      <c r="C59" s="10" t="s">
        <v>193</v>
      </c>
      <c r="D59" s="77">
        <v>2.5000000000000001E-2</v>
      </c>
      <c r="E59" s="12">
        <f t="shared" si="0"/>
        <v>0</v>
      </c>
      <c r="F59" s="59"/>
      <c r="H59" s="495"/>
      <c r="I59" s="495"/>
      <c r="J59" s="495"/>
    </row>
    <row r="60" spans="1:10" ht="15" customHeight="1" x14ac:dyDescent="0.25">
      <c r="B60" s="20" t="s">
        <v>77</v>
      </c>
      <c r="C60" s="10" t="s">
        <v>103</v>
      </c>
      <c r="D60" s="77">
        <v>0.08</v>
      </c>
      <c r="E60" s="12">
        <f t="shared" si="0"/>
        <v>0</v>
      </c>
      <c r="F60" s="59"/>
    </row>
    <row r="61" spans="1:10" ht="15" customHeight="1" x14ac:dyDescent="0.25">
      <c r="B61" s="20" t="s">
        <v>80</v>
      </c>
      <c r="C61" s="30" t="s">
        <v>104</v>
      </c>
      <c r="D61" s="230">
        <v>0.03</v>
      </c>
      <c r="E61" s="12">
        <f t="shared" si="0"/>
        <v>0</v>
      </c>
      <c r="F61" s="59"/>
      <c r="H61" s="100"/>
      <c r="I61" s="100"/>
      <c r="J61" s="390"/>
    </row>
    <row r="62" spans="1:10" ht="15" customHeight="1" x14ac:dyDescent="0.25">
      <c r="B62" s="20" t="s">
        <v>82</v>
      </c>
      <c r="C62" s="10" t="s">
        <v>105</v>
      </c>
      <c r="D62" s="77">
        <v>6.0000000000000001E-3</v>
      </c>
      <c r="E62" s="12">
        <f t="shared" si="0"/>
        <v>0</v>
      </c>
      <c r="F62" s="59"/>
    </row>
    <row r="63" spans="1:10" ht="15" customHeight="1" x14ac:dyDescent="0.25">
      <c r="B63" s="499" t="s">
        <v>37</v>
      </c>
      <c r="C63" s="499"/>
      <c r="D63" s="274">
        <f>SUM(D55:D62)</f>
        <v>0.3680000000000001</v>
      </c>
      <c r="E63" s="272">
        <f>SUM(E55:E62)</f>
        <v>0</v>
      </c>
      <c r="F63" s="76"/>
    </row>
    <row r="64" spans="1:10" customFormat="1" ht="15" customHeight="1" x14ac:dyDescent="0.25">
      <c r="A64" s="2"/>
      <c r="B64" s="493" t="s">
        <v>106</v>
      </c>
      <c r="C64" s="493"/>
      <c r="D64" s="493"/>
      <c r="E64" s="493"/>
      <c r="F64" s="2"/>
    </row>
    <row r="65" spans="1:7" customFormat="1" ht="47.25" customHeight="1" x14ac:dyDescent="0.25">
      <c r="A65" s="2"/>
      <c r="B65" s="494" t="s">
        <v>194</v>
      </c>
      <c r="C65" s="494"/>
      <c r="D65" s="494"/>
      <c r="E65" s="494"/>
      <c r="F65" s="2"/>
    </row>
    <row r="66" spans="1:7" customFormat="1" ht="15" x14ac:dyDescent="0.25">
      <c r="A66" s="2"/>
      <c r="B66" s="494" t="s">
        <v>206</v>
      </c>
      <c r="C66" s="494"/>
      <c r="D66" s="494"/>
      <c r="E66" s="494"/>
      <c r="F66" s="2"/>
    </row>
    <row r="67" spans="1:7" customFormat="1" ht="15" x14ac:dyDescent="0.25">
      <c r="A67" s="2"/>
      <c r="B67" s="276"/>
      <c r="C67" s="276"/>
      <c r="D67" s="276"/>
      <c r="E67" s="276"/>
      <c r="F67" s="2"/>
    </row>
    <row r="68" spans="1:7" customFormat="1" ht="15.75" customHeight="1" x14ac:dyDescent="0.25">
      <c r="A68" s="2"/>
      <c r="B68" s="496" t="s">
        <v>109</v>
      </c>
      <c r="C68" s="497"/>
      <c r="D68" s="497"/>
      <c r="E68" s="498"/>
      <c r="F68" s="2"/>
    </row>
    <row r="69" spans="1:7" x14ac:dyDescent="0.25">
      <c r="B69" s="271" t="s">
        <v>24</v>
      </c>
      <c r="C69" s="484" t="s">
        <v>110</v>
      </c>
      <c r="D69" s="486" t="s">
        <v>67</v>
      </c>
      <c r="E69" s="271" t="s">
        <v>68</v>
      </c>
      <c r="F69" s="242"/>
    </row>
    <row r="70" spans="1:7" x14ac:dyDescent="0.25">
      <c r="B70" s="20" t="s">
        <v>42</v>
      </c>
      <c r="C70" s="504" t="s">
        <v>207</v>
      </c>
      <c r="D70" s="505"/>
      <c r="E70" s="101">
        <f>(0*22)-(E37*6%)</f>
        <v>0</v>
      </c>
      <c r="F70" s="59"/>
    </row>
    <row r="71" spans="1:7" x14ac:dyDescent="0.25">
      <c r="B71" s="20" t="s">
        <v>44</v>
      </c>
      <c r="C71" s="504" t="s">
        <v>208</v>
      </c>
      <c r="D71" s="505"/>
      <c r="E71" s="101">
        <f>0*22</f>
        <v>0</v>
      </c>
      <c r="F71" s="229"/>
    </row>
    <row r="72" spans="1:7" x14ac:dyDescent="0.25">
      <c r="B72" s="20" t="s">
        <v>47</v>
      </c>
      <c r="C72" s="506" t="s">
        <v>113</v>
      </c>
      <c r="D72" s="507"/>
      <c r="E72" s="12" t="s">
        <v>114</v>
      </c>
      <c r="F72" s="59"/>
    </row>
    <row r="73" spans="1:7" x14ac:dyDescent="0.25">
      <c r="B73" s="20" t="s">
        <v>50</v>
      </c>
      <c r="C73" s="506" t="s">
        <v>115</v>
      </c>
      <c r="D73" s="507"/>
      <c r="E73" s="12" t="s">
        <v>114</v>
      </c>
      <c r="F73" s="59"/>
    </row>
    <row r="74" spans="1:7" x14ac:dyDescent="0.25">
      <c r="B74" s="20" t="s">
        <v>75</v>
      </c>
      <c r="C74" s="506" t="s">
        <v>116</v>
      </c>
      <c r="D74" s="507"/>
      <c r="E74" s="12" t="s">
        <v>114</v>
      </c>
      <c r="F74" s="59"/>
    </row>
    <row r="75" spans="1:7" x14ac:dyDescent="0.25">
      <c r="B75" s="20" t="s">
        <v>77</v>
      </c>
      <c r="C75" s="506" t="s">
        <v>117</v>
      </c>
      <c r="D75" s="507"/>
      <c r="E75" s="12" t="s">
        <v>114</v>
      </c>
      <c r="F75" s="59"/>
    </row>
    <row r="76" spans="1:7" ht="15.75" customHeight="1" x14ac:dyDescent="0.25">
      <c r="B76" s="499" t="s">
        <v>118</v>
      </c>
      <c r="C76" s="499"/>
      <c r="D76" s="499"/>
      <c r="E76" s="272">
        <f>SUM(E70:E75)</f>
        <v>0</v>
      </c>
      <c r="F76" s="76"/>
    </row>
    <row r="77" spans="1:7" customFormat="1" ht="15" customHeight="1" x14ac:dyDescent="0.25">
      <c r="A77" s="2"/>
      <c r="B77" s="493" t="s">
        <v>119</v>
      </c>
      <c r="C77" s="493"/>
      <c r="D77" s="493"/>
      <c r="E77" s="493"/>
      <c r="F77" s="2"/>
    </row>
    <row r="78" spans="1:7" customFormat="1" ht="26.25" customHeight="1" x14ac:dyDescent="0.25">
      <c r="A78" s="2"/>
      <c r="B78" s="494" t="s">
        <v>120</v>
      </c>
      <c r="C78" s="494"/>
      <c r="D78" s="494"/>
      <c r="E78" s="494"/>
      <c r="F78" s="2"/>
    </row>
    <row r="79" spans="1:7" customFormat="1" ht="15" x14ac:dyDescent="0.25">
      <c r="A79" s="2"/>
      <c r="B79" s="494"/>
      <c r="C79" s="494"/>
      <c r="D79" s="494"/>
      <c r="E79" s="494"/>
      <c r="F79" s="2"/>
    </row>
    <row r="80" spans="1:7" ht="15.75" customHeight="1" x14ac:dyDescent="0.25">
      <c r="B80" s="496" t="s">
        <v>121</v>
      </c>
      <c r="C80" s="497"/>
      <c r="D80" s="497"/>
      <c r="E80" s="498"/>
      <c r="F80" s="247"/>
      <c r="G80" s="63"/>
    </row>
    <row r="81" spans="1:7" ht="15.75" customHeight="1" x14ac:dyDescent="0.25">
      <c r="B81" s="271">
        <v>2</v>
      </c>
      <c r="C81" s="484" t="s">
        <v>122</v>
      </c>
      <c r="D81" s="486"/>
      <c r="E81" s="271" t="s">
        <v>68</v>
      </c>
      <c r="F81" s="248"/>
      <c r="G81" s="64"/>
    </row>
    <row r="82" spans="1:7" ht="15.75" customHeight="1" x14ac:dyDescent="0.25">
      <c r="B82" s="67" t="s">
        <v>19</v>
      </c>
      <c r="C82" s="501" t="s">
        <v>88</v>
      </c>
      <c r="D82" s="502"/>
      <c r="E82" s="69">
        <f>E48</f>
        <v>0</v>
      </c>
      <c r="F82" s="249"/>
      <c r="G82" s="65"/>
    </row>
    <row r="83" spans="1:7" ht="15.75" customHeight="1" x14ac:dyDescent="0.25">
      <c r="B83" s="67" t="s">
        <v>22</v>
      </c>
      <c r="C83" s="501" t="s">
        <v>97</v>
      </c>
      <c r="D83" s="502"/>
      <c r="E83" s="69">
        <f>E63</f>
        <v>0</v>
      </c>
      <c r="F83" s="249"/>
      <c r="G83" s="65"/>
    </row>
    <row r="84" spans="1:7" ht="15.75" customHeight="1" x14ac:dyDescent="0.25">
      <c r="B84" s="67" t="s">
        <v>24</v>
      </c>
      <c r="C84" s="501" t="s">
        <v>110</v>
      </c>
      <c r="D84" s="502"/>
      <c r="E84" s="69">
        <f>E76</f>
        <v>0</v>
      </c>
      <c r="F84" s="249"/>
      <c r="G84" s="65"/>
    </row>
    <row r="85" spans="1:7" ht="15.75" customHeight="1" x14ac:dyDescent="0.25">
      <c r="B85" s="499" t="s">
        <v>37</v>
      </c>
      <c r="C85" s="499"/>
      <c r="D85" s="499"/>
      <c r="E85" s="272">
        <f>SUM(E82:E84)</f>
        <v>0</v>
      </c>
      <c r="F85" s="250"/>
      <c r="G85" s="66"/>
    </row>
    <row r="86" spans="1:7" ht="15.75" customHeight="1" x14ac:dyDescent="0.25">
      <c r="A86" s="2"/>
      <c r="B86" s="242"/>
      <c r="C86" s="242"/>
      <c r="D86" s="242"/>
      <c r="E86" s="76"/>
      <c r="F86" s="250"/>
      <c r="G86" s="66"/>
    </row>
    <row r="87" spans="1:7" ht="15.75" customHeight="1" x14ac:dyDescent="0.25">
      <c r="B87" s="475" t="s">
        <v>123</v>
      </c>
      <c r="C87" s="476"/>
      <c r="D87" s="476"/>
      <c r="E87" s="477"/>
      <c r="F87" s="242"/>
    </row>
    <row r="88" spans="1:7" ht="15.75" customHeight="1" x14ac:dyDescent="0.25">
      <c r="A88" s="2"/>
      <c r="B88" s="242"/>
      <c r="C88" s="242"/>
      <c r="D88" s="242"/>
      <c r="E88" s="76"/>
      <c r="F88" s="242"/>
    </row>
    <row r="89" spans="1:7" ht="15.75" customHeight="1" x14ac:dyDescent="0.25">
      <c r="B89" s="271">
        <v>3</v>
      </c>
      <c r="C89" s="270" t="s">
        <v>124</v>
      </c>
      <c r="D89" s="271" t="s">
        <v>67</v>
      </c>
      <c r="E89" s="271" t="s">
        <v>68</v>
      </c>
      <c r="F89" s="242"/>
    </row>
    <row r="90" spans="1:7" ht="15.75" customHeight="1" x14ac:dyDescent="0.25">
      <c r="B90" s="57" t="s">
        <v>42</v>
      </c>
      <c r="C90" s="24" t="s">
        <v>196</v>
      </c>
      <c r="D90" s="77">
        <v>4.1999999999999997E-3</v>
      </c>
      <c r="E90" s="58">
        <f>ROUND($E$37*D90,2)</f>
        <v>0</v>
      </c>
      <c r="F90" s="76"/>
    </row>
    <row r="91" spans="1:7" ht="15.75" customHeight="1" x14ac:dyDescent="0.25">
      <c r="B91" s="57" t="s">
        <v>44</v>
      </c>
      <c r="C91" s="24" t="s">
        <v>197</v>
      </c>
      <c r="D91" s="77">
        <f>8%*D90</f>
        <v>3.3599999999999998E-4</v>
      </c>
      <c r="E91" s="58">
        <f>ROUND($E$37*D91,2)</f>
        <v>0</v>
      </c>
      <c r="F91" s="76"/>
    </row>
    <row r="92" spans="1:7" ht="15.75" customHeight="1" x14ac:dyDescent="0.25">
      <c r="B92" s="57" t="s">
        <v>47</v>
      </c>
      <c r="C92" s="24" t="s">
        <v>198</v>
      </c>
      <c r="D92" s="230">
        <f>(1+2/12+(1/3*1/12))*0.08* 0.4*0.9</f>
        <v>3.4400000000000007E-2</v>
      </c>
      <c r="E92" s="58">
        <f t="shared" ref="E92:E95" si="1">ROUND($E$37*D92,2)</f>
        <v>0</v>
      </c>
      <c r="F92" s="229"/>
    </row>
    <row r="93" spans="1:7" ht="15.75" customHeight="1" x14ac:dyDescent="0.25">
      <c r="B93" s="57" t="s">
        <v>50</v>
      </c>
      <c r="C93" s="24" t="s">
        <v>199</v>
      </c>
      <c r="D93" s="77">
        <f>((1/30)*7)/12</f>
        <v>1.9444444444444445E-2</v>
      </c>
      <c r="E93" s="58">
        <f t="shared" si="1"/>
        <v>0</v>
      </c>
      <c r="F93" s="76"/>
    </row>
    <row r="94" spans="1:7" ht="15.75" customHeight="1" x14ac:dyDescent="0.25">
      <c r="B94" s="57" t="s">
        <v>75</v>
      </c>
      <c r="C94" s="24" t="s">
        <v>200</v>
      </c>
      <c r="D94" s="77">
        <f>D93*D63</f>
        <v>7.1555555555555574E-3</v>
      </c>
      <c r="E94" s="58">
        <f t="shared" si="1"/>
        <v>0</v>
      </c>
      <c r="F94" s="59"/>
    </row>
    <row r="95" spans="1:7" ht="15.75" customHeight="1" x14ac:dyDescent="0.25">
      <c r="B95" s="57" t="s">
        <v>77</v>
      </c>
      <c r="C95" s="24" t="s">
        <v>201</v>
      </c>
      <c r="D95" s="230">
        <f>((1.94)*0.08*0.4/10)</f>
        <v>6.208E-3</v>
      </c>
      <c r="E95" s="58">
        <f t="shared" si="1"/>
        <v>0</v>
      </c>
      <c r="F95" s="59"/>
    </row>
    <row r="96" spans="1:7" ht="15.75" customHeight="1" x14ac:dyDescent="0.25">
      <c r="B96" s="499" t="s">
        <v>37</v>
      </c>
      <c r="C96" s="499"/>
      <c r="D96" s="274">
        <f>SUM(D90:D95)</f>
        <v>7.1744000000000016E-2</v>
      </c>
      <c r="E96" s="272">
        <f>SUM(E90:E95)-0.01</f>
        <v>-0.01</v>
      </c>
      <c r="F96" s="76"/>
    </row>
    <row r="97" spans="1:6" ht="15.75" customHeight="1" x14ac:dyDescent="0.25">
      <c r="B97" s="494" t="s">
        <v>131</v>
      </c>
      <c r="C97" s="494"/>
      <c r="D97" s="494"/>
      <c r="E97" s="494"/>
      <c r="F97" s="76"/>
    </row>
    <row r="98" spans="1:6" ht="28.5" customHeight="1" x14ac:dyDescent="0.25">
      <c r="B98" s="494" t="s">
        <v>132</v>
      </c>
      <c r="C98" s="494"/>
      <c r="D98" s="494"/>
      <c r="E98" s="494"/>
      <c r="F98" s="76"/>
    </row>
    <row r="99" spans="1:6" ht="15.75" customHeight="1" x14ac:dyDescent="0.25">
      <c r="A99" s="2"/>
      <c r="B99" s="242"/>
      <c r="C99" s="242"/>
      <c r="D99" s="242"/>
      <c r="E99" s="76"/>
      <c r="F99" s="76"/>
    </row>
    <row r="100" spans="1:6" ht="15.75" customHeight="1" x14ac:dyDescent="0.25">
      <c r="B100" s="475" t="s">
        <v>133</v>
      </c>
      <c r="C100" s="476"/>
      <c r="D100" s="476"/>
      <c r="E100" s="477"/>
      <c r="F100" s="242"/>
    </row>
    <row r="101" spans="1:6" customFormat="1" ht="30" customHeight="1" x14ac:dyDescent="0.25">
      <c r="A101" s="2" t="s">
        <v>134</v>
      </c>
      <c r="B101" s="493" t="s">
        <v>135</v>
      </c>
      <c r="C101" s="493"/>
      <c r="D101" s="493"/>
      <c r="E101" s="493"/>
      <c r="F101" s="2"/>
    </row>
    <row r="102" spans="1:6" customFormat="1" x14ac:dyDescent="0.25">
      <c r="A102" s="1"/>
      <c r="B102" s="277"/>
      <c r="C102" s="277"/>
      <c r="D102" s="277"/>
      <c r="E102" s="277"/>
      <c r="F102" s="1"/>
    </row>
    <row r="103" spans="1:6" ht="15.75" customHeight="1" x14ac:dyDescent="0.25">
      <c r="B103" s="496" t="s">
        <v>136</v>
      </c>
      <c r="C103" s="497"/>
      <c r="D103" s="497"/>
      <c r="E103" s="498"/>
      <c r="F103" s="242"/>
    </row>
    <row r="104" spans="1:6" ht="15.75" customHeight="1" x14ac:dyDescent="0.25">
      <c r="B104" s="271" t="s">
        <v>137</v>
      </c>
      <c r="C104" s="270" t="s">
        <v>138</v>
      </c>
      <c r="D104" s="271" t="s">
        <v>67</v>
      </c>
      <c r="E104" s="271" t="s">
        <v>68</v>
      </c>
      <c r="F104" s="242"/>
    </row>
    <row r="105" spans="1:6" ht="15.75" customHeight="1" x14ac:dyDescent="0.25">
      <c r="B105" s="20" t="s">
        <v>42</v>
      </c>
      <c r="C105" s="24" t="s">
        <v>139</v>
      </c>
      <c r="D105" s="77">
        <v>9.4999999999999998E-3</v>
      </c>
      <c r="E105" s="12">
        <f>ROUND($E$37*D105,2)</f>
        <v>0</v>
      </c>
      <c r="F105" s="59"/>
    </row>
    <row r="106" spans="1:6" ht="15.75" customHeight="1" x14ac:dyDescent="0.25">
      <c r="B106" s="20" t="s">
        <v>44</v>
      </c>
      <c r="C106" s="24" t="s">
        <v>140</v>
      </c>
      <c r="D106" s="77">
        <v>4.1700000000000001E-2</v>
      </c>
      <c r="E106" s="12">
        <f>ROUND($E$37*D106,2)</f>
        <v>0</v>
      </c>
      <c r="F106" s="59"/>
    </row>
    <row r="107" spans="1:6" ht="15.75" customHeight="1" x14ac:dyDescent="0.25">
      <c r="B107" s="20" t="s">
        <v>47</v>
      </c>
      <c r="C107" s="24" t="s">
        <v>141</v>
      </c>
      <c r="D107" s="77">
        <v>1E-3</v>
      </c>
      <c r="E107" s="12">
        <f>ROUND($E$37*D107,2)</f>
        <v>0</v>
      </c>
      <c r="F107" s="59"/>
    </row>
    <row r="108" spans="1:6" ht="15.75" customHeight="1" x14ac:dyDescent="0.25">
      <c r="B108" s="20" t="s">
        <v>50</v>
      </c>
      <c r="C108" s="24" t="s">
        <v>142</v>
      </c>
      <c r="D108" s="77">
        <v>6.3E-3</v>
      </c>
      <c r="E108" s="12">
        <f>ROUND($E$37*D108,2)</f>
        <v>0</v>
      </c>
      <c r="F108" s="59"/>
    </row>
    <row r="109" spans="1:6" ht="15.75" customHeight="1" x14ac:dyDescent="0.25">
      <c r="B109" s="20" t="s">
        <v>75</v>
      </c>
      <c r="C109" s="10" t="s">
        <v>143</v>
      </c>
      <c r="D109" s="77">
        <v>2.0000000000000001E-4</v>
      </c>
      <c r="E109" s="12">
        <f>ROUND($E$37*D109,2)</f>
        <v>0</v>
      </c>
      <c r="F109" s="59"/>
    </row>
    <row r="110" spans="1:6" ht="15.75" customHeight="1" x14ac:dyDescent="0.25">
      <c r="B110" s="20" t="s">
        <v>77</v>
      </c>
      <c r="C110" s="10" t="s">
        <v>144</v>
      </c>
      <c r="D110" s="13" t="s">
        <v>114</v>
      </c>
      <c r="E110" s="12">
        <v>0</v>
      </c>
      <c r="F110" s="59"/>
    </row>
    <row r="111" spans="1:6" ht="15.75" customHeight="1" x14ac:dyDescent="0.25">
      <c r="B111" s="499" t="s">
        <v>37</v>
      </c>
      <c r="C111" s="499"/>
      <c r="D111" s="274">
        <f>SUM(D105:D110)</f>
        <v>5.8700000000000002E-2</v>
      </c>
      <c r="E111" s="272">
        <f>SUM(E105:E110)</f>
        <v>0</v>
      </c>
      <c r="F111" s="76"/>
    </row>
    <row r="112" spans="1:6" customFormat="1" x14ac:dyDescent="0.25">
      <c r="A112" s="2"/>
      <c r="B112" s="242"/>
      <c r="C112" s="242"/>
      <c r="D112" s="282"/>
      <c r="E112" s="76"/>
      <c r="F112" s="2"/>
    </row>
    <row r="113" spans="1:10" customFormat="1" ht="15.75" customHeight="1" x14ac:dyDescent="0.25">
      <c r="A113" s="2"/>
      <c r="B113" s="540" t="s">
        <v>145</v>
      </c>
      <c r="C113" s="541"/>
      <c r="D113" s="541"/>
      <c r="E113" s="542"/>
      <c r="F113" s="2"/>
    </row>
    <row r="114" spans="1:10" customFormat="1" x14ac:dyDescent="0.25">
      <c r="A114" s="2"/>
      <c r="B114" s="383" t="s">
        <v>146</v>
      </c>
      <c r="C114" s="543" t="s">
        <v>147</v>
      </c>
      <c r="D114" s="544"/>
      <c r="E114" s="383" t="s">
        <v>68</v>
      </c>
      <c r="F114" s="2"/>
    </row>
    <row r="115" spans="1:10" customFormat="1" x14ac:dyDescent="0.25">
      <c r="A115" s="2"/>
      <c r="B115" s="380" t="s">
        <v>42</v>
      </c>
      <c r="C115" s="531" t="s">
        <v>148</v>
      </c>
      <c r="D115" s="532"/>
      <c r="E115" s="381">
        <v>0</v>
      </c>
      <c r="F115" s="2"/>
    </row>
    <row r="116" spans="1:10" customFormat="1" x14ac:dyDescent="0.25">
      <c r="A116" s="2"/>
      <c r="B116" s="543" t="s">
        <v>37</v>
      </c>
      <c r="C116" s="545"/>
      <c r="D116" s="544"/>
      <c r="E116" s="384">
        <f>SUM(E115:E115)</f>
        <v>0</v>
      </c>
      <c r="F116" s="2"/>
    </row>
    <row r="117" spans="1:10" customFormat="1" x14ac:dyDescent="0.25">
      <c r="A117" s="2"/>
      <c r="B117" s="242"/>
      <c r="C117" s="242"/>
      <c r="D117" s="282"/>
      <c r="E117" s="76"/>
      <c r="F117" s="2"/>
    </row>
    <row r="118" spans="1:10" s="2" customFormat="1" ht="15.75" customHeight="1" x14ac:dyDescent="0.25">
      <c r="B118" s="496" t="s">
        <v>149</v>
      </c>
      <c r="C118" s="497"/>
      <c r="D118" s="497"/>
      <c r="E118" s="498"/>
      <c r="F118" s="247"/>
      <c r="G118" s="63"/>
      <c r="J118" s="70"/>
    </row>
    <row r="119" spans="1:10" s="2" customFormat="1" ht="15.75" customHeight="1" x14ac:dyDescent="0.25">
      <c r="B119" s="271">
        <v>4</v>
      </c>
      <c r="C119" s="484" t="s">
        <v>150</v>
      </c>
      <c r="D119" s="486"/>
      <c r="E119" s="271"/>
      <c r="F119" s="251"/>
      <c r="G119" s="64"/>
      <c r="J119" s="70"/>
    </row>
    <row r="120" spans="1:10" s="2" customFormat="1" ht="15.75" customHeight="1" x14ac:dyDescent="0.25">
      <c r="B120" s="68" t="s">
        <v>137</v>
      </c>
      <c r="C120" s="508" t="s">
        <v>151</v>
      </c>
      <c r="D120" s="508"/>
      <c r="E120" s="69">
        <f>E111</f>
        <v>0</v>
      </c>
      <c r="F120" s="249"/>
      <c r="G120" s="65"/>
      <c r="J120" s="70"/>
    </row>
    <row r="121" spans="1:10" s="2" customFormat="1" ht="15.75" customHeight="1" x14ac:dyDescent="0.25">
      <c r="B121" s="68" t="s">
        <v>146</v>
      </c>
      <c r="C121" s="283" t="s">
        <v>148</v>
      </c>
      <c r="D121" s="283"/>
      <c r="E121" s="69">
        <f>E116</f>
        <v>0</v>
      </c>
      <c r="F121" s="250"/>
      <c r="G121" s="66"/>
      <c r="J121" s="70"/>
    </row>
    <row r="122" spans="1:10" ht="15" customHeight="1" x14ac:dyDescent="0.25">
      <c r="A122" s="2"/>
      <c r="B122" s="499" t="s">
        <v>37</v>
      </c>
      <c r="C122" s="499"/>
      <c r="D122" s="499"/>
      <c r="E122" s="272">
        <f>SUM(E120:E120)</f>
        <v>0</v>
      </c>
      <c r="F122" s="242"/>
    </row>
    <row r="123" spans="1:10" ht="15" customHeight="1" x14ac:dyDescent="0.25">
      <c r="A123" s="2"/>
      <c r="B123" s="493"/>
      <c r="C123" s="493"/>
      <c r="D123" s="493"/>
      <c r="E123" s="493"/>
      <c r="F123" s="242"/>
    </row>
    <row r="124" spans="1:10" ht="12.75" customHeight="1" x14ac:dyDescent="0.25">
      <c r="B124" s="475" t="s">
        <v>152</v>
      </c>
      <c r="C124" s="476"/>
      <c r="D124" s="476"/>
      <c r="E124" s="477"/>
      <c r="F124" s="242"/>
    </row>
    <row r="125" spans="1:10" ht="12.75" customHeight="1" x14ac:dyDescent="0.25">
      <c r="A125" s="2"/>
      <c r="B125" s="242"/>
      <c r="C125" s="242"/>
      <c r="D125" s="242"/>
      <c r="E125" s="76"/>
      <c r="F125" s="242"/>
    </row>
    <row r="126" spans="1:10" ht="12.75" customHeight="1" x14ac:dyDescent="0.25">
      <c r="B126" s="271">
        <v>5</v>
      </c>
      <c r="C126" s="484" t="s">
        <v>153</v>
      </c>
      <c r="D126" s="486" t="s">
        <v>67</v>
      </c>
      <c r="E126" s="271" t="s">
        <v>68</v>
      </c>
      <c r="F126" s="242"/>
    </row>
    <row r="127" spans="1:10" x14ac:dyDescent="0.25">
      <c r="B127" s="57" t="s">
        <v>42</v>
      </c>
      <c r="C127" s="536" t="s">
        <v>154</v>
      </c>
      <c r="D127" s="537"/>
      <c r="E127" s="284">
        <f>'Quadro 03 -UNIFORMES'!I62</f>
        <v>0</v>
      </c>
      <c r="F127" s="76"/>
    </row>
    <row r="128" spans="1:10" x14ac:dyDescent="0.25">
      <c r="B128" s="20" t="s">
        <v>44</v>
      </c>
      <c r="C128" s="506" t="s">
        <v>155</v>
      </c>
      <c r="D128" s="507"/>
      <c r="E128" s="284">
        <v>0</v>
      </c>
    </row>
    <row r="129" spans="1:11" x14ac:dyDescent="0.25">
      <c r="B129" s="20" t="s">
        <v>47</v>
      </c>
      <c r="C129" s="506" t="s">
        <v>156</v>
      </c>
      <c r="D129" s="507"/>
      <c r="E129" s="292">
        <f>'Quadro 05 - EPI'!C11</f>
        <v>0</v>
      </c>
      <c r="F129" s="256"/>
    </row>
    <row r="130" spans="1:11" x14ac:dyDescent="0.25">
      <c r="B130" s="20" t="s">
        <v>50</v>
      </c>
      <c r="C130" s="529" t="s">
        <v>83</v>
      </c>
      <c r="D130" s="530"/>
      <c r="E130" s="284">
        <v>0</v>
      </c>
      <c r="F130" s="242"/>
    </row>
    <row r="131" spans="1:11" x14ac:dyDescent="0.25">
      <c r="B131" s="484"/>
      <c r="C131" s="485" t="s">
        <v>157</v>
      </c>
      <c r="D131" s="486"/>
      <c r="E131" s="272">
        <f>SUM(E127:E130)</f>
        <v>0</v>
      </c>
      <c r="F131" s="242"/>
    </row>
    <row r="132" spans="1:11" customFormat="1" ht="22.5" customHeight="1" x14ac:dyDescent="0.25">
      <c r="A132" s="2"/>
      <c r="B132" s="493" t="s">
        <v>158</v>
      </c>
      <c r="C132" s="493"/>
      <c r="D132" s="493"/>
      <c r="E132" s="493"/>
      <c r="F132" s="2"/>
      <c r="H132" s="100"/>
      <c r="I132" s="100"/>
      <c r="J132" s="390"/>
      <c r="K132" s="291"/>
    </row>
    <row r="133" spans="1:11" customFormat="1" ht="15" x14ac:dyDescent="0.25">
      <c r="A133" s="2"/>
      <c r="B133" s="285"/>
      <c r="C133" s="285"/>
      <c r="D133" s="285"/>
      <c r="E133" s="285"/>
      <c r="F133" s="2"/>
      <c r="H133" s="100"/>
      <c r="I133" s="100"/>
      <c r="J133" s="390"/>
      <c r="K133" s="291"/>
    </row>
    <row r="134" spans="1:11" ht="15.75" customHeight="1" x14ac:dyDescent="0.25">
      <c r="B134" s="475" t="s">
        <v>159</v>
      </c>
      <c r="C134" s="476"/>
      <c r="D134" s="476"/>
      <c r="E134" s="477"/>
      <c r="F134" s="59"/>
      <c r="H134" s="100"/>
    </row>
    <row r="135" spans="1:11" x14ac:dyDescent="0.25">
      <c r="B135" s="242"/>
      <c r="C135" s="242"/>
      <c r="D135" s="242"/>
      <c r="E135" s="286"/>
      <c r="F135" s="59"/>
    </row>
    <row r="136" spans="1:11" x14ac:dyDescent="0.25">
      <c r="B136" s="271">
        <v>6</v>
      </c>
      <c r="C136" s="271" t="s">
        <v>160</v>
      </c>
      <c r="D136" s="271" t="s">
        <v>67</v>
      </c>
      <c r="E136" s="271" t="s">
        <v>68</v>
      </c>
      <c r="F136" s="526"/>
      <c r="G136" s="527"/>
    </row>
    <row r="137" spans="1:11" x14ac:dyDescent="0.25">
      <c r="B137" s="20" t="s">
        <v>42</v>
      </c>
      <c r="C137" s="30" t="s">
        <v>161</v>
      </c>
      <c r="D137" s="386">
        <v>7.2999999999999995E-2</v>
      </c>
      <c r="E137" s="21">
        <f>D137*E155</f>
        <v>0</v>
      </c>
      <c r="F137" s="528"/>
      <c r="G137" s="527"/>
    </row>
    <row r="138" spans="1:11" x14ac:dyDescent="0.25">
      <c r="B138" s="20" t="s">
        <v>44</v>
      </c>
      <c r="C138" s="30" t="s">
        <v>162</v>
      </c>
      <c r="D138" s="386">
        <v>7.3999999999999996E-2</v>
      </c>
      <c r="E138" s="21">
        <f>D138*E155</f>
        <v>0</v>
      </c>
      <c r="F138" s="528"/>
      <c r="G138" s="527"/>
      <c r="H138" s="100"/>
      <c r="I138" s="100"/>
      <c r="J138" s="390"/>
      <c r="K138" s="291"/>
    </row>
    <row r="139" spans="1:11" x14ac:dyDescent="0.25">
      <c r="B139" s="20" t="s">
        <v>47</v>
      </c>
      <c r="C139" s="10" t="s">
        <v>163</v>
      </c>
      <c r="D139" s="231">
        <f>SUM(D140:D141)</f>
        <v>6.4708163265306123E-2</v>
      </c>
      <c r="E139" s="21">
        <f>(E155+E137+E138)*D139</f>
        <v>0</v>
      </c>
      <c r="F139" s="59"/>
      <c r="G139" s="74"/>
    </row>
    <row r="140" spans="1:11" x14ac:dyDescent="0.25">
      <c r="B140" s="20"/>
      <c r="C140" s="10" t="s">
        <v>202</v>
      </c>
      <c r="D140" s="231">
        <v>4.4299999999999999E-2</v>
      </c>
      <c r="E140" s="58">
        <f>(E155+E137+E138)*D140</f>
        <v>0</v>
      </c>
      <c r="F140" s="539"/>
      <c r="G140" s="538"/>
      <c r="H140"/>
      <c r="I140"/>
      <c r="K140"/>
    </row>
    <row r="141" spans="1:11" x14ac:dyDescent="0.25">
      <c r="B141" s="20"/>
      <c r="C141" s="10" t="s">
        <v>165</v>
      </c>
      <c r="D141" s="231">
        <f>0.02/0.98</f>
        <v>2.0408163265306124E-2</v>
      </c>
      <c r="E141" s="58">
        <f>(E155+E137+E138)*D141</f>
        <v>0</v>
      </c>
      <c r="F141" s="539"/>
      <c r="G141" s="538"/>
      <c r="H141"/>
      <c r="I141"/>
      <c r="K141"/>
    </row>
    <row r="142" spans="1:11" customFormat="1" x14ac:dyDescent="0.25">
      <c r="A142" s="1"/>
      <c r="B142" s="20"/>
      <c r="C142" s="10" t="s">
        <v>166</v>
      </c>
      <c r="D142" s="77"/>
      <c r="E142" s="58"/>
      <c r="F142" s="2"/>
    </row>
    <row r="143" spans="1:11" customFormat="1" x14ac:dyDescent="0.25">
      <c r="A143" s="1"/>
      <c r="B143" s="499" t="s">
        <v>167</v>
      </c>
      <c r="C143" s="499"/>
      <c r="D143" s="274"/>
      <c r="E143" s="272">
        <f>E137+E138+E139</f>
        <v>0</v>
      </c>
      <c r="F143" s="2"/>
      <c r="H143" s="1"/>
      <c r="I143" s="1"/>
      <c r="K143" s="1"/>
    </row>
    <row r="144" spans="1:11" customFormat="1" ht="15" customHeight="1" x14ac:dyDescent="0.25">
      <c r="A144" s="2"/>
      <c r="B144" s="493" t="s">
        <v>168</v>
      </c>
      <c r="C144" s="493"/>
      <c r="D144" s="493"/>
      <c r="E144" s="493"/>
      <c r="F144" s="1"/>
      <c r="H144" s="1"/>
      <c r="I144" s="1"/>
      <c r="K144" s="1"/>
    </row>
    <row r="145" spans="1:6" ht="15" customHeight="1" x14ac:dyDescent="0.25">
      <c r="A145" s="2"/>
      <c r="B145" s="494" t="s">
        <v>169</v>
      </c>
      <c r="C145" s="494"/>
      <c r="D145" s="494"/>
      <c r="E145" s="494"/>
      <c r="F145" s="76"/>
    </row>
    <row r="146" spans="1:6" ht="15" customHeight="1" x14ac:dyDescent="0.25">
      <c r="A146" s="2"/>
      <c r="B146" s="494" t="s">
        <v>170</v>
      </c>
      <c r="C146" s="494"/>
      <c r="D146" s="494"/>
      <c r="E146" s="494"/>
      <c r="F146" s="76"/>
    </row>
    <row r="147" spans="1:6" ht="15.75" customHeight="1" x14ac:dyDescent="0.25">
      <c r="B147" s="494" t="s">
        <v>171</v>
      </c>
      <c r="C147" s="494"/>
      <c r="D147" s="494"/>
      <c r="E147" s="494"/>
      <c r="F147" s="243"/>
    </row>
    <row r="148" spans="1:6" ht="15.75" customHeight="1" x14ac:dyDescent="0.25">
      <c r="B148" s="496" t="s">
        <v>172</v>
      </c>
      <c r="C148" s="497"/>
      <c r="D148" s="497"/>
      <c r="E148" s="498"/>
      <c r="F148" s="252"/>
    </row>
    <row r="149" spans="1:6" ht="15.75" customHeight="1" x14ac:dyDescent="0.25">
      <c r="B149" s="484" t="s">
        <v>173</v>
      </c>
      <c r="C149" s="485"/>
      <c r="D149" s="486" t="s">
        <v>68</v>
      </c>
      <c r="E149" s="271" t="s">
        <v>68</v>
      </c>
      <c r="F149" s="252"/>
    </row>
    <row r="150" spans="1:6" x14ac:dyDescent="0.25">
      <c r="B150" s="20" t="s">
        <v>42</v>
      </c>
      <c r="C150" s="506" t="s">
        <v>175</v>
      </c>
      <c r="D150" s="507"/>
      <c r="E150" s="48">
        <f>E37</f>
        <v>0</v>
      </c>
      <c r="F150" s="252"/>
    </row>
    <row r="151" spans="1:6" x14ac:dyDescent="0.25">
      <c r="B151" s="20" t="s">
        <v>44</v>
      </c>
      <c r="C151" s="506" t="s">
        <v>176</v>
      </c>
      <c r="D151" s="507"/>
      <c r="E151" s="48">
        <f>E85</f>
        <v>0</v>
      </c>
      <c r="F151" s="252"/>
    </row>
    <row r="152" spans="1:6" x14ac:dyDescent="0.25">
      <c r="B152" s="20" t="s">
        <v>47</v>
      </c>
      <c r="C152" s="506" t="s">
        <v>177</v>
      </c>
      <c r="D152" s="507"/>
      <c r="E152" s="48">
        <v>0</v>
      </c>
      <c r="F152" s="252"/>
    </row>
    <row r="153" spans="1:6" x14ac:dyDescent="0.25">
      <c r="B153" s="20" t="s">
        <v>50</v>
      </c>
      <c r="C153" s="506" t="s">
        <v>178</v>
      </c>
      <c r="D153" s="507"/>
      <c r="E153" s="48">
        <f>E122</f>
        <v>0</v>
      </c>
      <c r="F153" s="253"/>
    </row>
    <row r="154" spans="1:6" x14ac:dyDescent="0.25">
      <c r="B154" s="20" t="s">
        <v>75</v>
      </c>
      <c r="C154" s="506" t="s">
        <v>203</v>
      </c>
      <c r="D154" s="507"/>
      <c r="E154" s="48">
        <f>E131</f>
        <v>0</v>
      </c>
      <c r="F154" s="252"/>
    </row>
    <row r="155" spans="1:6" ht="15.75" customHeight="1" x14ac:dyDescent="0.25">
      <c r="B155" s="484" t="s">
        <v>180</v>
      </c>
      <c r="C155" s="485"/>
      <c r="D155" s="486"/>
      <c r="E155" s="272">
        <f>SUM(E150:E154)</f>
        <v>0</v>
      </c>
      <c r="F155" s="254"/>
    </row>
    <row r="156" spans="1:6" x14ac:dyDescent="0.25">
      <c r="B156" s="57" t="s">
        <v>77</v>
      </c>
      <c r="C156" s="506" t="s">
        <v>181</v>
      </c>
      <c r="D156" s="507"/>
      <c r="E156" s="48">
        <f>E143</f>
        <v>0</v>
      </c>
    </row>
    <row r="157" spans="1:6" ht="15.75" customHeight="1" x14ac:dyDescent="0.25">
      <c r="B157" s="484" t="s">
        <v>182</v>
      </c>
      <c r="C157" s="485"/>
      <c r="D157" s="486"/>
      <c r="E157" s="272">
        <f>E155+E156</f>
        <v>0</v>
      </c>
    </row>
    <row r="158" spans="1:6" x14ac:dyDescent="0.25">
      <c r="B158" s="14"/>
      <c r="C158" s="15"/>
      <c r="D158" s="455" t="s">
        <v>183</v>
      </c>
      <c r="E158" s="456" t="e">
        <f>E156/E155</f>
        <v>#DIV/0!</v>
      </c>
    </row>
    <row r="159" spans="1:6" x14ac:dyDescent="0.25">
      <c r="B159" s="14"/>
      <c r="C159" s="15"/>
      <c r="D159" s="14"/>
      <c r="E159" s="14"/>
    </row>
    <row r="160" spans="1:6" ht="95.25" customHeight="1" x14ac:dyDescent="0.25">
      <c r="B160" s="521" t="s">
        <v>184</v>
      </c>
      <c r="C160" s="522"/>
      <c r="D160" s="522"/>
      <c r="E160" s="523"/>
    </row>
    <row r="161" spans="2:5" x14ac:dyDescent="0.25">
      <c r="B161" s="14"/>
      <c r="C161" s="15"/>
      <c r="D161" s="14"/>
      <c r="E161" s="14"/>
    </row>
    <row r="162" spans="2:5" x14ac:dyDescent="0.25">
      <c r="B162" s="512" t="s">
        <v>185</v>
      </c>
      <c r="C162" s="513"/>
      <c r="D162" s="513"/>
      <c r="E162" s="514"/>
    </row>
    <row r="163" spans="2:5" x14ac:dyDescent="0.25">
      <c r="B163" s="515"/>
      <c r="C163" s="516"/>
      <c r="D163" s="516"/>
      <c r="E163" s="517"/>
    </row>
    <row r="164" spans="2:5" x14ac:dyDescent="0.25">
      <c r="B164" s="518"/>
      <c r="C164" s="519"/>
      <c r="D164" s="519"/>
      <c r="E164" s="520"/>
    </row>
    <row r="165" spans="2:5" x14ac:dyDescent="0.25">
      <c r="B165" s="14"/>
      <c r="C165" s="15"/>
      <c r="D165" s="16"/>
      <c r="E165" s="14"/>
    </row>
    <row r="166" spans="2:5" x14ac:dyDescent="0.25">
      <c r="B166" s="14"/>
      <c r="C166" s="15"/>
      <c r="D166" s="14"/>
      <c r="E166" s="14"/>
    </row>
  </sheetData>
  <mergeCells count="108">
    <mergeCell ref="B162:E164"/>
    <mergeCell ref="B160:E160"/>
    <mergeCell ref="F136:G138"/>
    <mergeCell ref="B97:E97"/>
    <mergeCell ref="F44:F45"/>
    <mergeCell ref="B131:D131"/>
    <mergeCell ref="B149:D149"/>
    <mergeCell ref="C150:D150"/>
    <mergeCell ref="B52:E52"/>
    <mergeCell ref="B64:E64"/>
    <mergeCell ref="B65:E65"/>
    <mergeCell ref="F140:G141"/>
    <mergeCell ref="B134:E134"/>
    <mergeCell ref="B143:C143"/>
    <mergeCell ref="B144:E144"/>
    <mergeCell ref="B148:E148"/>
    <mergeCell ref="B145:E145"/>
    <mergeCell ref="B147:E147"/>
    <mergeCell ref="B85:D85"/>
    <mergeCell ref="B87:E87"/>
    <mergeCell ref="C114:D114"/>
    <mergeCell ref="C115:D115"/>
    <mergeCell ref="B116:D116"/>
    <mergeCell ref="C130:D130"/>
    <mergeCell ref="B146:E146"/>
    <mergeCell ref="B51:E51"/>
    <mergeCell ref="C153:D153"/>
    <mergeCell ref="C154:D154"/>
    <mergeCell ref="B155:D155"/>
    <mergeCell ref="C156:D156"/>
    <mergeCell ref="B157:D157"/>
    <mergeCell ref="B124:E124"/>
    <mergeCell ref="B122:D122"/>
    <mergeCell ref="B96:C96"/>
    <mergeCell ref="B100:E100"/>
    <mergeCell ref="B103:E103"/>
    <mergeCell ref="B111:C111"/>
    <mergeCell ref="B118:E118"/>
    <mergeCell ref="C120:D120"/>
    <mergeCell ref="B101:E101"/>
    <mergeCell ref="B113:E113"/>
    <mergeCell ref="C151:D151"/>
    <mergeCell ref="C152:D152"/>
    <mergeCell ref="B132:E132"/>
    <mergeCell ref="C119:D119"/>
    <mergeCell ref="B123:E123"/>
    <mergeCell ref="C126:D126"/>
    <mergeCell ref="C127:D127"/>
    <mergeCell ref="C128:D128"/>
    <mergeCell ref="C129:D129"/>
    <mergeCell ref="H59:J59"/>
    <mergeCell ref="B63:C63"/>
    <mergeCell ref="B76:D76"/>
    <mergeCell ref="B77:E77"/>
    <mergeCell ref="B80:E80"/>
    <mergeCell ref="C81:D81"/>
    <mergeCell ref="C82:D82"/>
    <mergeCell ref="C83:D83"/>
    <mergeCell ref="C84:D84"/>
    <mergeCell ref="B66:E66"/>
    <mergeCell ref="B68:E68"/>
    <mergeCell ref="B78:E78"/>
    <mergeCell ref="B79:E79"/>
    <mergeCell ref="C69:D69"/>
    <mergeCell ref="C70:D70"/>
    <mergeCell ref="C71:D71"/>
    <mergeCell ref="C72:D72"/>
    <mergeCell ref="C73:D73"/>
    <mergeCell ref="C74:D74"/>
    <mergeCell ref="C75:D75"/>
    <mergeCell ref="B98:E98"/>
    <mergeCell ref="D21:E21"/>
    <mergeCell ref="B25:E25"/>
    <mergeCell ref="B53:E53"/>
    <mergeCell ref="B27:B28"/>
    <mergeCell ref="C27:C28"/>
    <mergeCell ref="D27:D28"/>
    <mergeCell ref="E27:E28"/>
    <mergeCell ref="B37:D37"/>
    <mergeCell ref="B40:E40"/>
    <mergeCell ref="B42:E42"/>
    <mergeCell ref="B46:C46"/>
    <mergeCell ref="B48:C48"/>
    <mergeCell ref="B22:E22"/>
    <mergeCell ref="B23:E23"/>
    <mergeCell ref="B38:E38"/>
    <mergeCell ref="B26:E26"/>
    <mergeCell ref="B41:E41"/>
    <mergeCell ref="B50:E50"/>
    <mergeCell ref="B49:E49"/>
    <mergeCell ref="D18:E18"/>
    <mergeCell ref="D19:E19"/>
    <mergeCell ref="D20:E20"/>
    <mergeCell ref="B7:E7"/>
    <mergeCell ref="B2:E2"/>
    <mergeCell ref="B4:C4"/>
    <mergeCell ref="D4:E4"/>
    <mergeCell ref="B5:C5"/>
    <mergeCell ref="D5:E5"/>
    <mergeCell ref="B17:E17"/>
    <mergeCell ref="D8:E8"/>
    <mergeCell ref="D9:E9"/>
    <mergeCell ref="D10:E10"/>
    <mergeCell ref="D11:E11"/>
    <mergeCell ref="B12:E12"/>
    <mergeCell ref="D13:E13"/>
    <mergeCell ref="D14:E14"/>
    <mergeCell ref="B16:E16"/>
  </mergeCells>
  <pageMargins left="0.78740157480314965" right="0.78740157480314965" top="0.98425196850393704" bottom="0.98425196850393704" header="0.31496062992125984" footer="0.31496062992125984"/>
  <pageSetup paperSize="9" scale="44" fitToHeight="0" orientation="portrait" r:id="rId1"/>
  <headerFooter scaleWithDoc="0">
    <oddHeader>&amp;LTermo de Referência 98/2023&amp;RUASG 153173 - ANEXO VIII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59999389629810485"/>
    <pageSetUpPr fitToPage="1"/>
  </sheetPr>
  <dimension ref="A2:R166"/>
  <sheetViews>
    <sheetView showGridLines="0" topLeftCell="A133" zoomScale="85" zoomScaleNormal="85" zoomScaleSheetLayoutView="100" workbookViewId="0">
      <selection activeCell="E153" sqref="E153"/>
    </sheetView>
  </sheetViews>
  <sheetFormatPr defaultRowHeight="15.75" x14ac:dyDescent="0.25"/>
  <cols>
    <col min="1" max="1" width="9.140625" style="1"/>
    <col min="2" max="2" width="15.28515625" style="17" customWidth="1"/>
    <col min="3" max="3" width="65.85546875" style="18" bestFit="1" customWidth="1"/>
    <col min="4" max="4" width="19.28515625" style="17" customWidth="1"/>
    <col min="5" max="5" width="15.5703125" style="17" customWidth="1"/>
    <col min="6" max="6" width="42" style="1" customWidth="1"/>
    <col min="7" max="7" width="75.7109375" style="1" customWidth="1"/>
    <col min="8" max="10" width="8.140625" style="1" customWidth="1"/>
    <col min="11" max="11" width="21" customWidth="1"/>
    <col min="12" max="17" width="9.140625" style="1"/>
    <col min="18" max="18" width="54.140625" style="1" customWidth="1"/>
    <col min="19" max="16384" width="9.140625" style="1"/>
  </cols>
  <sheetData>
    <row r="2" spans="1:6" ht="25.5" customHeight="1" x14ac:dyDescent="0.25">
      <c r="B2" s="475" t="s">
        <v>38</v>
      </c>
      <c r="C2" s="476"/>
      <c r="D2" s="476"/>
      <c r="E2" s="477"/>
    </row>
    <row r="3" spans="1:6" ht="25.5" customHeight="1" x14ac:dyDescent="0.25">
      <c r="A3" s="2"/>
      <c r="B3" s="268"/>
      <c r="C3" s="268"/>
      <c r="D3" s="268"/>
      <c r="E3" s="268"/>
    </row>
    <row r="4" spans="1:6" ht="15.75" customHeight="1" x14ac:dyDescent="0.25">
      <c r="B4" s="478" t="s">
        <v>39</v>
      </c>
      <c r="C4" s="478"/>
      <c r="D4" s="479"/>
      <c r="E4" s="480"/>
    </row>
    <row r="5" spans="1:6" ht="15.75" customHeight="1" x14ac:dyDescent="0.25">
      <c r="B5" s="481" t="s">
        <v>40</v>
      </c>
      <c r="C5" s="481"/>
      <c r="D5" s="482"/>
      <c r="E5" s="483"/>
    </row>
    <row r="6" spans="1:6" ht="15.75" customHeight="1" x14ac:dyDescent="0.25">
      <c r="A6" s="2"/>
      <c r="B6" s="268"/>
      <c r="C6" s="268"/>
      <c r="D6" s="268"/>
      <c r="E6" s="268"/>
    </row>
    <row r="7" spans="1:6" ht="15" customHeight="1" x14ac:dyDescent="0.25">
      <c r="B7" s="475" t="s">
        <v>41</v>
      </c>
      <c r="C7" s="476"/>
      <c r="D7" s="476"/>
      <c r="E7" s="477"/>
    </row>
    <row r="8" spans="1:6" ht="26.25" customHeight="1" x14ac:dyDescent="0.25">
      <c r="B8" s="8" t="s">
        <v>42</v>
      </c>
      <c r="C8" s="29" t="s">
        <v>43</v>
      </c>
      <c r="D8" s="487"/>
      <c r="E8" s="487"/>
    </row>
    <row r="9" spans="1:6" x14ac:dyDescent="0.25">
      <c r="B9" s="26" t="s">
        <v>44</v>
      </c>
      <c r="C9" s="30" t="s">
        <v>45</v>
      </c>
      <c r="D9" s="488" t="s">
        <v>46</v>
      </c>
      <c r="E9" s="488"/>
    </row>
    <row r="10" spans="1:6" ht="17.25" customHeight="1" x14ac:dyDescent="0.25">
      <c r="B10" s="26" t="s">
        <v>47</v>
      </c>
      <c r="C10" s="30" t="s">
        <v>48</v>
      </c>
      <c r="D10" s="489" t="s">
        <v>204</v>
      </c>
      <c r="E10" s="489"/>
    </row>
    <row r="11" spans="1:6" ht="19.5" customHeight="1" x14ac:dyDescent="0.25">
      <c r="B11" s="9" t="s">
        <v>50</v>
      </c>
      <c r="C11" s="31" t="s">
        <v>51</v>
      </c>
      <c r="D11" s="490">
        <v>30</v>
      </c>
      <c r="E11" s="490"/>
    </row>
    <row r="12" spans="1:6" ht="15" customHeight="1" x14ac:dyDescent="0.25">
      <c r="B12" s="475" t="s">
        <v>52</v>
      </c>
      <c r="C12" s="476"/>
      <c r="D12" s="476"/>
      <c r="E12" s="477"/>
    </row>
    <row r="13" spans="1:6" ht="28.5" customHeight="1" x14ac:dyDescent="0.25">
      <c r="B13" s="269" t="s">
        <v>53</v>
      </c>
      <c r="C13" s="269" t="s">
        <v>54</v>
      </c>
      <c r="D13" s="491" t="s">
        <v>55</v>
      </c>
      <c r="E13" s="491"/>
    </row>
    <row r="14" spans="1:6" ht="44.25" customHeight="1" x14ac:dyDescent="0.25">
      <c r="B14" s="23" t="s">
        <v>209</v>
      </c>
      <c r="C14" s="22" t="s">
        <v>56</v>
      </c>
      <c r="D14" s="548">
        <v>2</v>
      </c>
      <c r="E14" s="548"/>
    </row>
    <row r="15" spans="1:6" customFormat="1" x14ac:dyDescent="0.25">
      <c r="A15" s="2"/>
      <c r="B15" s="268"/>
      <c r="C15" s="268"/>
      <c r="D15" s="268"/>
      <c r="E15" s="268"/>
      <c r="F15" s="2"/>
    </row>
    <row r="16" spans="1:6" ht="15" customHeight="1" x14ac:dyDescent="0.25">
      <c r="B16" s="484" t="s">
        <v>57</v>
      </c>
      <c r="C16" s="485"/>
      <c r="D16" s="485"/>
      <c r="E16" s="486"/>
    </row>
    <row r="17" spans="1:6" ht="15" customHeight="1" x14ac:dyDescent="0.25">
      <c r="B17" s="484" t="s">
        <v>58</v>
      </c>
      <c r="C17" s="485"/>
      <c r="D17" s="485"/>
      <c r="E17" s="486"/>
    </row>
    <row r="18" spans="1:6" ht="30" customHeight="1" x14ac:dyDescent="0.25">
      <c r="B18" s="19">
        <v>1</v>
      </c>
      <c r="C18" s="28" t="s">
        <v>59</v>
      </c>
      <c r="D18" s="471" t="str">
        <f>B14</f>
        <v>ELETRICISTA PLANTONISTA DIURNO 12X36</v>
      </c>
      <c r="E18" s="471"/>
    </row>
    <row r="19" spans="1:6" ht="16.5" customHeight="1" x14ac:dyDescent="0.25">
      <c r="B19" s="20">
        <v>2</v>
      </c>
      <c r="C19" s="10" t="s">
        <v>60</v>
      </c>
      <c r="D19" s="472">
        <v>0</v>
      </c>
      <c r="E19" s="472"/>
      <c r="F19" s="76"/>
    </row>
    <row r="20" spans="1:6" ht="21.75" customHeight="1" x14ac:dyDescent="0.25">
      <c r="B20" s="20">
        <v>3</v>
      </c>
      <c r="C20" s="10" t="s">
        <v>61</v>
      </c>
      <c r="D20" s="489"/>
      <c r="E20" s="489"/>
    </row>
    <row r="21" spans="1:6" x14ac:dyDescent="0.25">
      <c r="B21" s="20">
        <v>4</v>
      </c>
      <c r="C21" s="10" t="s">
        <v>62</v>
      </c>
      <c r="D21" s="474"/>
      <c r="E21" s="474"/>
    </row>
    <row r="22" spans="1:6" customFormat="1" ht="15" customHeight="1" x14ac:dyDescent="0.25">
      <c r="A22" s="2"/>
      <c r="B22" s="493" t="s">
        <v>63</v>
      </c>
      <c r="C22" s="493"/>
      <c r="D22" s="493"/>
      <c r="E22" s="493"/>
      <c r="F22" s="2"/>
    </row>
    <row r="23" spans="1:6" customFormat="1" ht="15" customHeight="1" x14ac:dyDescent="0.25">
      <c r="A23" s="2"/>
      <c r="B23" s="494" t="s">
        <v>64</v>
      </c>
      <c r="C23" s="494"/>
      <c r="D23" s="494"/>
      <c r="E23" s="494"/>
      <c r="F23" s="2"/>
    </row>
    <row r="24" spans="1:6" customFormat="1" x14ac:dyDescent="0.25">
      <c r="A24" s="2"/>
      <c r="B24" s="268"/>
      <c r="C24" s="268"/>
      <c r="D24" s="268"/>
      <c r="E24" s="268"/>
      <c r="F24" s="2"/>
    </row>
    <row r="25" spans="1:6" ht="26.25" customHeight="1" x14ac:dyDescent="0.25">
      <c r="B25" s="475" t="s">
        <v>65</v>
      </c>
      <c r="C25" s="476"/>
      <c r="D25" s="476"/>
      <c r="E25" s="477"/>
    </row>
    <row r="26" spans="1:6" ht="15.75" customHeight="1" x14ac:dyDescent="0.25">
      <c r="A26" s="2"/>
      <c r="B26" s="500"/>
      <c r="C26" s="500"/>
      <c r="D26" s="500"/>
      <c r="E26" s="500"/>
    </row>
    <row r="27" spans="1:6" ht="12.75" customHeight="1" x14ac:dyDescent="0.25">
      <c r="B27" s="499">
        <v>1</v>
      </c>
      <c r="C27" s="499" t="s">
        <v>66</v>
      </c>
      <c r="D27" s="499" t="s">
        <v>67</v>
      </c>
      <c r="E27" s="499" t="s">
        <v>68</v>
      </c>
    </row>
    <row r="28" spans="1:6" ht="12.75" customHeight="1" x14ac:dyDescent="0.25">
      <c r="B28" s="499"/>
      <c r="C28" s="499"/>
      <c r="D28" s="499"/>
      <c r="E28" s="499"/>
    </row>
    <row r="29" spans="1:6" x14ac:dyDescent="0.25">
      <c r="B29" s="20" t="s">
        <v>42</v>
      </c>
      <c r="C29" s="30" t="s">
        <v>69</v>
      </c>
      <c r="D29" s="11"/>
      <c r="E29" s="102">
        <f>D19</f>
        <v>0</v>
      </c>
    </row>
    <row r="30" spans="1:6" x14ac:dyDescent="0.25">
      <c r="B30" s="20" t="s">
        <v>44</v>
      </c>
      <c r="C30" s="10" t="s">
        <v>70</v>
      </c>
      <c r="D30" s="11">
        <v>0.3</v>
      </c>
      <c r="E30" s="47">
        <f>E29*D30</f>
        <v>0</v>
      </c>
    </row>
    <row r="31" spans="1:6" ht="15.75" hidden="1" customHeight="1" x14ac:dyDescent="0.25">
      <c r="B31" s="20" t="s">
        <v>47</v>
      </c>
      <c r="C31" s="10" t="s">
        <v>72</v>
      </c>
      <c r="D31" s="11"/>
      <c r="E31" s="47"/>
    </row>
    <row r="32" spans="1:6" ht="15.75" hidden="1" customHeight="1" x14ac:dyDescent="0.25">
      <c r="B32" s="20" t="s">
        <v>50</v>
      </c>
      <c r="C32" s="10" t="s">
        <v>73</v>
      </c>
      <c r="D32" s="11"/>
      <c r="E32" s="12"/>
    </row>
    <row r="33" spans="1:18" ht="15.75" hidden="1" customHeight="1" x14ac:dyDescent="0.25">
      <c r="B33" s="20" t="s">
        <v>75</v>
      </c>
      <c r="C33" s="10" t="s">
        <v>76</v>
      </c>
      <c r="D33" s="11"/>
      <c r="E33" s="12"/>
    </row>
    <row r="34" spans="1:18" ht="15.75" hidden="1" customHeight="1" x14ac:dyDescent="0.25">
      <c r="B34" s="20" t="s">
        <v>77</v>
      </c>
      <c r="C34" s="10" t="s">
        <v>78</v>
      </c>
      <c r="D34" s="11"/>
      <c r="E34" s="12"/>
    </row>
    <row r="35" spans="1:18" ht="15.75" hidden="1" customHeight="1" x14ac:dyDescent="0.25">
      <c r="B35" s="20" t="s">
        <v>80</v>
      </c>
      <c r="C35" s="10" t="s">
        <v>81</v>
      </c>
      <c r="D35" s="11"/>
      <c r="E35" s="12"/>
    </row>
    <row r="36" spans="1:18" ht="15.75" hidden="1" customHeight="1" x14ac:dyDescent="0.25">
      <c r="B36" s="20" t="s">
        <v>82</v>
      </c>
      <c r="C36" s="10" t="s">
        <v>83</v>
      </c>
      <c r="D36" s="11"/>
      <c r="E36" s="12"/>
    </row>
    <row r="37" spans="1:18" ht="15.75" customHeight="1" x14ac:dyDescent="0.25">
      <c r="B37" s="484" t="s">
        <v>84</v>
      </c>
      <c r="C37" s="485"/>
      <c r="D37" s="486"/>
      <c r="E37" s="272">
        <f>SUM(E29:E36)</f>
        <v>0</v>
      </c>
    </row>
    <row r="38" spans="1:18" customFormat="1" ht="18" customHeight="1" x14ac:dyDescent="0.25">
      <c r="A38" s="2"/>
      <c r="B38" s="493" t="s">
        <v>85</v>
      </c>
      <c r="C38" s="493"/>
      <c r="D38" s="493"/>
      <c r="E38" s="493"/>
      <c r="F38" s="2"/>
    </row>
    <row r="39" spans="1:18" customFormat="1" x14ac:dyDescent="0.25">
      <c r="A39" s="2"/>
      <c r="B39" s="268"/>
      <c r="C39" s="268"/>
      <c r="D39" s="268"/>
      <c r="E39" s="268"/>
      <c r="F39" s="2"/>
    </row>
    <row r="40" spans="1:18" ht="15" customHeight="1" x14ac:dyDescent="0.25">
      <c r="B40" s="475" t="s">
        <v>86</v>
      </c>
      <c r="C40" s="476"/>
      <c r="D40" s="476"/>
      <c r="E40" s="477"/>
    </row>
    <row r="41" spans="1:18" ht="15" customHeight="1" x14ac:dyDescent="0.25">
      <c r="A41" s="2"/>
      <c r="B41" s="500"/>
      <c r="C41" s="500"/>
      <c r="D41" s="500"/>
      <c r="E41" s="500"/>
    </row>
    <row r="42" spans="1:18" ht="15" customHeight="1" x14ac:dyDescent="0.25">
      <c r="B42" s="496" t="s">
        <v>189</v>
      </c>
      <c r="C42" s="497"/>
      <c r="D42" s="497"/>
      <c r="E42" s="498"/>
    </row>
    <row r="43" spans="1:18" ht="15" customHeight="1" x14ac:dyDescent="0.25">
      <c r="B43" s="269" t="s">
        <v>19</v>
      </c>
      <c r="C43" s="269" t="s">
        <v>88</v>
      </c>
      <c r="D43" s="269" t="s">
        <v>67</v>
      </c>
      <c r="E43" s="271" t="s">
        <v>68</v>
      </c>
    </row>
    <row r="44" spans="1:18" ht="15" customHeight="1" x14ac:dyDescent="0.25">
      <c r="B44" s="20" t="s">
        <v>42</v>
      </c>
      <c r="C44" s="10" t="s">
        <v>190</v>
      </c>
      <c r="D44" s="77">
        <v>8.3299999999999999E-2</v>
      </c>
      <c r="E44" s="12">
        <f>ROUND(E37*D44,2)</f>
        <v>0</v>
      </c>
    </row>
    <row r="45" spans="1:18" ht="15" customHeight="1" x14ac:dyDescent="0.25">
      <c r="B45" s="57" t="s">
        <v>44</v>
      </c>
      <c r="C45" s="62" t="s">
        <v>191</v>
      </c>
      <c r="D45" s="77">
        <v>0.121</v>
      </c>
      <c r="E45" s="58">
        <f>ROUND(E37*D45,2)</f>
        <v>0</v>
      </c>
      <c r="F45" s="229"/>
    </row>
    <row r="46" spans="1:18" ht="15" customHeight="1" x14ac:dyDescent="0.25">
      <c r="B46" s="499" t="s">
        <v>91</v>
      </c>
      <c r="C46" s="499"/>
      <c r="D46" s="273">
        <f>SUM(D44:D45)</f>
        <v>0.20429999999999998</v>
      </c>
      <c r="E46" s="272">
        <f>SUM(E44:E45)</f>
        <v>0</v>
      </c>
      <c r="F46" s="549"/>
    </row>
    <row r="47" spans="1:18" ht="15" customHeight="1" x14ac:dyDescent="0.2">
      <c r="B47" s="57" t="s">
        <v>47</v>
      </c>
      <c r="C47" s="24" t="s">
        <v>192</v>
      </c>
      <c r="D47" s="77">
        <f>D46*D63</f>
        <v>7.518240000000001E-2</v>
      </c>
      <c r="E47" s="58">
        <f>ROUND(E37*D47,2)</f>
        <v>0</v>
      </c>
      <c r="F47" s="549"/>
      <c r="J47" s="240"/>
      <c r="K47" s="240"/>
      <c r="L47" s="240"/>
      <c r="M47" s="240"/>
      <c r="N47" s="240"/>
      <c r="O47" s="240"/>
      <c r="P47" s="240"/>
      <c r="Q47" s="240"/>
      <c r="R47" s="240"/>
    </row>
    <row r="48" spans="1:18" ht="15" customHeight="1" x14ac:dyDescent="0.2">
      <c r="B48" s="499" t="s">
        <v>37</v>
      </c>
      <c r="C48" s="499"/>
      <c r="D48" s="274">
        <f>D46+D47</f>
        <v>0.27948240000000002</v>
      </c>
      <c r="E48" s="272">
        <f>E46+E47</f>
        <v>0</v>
      </c>
      <c r="F48" s="549"/>
      <c r="J48" s="240"/>
      <c r="K48" s="240"/>
      <c r="L48" s="240"/>
      <c r="M48" s="240"/>
      <c r="N48" s="240"/>
      <c r="O48" s="240"/>
      <c r="P48" s="240"/>
      <c r="Q48" s="240"/>
      <c r="R48" s="240"/>
    </row>
    <row r="49" spans="1:18" customFormat="1" ht="25.5" customHeight="1" x14ac:dyDescent="0.25">
      <c r="A49" s="2"/>
      <c r="B49" s="493" t="s">
        <v>93</v>
      </c>
      <c r="C49" s="493"/>
      <c r="D49" s="493"/>
      <c r="E49" s="493"/>
      <c r="F49" s="549"/>
    </row>
    <row r="50" spans="1:18" customFormat="1" ht="18.75" customHeight="1" x14ac:dyDescent="0.25">
      <c r="A50" s="2"/>
      <c r="B50" s="494" t="s">
        <v>94</v>
      </c>
      <c r="C50" s="494"/>
      <c r="D50" s="494"/>
      <c r="E50" s="494"/>
      <c r="F50" s="549"/>
    </row>
    <row r="51" spans="1:18" customFormat="1" ht="47.25" customHeight="1" x14ac:dyDescent="0.25">
      <c r="A51" s="2"/>
      <c r="B51" s="494" t="s">
        <v>95</v>
      </c>
      <c r="C51" s="494"/>
      <c r="D51" s="494"/>
      <c r="E51" s="494"/>
      <c r="F51" s="549"/>
    </row>
    <row r="52" spans="1:18" customFormat="1" ht="16.5" x14ac:dyDescent="0.25">
      <c r="A52" s="2"/>
      <c r="B52" s="500"/>
      <c r="C52" s="500"/>
      <c r="D52" s="500"/>
      <c r="E52" s="500"/>
      <c r="F52" s="549"/>
    </row>
    <row r="53" spans="1:18" ht="15.75" customHeight="1" x14ac:dyDescent="0.2">
      <c r="B53" s="496" t="s">
        <v>96</v>
      </c>
      <c r="C53" s="497"/>
      <c r="D53" s="497"/>
      <c r="E53" s="498"/>
      <c r="F53" s="549"/>
      <c r="J53" s="240"/>
      <c r="K53" s="240"/>
      <c r="L53" s="240"/>
      <c r="M53" s="240"/>
      <c r="N53" s="240"/>
      <c r="O53" s="240"/>
      <c r="P53" s="240"/>
      <c r="Q53" s="240"/>
      <c r="R53" s="240"/>
    </row>
    <row r="54" spans="1:18" ht="15" customHeight="1" x14ac:dyDescent="0.25">
      <c r="B54" s="269" t="s">
        <v>22</v>
      </c>
      <c r="C54" s="269" t="s">
        <v>97</v>
      </c>
      <c r="D54" s="269" t="s">
        <v>67</v>
      </c>
      <c r="E54" s="271" t="s">
        <v>68</v>
      </c>
      <c r="F54" s="549"/>
    </row>
    <row r="55" spans="1:18" ht="15" customHeight="1" x14ac:dyDescent="0.25">
      <c r="B55" s="20" t="s">
        <v>42</v>
      </c>
      <c r="C55" s="10" t="s">
        <v>98</v>
      </c>
      <c r="D55" s="77">
        <v>0.2</v>
      </c>
      <c r="E55" s="12">
        <f>ROUND($E$37*D55,2)</f>
        <v>0</v>
      </c>
      <c r="F55" s="549"/>
    </row>
    <row r="56" spans="1:18" ht="15" customHeight="1" x14ac:dyDescent="0.25">
      <c r="B56" s="20" t="s">
        <v>44</v>
      </c>
      <c r="C56" s="10" t="s">
        <v>99</v>
      </c>
      <c r="D56" s="77">
        <v>1.4999999999999999E-2</v>
      </c>
      <c r="E56" s="12">
        <f t="shared" ref="E56:E62" si="0">ROUND($E$37*D56,2)</f>
        <v>0</v>
      </c>
    </row>
    <row r="57" spans="1:18" ht="15" customHeight="1" x14ac:dyDescent="0.25">
      <c r="B57" s="20" t="s">
        <v>47</v>
      </c>
      <c r="C57" s="10" t="s">
        <v>100</v>
      </c>
      <c r="D57" s="77">
        <v>0.01</v>
      </c>
      <c r="E57" s="12">
        <f t="shared" si="0"/>
        <v>0</v>
      </c>
    </row>
    <row r="58" spans="1:18" ht="15" customHeight="1" x14ac:dyDescent="0.25">
      <c r="B58" s="20" t="s">
        <v>50</v>
      </c>
      <c r="C58" s="10" t="s">
        <v>101</v>
      </c>
      <c r="D58" s="77">
        <v>2E-3</v>
      </c>
      <c r="E58" s="12">
        <f t="shared" si="0"/>
        <v>0</v>
      </c>
    </row>
    <row r="59" spans="1:18" ht="15" customHeight="1" x14ac:dyDescent="0.25">
      <c r="B59" s="20" t="s">
        <v>75</v>
      </c>
      <c r="C59" s="10" t="s">
        <v>193</v>
      </c>
      <c r="D59" s="77">
        <v>2.5000000000000001E-2</v>
      </c>
      <c r="E59" s="12">
        <f t="shared" si="0"/>
        <v>0</v>
      </c>
    </row>
    <row r="60" spans="1:18" ht="15" customHeight="1" x14ac:dyDescent="0.25">
      <c r="B60" s="20" t="s">
        <v>77</v>
      </c>
      <c r="C60" s="10" t="s">
        <v>103</v>
      </c>
      <c r="D60" s="77">
        <v>0.08</v>
      </c>
      <c r="E60" s="12">
        <f t="shared" si="0"/>
        <v>0</v>
      </c>
      <c r="I60"/>
      <c r="K60" s="1"/>
    </row>
    <row r="61" spans="1:18" ht="15" customHeight="1" x14ac:dyDescent="0.25">
      <c r="B61" s="20" t="s">
        <v>80</v>
      </c>
      <c r="C61" s="30" t="s">
        <v>104</v>
      </c>
      <c r="D61" s="230">
        <v>0.03</v>
      </c>
      <c r="E61" s="12">
        <f t="shared" si="0"/>
        <v>0</v>
      </c>
      <c r="G61" s="100"/>
      <c r="H61" s="100"/>
      <c r="I61" s="390"/>
      <c r="K61" s="1"/>
    </row>
    <row r="62" spans="1:18" ht="15" customHeight="1" x14ac:dyDescent="0.25">
      <c r="B62" s="20" t="s">
        <v>82</v>
      </c>
      <c r="C62" s="10" t="s">
        <v>105</v>
      </c>
      <c r="D62" s="77">
        <v>6.0000000000000001E-3</v>
      </c>
      <c r="E62" s="12">
        <f t="shared" si="0"/>
        <v>0</v>
      </c>
    </row>
    <row r="63" spans="1:18" ht="15" customHeight="1" x14ac:dyDescent="0.25">
      <c r="B63" s="499" t="s">
        <v>37</v>
      </c>
      <c r="C63" s="499"/>
      <c r="D63" s="274">
        <f>SUM(D55:D62)</f>
        <v>0.3680000000000001</v>
      </c>
      <c r="E63" s="272">
        <f>SUM(E55:E62)</f>
        <v>0</v>
      </c>
    </row>
    <row r="64" spans="1:18" customFormat="1" ht="15" customHeight="1" x14ac:dyDescent="0.25">
      <c r="A64" s="2"/>
      <c r="B64" s="493" t="s">
        <v>106</v>
      </c>
      <c r="C64" s="493"/>
      <c r="D64" s="493"/>
      <c r="E64" s="493"/>
      <c r="F64" s="2"/>
    </row>
    <row r="65" spans="1:6" customFormat="1" ht="53.25" customHeight="1" x14ac:dyDescent="0.25">
      <c r="A65" s="2"/>
      <c r="B65" s="503" t="s">
        <v>194</v>
      </c>
      <c r="C65" s="494"/>
      <c r="D65" s="494"/>
      <c r="E65" s="494"/>
      <c r="F65" s="2"/>
    </row>
    <row r="66" spans="1:6" customFormat="1" ht="15" customHeight="1" x14ac:dyDescent="0.25">
      <c r="A66" s="2"/>
      <c r="B66" s="494" t="s">
        <v>108</v>
      </c>
      <c r="C66" s="494"/>
      <c r="D66" s="494"/>
      <c r="E66" s="494"/>
      <c r="F66" s="2"/>
    </row>
    <row r="67" spans="1:6" customFormat="1" ht="15" x14ac:dyDescent="0.25">
      <c r="A67" s="2"/>
      <c r="B67" s="276"/>
      <c r="C67" s="276"/>
      <c r="D67" s="276"/>
      <c r="E67" s="276"/>
      <c r="F67" s="2"/>
    </row>
    <row r="68" spans="1:6" ht="15.75" customHeight="1" x14ac:dyDescent="0.25">
      <c r="A68" s="2"/>
      <c r="B68" s="496" t="s">
        <v>109</v>
      </c>
      <c r="C68" s="497"/>
      <c r="D68" s="497"/>
      <c r="E68" s="498"/>
    </row>
    <row r="69" spans="1:6" x14ac:dyDescent="0.25">
      <c r="B69" s="271" t="s">
        <v>24</v>
      </c>
      <c r="C69" s="484" t="s">
        <v>110</v>
      </c>
      <c r="D69" s="486"/>
      <c r="E69" s="271" t="s">
        <v>68</v>
      </c>
    </row>
    <row r="70" spans="1:6" x14ac:dyDescent="0.25">
      <c r="B70" s="20" t="s">
        <v>42</v>
      </c>
      <c r="C70" s="504" t="s">
        <v>111</v>
      </c>
      <c r="D70" s="505"/>
      <c r="E70" s="101">
        <f>(0*22)-(E37*6%)</f>
        <v>0</v>
      </c>
    </row>
    <row r="71" spans="1:6" x14ac:dyDescent="0.25">
      <c r="B71" s="20" t="s">
        <v>44</v>
      </c>
      <c r="C71" s="504" t="s">
        <v>208</v>
      </c>
      <c r="D71" s="505"/>
      <c r="E71" s="101">
        <f>0*22</f>
        <v>0</v>
      </c>
      <c r="F71" s="229"/>
    </row>
    <row r="72" spans="1:6" x14ac:dyDescent="0.25">
      <c r="B72" s="20" t="s">
        <v>47</v>
      </c>
      <c r="C72" s="506" t="s">
        <v>113</v>
      </c>
      <c r="D72" s="507"/>
      <c r="E72" s="12" t="s">
        <v>114</v>
      </c>
    </row>
    <row r="73" spans="1:6" x14ac:dyDescent="0.25">
      <c r="B73" s="20" t="s">
        <v>50</v>
      </c>
      <c r="C73" s="506" t="s">
        <v>115</v>
      </c>
      <c r="D73" s="507"/>
      <c r="E73" s="12" t="s">
        <v>114</v>
      </c>
    </row>
    <row r="74" spans="1:6" x14ac:dyDescent="0.25">
      <c r="B74" s="20" t="s">
        <v>75</v>
      </c>
      <c r="C74" s="506" t="s">
        <v>116</v>
      </c>
      <c r="D74" s="507"/>
      <c r="E74" s="12" t="s">
        <v>114</v>
      </c>
    </row>
    <row r="75" spans="1:6" x14ac:dyDescent="0.25">
      <c r="B75" s="20" t="s">
        <v>77</v>
      </c>
      <c r="C75" s="506" t="s">
        <v>117</v>
      </c>
      <c r="D75" s="507"/>
      <c r="E75" s="12" t="s">
        <v>114</v>
      </c>
    </row>
    <row r="76" spans="1:6" ht="15.75" customHeight="1" x14ac:dyDescent="0.25">
      <c r="B76" s="499" t="s">
        <v>118</v>
      </c>
      <c r="C76" s="499"/>
      <c r="D76" s="499"/>
      <c r="E76" s="272">
        <f>SUM(E70:E75)</f>
        <v>0</v>
      </c>
    </row>
    <row r="77" spans="1:6" customFormat="1" ht="14.25" customHeight="1" x14ac:dyDescent="0.25">
      <c r="A77" s="2"/>
      <c r="B77" s="493" t="s">
        <v>119</v>
      </c>
      <c r="C77" s="493"/>
      <c r="D77" s="493"/>
      <c r="E77" s="493"/>
      <c r="F77" s="2"/>
    </row>
    <row r="78" spans="1:6" customFormat="1" ht="24.75" customHeight="1" x14ac:dyDescent="0.25">
      <c r="A78" s="2"/>
      <c r="B78" s="494" t="s">
        <v>120</v>
      </c>
      <c r="C78" s="494"/>
      <c r="D78" s="494"/>
      <c r="E78" s="494"/>
      <c r="F78" s="2"/>
    </row>
    <row r="79" spans="1:6" customFormat="1" ht="15" x14ac:dyDescent="0.25">
      <c r="A79" s="2"/>
      <c r="B79" s="494"/>
      <c r="C79" s="494"/>
      <c r="D79" s="494"/>
      <c r="E79" s="494"/>
      <c r="F79" s="2"/>
    </row>
    <row r="80" spans="1:6" ht="15.75" customHeight="1" x14ac:dyDescent="0.25">
      <c r="B80" s="496" t="s">
        <v>121</v>
      </c>
      <c r="C80" s="497"/>
      <c r="D80" s="497"/>
      <c r="E80" s="498"/>
      <c r="F80" s="63"/>
    </row>
    <row r="81" spans="1:7" ht="15.75" customHeight="1" x14ac:dyDescent="0.25">
      <c r="B81" s="271">
        <v>2</v>
      </c>
      <c r="C81" s="484" t="s">
        <v>122</v>
      </c>
      <c r="D81" s="486"/>
      <c r="E81" s="271" t="s">
        <v>68</v>
      </c>
      <c r="F81" s="64"/>
    </row>
    <row r="82" spans="1:7" ht="15.75" customHeight="1" x14ac:dyDescent="0.25">
      <c r="B82" s="67" t="s">
        <v>19</v>
      </c>
      <c r="C82" s="501" t="s">
        <v>88</v>
      </c>
      <c r="D82" s="502"/>
      <c r="E82" s="69">
        <f>E48</f>
        <v>0</v>
      </c>
      <c r="F82" s="65"/>
    </row>
    <row r="83" spans="1:7" ht="15.75" customHeight="1" x14ac:dyDescent="0.25">
      <c r="B83" s="67" t="s">
        <v>22</v>
      </c>
      <c r="C83" s="501" t="s">
        <v>97</v>
      </c>
      <c r="D83" s="502"/>
      <c r="E83" s="69">
        <f>E63</f>
        <v>0</v>
      </c>
      <c r="F83" s="65"/>
    </row>
    <row r="84" spans="1:7" ht="15.75" customHeight="1" x14ac:dyDescent="0.25">
      <c r="B84" s="67" t="s">
        <v>24</v>
      </c>
      <c r="C84" s="501" t="s">
        <v>110</v>
      </c>
      <c r="D84" s="502"/>
      <c r="E84" s="69">
        <f>E76</f>
        <v>0</v>
      </c>
      <c r="F84" s="65"/>
    </row>
    <row r="85" spans="1:7" ht="15.75" customHeight="1" x14ac:dyDescent="0.25">
      <c r="B85" s="499" t="s">
        <v>37</v>
      </c>
      <c r="C85" s="499"/>
      <c r="D85" s="499"/>
      <c r="E85" s="272">
        <f>SUM(E82:E84)</f>
        <v>0</v>
      </c>
      <c r="F85" s="66"/>
    </row>
    <row r="86" spans="1:7" ht="15.75" customHeight="1" x14ac:dyDescent="0.25">
      <c r="A86" s="2"/>
      <c r="B86" s="242"/>
      <c r="C86" s="242"/>
      <c r="D86" s="242"/>
      <c r="E86" s="76"/>
      <c r="F86" s="66"/>
    </row>
    <row r="87" spans="1:7" ht="15.75" customHeight="1" x14ac:dyDescent="0.25">
      <c r="B87" s="475" t="s">
        <v>123</v>
      </c>
      <c r="C87" s="476"/>
      <c r="D87" s="476"/>
      <c r="E87" s="477"/>
    </row>
    <row r="88" spans="1:7" ht="15.75" customHeight="1" x14ac:dyDescent="0.25">
      <c r="A88" s="2"/>
      <c r="B88" s="242"/>
      <c r="C88" s="242"/>
      <c r="D88" s="242"/>
      <c r="E88" s="76"/>
    </row>
    <row r="89" spans="1:7" ht="15.75" customHeight="1" x14ac:dyDescent="0.25">
      <c r="B89" s="271">
        <v>3</v>
      </c>
      <c r="C89" s="270" t="s">
        <v>124</v>
      </c>
      <c r="D89" s="271" t="s">
        <v>67</v>
      </c>
      <c r="E89" s="271" t="s">
        <v>68</v>
      </c>
    </row>
    <row r="90" spans="1:7" ht="15.75" customHeight="1" x14ac:dyDescent="0.25">
      <c r="B90" s="57" t="s">
        <v>42</v>
      </c>
      <c r="C90" s="24" t="s">
        <v>125</v>
      </c>
      <c r="D90" s="77">
        <v>4.1999999999999997E-3</v>
      </c>
      <c r="E90" s="60">
        <f>ROUND($E$37*D90,2)</f>
        <v>0</v>
      </c>
    </row>
    <row r="91" spans="1:7" ht="15.75" customHeight="1" x14ac:dyDescent="0.25">
      <c r="B91" s="57" t="s">
        <v>44</v>
      </c>
      <c r="C91" s="24" t="s">
        <v>126</v>
      </c>
      <c r="D91" s="77">
        <f>8%*D90</f>
        <v>3.3599999999999998E-4</v>
      </c>
      <c r="E91" s="60">
        <f t="shared" ref="E91:E95" si="1">ROUND($E$37*D91,2)</f>
        <v>0</v>
      </c>
    </row>
    <row r="92" spans="1:7" ht="15.75" customHeight="1" x14ac:dyDescent="0.25">
      <c r="B92" s="57" t="s">
        <v>47</v>
      </c>
      <c r="C92" s="24" t="s">
        <v>127</v>
      </c>
      <c r="D92" s="77">
        <f>(1+2/12+(1/3*1/12))*0.08* 0.4*0.9</f>
        <v>3.4400000000000007E-2</v>
      </c>
      <c r="E92" s="58">
        <f t="shared" si="1"/>
        <v>0</v>
      </c>
      <c r="F92" s="550"/>
      <c r="G92" s="551"/>
    </row>
    <row r="93" spans="1:7" ht="15.75" customHeight="1" x14ac:dyDescent="0.25">
      <c r="B93" s="57" t="s">
        <v>50</v>
      </c>
      <c r="C93" s="24" t="s">
        <v>128</v>
      </c>
      <c r="D93" s="77">
        <f>((1/30)*7)/12</f>
        <v>1.9444444444444445E-2</v>
      </c>
      <c r="E93" s="60">
        <f t="shared" si="1"/>
        <v>0</v>
      </c>
      <c r="F93" s="550"/>
      <c r="G93" s="551"/>
    </row>
    <row r="94" spans="1:7" ht="15.75" customHeight="1" x14ac:dyDescent="0.25">
      <c r="B94" s="57" t="s">
        <v>75</v>
      </c>
      <c r="C94" s="24" t="s">
        <v>129</v>
      </c>
      <c r="D94" s="77">
        <f>D93*D63</f>
        <v>7.1555555555555574E-3</v>
      </c>
      <c r="E94" s="58">
        <f t="shared" si="1"/>
        <v>0</v>
      </c>
      <c r="F94" s="550"/>
      <c r="G94" s="551"/>
    </row>
    <row r="95" spans="1:7" ht="15.75" customHeight="1" x14ac:dyDescent="0.25">
      <c r="B95" s="57" t="s">
        <v>77</v>
      </c>
      <c r="C95" s="24" t="s">
        <v>130</v>
      </c>
      <c r="D95" s="77">
        <f>((1.94)*0.08*0.4/10)</f>
        <v>6.208E-3</v>
      </c>
      <c r="E95" s="58">
        <f t="shared" si="1"/>
        <v>0</v>
      </c>
      <c r="F95" s="389"/>
      <c r="G95" s="389"/>
    </row>
    <row r="96" spans="1:7" ht="15.75" customHeight="1" x14ac:dyDescent="0.25">
      <c r="B96" s="499" t="s">
        <v>37</v>
      </c>
      <c r="C96" s="499"/>
      <c r="D96" s="274">
        <f>SUM(D90:D95)</f>
        <v>7.1744000000000016E-2</v>
      </c>
      <c r="E96" s="272">
        <f>SUM(E90:E95)-0.01</f>
        <v>-0.01</v>
      </c>
      <c r="F96" s="389"/>
      <c r="G96" s="389"/>
    </row>
    <row r="97" spans="1:6" ht="15.75" customHeight="1" x14ac:dyDescent="0.25">
      <c r="B97" s="494" t="s">
        <v>131</v>
      </c>
      <c r="C97" s="494"/>
      <c r="D97" s="494"/>
      <c r="E97" s="494"/>
    </row>
    <row r="98" spans="1:6" ht="28.5" customHeight="1" x14ac:dyDescent="0.25">
      <c r="B98" s="494" t="s">
        <v>132</v>
      </c>
      <c r="C98" s="494"/>
      <c r="D98" s="494"/>
      <c r="E98" s="494"/>
    </row>
    <row r="99" spans="1:6" ht="15.75" customHeight="1" x14ac:dyDescent="0.25">
      <c r="A99" s="2"/>
      <c r="B99" s="242"/>
      <c r="C99" s="242"/>
      <c r="D99" s="242"/>
      <c r="E99" s="76"/>
    </row>
    <row r="100" spans="1:6" ht="15.75" customHeight="1" x14ac:dyDescent="0.25">
      <c r="B100" s="475" t="s">
        <v>133</v>
      </c>
      <c r="C100" s="476"/>
      <c r="D100" s="476"/>
      <c r="E100" s="477"/>
    </row>
    <row r="101" spans="1:6" customFormat="1" ht="33" customHeight="1" x14ac:dyDescent="0.25">
      <c r="A101" s="2" t="s">
        <v>134</v>
      </c>
      <c r="B101" s="493" t="s">
        <v>135</v>
      </c>
      <c r="C101" s="493"/>
      <c r="D101" s="493"/>
      <c r="E101" s="493"/>
      <c r="F101" s="2"/>
    </row>
    <row r="102" spans="1:6" customFormat="1" x14ac:dyDescent="0.25">
      <c r="A102" s="1"/>
      <c r="B102" s="277"/>
      <c r="C102" s="277"/>
      <c r="D102" s="277"/>
      <c r="E102" s="277"/>
      <c r="F102" s="1"/>
    </row>
    <row r="103" spans="1:6" ht="15.75" customHeight="1" x14ac:dyDescent="0.25">
      <c r="B103" s="496" t="s">
        <v>136</v>
      </c>
      <c r="C103" s="497"/>
      <c r="D103" s="497"/>
      <c r="E103" s="498"/>
    </row>
    <row r="104" spans="1:6" ht="15.75" customHeight="1" x14ac:dyDescent="0.25">
      <c r="B104" s="271" t="s">
        <v>137</v>
      </c>
      <c r="C104" s="270" t="s">
        <v>138</v>
      </c>
      <c r="D104" s="271" t="s">
        <v>67</v>
      </c>
      <c r="E104" s="271" t="s">
        <v>68</v>
      </c>
    </row>
    <row r="105" spans="1:6" ht="15.75" customHeight="1" x14ac:dyDescent="0.25">
      <c r="B105" s="20" t="s">
        <v>42</v>
      </c>
      <c r="C105" s="24" t="s">
        <v>139</v>
      </c>
      <c r="D105" s="77">
        <v>9.4999999999999998E-3</v>
      </c>
      <c r="E105" s="12">
        <f>ROUND($E$37*D105,2)</f>
        <v>0</v>
      </c>
    </row>
    <row r="106" spans="1:6" ht="15.75" customHeight="1" x14ac:dyDescent="0.25">
      <c r="B106" s="20" t="s">
        <v>44</v>
      </c>
      <c r="C106" s="24" t="s">
        <v>140</v>
      </c>
      <c r="D106" s="77">
        <v>4.1700000000000001E-2</v>
      </c>
      <c r="E106" s="12">
        <f>ROUND($E$37*D106,2)</f>
        <v>0</v>
      </c>
    </row>
    <row r="107" spans="1:6" ht="15.75" customHeight="1" x14ac:dyDescent="0.25">
      <c r="B107" s="20" t="s">
        <v>47</v>
      </c>
      <c r="C107" s="24" t="s">
        <v>141</v>
      </c>
      <c r="D107" s="77">
        <v>1E-3</v>
      </c>
      <c r="E107" s="12">
        <f>ROUND($E$37*D107,2)</f>
        <v>0</v>
      </c>
    </row>
    <row r="108" spans="1:6" ht="15.75" customHeight="1" x14ac:dyDescent="0.25">
      <c r="B108" s="20" t="s">
        <v>50</v>
      </c>
      <c r="C108" s="24" t="s">
        <v>142</v>
      </c>
      <c r="D108" s="77">
        <v>6.3E-3</v>
      </c>
      <c r="E108" s="12">
        <f>ROUND($E$37*D108,2)</f>
        <v>0</v>
      </c>
    </row>
    <row r="109" spans="1:6" ht="15.75" customHeight="1" x14ac:dyDescent="0.25">
      <c r="B109" s="20" t="s">
        <v>75</v>
      </c>
      <c r="C109" s="10" t="s">
        <v>143</v>
      </c>
      <c r="D109" s="77">
        <v>2.0000000000000001E-4</v>
      </c>
      <c r="E109" s="12">
        <f>ROUND($E$37*D109,2)</f>
        <v>0</v>
      </c>
    </row>
    <row r="110" spans="1:6" ht="15.75" customHeight="1" x14ac:dyDescent="0.25">
      <c r="B110" s="20" t="s">
        <v>77</v>
      </c>
      <c r="C110" s="10" t="s">
        <v>144</v>
      </c>
      <c r="D110" s="13" t="s">
        <v>114</v>
      </c>
      <c r="E110" s="12">
        <v>0</v>
      </c>
    </row>
    <row r="111" spans="1:6" ht="15.75" customHeight="1" x14ac:dyDescent="0.25">
      <c r="B111" s="499" t="s">
        <v>37</v>
      </c>
      <c r="C111" s="499"/>
      <c r="D111" s="274">
        <f>SUM(D105:D110)</f>
        <v>5.8700000000000002E-2</v>
      </c>
      <c r="E111" s="272">
        <f>SUM(E105:E110)</f>
        <v>0</v>
      </c>
    </row>
    <row r="112" spans="1:6" customFormat="1" x14ac:dyDescent="0.25">
      <c r="A112" s="2"/>
      <c r="B112" s="242"/>
      <c r="C112" s="242"/>
      <c r="D112" s="282"/>
      <c r="E112" s="76"/>
      <c r="F112" s="2"/>
    </row>
    <row r="113" spans="1:11" customFormat="1" ht="15.75" customHeight="1" x14ac:dyDescent="0.25">
      <c r="A113" s="2"/>
      <c r="B113" s="540" t="s">
        <v>145</v>
      </c>
      <c r="C113" s="541"/>
      <c r="D113" s="541"/>
      <c r="E113" s="542"/>
      <c r="F113" s="2"/>
    </row>
    <row r="114" spans="1:11" customFormat="1" x14ac:dyDescent="0.25">
      <c r="A114" s="2"/>
      <c r="B114" s="383" t="s">
        <v>146</v>
      </c>
      <c r="C114" s="543" t="s">
        <v>147</v>
      </c>
      <c r="D114" s="544"/>
      <c r="E114" s="383" t="s">
        <v>68</v>
      </c>
      <c r="F114" s="2"/>
    </row>
    <row r="115" spans="1:11" customFormat="1" x14ac:dyDescent="0.25">
      <c r="A115" s="2"/>
      <c r="B115" s="380" t="s">
        <v>42</v>
      </c>
      <c r="C115" s="531" t="s">
        <v>148</v>
      </c>
      <c r="D115" s="532"/>
      <c r="E115" s="381">
        <v>0</v>
      </c>
      <c r="F115" s="2"/>
    </row>
    <row r="116" spans="1:11" customFormat="1" x14ac:dyDescent="0.25">
      <c r="A116" s="2"/>
      <c r="B116" s="543" t="s">
        <v>37</v>
      </c>
      <c r="C116" s="545"/>
      <c r="D116" s="544"/>
      <c r="E116" s="384">
        <f>SUM(E115:E115)</f>
        <v>0</v>
      </c>
      <c r="F116" s="2"/>
    </row>
    <row r="117" spans="1:11" customFormat="1" x14ac:dyDescent="0.25">
      <c r="A117" s="2"/>
      <c r="B117" s="242"/>
      <c r="C117" s="242"/>
      <c r="D117" s="282"/>
      <c r="E117" s="76"/>
      <c r="F117" s="2"/>
    </row>
    <row r="118" spans="1:11" s="2" customFormat="1" ht="15.75" customHeight="1" x14ac:dyDescent="0.25">
      <c r="B118" s="496" t="s">
        <v>149</v>
      </c>
      <c r="C118" s="497"/>
      <c r="D118" s="497"/>
      <c r="E118" s="498"/>
      <c r="F118" s="63"/>
      <c r="K118" s="70"/>
    </row>
    <row r="119" spans="1:11" s="2" customFormat="1" ht="15.75" customHeight="1" x14ac:dyDescent="0.25">
      <c r="B119" s="271">
        <v>4</v>
      </c>
      <c r="C119" s="484" t="s">
        <v>150</v>
      </c>
      <c r="D119" s="486"/>
      <c r="E119" s="271"/>
      <c r="F119" s="64"/>
      <c r="K119" s="70"/>
    </row>
    <row r="120" spans="1:11" s="2" customFormat="1" ht="15.75" customHeight="1" x14ac:dyDescent="0.25">
      <c r="B120" s="68" t="s">
        <v>137</v>
      </c>
      <c r="C120" s="508" t="s">
        <v>151</v>
      </c>
      <c r="D120" s="508"/>
      <c r="E120" s="69">
        <f>E111</f>
        <v>0</v>
      </c>
      <c r="F120" s="65"/>
      <c r="K120" s="70"/>
    </row>
    <row r="121" spans="1:11" s="2" customFormat="1" ht="15.75" customHeight="1" x14ac:dyDescent="0.25">
      <c r="B121" s="68" t="s">
        <v>146</v>
      </c>
      <c r="C121" s="283" t="s">
        <v>148</v>
      </c>
      <c r="D121" s="283"/>
      <c r="E121" s="69">
        <f>E116</f>
        <v>0</v>
      </c>
      <c r="F121" s="65"/>
      <c r="K121" s="70"/>
    </row>
    <row r="122" spans="1:11" s="2" customFormat="1" ht="15.75" customHeight="1" x14ac:dyDescent="0.25">
      <c r="B122" s="499" t="s">
        <v>37</v>
      </c>
      <c r="C122" s="499"/>
      <c r="D122" s="499"/>
      <c r="E122" s="272">
        <f>SUM(E120:E120)</f>
        <v>0</v>
      </c>
      <c r="F122" s="66"/>
      <c r="K122" s="70"/>
    </row>
    <row r="123" spans="1:11" s="2" customFormat="1" ht="15.75" customHeight="1" x14ac:dyDescent="0.25">
      <c r="B123" s="493"/>
      <c r="C123" s="493"/>
      <c r="D123" s="493"/>
      <c r="E123" s="493"/>
      <c r="F123" s="66"/>
      <c r="K123" s="70"/>
    </row>
    <row r="124" spans="1:11" ht="15" customHeight="1" x14ac:dyDescent="0.25">
      <c r="B124" s="475" t="s">
        <v>152</v>
      </c>
      <c r="C124" s="476"/>
      <c r="D124" s="476"/>
      <c r="E124" s="477"/>
    </row>
    <row r="125" spans="1:11" ht="15" customHeight="1" x14ac:dyDescent="0.25">
      <c r="A125" s="2"/>
      <c r="B125" s="242"/>
      <c r="C125" s="242"/>
      <c r="D125" s="242"/>
      <c r="E125" s="76"/>
    </row>
    <row r="126" spans="1:11" ht="12.75" customHeight="1" x14ac:dyDescent="0.25">
      <c r="B126" s="271">
        <v>5</v>
      </c>
      <c r="C126" s="484" t="s">
        <v>153</v>
      </c>
      <c r="D126" s="486" t="s">
        <v>67</v>
      </c>
      <c r="E126" s="271" t="s">
        <v>68</v>
      </c>
    </row>
    <row r="127" spans="1:11" x14ac:dyDescent="0.25">
      <c r="B127" s="57" t="s">
        <v>42</v>
      </c>
      <c r="C127" s="536" t="s">
        <v>154</v>
      </c>
      <c r="D127" s="537"/>
      <c r="E127" s="284">
        <f>'Quadro 03 -UNIFORMES'!I63</f>
        <v>0</v>
      </c>
      <c r="F127" s="2"/>
      <c r="G127" s="2"/>
    </row>
    <row r="128" spans="1:11" x14ac:dyDescent="0.25">
      <c r="B128" s="20" t="s">
        <v>44</v>
      </c>
      <c r="C128" s="506" t="s">
        <v>155</v>
      </c>
      <c r="D128" s="507"/>
      <c r="E128" s="284">
        <f>'Quadro 04 - FERRAMENTAS'!C50</f>
        <v>0</v>
      </c>
    </row>
    <row r="129" spans="1:11" x14ac:dyDescent="0.25">
      <c r="B129" s="20" t="s">
        <v>47</v>
      </c>
      <c r="C129" s="506" t="s">
        <v>156</v>
      </c>
      <c r="D129" s="507"/>
      <c r="E129" s="284">
        <f>'Quadro 05 - EPI'!C5</f>
        <v>0</v>
      </c>
    </row>
    <row r="130" spans="1:11" x14ac:dyDescent="0.25">
      <c r="B130" s="20" t="s">
        <v>50</v>
      </c>
      <c r="C130" s="529" t="s">
        <v>83</v>
      </c>
      <c r="D130" s="530"/>
      <c r="E130" s="284">
        <v>0</v>
      </c>
    </row>
    <row r="131" spans="1:11" x14ac:dyDescent="0.25">
      <c r="B131" s="484"/>
      <c r="C131" s="485" t="s">
        <v>157</v>
      </c>
      <c r="D131" s="486"/>
      <c r="E131" s="272">
        <f>SUM(E127:E130)</f>
        <v>0</v>
      </c>
    </row>
    <row r="132" spans="1:11" customFormat="1" ht="15" customHeight="1" x14ac:dyDescent="0.25">
      <c r="A132" s="2"/>
      <c r="B132" s="493" t="s">
        <v>158</v>
      </c>
      <c r="C132" s="493"/>
      <c r="D132" s="493"/>
      <c r="E132" s="493"/>
      <c r="F132" s="2"/>
    </row>
    <row r="133" spans="1:11" customFormat="1" ht="15" x14ac:dyDescent="0.25">
      <c r="A133" s="2"/>
      <c r="B133" s="285"/>
      <c r="C133" s="285"/>
      <c r="D133" s="285"/>
      <c r="E133" s="285"/>
      <c r="F133" s="2"/>
    </row>
    <row r="134" spans="1:11" ht="15.75" customHeight="1" x14ac:dyDescent="0.25">
      <c r="B134" s="475" t="s">
        <v>159</v>
      </c>
      <c r="C134" s="476"/>
      <c r="D134" s="476"/>
      <c r="E134" s="477"/>
    </row>
    <row r="135" spans="1:11" x14ac:dyDescent="0.25">
      <c r="B135" s="242"/>
      <c r="C135" s="242"/>
      <c r="D135" s="242"/>
      <c r="E135" s="286"/>
    </row>
    <row r="136" spans="1:11" x14ac:dyDescent="0.25">
      <c r="B136" s="271">
        <v>6</v>
      </c>
      <c r="C136" s="271" t="s">
        <v>160</v>
      </c>
      <c r="D136" s="271" t="s">
        <v>67</v>
      </c>
      <c r="E136" s="271" t="s">
        <v>68</v>
      </c>
      <c r="F136" s="526"/>
      <c r="G136" s="527"/>
      <c r="J136"/>
      <c r="K136" s="1"/>
    </row>
    <row r="137" spans="1:11" x14ac:dyDescent="0.25">
      <c r="B137" s="20" t="s">
        <v>42</v>
      </c>
      <c r="C137" s="30" t="s">
        <v>161</v>
      </c>
      <c r="D137" s="386">
        <v>7.2999999999999995E-2</v>
      </c>
      <c r="E137" s="21">
        <f>D137*E155</f>
        <v>0</v>
      </c>
      <c r="F137" s="528"/>
      <c r="G137" s="527"/>
      <c r="H137" s="100"/>
      <c r="I137" s="100"/>
      <c r="J137" s="390"/>
      <c r="K137" s="291"/>
    </row>
    <row r="138" spans="1:11" x14ac:dyDescent="0.25">
      <c r="B138" s="20" t="s">
        <v>44</v>
      </c>
      <c r="C138" s="30" t="s">
        <v>162</v>
      </c>
      <c r="D138" s="386">
        <v>7.3999999999999996E-2</v>
      </c>
      <c r="E138" s="21">
        <f>D138*E155</f>
        <v>0</v>
      </c>
      <c r="F138" s="528"/>
      <c r="G138" s="527"/>
      <c r="H138" s="72"/>
      <c r="I138" s="100"/>
    </row>
    <row r="139" spans="1:11" ht="15.75" customHeight="1" x14ac:dyDescent="0.25">
      <c r="B139" s="20" t="s">
        <v>47</v>
      </c>
      <c r="C139" s="10" t="s">
        <v>163</v>
      </c>
      <c r="D139" s="231">
        <f>SUM(D140:D141)</f>
        <v>6.4708163265306123E-2</v>
      </c>
      <c r="E139" s="21">
        <f>(E155+E137+E138)*D139</f>
        <v>0</v>
      </c>
      <c r="F139" s="552"/>
      <c r="G139" s="553"/>
      <c r="H139" s="72"/>
    </row>
    <row r="140" spans="1:11" x14ac:dyDescent="0.25">
      <c r="B140" s="20"/>
      <c r="C140" s="10" t="s">
        <v>202</v>
      </c>
      <c r="D140" s="231">
        <v>4.4299999999999999E-2</v>
      </c>
      <c r="E140" s="58">
        <f>(E155+E137+E138)*D140</f>
        <v>0</v>
      </c>
      <c r="F140" s="552"/>
      <c r="G140" s="553"/>
      <c r="H140" s="2"/>
    </row>
    <row r="141" spans="1:11" x14ac:dyDescent="0.25">
      <c r="B141" s="20"/>
      <c r="C141" s="10" t="s">
        <v>165</v>
      </c>
      <c r="D141" s="231">
        <f>0.02/0.98</f>
        <v>2.0408163265306124E-2</v>
      </c>
      <c r="E141" s="58">
        <f>(E155+E137+E138)*D141</f>
        <v>0</v>
      </c>
      <c r="F141" s="74"/>
      <c r="J141"/>
      <c r="K141" s="1"/>
    </row>
    <row r="142" spans="1:11" x14ac:dyDescent="0.25">
      <c r="B142" s="20"/>
      <c r="C142" s="10" t="s">
        <v>166</v>
      </c>
      <c r="D142" s="77"/>
      <c r="E142" s="58"/>
      <c r="H142" s="100"/>
      <c r="I142" s="100"/>
      <c r="J142" s="390"/>
      <c r="K142" s="291"/>
    </row>
    <row r="143" spans="1:11" x14ac:dyDescent="0.25">
      <c r="B143" s="499" t="s">
        <v>167</v>
      </c>
      <c r="C143" s="499"/>
      <c r="D143" s="274"/>
      <c r="E143" s="272">
        <f>E137+E138+E139</f>
        <v>0</v>
      </c>
      <c r="G143" s="75"/>
      <c r="H143" s="76"/>
    </row>
    <row r="144" spans="1:11" customFormat="1" ht="15" customHeight="1" x14ac:dyDescent="0.25">
      <c r="A144" s="2"/>
      <c r="B144" s="493" t="s">
        <v>168</v>
      </c>
      <c r="C144" s="493"/>
      <c r="D144" s="493"/>
      <c r="E144" s="493"/>
      <c r="F144" s="2"/>
    </row>
    <row r="145" spans="1:10" customFormat="1" ht="15" customHeight="1" x14ac:dyDescent="0.25">
      <c r="A145" s="2"/>
      <c r="B145" s="494" t="s">
        <v>169</v>
      </c>
      <c r="C145" s="494"/>
      <c r="D145" s="494"/>
      <c r="E145" s="494"/>
      <c r="F145" s="2"/>
    </row>
    <row r="146" spans="1:10" customFormat="1" ht="15" customHeight="1" x14ac:dyDescent="0.25">
      <c r="A146" s="2"/>
      <c r="B146" s="494" t="s">
        <v>170</v>
      </c>
      <c r="C146" s="494"/>
      <c r="D146" s="494"/>
      <c r="E146" s="494"/>
      <c r="F146" s="2"/>
    </row>
    <row r="147" spans="1:10" customFormat="1" ht="15" x14ac:dyDescent="0.25">
      <c r="A147" s="1"/>
      <c r="B147" s="494" t="s">
        <v>171</v>
      </c>
      <c r="C147" s="494"/>
      <c r="D147" s="494"/>
      <c r="E147" s="494"/>
      <c r="F147" s="1"/>
    </row>
    <row r="148" spans="1:10" ht="15" customHeight="1" x14ac:dyDescent="0.25">
      <c r="B148" s="496" t="s">
        <v>210</v>
      </c>
      <c r="C148" s="497"/>
      <c r="D148" s="497"/>
      <c r="E148" s="498"/>
    </row>
    <row r="149" spans="1:10" ht="24.75" customHeight="1" x14ac:dyDescent="0.25">
      <c r="B149" s="484" t="s">
        <v>173</v>
      </c>
      <c r="C149" s="485"/>
      <c r="D149" s="486"/>
      <c r="E149" s="271" t="s">
        <v>68</v>
      </c>
      <c r="I149" s="74"/>
      <c r="J149" s="74"/>
    </row>
    <row r="150" spans="1:10" x14ac:dyDescent="0.25">
      <c r="B150" s="20" t="s">
        <v>42</v>
      </c>
      <c r="C150" s="506" t="s">
        <v>175</v>
      </c>
      <c r="D150" s="507"/>
      <c r="E150" s="48">
        <f>E37</f>
        <v>0</v>
      </c>
    </row>
    <row r="151" spans="1:10" x14ac:dyDescent="0.25">
      <c r="B151" s="20" t="s">
        <v>44</v>
      </c>
      <c r="C151" s="506" t="s">
        <v>176</v>
      </c>
      <c r="D151" s="507"/>
      <c r="E151" s="48">
        <f>E85</f>
        <v>0</v>
      </c>
    </row>
    <row r="152" spans="1:10" x14ac:dyDescent="0.25">
      <c r="B152" s="20" t="s">
        <v>47</v>
      </c>
      <c r="C152" s="506" t="s">
        <v>177</v>
      </c>
      <c r="D152" s="507"/>
      <c r="E152" s="48">
        <v>0</v>
      </c>
    </row>
    <row r="153" spans="1:10" x14ac:dyDescent="0.25">
      <c r="B153" s="20" t="s">
        <v>50</v>
      </c>
      <c r="C153" s="506" t="s">
        <v>178</v>
      </c>
      <c r="D153" s="507"/>
      <c r="E153" s="48">
        <f>E122</f>
        <v>0</v>
      </c>
    </row>
    <row r="154" spans="1:10" x14ac:dyDescent="0.25">
      <c r="B154" s="20" t="s">
        <v>75</v>
      </c>
      <c r="C154" s="506" t="s">
        <v>203</v>
      </c>
      <c r="D154" s="507"/>
      <c r="E154" s="48">
        <f>E131</f>
        <v>0</v>
      </c>
    </row>
    <row r="155" spans="1:10" ht="15.75" customHeight="1" x14ac:dyDescent="0.25">
      <c r="B155" s="484" t="s">
        <v>180</v>
      </c>
      <c r="C155" s="485"/>
      <c r="D155" s="486"/>
      <c r="E155" s="272">
        <f>SUM(E150:E154)</f>
        <v>0</v>
      </c>
    </row>
    <row r="156" spans="1:10" x14ac:dyDescent="0.25">
      <c r="B156" s="57" t="s">
        <v>77</v>
      </c>
      <c r="C156" s="506" t="s">
        <v>181</v>
      </c>
      <c r="D156" s="507"/>
      <c r="E156" s="48">
        <f>E143</f>
        <v>0</v>
      </c>
    </row>
    <row r="157" spans="1:10" ht="15.75" customHeight="1" x14ac:dyDescent="0.25">
      <c r="B157" s="484" t="s">
        <v>182</v>
      </c>
      <c r="C157" s="485"/>
      <c r="D157" s="486"/>
      <c r="E157" s="272">
        <f>E155+E156</f>
        <v>0</v>
      </c>
    </row>
    <row r="158" spans="1:10" x14ac:dyDescent="0.25">
      <c r="B158" s="14"/>
      <c r="C158" s="15"/>
      <c r="D158" s="455" t="s">
        <v>183</v>
      </c>
      <c r="E158" s="456" t="e">
        <f>E156/E155</f>
        <v>#DIV/0!</v>
      </c>
    </row>
    <row r="159" spans="1:10" ht="81" customHeight="1" x14ac:dyDescent="0.25">
      <c r="B159" s="521" t="s">
        <v>184</v>
      </c>
      <c r="C159" s="522"/>
      <c r="D159" s="522"/>
      <c r="E159" s="523"/>
    </row>
    <row r="160" spans="1:10" x14ac:dyDescent="0.25">
      <c r="B160" s="14"/>
      <c r="C160" s="15"/>
      <c r="D160" s="14"/>
      <c r="E160" s="14"/>
    </row>
    <row r="161" spans="2:5" ht="15.75" customHeight="1" x14ac:dyDescent="0.25">
      <c r="B161" s="512" t="s">
        <v>185</v>
      </c>
      <c r="C161" s="513"/>
      <c r="D161" s="513"/>
      <c r="E161" s="514"/>
    </row>
    <row r="162" spans="2:5" ht="15.75" customHeight="1" x14ac:dyDescent="0.25">
      <c r="B162" s="515"/>
      <c r="C162" s="516"/>
      <c r="D162" s="516"/>
      <c r="E162" s="517"/>
    </row>
    <row r="163" spans="2:5" ht="15.75" customHeight="1" x14ac:dyDescent="0.25">
      <c r="B163" s="518"/>
      <c r="C163" s="519"/>
      <c r="D163" s="519"/>
      <c r="E163" s="520"/>
    </row>
    <row r="164" spans="2:5" x14ac:dyDescent="0.25">
      <c r="B164" s="14"/>
      <c r="C164" s="15"/>
      <c r="D164" s="16"/>
      <c r="E164" s="14"/>
    </row>
    <row r="165" spans="2:5" x14ac:dyDescent="0.25">
      <c r="B165" s="14"/>
      <c r="C165" s="15"/>
      <c r="D165" s="16"/>
      <c r="E165" s="14"/>
    </row>
    <row r="166" spans="2:5" x14ac:dyDescent="0.25">
      <c r="B166" s="14"/>
      <c r="C166" s="15"/>
      <c r="D166" s="14"/>
      <c r="E166" s="14"/>
    </row>
  </sheetData>
  <mergeCells count="108">
    <mergeCell ref="B161:E163"/>
    <mergeCell ref="B159:E159"/>
    <mergeCell ref="F92:G94"/>
    <mergeCell ref="B51:E51"/>
    <mergeCell ref="F136:G138"/>
    <mergeCell ref="F139:G140"/>
    <mergeCell ref="C130:D130"/>
    <mergeCell ref="B132:E132"/>
    <mergeCell ref="B145:E145"/>
    <mergeCell ref="B147:E147"/>
    <mergeCell ref="C119:D119"/>
    <mergeCell ref="B123:E123"/>
    <mergeCell ref="C126:D126"/>
    <mergeCell ref="C127:D127"/>
    <mergeCell ref="C128:D128"/>
    <mergeCell ref="C129:D129"/>
    <mergeCell ref="B131:D131"/>
    <mergeCell ref="B146:E146"/>
    <mergeCell ref="B113:E113"/>
    <mergeCell ref="C114:D114"/>
    <mergeCell ref="C115:D115"/>
    <mergeCell ref="B116:D116"/>
    <mergeCell ref="C74:D74"/>
    <mergeCell ref="C75:D75"/>
    <mergeCell ref="B78:E78"/>
    <mergeCell ref="B79:E79"/>
    <mergeCell ref="B101:E101"/>
    <mergeCell ref="C70:D70"/>
    <mergeCell ref="C71:D71"/>
    <mergeCell ref="C72:D72"/>
    <mergeCell ref="C73:D73"/>
    <mergeCell ref="B52:E52"/>
    <mergeCell ref="B64:E64"/>
    <mergeCell ref="B65:E65"/>
    <mergeCell ref="B66:E66"/>
    <mergeCell ref="B68:E68"/>
    <mergeCell ref="B50:E50"/>
    <mergeCell ref="B26:E26"/>
    <mergeCell ref="B41:E41"/>
    <mergeCell ref="F46:F55"/>
    <mergeCell ref="B148:E148"/>
    <mergeCell ref="C120:D120"/>
    <mergeCell ref="B122:D122"/>
    <mergeCell ref="B124:E124"/>
    <mergeCell ref="B118:E118"/>
    <mergeCell ref="C83:D83"/>
    <mergeCell ref="C84:D84"/>
    <mergeCell ref="B134:E134"/>
    <mergeCell ref="B143:C143"/>
    <mergeCell ref="B144:E144"/>
    <mergeCell ref="B96:C96"/>
    <mergeCell ref="B100:E100"/>
    <mergeCell ref="B103:E103"/>
    <mergeCell ref="B111:C111"/>
    <mergeCell ref="C82:D82"/>
    <mergeCell ref="B85:D85"/>
    <mergeCell ref="B87:E87"/>
    <mergeCell ref="B97:E97"/>
    <mergeCell ref="B98:E98"/>
    <mergeCell ref="C69:D69"/>
    <mergeCell ref="B149:D149"/>
    <mergeCell ref="C150:D150"/>
    <mergeCell ref="C151:D151"/>
    <mergeCell ref="C152:D152"/>
    <mergeCell ref="C153:D153"/>
    <mergeCell ref="C154:D154"/>
    <mergeCell ref="B155:D155"/>
    <mergeCell ref="C156:D156"/>
    <mergeCell ref="B157:D157"/>
    <mergeCell ref="B37:D37"/>
    <mergeCell ref="B40:E40"/>
    <mergeCell ref="B42:E42"/>
    <mergeCell ref="B46:C46"/>
    <mergeCell ref="B48:C48"/>
    <mergeCell ref="C81:D81"/>
    <mergeCell ref="D18:E18"/>
    <mergeCell ref="D19:E19"/>
    <mergeCell ref="D20:E20"/>
    <mergeCell ref="D21:E21"/>
    <mergeCell ref="B22:E22"/>
    <mergeCell ref="B25:E25"/>
    <mergeCell ref="B27:B28"/>
    <mergeCell ref="C27:C28"/>
    <mergeCell ref="D27:D28"/>
    <mergeCell ref="E27:E28"/>
    <mergeCell ref="B53:E53"/>
    <mergeCell ref="B63:C63"/>
    <mergeCell ref="B76:D76"/>
    <mergeCell ref="B77:E77"/>
    <mergeCell ref="B80:E80"/>
    <mergeCell ref="B23:E23"/>
    <mergeCell ref="B38:E38"/>
    <mergeCell ref="B49:E49"/>
    <mergeCell ref="B7:E7"/>
    <mergeCell ref="B2:E2"/>
    <mergeCell ref="B4:C4"/>
    <mergeCell ref="D4:E4"/>
    <mergeCell ref="B5:C5"/>
    <mergeCell ref="D5:E5"/>
    <mergeCell ref="B17:E17"/>
    <mergeCell ref="D8:E8"/>
    <mergeCell ref="D9:E9"/>
    <mergeCell ref="D10:E10"/>
    <mergeCell ref="D11:E11"/>
    <mergeCell ref="B12:E12"/>
    <mergeCell ref="D13:E13"/>
    <mergeCell ref="D14:E14"/>
    <mergeCell ref="B16:E16"/>
  </mergeCells>
  <pageMargins left="0.78740157480314965" right="0.78740157480314965" top="0.98425196850393704" bottom="0.98425196850393704" header="0.31496062992125984" footer="0.31496062992125984"/>
  <pageSetup paperSize="9" scale="36" fitToHeight="0" orientation="portrait" r:id="rId1"/>
  <headerFooter scaleWithDoc="0">
    <oddHeader>&amp;LTermo de Referência 98/2023&amp;RUASG 153173 - ANEXO VIII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59999389629810485"/>
    <pageSetUpPr fitToPage="1"/>
  </sheetPr>
  <dimension ref="A2:M166"/>
  <sheetViews>
    <sheetView showGridLines="0" topLeftCell="A134" zoomScale="85" zoomScaleNormal="85" zoomScaleSheetLayoutView="100" workbookViewId="0">
      <selection activeCell="E153" sqref="E153"/>
    </sheetView>
  </sheetViews>
  <sheetFormatPr defaultRowHeight="15.75" x14ac:dyDescent="0.25"/>
  <cols>
    <col min="1" max="1" width="9.140625" style="1"/>
    <col min="2" max="2" width="17" style="17" bestFit="1" customWidth="1"/>
    <col min="3" max="3" width="65.85546875" style="18" bestFit="1" customWidth="1"/>
    <col min="4" max="4" width="19.28515625" style="17" customWidth="1"/>
    <col min="5" max="5" width="15.5703125" style="17" customWidth="1"/>
    <col min="6" max="6" width="42" style="1" customWidth="1"/>
    <col min="7" max="7" width="35.5703125" style="1" customWidth="1"/>
    <col min="8" max="8" width="11" style="1" customWidth="1"/>
    <col min="9" max="9" width="9.140625" style="1"/>
    <col min="11" max="16384" width="9.140625" style="1"/>
  </cols>
  <sheetData>
    <row r="2" spans="1:13" ht="25.5" customHeight="1" x14ac:dyDescent="0.25">
      <c r="B2" s="475" t="s">
        <v>38</v>
      </c>
      <c r="C2" s="476"/>
      <c r="D2" s="476"/>
      <c r="E2" s="477"/>
    </row>
    <row r="3" spans="1:13" ht="25.5" customHeight="1" x14ac:dyDescent="0.25">
      <c r="A3" s="2"/>
      <c r="B3" s="268"/>
      <c r="C3" s="268"/>
      <c r="D3" s="268"/>
      <c r="E3" s="268"/>
    </row>
    <row r="4" spans="1:13" ht="15.75" customHeight="1" x14ac:dyDescent="0.25">
      <c r="B4" s="478" t="s">
        <v>39</v>
      </c>
      <c r="C4" s="478"/>
      <c r="D4" s="479"/>
      <c r="E4" s="480"/>
    </row>
    <row r="5" spans="1:13" ht="15.75" customHeight="1" x14ac:dyDescent="0.25">
      <c r="B5" s="481" t="s">
        <v>40</v>
      </c>
      <c r="C5" s="481"/>
      <c r="D5" s="482"/>
      <c r="E5" s="483"/>
    </row>
    <row r="6" spans="1:13" ht="15.75" customHeight="1" x14ac:dyDescent="0.25">
      <c r="A6" s="2"/>
      <c r="B6" s="268"/>
      <c r="C6" s="268"/>
      <c r="D6" s="268"/>
      <c r="E6" s="268"/>
    </row>
    <row r="7" spans="1:13" ht="15" customHeight="1" x14ac:dyDescent="0.25">
      <c r="B7" s="475" t="s">
        <v>41</v>
      </c>
      <c r="C7" s="476"/>
      <c r="D7" s="476"/>
      <c r="E7" s="477"/>
    </row>
    <row r="8" spans="1:13" ht="26.25" customHeight="1" x14ac:dyDescent="0.2">
      <c r="B8" s="8" t="s">
        <v>42</v>
      </c>
      <c r="C8" s="29" t="s">
        <v>43</v>
      </c>
      <c r="D8" s="487"/>
      <c r="E8" s="487"/>
      <c r="I8" s="554"/>
      <c r="J8" s="554"/>
      <c r="K8" s="554"/>
      <c r="L8" s="554"/>
      <c r="M8" s="554"/>
    </row>
    <row r="9" spans="1:13" x14ac:dyDescent="0.25">
      <c r="B9" s="26" t="s">
        <v>44</v>
      </c>
      <c r="C9" s="30" t="s">
        <v>45</v>
      </c>
      <c r="D9" s="488" t="s">
        <v>46</v>
      </c>
      <c r="E9" s="488"/>
    </row>
    <row r="10" spans="1:13" ht="17.25" customHeight="1" x14ac:dyDescent="0.25">
      <c r="B10" s="26" t="s">
        <v>47</v>
      </c>
      <c r="C10" s="30" t="s">
        <v>48</v>
      </c>
      <c r="D10" s="489" t="s">
        <v>211</v>
      </c>
      <c r="E10" s="489"/>
      <c r="F10" s="1" t="s">
        <v>212</v>
      </c>
    </row>
    <row r="11" spans="1:13" ht="19.5" customHeight="1" x14ac:dyDescent="0.25">
      <c r="B11" s="9" t="s">
        <v>50</v>
      </c>
      <c r="C11" s="31" t="s">
        <v>51</v>
      </c>
      <c r="D11" s="490">
        <v>30</v>
      </c>
      <c r="E11" s="490"/>
    </row>
    <row r="12" spans="1:13" ht="15" customHeight="1" x14ac:dyDescent="0.25">
      <c r="B12" s="475" t="s">
        <v>52</v>
      </c>
      <c r="C12" s="476"/>
      <c r="D12" s="476"/>
      <c r="E12" s="477"/>
    </row>
    <row r="13" spans="1:13" ht="28.5" customHeight="1" x14ac:dyDescent="0.25">
      <c r="B13" s="269" t="s">
        <v>53</v>
      </c>
      <c r="C13" s="269" t="s">
        <v>54</v>
      </c>
      <c r="D13" s="491" t="s">
        <v>55</v>
      </c>
      <c r="E13" s="491"/>
    </row>
    <row r="14" spans="1:13" ht="26.25" customHeight="1" x14ac:dyDescent="0.25">
      <c r="B14" s="23" t="s">
        <v>28</v>
      </c>
      <c r="C14" s="22" t="s">
        <v>56</v>
      </c>
      <c r="D14" s="492">
        <v>1</v>
      </c>
      <c r="E14" s="492"/>
    </row>
    <row r="15" spans="1:13" customFormat="1" x14ac:dyDescent="0.25">
      <c r="A15" s="2"/>
      <c r="B15" s="268"/>
      <c r="C15" s="268"/>
      <c r="D15" s="268"/>
      <c r="E15" s="268"/>
      <c r="F15" s="2"/>
    </row>
    <row r="16" spans="1:13" ht="15" customHeight="1" x14ac:dyDescent="0.25">
      <c r="B16" s="484" t="s">
        <v>57</v>
      </c>
      <c r="C16" s="485"/>
      <c r="D16" s="485"/>
      <c r="E16" s="486"/>
    </row>
    <row r="17" spans="1:6" ht="15" customHeight="1" x14ac:dyDescent="0.25">
      <c r="B17" s="484" t="s">
        <v>58</v>
      </c>
      <c r="C17" s="485"/>
      <c r="D17" s="485"/>
      <c r="E17" s="486"/>
    </row>
    <row r="18" spans="1:6" ht="30" customHeight="1" x14ac:dyDescent="0.25">
      <c r="B18" s="19">
        <v>1</v>
      </c>
      <c r="C18" s="28" t="s">
        <v>59</v>
      </c>
      <c r="D18" s="471" t="str">
        <f>B14</f>
        <v>ELETROTÉCNICO</v>
      </c>
      <c r="E18" s="471"/>
    </row>
    <row r="19" spans="1:6" ht="16.5" customHeight="1" x14ac:dyDescent="0.25">
      <c r="B19" s="20">
        <v>2</v>
      </c>
      <c r="C19" s="10" t="s">
        <v>60</v>
      </c>
      <c r="D19" s="472">
        <v>0</v>
      </c>
      <c r="E19" s="472"/>
      <c r="F19" s="293" t="s">
        <v>213</v>
      </c>
    </row>
    <row r="20" spans="1:6" ht="21.75" customHeight="1" x14ac:dyDescent="0.25">
      <c r="B20" s="20">
        <v>3</v>
      </c>
      <c r="C20" s="10" t="s">
        <v>61</v>
      </c>
      <c r="D20" s="489"/>
      <c r="E20" s="489"/>
    </row>
    <row r="21" spans="1:6" x14ac:dyDescent="0.25">
      <c r="B21" s="20">
        <v>4</v>
      </c>
      <c r="C21" s="10" t="s">
        <v>62</v>
      </c>
      <c r="D21" s="474"/>
      <c r="E21" s="474"/>
    </row>
    <row r="22" spans="1:6" customFormat="1" ht="15" customHeight="1" x14ac:dyDescent="0.25">
      <c r="A22" s="2"/>
      <c r="B22" s="493" t="s">
        <v>63</v>
      </c>
      <c r="C22" s="493"/>
      <c r="D22" s="493"/>
      <c r="E22" s="493"/>
      <c r="F22" s="2"/>
    </row>
    <row r="23" spans="1:6" customFormat="1" ht="15" customHeight="1" x14ac:dyDescent="0.25">
      <c r="A23" s="2"/>
      <c r="B23" s="494" t="s">
        <v>64</v>
      </c>
      <c r="C23" s="494"/>
      <c r="D23" s="494"/>
      <c r="E23" s="494"/>
      <c r="F23" s="2"/>
    </row>
    <row r="24" spans="1:6" customFormat="1" x14ac:dyDescent="0.25">
      <c r="A24" s="2"/>
      <c r="B24" s="268"/>
      <c r="C24" s="268"/>
      <c r="D24" s="268"/>
      <c r="E24" s="268"/>
      <c r="F24" s="2"/>
    </row>
    <row r="25" spans="1:6" ht="26.25" customHeight="1" x14ac:dyDescent="0.25">
      <c r="B25" s="475" t="s">
        <v>65</v>
      </c>
      <c r="C25" s="476"/>
      <c r="D25" s="476"/>
      <c r="E25" s="477"/>
    </row>
    <row r="26" spans="1:6" ht="15.75" customHeight="1" x14ac:dyDescent="0.25">
      <c r="A26" s="2"/>
      <c r="B26" s="500"/>
      <c r="C26" s="500"/>
      <c r="D26" s="500"/>
      <c r="E26" s="500"/>
    </row>
    <row r="27" spans="1:6" ht="12.75" customHeight="1" x14ac:dyDescent="0.25">
      <c r="B27" s="499">
        <v>1</v>
      </c>
      <c r="C27" s="499" t="s">
        <v>66</v>
      </c>
      <c r="D27" s="499" t="s">
        <v>67</v>
      </c>
      <c r="E27" s="499" t="s">
        <v>68</v>
      </c>
    </row>
    <row r="28" spans="1:6" ht="12.75" customHeight="1" x14ac:dyDescent="0.25">
      <c r="B28" s="499"/>
      <c r="C28" s="499"/>
      <c r="D28" s="499"/>
      <c r="E28" s="499"/>
    </row>
    <row r="29" spans="1:6" x14ac:dyDescent="0.25">
      <c r="B29" s="20" t="s">
        <v>42</v>
      </c>
      <c r="C29" s="30" t="s">
        <v>69</v>
      </c>
      <c r="D29" s="11"/>
      <c r="E29" s="102">
        <f>D19</f>
        <v>0</v>
      </c>
    </row>
    <row r="30" spans="1:6" x14ac:dyDescent="0.25">
      <c r="B30" s="20" t="s">
        <v>44</v>
      </c>
      <c r="C30" s="10" t="s">
        <v>70</v>
      </c>
      <c r="D30" s="11">
        <v>0.3</v>
      </c>
      <c r="E30" s="47">
        <f>E29*D30</f>
        <v>0</v>
      </c>
    </row>
    <row r="31" spans="1:6" ht="15.75" hidden="1" customHeight="1" x14ac:dyDescent="0.25">
      <c r="B31" s="20" t="s">
        <v>47</v>
      </c>
      <c r="C31" s="10" t="s">
        <v>72</v>
      </c>
      <c r="D31" s="11"/>
      <c r="E31" s="47"/>
    </row>
    <row r="32" spans="1:6" ht="15.75" hidden="1" customHeight="1" x14ac:dyDescent="0.25">
      <c r="B32" s="20" t="s">
        <v>50</v>
      </c>
      <c r="C32" s="10" t="s">
        <v>73</v>
      </c>
      <c r="D32" s="11"/>
      <c r="E32" s="12"/>
    </row>
    <row r="33" spans="1:6" ht="15.75" hidden="1" customHeight="1" x14ac:dyDescent="0.25">
      <c r="B33" s="20" t="s">
        <v>75</v>
      </c>
      <c r="C33" s="10" t="s">
        <v>76</v>
      </c>
      <c r="D33" s="11"/>
      <c r="E33" s="12"/>
    </row>
    <row r="34" spans="1:6" ht="15.75" hidden="1" customHeight="1" x14ac:dyDescent="0.25">
      <c r="B34" s="20" t="s">
        <v>77</v>
      </c>
      <c r="C34" s="10" t="s">
        <v>78</v>
      </c>
      <c r="D34" s="11"/>
      <c r="E34" s="12"/>
    </row>
    <row r="35" spans="1:6" ht="15.75" hidden="1" customHeight="1" x14ac:dyDescent="0.25">
      <c r="B35" s="20" t="s">
        <v>80</v>
      </c>
      <c r="C35" s="10" t="s">
        <v>81</v>
      </c>
      <c r="D35" s="11"/>
      <c r="E35" s="12"/>
    </row>
    <row r="36" spans="1:6" ht="15.75" hidden="1" customHeight="1" x14ac:dyDescent="0.25">
      <c r="B36" s="20" t="s">
        <v>82</v>
      </c>
      <c r="C36" s="10" t="s">
        <v>83</v>
      </c>
      <c r="D36" s="11"/>
      <c r="E36" s="12"/>
    </row>
    <row r="37" spans="1:6" ht="15.75" customHeight="1" x14ac:dyDescent="0.25">
      <c r="B37" s="484" t="s">
        <v>84</v>
      </c>
      <c r="C37" s="485"/>
      <c r="D37" s="486"/>
      <c r="E37" s="272">
        <f>SUM(E29:E36)</f>
        <v>0</v>
      </c>
    </row>
    <row r="38" spans="1:6" customFormat="1" ht="15" customHeight="1" x14ac:dyDescent="0.25">
      <c r="A38" s="2"/>
      <c r="B38" s="493" t="s">
        <v>85</v>
      </c>
      <c r="C38" s="493"/>
      <c r="D38" s="493"/>
      <c r="E38" s="493"/>
      <c r="F38" s="2"/>
    </row>
    <row r="39" spans="1:6" customFormat="1" x14ac:dyDescent="0.25">
      <c r="A39" s="2"/>
      <c r="B39" s="268"/>
      <c r="C39" s="268"/>
      <c r="D39" s="268"/>
      <c r="E39" s="268"/>
      <c r="F39" s="2"/>
    </row>
    <row r="40" spans="1:6" ht="15" customHeight="1" x14ac:dyDescent="0.25">
      <c r="B40" s="475" t="s">
        <v>86</v>
      </c>
      <c r="C40" s="476"/>
      <c r="D40" s="476"/>
      <c r="E40" s="477"/>
    </row>
    <row r="41" spans="1:6" ht="15" customHeight="1" x14ac:dyDescent="0.25">
      <c r="A41" s="2"/>
      <c r="B41" s="500"/>
      <c r="C41" s="500"/>
      <c r="D41" s="500"/>
      <c r="E41" s="500"/>
    </row>
    <row r="42" spans="1:6" ht="15" customHeight="1" x14ac:dyDescent="0.25">
      <c r="B42" s="496" t="s">
        <v>189</v>
      </c>
      <c r="C42" s="497"/>
      <c r="D42" s="497"/>
      <c r="E42" s="498"/>
    </row>
    <row r="43" spans="1:6" ht="15" customHeight="1" x14ac:dyDescent="0.25">
      <c r="B43" s="269" t="s">
        <v>19</v>
      </c>
      <c r="C43" s="269" t="s">
        <v>88</v>
      </c>
      <c r="D43" s="269" t="s">
        <v>67</v>
      </c>
      <c r="E43" s="271" t="s">
        <v>68</v>
      </c>
    </row>
    <row r="44" spans="1:6" ht="15" customHeight="1" x14ac:dyDescent="0.25">
      <c r="B44" s="20" t="s">
        <v>42</v>
      </c>
      <c r="C44" s="10" t="s">
        <v>190</v>
      </c>
      <c r="D44" s="77">
        <v>8.3299999999999999E-2</v>
      </c>
      <c r="E44" s="12">
        <f>ROUND(E37*D44,2)</f>
        <v>0</v>
      </c>
    </row>
    <row r="45" spans="1:6" ht="15" customHeight="1" x14ac:dyDescent="0.25">
      <c r="B45" s="57" t="s">
        <v>44</v>
      </c>
      <c r="C45" s="62" t="s">
        <v>191</v>
      </c>
      <c r="D45" s="77">
        <v>0.121</v>
      </c>
      <c r="E45" s="58">
        <f>ROUND(E37*D45,2)</f>
        <v>0</v>
      </c>
      <c r="F45" s="229"/>
    </row>
    <row r="46" spans="1:6" ht="15" customHeight="1" x14ac:dyDescent="0.25">
      <c r="B46" s="499" t="s">
        <v>91</v>
      </c>
      <c r="C46" s="499"/>
      <c r="D46" s="273">
        <f>SUM(D44:D45)</f>
        <v>0.20429999999999998</v>
      </c>
      <c r="E46" s="272">
        <f>SUM(E44:E45)</f>
        <v>0</v>
      </c>
    </row>
    <row r="47" spans="1:6" ht="15" customHeight="1" x14ac:dyDescent="0.25">
      <c r="B47" s="57" t="s">
        <v>47</v>
      </c>
      <c r="C47" s="24" t="s">
        <v>192</v>
      </c>
      <c r="D47" s="77">
        <f>D46*D63</f>
        <v>7.518240000000001E-2</v>
      </c>
      <c r="E47" s="58">
        <f>ROUND(E37*D47,2)</f>
        <v>0</v>
      </c>
    </row>
    <row r="48" spans="1:6" ht="15" customHeight="1" x14ac:dyDescent="0.25">
      <c r="B48" s="499" t="s">
        <v>37</v>
      </c>
      <c r="C48" s="499"/>
      <c r="D48" s="274">
        <f>D46+D47</f>
        <v>0.27948240000000002</v>
      </c>
      <c r="E48" s="272">
        <f>E46+E47</f>
        <v>0</v>
      </c>
    </row>
    <row r="49" spans="1:10" customFormat="1" ht="33" customHeight="1" x14ac:dyDescent="0.25">
      <c r="A49" s="2"/>
      <c r="B49" s="493" t="s">
        <v>93</v>
      </c>
      <c r="C49" s="493"/>
      <c r="D49" s="493"/>
      <c r="E49" s="493"/>
      <c r="F49" s="2"/>
    </row>
    <row r="50" spans="1:10" customFormat="1" ht="15" customHeight="1" x14ac:dyDescent="0.25">
      <c r="A50" s="2"/>
      <c r="B50" s="494" t="s">
        <v>94</v>
      </c>
      <c r="C50" s="494"/>
      <c r="D50" s="494"/>
      <c r="E50" s="494"/>
      <c r="F50" s="2"/>
    </row>
    <row r="51" spans="1:10" customFormat="1" ht="47.25" customHeight="1" x14ac:dyDescent="0.25">
      <c r="A51" s="2"/>
      <c r="B51" s="494" t="s">
        <v>95</v>
      </c>
      <c r="C51" s="494"/>
      <c r="D51" s="494"/>
      <c r="E51" s="494"/>
      <c r="F51" s="2"/>
    </row>
    <row r="52" spans="1:10" customFormat="1" ht="16.5" x14ac:dyDescent="0.25">
      <c r="A52" s="2"/>
      <c r="B52" s="500"/>
      <c r="C52" s="500"/>
      <c r="D52" s="500"/>
      <c r="E52" s="500"/>
      <c r="F52" s="2"/>
    </row>
    <row r="53" spans="1:10" ht="15" customHeight="1" x14ac:dyDescent="0.25">
      <c r="B53" s="496" t="s">
        <v>96</v>
      </c>
      <c r="C53" s="497"/>
      <c r="D53" s="497"/>
      <c r="E53" s="498"/>
    </row>
    <row r="54" spans="1:10" ht="15" customHeight="1" x14ac:dyDescent="0.25">
      <c r="B54" s="269" t="s">
        <v>22</v>
      </c>
      <c r="C54" s="269" t="s">
        <v>214</v>
      </c>
      <c r="D54" s="269" t="s">
        <v>67</v>
      </c>
      <c r="E54" s="271" t="s">
        <v>68</v>
      </c>
    </row>
    <row r="55" spans="1:10" ht="15" customHeight="1" x14ac:dyDescent="0.25">
      <c r="B55" s="20" t="s">
        <v>42</v>
      </c>
      <c r="C55" s="10" t="s">
        <v>98</v>
      </c>
      <c r="D55" s="77">
        <v>0.2</v>
      </c>
      <c r="E55" s="12">
        <f>ROUND($E$37*D55,2)</f>
        <v>0</v>
      </c>
    </row>
    <row r="56" spans="1:10" ht="15" customHeight="1" x14ac:dyDescent="0.25">
      <c r="B56" s="20" t="s">
        <v>44</v>
      </c>
      <c r="C56" s="10" t="s">
        <v>99</v>
      </c>
      <c r="D56" s="77">
        <v>1.4999999999999999E-2</v>
      </c>
      <c r="E56" s="12">
        <f t="shared" ref="E56:E62" si="0">ROUND($E$37*D56,2)</f>
        <v>0</v>
      </c>
    </row>
    <row r="57" spans="1:10" ht="15" customHeight="1" x14ac:dyDescent="0.25">
      <c r="B57" s="20" t="s">
        <v>47</v>
      </c>
      <c r="C57" s="10" t="s">
        <v>100</v>
      </c>
      <c r="D57" s="77">
        <v>0.01</v>
      </c>
      <c r="E57" s="12">
        <f t="shared" si="0"/>
        <v>0</v>
      </c>
    </row>
    <row r="58" spans="1:10" ht="15" customHeight="1" x14ac:dyDescent="0.25">
      <c r="B58" s="20" t="s">
        <v>50</v>
      </c>
      <c r="C58" s="10" t="s">
        <v>101</v>
      </c>
      <c r="D58" s="77">
        <v>2E-3</v>
      </c>
      <c r="E58" s="12">
        <f t="shared" si="0"/>
        <v>0</v>
      </c>
    </row>
    <row r="59" spans="1:10" ht="15" customHeight="1" x14ac:dyDescent="0.25">
      <c r="B59" s="20" t="s">
        <v>75</v>
      </c>
      <c r="C59" s="10" t="s">
        <v>193</v>
      </c>
      <c r="D59" s="77">
        <v>2.5000000000000001E-2</v>
      </c>
      <c r="E59" s="12">
        <f t="shared" si="0"/>
        <v>0</v>
      </c>
    </row>
    <row r="60" spans="1:10" ht="15" customHeight="1" x14ac:dyDescent="0.25">
      <c r="B60" s="20" t="s">
        <v>77</v>
      </c>
      <c r="C60" s="10" t="s">
        <v>103</v>
      </c>
      <c r="D60" s="77">
        <v>0.08</v>
      </c>
      <c r="E60" s="12">
        <f t="shared" si="0"/>
        <v>0</v>
      </c>
    </row>
    <row r="61" spans="1:10" ht="15" customHeight="1" x14ac:dyDescent="0.25">
      <c r="B61" s="20" t="s">
        <v>80</v>
      </c>
      <c r="C61" s="30" t="s">
        <v>104</v>
      </c>
      <c r="D61" s="230">
        <v>0.03</v>
      </c>
      <c r="E61" s="12">
        <f t="shared" si="0"/>
        <v>0</v>
      </c>
      <c r="H61" s="100"/>
      <c r="I61" s="100"/>
      <c r="J61" s="390"/>
    </row>
    <row r="62" spans="1:10" ht="15" customHeight="1" x14ac:dyDescent="0.25">
      <c r="B62" s="20" t="s">
        <v>82</v>
      </c>
      <c r="C62" s="10" t="s">
        <v>105</v>
      </c>
      <c r="D62" s="77">
        <v>6.0000000000000001E-3</v>
      </c>
      <c r="E62" s="12">
        <f t="shared" si="0"/>
        <v>0</v>
      </c>
    </row>
    <row r="63" spans="1:10" ht="15" customHeight="1" x14ac:dyDescent="0.25">
      <c r="B63" s="499" t="s">
        <v>37</v>
      </c>
      <c r="C63" s="499"/>
      <c r="D63" s="274">
        <f>SUM(D55:D62)</f>
        <v>0.3680000000000001</v>
      </c>
      <c r="E63" s="272">
        <f>SUM(E55:E62)</f>
        <v>0</v>
      </c>
    </row>
    <row r="64" spans="1:10" customFormat="1" ht="15" customHeight="1" x14ac:dyDescent="0.25">
      <c r="A64" s="2"/>
      <c r="B64" s="493" t="s">
        <v>106</v>
      </c>
      <c r="C64" s="493"/>
      <c r="D64" s="493"/>
      <c r="E64" s="493"/>
      <c r="F64" s="2"/>
    </row>
    <row r="65" spans="1:6" customFormat="1" ht="43.5" customHeight="1" x14ac:dyDescent="0.25">
      <c r="A65" s="2"/>
      <c r="B65" s="503" t="s">
        <v>194</v>
      </c>
      <c r="C65" s="494"/>
      <c r="D65" s="494"/>
      <c r="E65" s="494"/>
      <c r="F65" s="2"/>
    </row>
    <row r="66" spans="1:6" customFormat="1" ht="15" customHeight="1" x14ac:dyDescent="0.25">
      <c r="A66" s="2"/>
      <c r="B66" s="494" t="s">
        <v>108</v>
      </c>
      <c r="C66" s="494"/>
      <c r="D66" s="494"/>
      <c r="E66" s="494"/>
      <c r="F66" s="2"/>
    </row>
    <row r="67" spans="1:6" customFormat="1" ht="15" x14ac:dyDescent="0.25">
      <c r="A67" s="2"/>
      <c r="B67" s="276"/>
      <c r="C67" s="276"/>
      <c r="D67" s="276"/>
      <c r="E67" s="276"/>
      <c r="F67" s="2"/>
    </row>
    <row r="68" spans="1:6" customFormat="1" ht="15.75" customHeight="1" x14ac:dyDescent="0.25">
      <c r="A68" s="2"/>
      <c r="B68" s="496" t="s">
        <v>109</v>
      </c>
      <c r="C68" s="497"/>
      <c r="D68" s="497"/>
      <c r="E68" s="498"/>
      <c r="F68" s="2"/>
    </row>
    <row r="69" spans="1:6" x14ac:dyDescent="0.25">
      <c r="B69" s="271" t="s">
        <v>24</v>
      </c>
      <c r="C69" s="484" t="s">
        <v>110</v>
      </c>
      <c r="D69" s="486"/>
      <c r="E69" s="271" t="s">
        <v>68</v>
      </c>
    </row>
    <row r="70" spans="1:6" x14ac:dyDescent="0.25">
      <c r="B70" s="20" t="s">
        <v>42</v>
      </c>
      <c r="C70" s="504" t="s">
        <v>207</v>
      </c>
      <c r="D70" s="505"/>
      <c r="E70" s="101">
        <v>0</v>
      </c>
      <c r="F70" s="255"/>
    </row>
    <row r="71" spans="1:6" x14ac:dyDescent="0.25">
      <c r="B71" s="20" t="s">
        <v>44</v>
      </c>
      <c r="C71" s="504" t="s">
        <v>215</v>
      </c>
      <c r="D71" s="505"/>
      <c r="E71" s="101">
        <f>0*22</f>
        <v>0</v>
      </c>
      <c r="F71" s="255"/>
    </row>
    <row r="72" spans="1:6" x14ac:dyDescent="0.25">
      <c r="B72" s="20" t="s">
        <v>47</v>
      </c>
      <c r="C72" s="506" t="s">
        <v>113</v>
      </c>
      <c r="D72" s="507"/>
      <c r="E72" s="12" t="s">
        <v>114</v>
      </c>
    </row>
    <row r="73" spans="1:6" x14ac:dyDescent="0.25">
      <c r="B73" s="20" t="s">
        <v>50</v>
      </c>
      <c r="C73" s="506" t="s">
        <v>115</v>
      </c>
      <c r="D73" s="507"/>
      <c r="E73" s="12" t="s">
        <v>114</v>
      </c>
    </row>
    <row r="74" spans="1:6" x14ac:dyDescent="0.25">
      <c r="B74" s="20" t="s">
        <v>75</v>
      </c>
      <c r="C74" s="506" t="s">
        <v>116</v>
      </c>
      <c r="D74" s="507"/>
      <c r="E74" s="12" t="s">
        <v>114</v>
      </c>
    </row>
    <row r="75" spans="1:6" x14ac:dyDescent="0.25">
      <c r="B75" s="20" t="s">
        <v>77</v>
      </c>
      <c r="C75" s="506" t="s">
        <v>117</v>
      </c>
      <c r="D75" s="507"/>
      <c r="E75" s="12" t="s">
        <v>114</v>
      </c>
    </row>
    <row r="76" spans="1:6" ht="15.75" customHeight="1" x14ac:dyDescent="0.25">
      <c r="B76" s="499" t="s">
        <v>118</v>
      </c>
      <c r="C76" s="499"/>
      <c r="D76" s="499"/>
      <c r="E76" s="272">
        <f>SUM(E70:E75)</f>
        <v>0</v>
      </c>
    </row>
    <row r="77" spans="1:6" customFormat="1" ht="15" customHeight="1" x14ac:dyDescent="0.25">
      <c r="A77" s="2"/>
      <c r="B77" s="493" t="s">
        <v>119</v>
      </c>
      <c r="C77" s="493"/>
      <c r="D77" s="493"/>
      <c r="E77" s="493"/>
      <c r="F77" s="2"/>
    </row>
    <row r="78" spans="1:6" customFormat="1" ht="31.5" customHeight="1" x14ac:dyDescent="0.25">
      <c r="A78" s="2"/>
      <c r="B78" s="494" t="s">
        <v>120</v>
      </c>
      <c r="C78" s="494"/>
      <c r="D78" s="494"/>
      <c r="E78" s="494"/>
      <c r="F78" s="2"/>
    </row>
    <row r="79" spans="1:6" customFormat="1" ht="15" x14ac:dyDescent="0.25">
      <c r="A79" s="2"/>
      <c r="B79" s="494"/>
      <c r="C79" s="494"/>
      <c r="D79" s="494"/>
      <c r="E79" s="494"/>
      <c r="F79" s="2"/>
    </row>
    <row r="80" spans="1:6" ht="15.75" customHeight="1" x14ac:dyDescent="0.25">
      <c r="B80" s="496" t="s">
        <v>121</v>
      </c>
      <c r="C80" s="497"/>
      <c r="D80" s="497"/>
      <c r="E80" s="498"/>
      <c r="F80" s="63"/>
    </row>
    <row r="81" spans="1:6" ht="15.75" customHeight="1" x14ac:dyDescent="0.25">
      <c r="B81" s="271">
        <v>2</v>
      </c>
      <c r="C81" s="484" t="s">
        <v>122</v>
      </c>
      <c r="D81" s="486"/>
      <c r="E81" s="271" t="s">
        <v>68</v>
      </c>
      <c r="F81" s="64"/>
    </row>
    <row r="82" spans="1:6" ht="15.75" customHeight="1" x14ac:dyDescent="0.25">
      <c r="B82" s="67" t="s">
        <v>19</v>
      </c>
      <c r="C82" s="501" t="s">
        <v>88</v>
      </c>
      <c r="D82" s="502"/>
      <c r="E82" s="69">
        <f>E48</f>
        <v>0</v>
      </c>
      <c r="F82" s="65"/>
    </row>
    <row r="83" spans="1:6" ht="15.75" customHeight="1" x14ac:dyDescent="0.25">
      <c r="B83" s="67" t="s">
        <v>22</v>
      </c>
      <c r="C83" s="501" t="s">
        <v>97</v>
      </c>
      <c r="D83" s="502"/>
      <c r="E83" s="69">
        <f>E63</f>
        <v>0</v>
      </c>
      <c r="F83" s="65"/>
    </row>
    <row r="84" spans="1:6" ht="15.75" customHeight="1" x14ac:dyDescent="0.25">
      <c r="B84" s="67" t="s">
        <v>24</v>
      </c>
      <c r="C84" s="501" t="s">
        <v>110</v>
      </c>
      <c r="D84" s="502"/>
      <c r="E84" s="69">
        <f>E76</f>
        <v>0</v>
      </c>
      <c r="F84" s="65"/>
    </row>
    <row r="85" spans="1:6" ht="15.75" customHeight="1" x14ac:dyDescent="0.25">
      <c r="B85" s="499" t="s">
        <v>37</v>
      </c>
      <c r="C85" s="499"/>
      <c r="D85" s="499"/>
      <c r="E85" s="272">
        <f>SUM(E82:E84)</f>
        <v>0</v>
      </c>
      <c r="F85" s="66"/>
    </row>
    <row r="86" spans="1:6" ht="15.75" customHeight="1" x14ac:dyDescent="0.25">
      <c r="A86" s="2"/>
      <c r="B86" s="242"/>
      <c r="C86" s="242"/>
      <c r="D86" s="242"/>
      <c r="E86" s="76"/>
      <c r="F86" s="66"/>
    </row>
    <row r="87" spans="1:6" ht="15.75" customHeight="1" x14ac:dyDescent="0.25">
      <c r="B87" s="475" t="s">
        <v>123</v>
      </c>
      <c r="C87" s="476"/>
      <c r="D87" s="476"/>
      <c r="E87" s="477"/>
    </row>
    <row r="88" spans="1:6" ht="15.75" customHeight="1" x14ac:dyDescent="0.25">
      <c r="A88" s="2"/>
      <c r="B88" s="242"/>
      <c r="C88" s="242"/>
      <c r="D88" s="242"/>
      <c r="E88" s="76"/>
    </row>
    <row r="89" spans="1:6" ht="15.75" customHeight="1" x14ac:dyDescent="0.25">
      <c r="B89" s="271">
        <v>3</v>
      </c>
      <c r="C89" s="270" t="s">
        <v>124</v>
      </c>
      <c r="D89" s="271" t="s">
        <v>67</v>
      </c>
      <c r="E89" s="271" t="s">
        <v>68</v>
      </c>
    </row>
    <row r="90" spans="1:6" ht="15.75" customHeight="1" x14ac:dyDescent="0.25">
      <c r="B90" s="57" t="s">
        <v>42</v>
      </c>
      <c r="C90" s="24" t="s">
        <v>125</v>
      </c>
      <c r="D90" s="77">
        <v>4.1999999999999997E-3</v>
      </c>
      <c r="E90" s="58">
        <f>ROUND($E$37*D90,2)</f>
        <v>0</v>
      </c>
    </row>
    <row r="91" spans="1:6" ht="15.75" customHeight="1" x14ac:dyDescent="0.25">
      <c r="B91" s="57" t="s">
        <v>44</v>
      </c>
      <c r="C91" s="24" t="s">
        <v>126</v>
      </c>
      <c r="D91" s="77">
        <f>8%*D90</f>
        <v>3.3599999999999998E-4</v>
      </c>
      <c r="E91" s="58">
        <f t="shared" ref="E91:E95" si="1">ROUND($E$37*D91,2)</f>
        <v>0</v>
      </c>
    </row>
    <row r="92" spans="1:6" ht="15.75" customHeight="1" x14ac:dyDescent="0.25">
      <c r="B92" s="57" t="s">
        <v>47</v>
      </c>
      <c r="C92" s="24" t="s">
        <v>127</v>
      </c>
      <c r="D92" s="230">
        <f>(1+2/12+(1/3*1/12))*0.08* 0.4*0.9</f>
        <v>3.4400000000000007E-2</v>
      </c>
      <c r="E92" s="58">
        <f t="shared" si="1"/>
        <v>0</v>
      </c>
      <c r="F92" s="229"/>
    </row>
    <row r="93" spans="1:6" ht="15.75" customHeight="1" x14ac:dyDescent="0.25">
      <c r="B93" s="57" t="s">
        <v>50</v>
      </c>
      <c r="C93" s="24" t="s">
        <v>128</v>
      </c>
      <c r="D93" s="77">
        <f>((1/30)*7)/12</f>
        <v>1.9444444444444445E-2</v>
      </c>
      <c r="E93" s="58">
        <f t="shared" si="1"/>
        <v>0</v>
      </c>
    </row>
    <row r="94" spans="1:6" ht="15.75" customHeight="1" x14ac:dyDescent="0.25">
      <c r="B94" s="57" t="s">
        <v>75</v>
      </c>
      <c r="C94" s="24" t="s">
        <v>129</v>
      </c>
      <c r="D94" s="77">
        <f>D93*D63</f>
        <v>7.1555555555555574E-3</v>
      </c>
      <c r="E94" s="58">
        <f t="shared" si="1"/>
        <v>0</v>
      </c>
    </row>
    <row r="95" spans="1:6" ht="15.75" customHeight="1" x14ac:dyDescent="0.25">
      <c r="B95" s="57" t="s">
        <v>77</v>
      </c>
      <c r="C95" s="24" t="s">
        <v>130</v>
      </c>
      <c r="D95" s="230">
        <f>((1.94)*0.08*0.4/10)</f>
        <v>6.208E-3</v>
      </c>
      <c r="E95" s="58">
        <f t="shared" si="1"/>
        <v>0</v>
      </c>
    </row>
    <row r="96" spans="1:6" ht="15.75" customHeight="1" x14ac:dyDescent="0.25">
      <c r="B96" s="499" t="s">
        <v>37</v>
      </c>
      <c r="C96" s="499"/>
      <c r="D96" s="274">
        <f>SUM(D90:D95)</f>
        <v>7.1744000000000016E-2</v>
      </c>
      <c r="E96" s="272">
        <f>SUM(E90:E95)-0.01</f>
        <v>-0.01</v>
      </c>
    </row>
    <row r="97" spans="1:6" ht="15.75" customHeight="1" x14ac:dyDescent="0.25">
      <c r="B97" s="494" t="s">
        <v>131</v>
      </c>
      <c r="C97" s="494"/>
      <c r="D97" s="494"/>
      <c r="E97" s="494"/>
    </row>
    <row r="98" spans="1:6" ht="24" customHeight="1" x14ac:dyDescent="0.25">
      <c r="B98" s="494" t="s">
        <v>132</v>
      </c>
      <c r="C98" s="494"/>
      <c r="D98" s="494"/>
      <c r="E98" s="494"/>
    </row>
    <row r="99" spans="1:6" ht="15.75" customHeight="1" x14ac:dyDescent="0.25">
      <c r="A99" s="2"/>
      <c r="B99" s="242"/>
      <c r="C99" s="242"/>
      <c r="D99" s="242"/>
      <c r="E99" s="76"/>
    </row>
    <row r="100" spans="1:6" ht="15.75" customHeight="1" x14ac:dyDescent="0.25">
      <c r="B100" s="475" t="s">
        <v>133</v>
      </c>
      <c r="C100" s="476"/>
      <c r="D100" s="476"/>
      <c r="E100" s="477"/>
    </row>
    <row r="101" spans="1:6" customFormat="1" ht="30.75" customHeight="1" x14ac:dyDescent="0.25">
      <c r="A101" s="2" t="s">
        <v>134</v>
      </c>
      <c r="B101" s="493" t="s">
        <v>135</v>
      </c>
      <c r="C101" s="493"/>
      <c r="D101" s="493"/>
      <c r="E101" s="493"/>
      <c r="F101" s="2"/>
    </row>
    <row r="102" spans="1:6" customFormat="1" x14ac:dyDescent="0.25">
      <c r="A102" s="1"/>
      <c r="B102" s="277"/>
      <c r="C102" s="277"/>
      <c r="D102" s="277"/>
      <c r="E102" s="277"/>
      <c r="F102" s="1"/>
    </row>
    <row r="103" spans="1:6" ht="15.75" customHeight="1" x14ac:dyDescent="0.25">
      <c r="B103" s="496" t="s">
        <v>136</v>
      </c>
      <c r="C103" s="497"/>
      <c r="D103" s="497"/>
      <c r="E103" s="498"/>
    </row>
    <row r="104" spans="1:6" ht="15.75" customHeight="1" x14ac:dyDescent="0.25">
      <c r="B104" s="271" t="s">
        <v>137</v>
      </c>
      <c r="C104" s="270" t="s">
        <v>138</v>
      </c>
      <c r="D104" s="271" t="s">
        <v>67</v>
      </c>
      <c r="E104" s="271" t="s">
        <v>68</v>
      </c>
    </row>
    <row r="105" spans="1:6" ht="15.75" customHeight="1" x14ac:dyDescent="0.25">
      <c r="B105" s="20" t="s">
        <v>42</v>
      </c>
      <c r="C105" s="24" t="s">
        <v>139</v>
      </c>
      <c r="D105" s="77">
        <v>9.4999999999999998E-3</v>
      </c>
      <c r="E105" s="12">
        <f>ROUND($E$37*D105,2)</f>
        <v>0</v>
      </c>
    </row>
    <row r="106" spans="1:6" ht="15.75" customHeight="1" x14ac:dyDescent="0.25">
      <c r="B106" s="20" t="s">
        <v>44</v>
      </c>
      <c r="C106" s="24" t="s">
        <v>140</v>
      </c>
      <c r="D106" s="77">
        <v>4.1700000000000001E-2</v>
      </c>
      <c r="E106" s="12">
        <f>ROUND($E$37*D106,2)</f>
        <v>0</v>
      </c>
    </row>
    <row r="107" spans="1:6" ht="15.75" customHeight="1" x14ac:dyDescent="0.25">
      <c r="B107" s="20" t="s">
        <v>47</v>
      </c>
      <c r="C107" s="24" t="s">
        <v>141</v>
      </c>
      <c r="D107" s="77">
        <v>1E-3</v>
      </c>
      <c r="E107" s="12">
        <f>ROUND($E$37*D107,2)</f>
        <v>0</v>
      </c>
    </row>
    <row r="108" spans="1:6" ht="15.75" customHeight="1" x14ac:dyDescent="0.25">
      <c r="B108" s="20" t="s">
        <v>50</v>
      </c>
      <c r="C108" s="24" t="s">
        <v>142</v>
      </c>
      <c r="D108" s="77">
        <v>6.3E-3</v>
      </c>
      <c r="E108" s="12">
        <f>ROUND($E$37*D108,2)</f>
        <v>0</v>
      </c>
    </row>
    <row r="109" spans="1:6" ht="15.75" customHeight="1" x14ac:dyDescent="0.25">
      <c r="B109" s="20" t="s">
        <v>75</v>
      </c>
      <c r="C109" s="10" t="s">
        <v>143</v>
      </c>
      <c r="D109" s="77">
        <v>2.0000000000000001E-4</v>
      </c>
      <c r="E109" s="12">
        <f>ROUND($E$37*D109,2)</f>
        <v>0</v>
      </c>
    </row>
    <row r="110" spans="1:6" ht="15.75" customHeight="1" x14ac:dyDescent="0.25">
      <c r="B110" s="20" t="s">
        <v>77</v>
      </c>
      <c r="C110" s="10" t="s">
        <v>144</v>
      </c>
      <c r="D110" s="13" t="s">
        <v>114</v>
      </c>
      <c r="E110" s="12">
        <v>0</v>
      </c>
    </row>
    <row r="111" spans="1:6" ht="15.75" customHeight="1" x14ac:dyDescent="0.25">
      <c r="B111" s="499" t="s">
        <v>37</v>
      </c>
      <c r="C111" s="499"/>
      <c r="D111" s="274">
        <f>SUM(D105:D110)</f>
        <v>5.8700000000000002E-2</v>
      </c>
      <c r="E111" s="272">
        <f>SUM(E105:E110)</f>
        <v>0</v>
      </c>
    </row>
    <row r="112" spans="1:6" customFormat="1" x14ac:dyDescent="0.25">
      <c r="A112" s="2"/>
      <c r="B112" s="242"/>
      <c r="C112" s="242"/>
      <c r="D112" s="282"/>
      <c r="E112" s="76"/>
      <c r="F112" s="2"/>
    </row>
    <row r="113" spans="1:10" customFormat="1" ht="15.75" customHeight="1" x14ac:dyDescent="0.25">
      <c r="A113" s="2"/>
      <c r="B113" s="540" t="s">
        <v>145</v>
      </c>
      <c r="C113" s="541"/>
      <c r="D113" s="541"/>
      <c r="E113" s="542"/>
      <c r="F113" s="2"/>
    </row>
    <row r="114" spans="1:10" customFormat="1" x14ac:dyDescent="0.25">
      <c r="A114" s="2"/>
      <c r="B114" s="383" t="s">
        <v>146</v>
      </c>
      <c r="C114" s="543" t="s">
        <v>147</v>
      </c>
      <c r="D114" s="544"/>
      <c r="E114" s="383" t="s">
        <v>68</v>
      </c>
      <c r="F114" s="2"/>
    </row>
    <row r="115" spans="1:10" customFormat="1" x14ac:dyDescent="0.25">
      <c r="A115" s="2"/>
      <c r="B115" s="380" t="s">
        <v>42</v>
      </c>
      <c r="C115" s="531" t="s">
        <v>148</v>
      </c>
      <c r="D115" s="532"/>
      <c r="E115" s="381">
        <v>0</v>
      </c>
      <c r="F115" s="2"/>
    </row>
    <row r="116" spans="1:10" customFormat="1" x14ac:dyDescent="0.25">
      <c r="A116" s="2"/>
      <c r="B116" s="543" t="s">
        <v>37</v>
      </c>
      <c r="C116" s="545"/>
      <c r="D116" s="544"/>
      <c r="E116" s="384">
        <f>SUM(E115:E115)</f>
        <v>0</v>
      </c>
      <c r="F116" s="2"/>
    </row>
    <row r="117" spans="1:10" customFormat="1" x14ac:dyDescent="0.25">
      <c r="A117" s="2"/>
      <c r="B117" s="242"/>
      <c r="C117" s="242"/>
      <c r="D117" s="282"/>
      <c r="E117" s="76"/>
      <c r="F117" s="2"/>
    </row>
    <row r="118" spans="1:10" s="2" customFormat="1" ht="15.75" customHeight="1" x14ac:dyDescent="0.25">
      <c r="B118" s="496" t="s">
        <v>149</v>
      </c>
      <c r="C118" s="497"/>
      <c r="D118" s="497"/>
      <c r="E118" s="498"/>
      <c r="F118" s="63"/>
      <c r="J118" s="70"/>
    </row>
    <row r="119" spans="1:10" s="2" customFormat="1" ht="15.75" customHeight="1" x14ac:dyDescent="0.25">
      <c r="B119" s="271">
        <v>4</v>
      </c>
      <c r="C119" s="484" t="s">
        <v>150</v>
      </c>
      <c r="D119" s="486"/>
      <c r="E119" s="271"/>
      <c r="F119" s="64"/>
      <c r="J119" s="70"/>
    </row>
    <row r="120" spans="1:10" s="2" customFormat="1" ht="15.75" customHeight="1" x14ac:dyDescent="0.25">
      <c r="B120" s="68" t="s">
        <v>137</v>
      </c>
      <c r="C120" s="508" t="s">
        <v>151</v>
      </c>
      <c r="D120" s="508"/>
      <c r="E120" s="69">
        <f>E111</f>
        <v>0</v>
      </c>
      <c r="F120" s="65"/>
      <c r="J120" s="70"/>
    </row>
    <row r="121" spans="1:10" s="2" customFormat="1" ht="15.75" customHeight="1" x14ac:dyDescent="0.25">
      <c r="B121" s="68" t="s">
        <v>146</v>
      </c>
      <c r="C121" s="283" t="s">
        <v>148</v>
      </c>
      <c r="D121" s="283"/>
      <c r="E121" s="69">
        <f>E116</f>
        <v>0</v>
      </c>
      <c r="F121" s="65"/>
      <c r="J121" s="70"/>
    </row>
    <row r="122" spans="1:10" s="2" customFormat="1" ht="15.75" customHeight="1" x14ac:dyDescent="0.25">
      <c r="B122" s="499" t="s">
        <v>37</v>
      </c>
      <c r="C122" s="499"/>
      <c r="D122" s="499"/>
      <c r="E122" s="272">
        <f>SUM(E120:E121)</f>
        <v>0</v>
      </c>
      <c r="F122" s="66"/>
      <c r="J122" s="70"/>
    </row>
    <row r="123" spans="1:10" s="2" customFormat="1" ht="15.75" customHeight="1" x14ac:dyDescent="0.25">
      <c r="B123" s="493"/>
      <c r="C123" s="493"/>
      <c r="D123" s="493"/>
      <c r="E123" s="493"/>
      <c r="F123" s="66"/>
      <c r="J123" s="70"/>
    </row>
    <row r="124" spans="1:10" ht="15" customHeight="1" x14ac:dyDescent="0.25">
      <c r="B124" s="475" t="s">
        <v>152</v>
      </c>
      <c r="C124" s="476"/>
      <c r="D124" s="476"/>
      <c r="E124" s="477"/>
    </row>
    <row r="125" spans="1:10" ht="15" customHeight="1" x14ac:dyDescent="0.25">
      <c r="A125" s="2"/>
      <c r="B125" s="242"/>
      <c r="C125" s="242"/>
      <c r="D125" s="242"/>
      <c r="E125" s="76"/>
    </row>
    <row r="126" spans="1:10" ht="12.75" customHeight="1" x14ac:dyDescent="0.25">
      <c r="B126" s="271">
        <v>5</v>
      </c>
      <c r="C126" s="484" t="s">
        <v>153</v>
      </c>
      <c r="D126" s="486" t="s">
        <v>67</v>
      </c>
      <c r="E126" s="271" t="s">
        <v>68</v>
      </c>
    </row>
    <row r="127" spans="1:10" x14ac:dyDescent="0.25">
      <c r="B127" s="57" t="s">
        <v>42</v>
      </c>
      <c r="C127" s="536" t="s">
        <v>154</v>
      </c>
      <c r="D127" s="537"/>
      <c r="E127" s="284">
        <f>'Quadro 03 -UNIFORMES'!I64</f>
        <v>0</v>
      </c>
      <c r="F127" s="2"/>
    </row>
    <row r="128" spans="1:10" x14ac:dyDescent="0.25">
      <c r="B128" s="20" t="s">
        <v>44</v>
      </c>
      <c r="C128" s="506" t="s">
        <v>155</v>
      </c>
      <c r="D128" s="507"/>
      <c r="E128" s="284">
        <f>'Quadro 04 - FERRAMENTAS'!C51</f>
        <v>0</v>
      </c>
    </row>
    <row r="129" spans="1:11" x14ac:dyDescent="0.25">
      <c r="B129" s="20" t="s">
        <v>47</v>
      </c>
      <c r="C129" s="506" t="s">
        <v>156</v>
      </c>
      <c r="D129" s="507"/>
      <c r="E129" s="284">
        <f>'Quadro 05 - EPI'!C6</f>
        <v>0</v>
      </c>
    </row>
    <row r="130" spans="1:11" x14ac:dyDescent="0.25">
      <c r="B130" s="20" t="s">
        <v>50</v>
      </c>
      <c r="C130" s="529" t="s">
        <v>83</v>
      </c>
      <c r="D130" s="530"/>
      <c r="E130" s="284">
        <v>0</v>
      </c>
    </row>
    <row r="131" spans="1:11" x14ac:dyDescent="0.25">
      <c r="B131" s="484"/>
      <c r="C131" s="485" t="s">
        <v>157</v>
      </c>
      <c r="D131" s="486"/>
      <c r="E131" s="272">
        <f>SUM(E127:E130)</f>
        <v>0</v>
      </c>
    </row>
    <row r="132" spans="1:11" customFormat="1" ht="15" customHeight="1" x14ac:dyDescent="0.25">
      <c r="A132" s="2"/>
      <c r="B132" s="493" t="s">
        <v>158</v>
      </c>
      <c r="C132" s="493"/>
      <c r="D132" s="493"/>
      <c r="E132" s="493"/>
      <c r="F132" s="2"/>
    </row>
    <row r="133" spans="1:11" customFormat="1" ht="15" x14ac:dyDescent="0.25">
      <c r="A133" s="2"/>
      <c r="B133" s="285"/>
      <c r="C133" s="285"/>
      <c r="D133" s="285"/>
      <c r="E133" s="285"/>
      <c r="F133" s="2"/>
    </row>
    <row r="134" spans="1:11" ht="15.75" customHeight="1" x14ac:dyDescent="0.25">
      <c r="B134" s="475" t="s">
        <v>159</v>
      </c>
      <c r="C134" s="476"/>
      <c r="D134" s="476"/>
      <c r="E134" s="477"/>
    </row>
    <row r="135" spans="1:11" x14ac:dyDescent="0.25">
      <c r="B135" s="242"/>
      <c r="C135" s="242"/>
      <c r="D135" s="242"/>
      <c r="E135" s="286"/>
    </row>
    <row r="136" spans="1:11" x14ac:dyDescent="0.25">
      <c r="B136" s="271">
        <v>6</v>
      </c>
      <c r="C136" s="271" t="s">
        <v>160</v>
      </c>
      <c r="D136" s="271" t="s">
        <v>67</v>
      </c>
      <c r="E136" s="271" t="s">
        <v>68</v>
      </c>
      <c r="F136" s="526"/>
      <c r="G136" s="527"/>
    </row>
    <row r="137" spans="1:11" x14ac:dyDescent="0.25">
      <c r="B137" s="20" t="s">
        <v>42</v>
      </c>
      <c r="C137" s="30" t="s">
        <v>161</v>
      </c>
      <c r="D137" s="386">
        <v>7.2999999999999995E-2</v>
      </c>
      <c r="E137" s="21">
        <f>D137*E155</f>
        <v>0</v>
      </c>
      <c r="F137" s="528"/>
      <c r="G137" s="527"/>
      <c r="H137" s="100"/>
      <c r="I137" s="100"/>
      <c r="J137" s="390"/>
      <c r="K137" s="291"/>
    </row>
    <row r="138" spans="1:11" x14ac:dyDescent="0.25">
      <c r="B138" s="20" t="s">
        <v>44</v>
      </c>
      <c r="C138" s="30" t="s">
        <v>162</v>
      </c>
      <c r="D138" s="386">
        <v>7.3999999999999996E-2</v>
      </c>
      <c r="E138" s="21">
        <f>D138*E155</f>
        <v>0</v>
      </c>
      <c r="F138" s="528"/>
      <c r="G138" s="527"/>
      <c r="H138" s="100"/>
    </row>
    <row r="139" spans="1:11" ht="15.75" customHeight="1" x14ac:dyDescent="0.25">
      <c r="B139" s="20" t="s">
        <v>47</v>
      </c>
      <c r="C139" s="10" t="s">
        <v>163</v>
      </c>
      <c r="D139" s="231">
        <f>SUM(D140:D141)</f>
        <v>6.4708163265306123E-2</v>
      </c>
      <c r="E139" s="21">
        <f>(E155+E137+E138)*D139</f>
        <v>0</v>
      </c>
    </row>
    <row r="140" spans="1:11" x14ac:dyDescent="0.25">
      <c r="B140" s="20"/>
      <c r="C140" s="10" t="s">
        <v>202</v>
      </c>
      <c r="D140" s="231">
        <v>4.4299999999999999E-2</v>
      </c>
      <c r="E140" s="58">
        <f>(E155+E137+E138)*D140</f>
        <v>0</v>
      </c>
      <c r="F140" s="539"/>
      <c r="G140" s="538"/>
    </row>
    <row r="141" spans="1:11" ht="15.75" customHeight="1" x14ac:dyDescent="0.25">
      <c r="B141" s="20"/>
      <c r="C141" s="10" t="s">
        <v>165</v>
      </c>
      <c r="D141" s="231">
        <f>0.02/0.98</f>
        <v>2.0408163265306124E-2</v>
      </c>
      <c r="E141" s="58">
        <f>(E155+E137+E138)*D141</f>
        <v>0</v>
      </c>
      <c r="F141" s="539"/>
      <c r="G141" s="538"/>
    </row>
    <row r="142" spans="1:11" x14ac:dyDescent="0.25">
      <c r="B142" s="20"/>
      <c r="C142" s="10" t="s">
        <v>166</v>
      </c>
      <c r="D142" s="77"/>
      <c r="E142" s="58"/>
      <c r="H142" s="100"/>
      <c r="I142" s="100"/>
      <c r="J142" s="390"/>
      <c r="K142" s="291"/>
    </row>
    <row r="143" spans="1:11" x14ac:dyDescent="0.25">
      <c r="B143" s="499" t="s">
        <v>167</v>
      </c>
      <c r="C143" s="499"/>
      <c r="D143" s="274"/>
      <c r="E143" s="272">
        <f>E137+E138+E139</f>
        <v>0</v>
      </c>
      <c r="G143" s="76"/>
    </row>
    <row r="144" spans="1:11" customFormat="1" ht="15" customHeight="1" x14ac:dyDescent="0.25">
      <c r="A144" s="2"/>
      <c r="B144" s="493" t="s">
        <v>168</v>
      </c>
      <c r="C144" s="493"/>
      <c r="D144" s="493"/>
      <c r="E144" s="493"/>
      <c r="F144" s="2"/>
    </row>
    <row r="145" spans="1:6" customFormat="1" ht="15" customHeight="1" x14ac:dyDescent="0.25">
      <c r="A145" s="2"/>
      <c r="B145" s="494" t="s">
        <v>169</v>
      </c>
      <c r="C145" s="494"/>
      <c r="D145" s="494"/>
      <c r="E145" s="494"/>
      <c r="F145" s="2"/>
    </row>
    <row r="146" spans="1:6" customFormat="1" ht="15" customHeight="1" x14ac:dyDescent="0.25">
      <c r="A146" s="2"/>
      <c r="B146" s="494" t="s">
        <v>170</v>
      </c>
      <c r="C146" s="494"/>
      <c r="D146" s="494"/>
      <c r="E146" s="494"/>
      <c r="F146" s="2"/>
    </row>
    <row r="147" spans="1:6" customFormat="1" ht="15" x14ac:dyDescent="0.25">
      <c r="A147" s="1"/>
      <c r="B147" s="494" t="s">
        <v>171</v>
      </c>
      <c r="C147" s="494"/>
      <c r="D147" s="494"/>
      <c r="E147" s="494"/>
      <c r="F147" s="1"/>
    </row>
    <row r="148" spans="1:6" customFormat="1" ht="20.25" customHeight="1" x14ac:dyDescent="0.25">
      <c r="A148" s="1"/>
      <c r="B148" s="496" t="s">
        <v>172</v>
      </c>
      <c r="C148" s="497"/>
      <c r="D148" s="497"/>
      <c r="E148" s="498"/>
      <c r="F148" s="1"/>
    </row>
    <row r="149" spans="1:6" ht="20.25" customHeight="1" x14ac:dyDescent="0.25">
      <c r="B149" s="484" t="s">
        <v>173</v>
      </c>
      <c r="C149" s="485"/>
      <c r="D149" s="486" t="s">
        <v>68</v>
      </c>
      <c r="E149" s="271" t="s">
        <v>68</v>
      </c>
    </row>
    <row r="150" spans="1:6" x14ac:dyDescent="0.25">
      <c r="B150" s="20" t="s">
        <v>42</v>
      </c>
      <c r="C150" s="506" t="s">
        <v>175</v>
      </c>
      <c r="D150" s="507"/>
      <c r="E150" s="48">
        <f>E37</f>
        <v>0</v>
      </c>
    </row>
    <row r="151" spans="1:6" x14ac:dyDescent="0.25">
      <c r="B151" s="20" t="s">
        <v>44</v>
      </c>
      <c r="C151" s="506" t="s">
        <v>176</v>
      </c>
      <c r="D151" s="507"/>
      <c r="E151" s="48">
        <f>E85</f>
        <v>0</v>
      </c>
    </row>
    <row r="152" spans="1:6" x14ac:dyDescent="0.25">
      <c r="B152" s="20" t="s">
        <v>47</v>
      </c>
      <c r="C152" s="506" t="s">
        <v>177</v>
      </c>
      <c r="D152" s="507"/>
      <c r="E152" s="48">
        <v>0</v>
      </c>
    </row>
    <row r="153" spans="1:6" x14ac:dyDescent="0.25">
      <c r="B153" s="20" t="s">
        <v>50</v>
      </c>
      <c r="C153" s="506" t="s">
        <v>178</v>
      </c>
      <c r="D153" s="507"/>
      <c r="E153" s="48">
        <f>E122</f>
        <v>0</v>
      </c>
    </row>
    <row r="154" spans="1:6" x14ac:dyDescent="0.25">
      <c r="B154" s="20" t="s">
        <v>75</v>
      </c>
      <c r="C154" s="506" t="s">
        <v>203</v>
      </c>
      <c r="D154" s="507"/>
      <c r="E154" s="48">
        <f>E131</f>
        <v>0</v>
      </c>
    </row>
    <row r="155" spans="1:6" ht="15.75" customHeight="1" x14ac:dyDescent="0.25">
      <c r="B155" s="484" t="s">
        <v>180</v>
      </c>
      <c r="C155" s="485"/>
      <c r="D155" s="486"/>
      <c r="E155" s="272">
        <f>SUM(E150:E154)</f>
        <v>0</v>
      </c>
    </row>
    <row r="156" spans="1:6" x14ac:dyDescent="0.25">
      <c r="B156" s="57" t="s">
        <v>77</v>
      </c>
      <c r="C156" s="506" t="s">
        <v>181</v>
      </c>
      <c r="D156" s="507"/>
      <c r="E156" s="48">
        <f>E143</f>
        <v>0</v>
      </c>
    </row>
    <row r="157" spans="1:6" ht="15.75" customHeight="1" x14ac:dyDescent="0.25">
      <c r="B157" s="484" t="s">
        <v>182</v>
      </c>
      <c r="C157" s="485"/>
      <c r="D157" s="486"/>
      <c r="E157" s="272">
        <f>E155+E156</f>
        <v>0</v>
      </c>
    </row>
    <row r="158" spans="1:6" x14ac:dyDescent="0.25">
      <c r="B158" s="14"/>
      <c r="C158" s="15"/>
      <c r="D158" s="455" t="s">
        <v>183</v>
      </c>
      <c r="E158" s="456" t="e">
        <f>E156/E155</f>
        <v>#DIV/0!</v>
      </c>
    </row>
    <row r="159" spans="1:6" ht="97.5" customHeight="1" x14ac:dyDescent="0.25">
      <c r="B159" s="521" t="s">
        <v>184</v>
      </c>
      <c r="C159" s="522"/>
      <c r="D159" s="522"/>
      <c r="E159" s="523"/>
    </row>
    <row r="160" spans="1:6" x14ac:dyDescent="0.25">
      <c r="B160" s="14"/>
      <c r="C160" s="15"/>
      <c r="D160" s="14"/>
      <c r="E160" s="14"/>
    </row>
    <row r="161" spans="2:5" ht="15.75" customHeight="1" x14ac:dyDescent="0.25">
      <c r="B161" s="512" t="s">
        <v>185</v>
      </c>
      <c r="C161" s="513"/>
      <c r="D161" s="513"/>
      <c r="E161" s="514"/>
    </row>
    <row r="162" spans="2:5" ht="15.75" customHeight="1" x14ac:dyDescent="0.25">
      <c r="B162" s="515"/>
      <c r="C162" s="516"/>
      <c r="D162" s="516"/>
      <c r="E162" s="517"/>
    </row>
    <row r="163" spans="2:5" ht="15.75" customHeight="1" x14ac:dyDescent="0.25">
      <c r="B163" s="518"/>
      <c r="C163" s="519"/>
      <c r="D163" s="519"/>
      <c r="E163" s="520"/>
    </row>
    <row r="164" spans="2:5" x14ac:dyDescent="0.25">
      <c r="B164" s="14"/>
      <c r="C164" s="15"/>
      <c r="D164" s="16"/>
      <c r="E164" s="14"/>
    </row>
    <row r="165" spans="2:5" x14ac:dyDescent="0.25">
      <c r="B165" s="14"/>
      <c r="C165" s="15"/>
      <c r="D165" s="16"/>
      <c r="E165" s="14"/>
    </row>
    <row r="166" spans="2:5" x14ac:dyDescent="0.25">
      <c r="B166" s="14"/>
      <c r="C166" s="15"/>
      <c r="D166" s="14"/>
      <c r="E166" s="14"/>
    </row>
  </sheetData>
  <mergeCells count="107">
    <mergeCell ref="B161:E163"/>
    <mergeCell ref="B159:E159"/>
    <mergeCell ref="F140:G141"/>
    <mergeCell ref="B97:E97"/>
    <mergeCell ref="B98:E98"/>
    <mergeCell ref="B146:E146"/>
    <mergeCell ref="B51:E51"/>
    <mergeCell ref="F136:G138"/>
    <mergeCell ref="B132:E132"/>
    <mergeCell ref="C130:D130"/>
    <mergeCell ref="B144:E144"/>
    <mergeCell ref="B145:E145"/>
    <mergeCell ref="C119:D119"/>
    <mergeCell ref="B123:E123"/>
    <mergeCell ref="C126:D126"/>
    <mergeCell ref="C127:D127"/>
    <mergeCell ref="C128:D128"/>
    <mergeCell ref="C129:D129"/>
    <mergeCell ref="B131:D131"/>
    <mergeCell ref="B113:E113"/>
    <mergeCell ref="C114:D114"/>
    <mergeCell ref="C115:D115"/>
    <mergeCell ref="B116:D116"/>
    <mergeCell ref="B68:E68"/>
    <mergeCell ref="C69:D69"/>
    <mergeCell ref="B77:E77"/>
    <mergeCell ref="C72:D72"/>
    <mergeCell ref="C73:D73"/>
    <mergeCell ref="C74:D74"/>
    <mergeCell ref="C75:D75"/>
    <mergeCell ref="B50:E50"/>
    <mergeCell ref="B52:E52"/>
    <mergeCell ref="B64:E64"/>
    <mergeCell ref="B65:E65"/>
    <mergeCell ref="B66:E66"/>
    <mergeCell ref="B26:E26"/>
    <mergeCell ref="B41:E41"/>
    <mergeCell ref="I8:M8"/>
    <mergeCell ref="B148:E148"/>
    <mergeCell ref="C120:D120"/>
    <mergeCell ref="B122:D122"/>
    <mergeCell ref="B124:E124"/>
    <mergeCell ref="B118:E118"/>
    <mergeCell ref="C83:D83"/>
    <mergeCell ref="C84:D84"/>
    <mergeCell ref="B134:E134"/>
    <mergeCell ref="B143:C143"/>
    <mergeCell ref="B147:E147"/>
    <mergeCell ref="B96:C96"/>
    <mergeCell ref="B100:E100"/>
    <mergeCell ref="B103:E103"/>
    <mergeCell ref="B111:C111"/>
    <mergeCell ref="C82:D82"/>
    <mergeCell ref="B85:D85"/>
    <mergeCell ref="B87:E87"/>
    <mergeCell ref="B78:E78"/>
    <mergeCell ref="B101:E101"/>
    <mergeCell ref="C70:D70"/>
    <mergeCell ref="C71:D71"/>
    <mergeCell ref="B149:D149"/>
    <mergeCell ref="C150:D150"/>
    <mergeCell ref="C151:D151"/>
    <mergeCell ref="C152:D152"/>
    <mergeCell ref="C153:D153"/>
    <mergeCell ref="C154:D154"/>
    <mergeCell ref="B155:D155"/>
    <mergeCell ref="C156:D156"/>
    <mergeCell ref="B157:D157"/>
    <mergeCell ref="B37:D37"/>
    <mergeCell ref="B40:E40"/>
    <mergeCell ref="B42:E42"/>
    <mergeCell ref="B46:C46"/>
    <mergeCell ref="B48:C48"/>
    <mergeCell ref="C81:D81"/>
    <mergeCell ref="D18:E18"/>
    <mergeCell ref="D19:E19"/>
    <mergeCell ref="D20:E20"/>
    <mergeCell ref="D21:E21"/>
    <mergeCell ref="B25:E25"/>
    <mergeCell ref="B27:B28"/>
    <mergeCell ref="C27:C28"/>
    <mergeCell ref="D27:D28"/>
    <mergeCell ref="E27:E28"/>
    <mergeCell ref="B53:E53"/>
    <mergeCell ref="B63:C63"/>
    <mergeCell ref="B76:D76"/>
    <mergeCell ref="B79:E79"/>
    <mergeCell ref="B80:E80"/>
    <mergeCell ref="B22:E22"/>
    <mergeCell ref="B23:E23"/>
    <mergeCell ref="B38:E38"/>
    <mergeCell ref="B49:E49"/>
    <mergeCell ref="B7:E7"/>
    <mergeCell ref="B2:E2"/>
    <mergeCell ref="B4:C4"/>
    <mergeCell ref="D4:E4"/>
    <mergeCell ref="B5:C5"/>
    <mergeCell ref="D5:E5"/>
    <mergeCell ref="B17:E17"/>
    <mergeCell ref="D8:E8"/>
    <mergeCell ref="D9:E9"/>
    <mergeCell ref="D10:E10"/>
    <mergeCell ref="D11:E11"/>
    <mergeCell ref="B12:E12"/>
    <mergeCell ref="D13:E13"/>
    <mergeCell ref="D14:E14"/>
    <mergeCell ref="B16:E16"/>
  </mergeCells>
  <pageMargins left="0.78740157480314965" right="0.78740157480314965" top="0.98425196850393704" bottom="0.98425196850393704" header="0.31496062992125984" footer="0.31496062992125984"/>
  <pageSetup paperSize="9" scale="53" fitToHeight="0" orientation="portrait" r:id="rId1"/>
  <headerFooter scaleWithDoc="0">
    <oddHeader>&amp;LTermo de Referência 98/2023&amp;RUASG 153173 - ANEXO VIII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0.59999389629810485"/>
    <pageSetUpPr fitToPage="1"/>
  </sheetPr>
  <dimension ref="A2:K166"/>
  <sheetViews>
    <sheetView showGridLines="0" topLeftCell="A144" zoomScale="85" zoomScaleNormal="85" zoomScaleSheetLayoutView="100" workbookViewId="0">
      <selection activeCell="E153" sqref="E153"/>
    </sheetView>
  </sheetViews>
  <sheetFormatPr defaultRowHeight="15.75" x14ac:dyDescent="0.25"/>
  <cols>
    <col min="1" max="1" width="9.140625" style="1"/>
    <col min="2" max="2" width="15.28515625" style="17" customWidth="1"/>
    <col min="3" max="3" width="65.85546875" style="18" bestFit="1" customWidth="1"/>
    <col min="4" max="4" width="19.28515625" style="17" customWidth="1"/>
    <col min="5" max="5" width="15.5703125" style="17" customWidth="1"/>
    <col min="6" max="6" width="45.28515625" style="1" customWidth="1"/>
    <col min="7" max="7" width="31" style="1" customWidth="1"/>
    <col min="8" max="8" width="9.140625" style="1"/>
    <col min="10" max="16384" width="9.140625" style="1"/>
  </cols>
  <sheetData>
    <row r="2" spans="1:6" ht="25.5" customHeight="1" x14ac:dyDescent="0.25">
      <c r="B2" s="475" t="s">
        <v>38</v>
      </c>
      <c r="C2" s="476"/>
      <c r="D2" s="476"/>
      <c r="E2" s="477"/>
    </row>
    <row r="3" spans="1:6" ht="25.5" customHeight="1" x14ac:dyDescent="0.25">
      <c r="A3" s="2"/>
      <c r="B3" s="268"/>
      <c r="C3" s="268"/>
      <c r="D3" s="268"/>
      <c r="E3" s="268"/>
    </row>
    <row r="4" spans="1:6" ht="15.75" customHeight="1" x14ac:dyDescent="0.25">
      <c r="B4" s="478" t="s">
        <v>39</v>
      </c>
      <c r="C4" s="478"/>
      <c r="D4" s="479"/>
      <c r="E4" s="480"/>
    </row>
    <row r="5" spans="1:6" ht="15.75" customHeight="1" x14ac:dyDescent="0.25">
      <c r="B5" s="481" t="s">
        <v>40</v>
      </c>
      <c r="C5" s="481"/>
      <c r="D5" s="482"/>
      <c r="E5" s="483"/>
    </row>
    <row r="6" spans="1:6" ht="15.75" customHeight="1" x14ac:dyDescent="0.25">
      <c r="A6" s="2"/>
      <c r="B6" s="268"/>
      <c r="C6" s="268"/>
      <c r="D6" s="268"/>
      <c r="E6" s="268"/>
    </row>
    <row r="7" spans="1:6" ht="15" customHeight="1" x14ac:dyDescent="0.25">
      <c r="B7" s="475" t="s">
        <v>41</v>
      </c>
      <c r="C7" s="476"/>
      <c r="D7" s="476"/>
      <c r="E7" s="477"/>
    </row>
    <row r="8" spans="1:6" ht="26.25" customHeight="1" x14ac:dyDescent="0.25">
      <c r="B8" s="8" t="s">
        <v>42</v>
      </c>
      <c r="C8" s="29" t="s">
        <v>43</v>
      </c>
      <c r="D8" s="487"/>
      <c r="E8" s="487"/>
    </row>
    <row r="9" spans="1:6" x14ac:dyDescent="0.25">
      <c r="B9" s="26" t="s">
        <v>44</v>
      </c>
      <c r="C9" s="30" t="s">
        <v>45</v>
      </c>
      <c r="D9" s="488" t="s">
        <v>46</v>
      </c>
      <c r="E9" s="488"/>
    </row>
    <row r="10" spans="1:6" ht="17.25" customHeight="1" x14ac:dyDescent="0.25">
      <c r="B10" s="26" t="s">
        <v>47</v>
      </c>
      <c r="C10" s="30" t="s">
        <v>48</v>
      </c>
      <c r="D10" s="489" t="s">
        <v>204</v>
      </c>
      <c r="E10" s="489"/>
    </row>
    <row r="11" spans="1:6" ht="19.5" customHeight="1" x14ac:dyDescent="0.25">
      <c r="B11" s="9" t="s">
        <v>50</v>
      </c>
      <c r="C11" s="31" t="s">
        <v>51</v>
      </c>
      <c r="D11" s="490">
        <v>30</v>
      </c>
      <c r="E11" s="490"/>
    </row>
    <row r="12" spans="1:6" ht="15" customHeight="1" x14ac:dyDescent="0.25">
      <c r="B12" s="475" t="s">
        <v>52</v>
      </c>
      <c r="C12" s="476"/>
      <c r="D12" s="476"/>
      <c r="E12" s="477"/>
    </row>
    <row r="13" spans="1:6" ht="28.5" customHeight="1" x14ac:dyDescent="0.25">
      <c r="B13" s="269" t="s">
        <v>53</v>
      </c>
      <c r="C13" s="269" t="s">
        <v>54</v>
      </c>
      <c r="D13" s="491" t="s">
        <v>55</v>
      </c>
      <c r="E13" s="491"/>
    </row>
    <row r="14" spans="1:6" ht="31.5" x14ac:dyDescent="0.25">
      <c r="B14" s="23" t="s">
        <v>30</v>
      </c>
      <c r="C14" s="22" t="s">
        <v>56</v>
      </c>
      <c r="D14" s="492">
        <v>1</v>
      </c>
      <c r="E14" s="492"/>
    </row>
    <row r="15" spans="1:6" customFormat="1" x14ac:dyDescent="0.25">
      <c r="A15" s="2"/>
      <c r="B15" s="268"/>
      <c r="C15" s="268"/>
      <c r="D15" s="268"/>
      <c r="E15" s="268"/>
      <c r="F15" s="2"/>
    </row>
    <row r="16" spans="1:6" ht="15" customHeight="1" x14ac:dyDescent="0.25">
      <c r="B16" s="484" t="s">
        <v>57</v>
      </c>
      <c r="C16" s="485"/>
      <c r="D16" s="485"/>
      <c r="E16" s="486"/>
    </row>
    <row r="17" spans="1:6" ht="15" customHeight="1" x14ac:dyDescent="0.25">
      <c r="B17" s="484" t="s">
        <v>58</v>
      </c>
      <c r="C17" s="485"/>
      <c r="D17" s="485"/>
      <c r="E17" s="486"/>
    </row>
    <row r="18" spans="1:6" ht="30" customHeight="1" x14ac:dyDescent="0.25">
      <c r="B18" s="19">
        <v>1</v>
      </c>
      <c r="C18" s="28" t="s">
        <v>59</v>
      </c>
      <c r="D18" s="471" t="str">
        <f>B14</f>
        <v>BOMBEIRO HIDRÁULICO</v>
      </c>
      <c r="E18" s="471"/>
    </row>
    <row r="19" spans="1:6" ht="16.5" customHeight="1" x14ac:dyDescent="0.25">
      <c r="B19" s="20">
        <v>2</v>
      </c>
      <c r="C19" s="10" t="s">
        <v>60</v>
      </c>
      <c r="D19" s="472">
        <v>0</v>
      </c>
      <c r="E19" s="472"/>
      <c r="F19" s="76"/>
    </row>
    <row r="20" spans="1:6" ht="21.75" customHeight="1" x14ac:dyDescent="0.25">
      <c r="B20" s="20">
        <v>3</v>
      </c>
      <c r="C20" s="10" t="s">
        <v>61</v>
      </c>
      <c r="D20" s="489"/>
      <c r="E20" s="489"/>
    </row>
    <row r="21" spans="1:6" x14ac:dyDescent="0.25">
      <c r="B21" s="20">
        <v>4</v>
      </c>
      <c r="C21" s="10" t="s">
        <v>62</v>
      </c>
      <c r="D21" s="474"/>
      <c r="E21" s="474"/>
    </row>
    <row r="22" spans="1:6" customFormat="1" ht="20.25" customHeight="1" x14ac:dyDescent="0.25">
      <c r="A22" s="2"/>
      <c r="B22" s="493" t="s">
        <v>63</v>
      </c>
      <c r="C22" s="493"/>
      <c r="D22" s="493"/>
      <c r="E22" s="493"/>
      <c r="F22" s="2"/>
    </row>
    <row r="23" spans="1:6" customFormat="1" ht="15" customHeight="1" x14ac:dyDescent="0.25">
      <c r="A23" s="2"/>
      <c r="B23" s="494" t="s">
        <v>64</v>
      </c>
      <c r="C23" s="494"/>
      <c r="D23" s="494"/>
      <c r="E23" s="494"/>
      <c r="F23" s="2"/>
    </row>
    <row r="24" spans="1:6" customFormat="1" x14ac:dyDescent="0.25">
      <c r="A24" s="2"/>
      <c r="B24" s="268"/>
      <c r="C24" s="268"/>
      <c r="D24" s="268"/>
      <c r="E24" s="268"/>
      <c r="F24" s="2"/>
    </row>
    <row r="25" spans="1:6" ht="27.75" customHeight="1" x14ac:dyDescent="0.25">
      <c r="B25" s="475" t="s">
        <v>65</v>
      </c>
      <c r="C25" s="476"/>
      <c r="D25" s="476"/>
      <c r="E25" s="477"/>
    </row>
    <row r="26" spans="1:6" ht="12.75" customHeight="1" x14ac:dyDescent="0.25">
      <c r="A26" s="2"/>
      <c r="B26" s="500"/>
      <c r="C26" s="500"/>
      <c r="D26" s="500"/>
      <c r="E26" s="500"/>
    </row>
    <row r="27" spans="1:6" ht="12.75" customHeight="1" x14ac:dyDescent="0.25">
      <c r="B27" s="499">
        <v>1</v>
      </c>
      <c r="C27" s="499" t="s">
        <v>66</v>
      </c>
      <c r="D27" s="499" t="s">
        <v>67</v>
      </c>
      <c r="E27" s="499" t="s">
        <v>68</v>
      </c>
    </row>
    <row r="28" spans="1:6" ht="12.75" customHeight="1" x14ac:dyDescent="0.25">
      <c r="B28" s="499"/>
      <c r="C28" s="499"/>
      <c r="D28" s="499"/>
      <c r="E28" s="499"/>
    </row>
    <row r="29" spans="1:6" x14ac:dyDescent="0.25">
      <c r="B29" s="20" t="s">
        <v>42</v>
      </c>
      <c r="C29" s="30" t="s">
        <v>69</v>
      </c>
      <c r="D29" s="11"/>
      <c r="E29" s="102">
        <f>D19</f>
        <v>0</v>
      </c>
    </row>
    <row r="30" spans="1:6" ht="15.75" hidden="1" customHeight="1" x14ac:dyDescent="0.25">
      <c r="B30" s="20" t="s">
        <v>44</v>
      </c>
      <c r="C30" s="10" t="s">
        <v>70</v>
      </c>
      <c r="D30" s="11"/>
      <c r="E30" s="47"/>
    </row>
    <row r="31" spans="1:6" ht="15.75" hidden="1" customHeight="1" x14ac:dyDescent="0.25">
      <c r="B31" s="20" t="s">
        <v>47</v>
      </c>
      <c r="C31" s="10" t="s">
        <v>72</v>
      </c>
      <c r="D31" s="11"/>
      <c r="E31" s="47"/>
    </row>
    <row r="32" spans="1:6" ht="15.75" hidden="1" customHeight="1" x14ac:dyDescent="0.25">
      <c r="B32" s="20" t="s">
        <v>50</v>
      </c>
      <c r="C32" s="10" t="s">
        <v>73</v>
      </c>
      <c r="D32" s="11"/>
      <c r="E32" s="12"/>
    </row>
    <row r="33" spans="1:6" ht="15.75" hidden="1" customHeight="1" x14ac:dyDescent="0.25">
      <c r="B33" s="20" t="s">
        <v>75</v>
      </c>
      <c r="C33" s="10" t="s">
        <v>76</v>
      </c>
      <c r="D33" s="11"/>
      <c r="E33" s="12"/>
    </row>
    <row r="34" spans="1:6" ht="15.75" hidden="1" customHeight="1" x14ac:dyDescent="0.25">
      <c r="B34" s="20" t="s">
        <v>77</v>
      </c>
      <c r="C34" s="10" t="s">
        <v>78</v>
      </c>
      <c r="D34" s="11"/>
      <c r="E34" s="12"/>
    </row>
    <row r="35" spans="1:6" ht="15.75" hidden="1" customHeight="1" x14ac:dyDescent="0.25">
      <c r="B35" s="20" t="s">
        <v>80</v>
      </c>
      <c r="C35" s="10" t="s">
        <v>81</v>
      </c>
      <c r="D35" s="11"/>
      <c r="E35" s="12"/>
    </row>
    <row r="36" spans="1:6" ht="15.75" hidden="1" customHeight="1" x14ac:dyDescent="0.25">
      <c r="B36" s="20" t="s">
        <v>82</v>
      </c>
      <c r="C36" s="10" t="s">
        <v>83</v>
      </c>
      <c r="D36" s="11"/>
      <c r="E36" s="12"/>
    </row>
    <row r="37" spans="1:6" ht="15.75" customHeight="1" x14ac:dyDescent="0.25">
      <c r="B37" s="484" t="s">
        <v>84</v>
      </c>
      <c r="C37" s="485"/>
      <c r="D37" s="486"/>
      <c r="E37" s="272">
        <f>SUM(E29:E36)</f>
        <v>0</v>
      </c>
    </row>
    <row r="38" spans="1:6" customFormat="1" ht="24" customHeight="1" x14ac:dyDescent="0.25">
      <c r="A38" s="2"/>
      <c r="B38" s="493" t="s">
        <v>85</v>
      </c>
      <c r="C38" s="493"/>
      <c r="D38" s="493"/>
      <c r="E38" s="493"/>
      <c r="F38" s="2"/>
    </row>
    <row r="39" spans="1:6" customFormat="1" x14ac:dyDescent="0.25">
      <c r="A39" s="2"/>
      <c r="B39" s="268"/>
      <c r="C39" s="268"/>
      <c r="D39" s="268"/>
      <c r="E39" s="268"/>
      <c r="F39" s="2"/>
    </row>
    <row r="40" spans="1:6" ht="15" customHeight="1" x14ac:dyDescent="0.25">
      <c r="B40" s="475" t="s">
        <v>86</v>
      </c>
      <c r="C40" s="476"/>
      <c r="D40" s="476"/>
      <c r="E40" s="477"/>
    </row>
    <row r="41" spans="1:6" ht="15" customHeight="1" x14ac:dyDescent="0.25">
      <c r="A41" s="2"/>
      <c r="B41" s="500"/>
      <c r="C41" s="500"/>
      <c r="D41" s="500"/>
      <c r="E41" s="500"/>
    </row>
    <row r="42" spans="1:6" ht="15" customHeight="1" x14ac:dyDescent="0.25">
      <c r="B42" s="496" t="s">
        <v>189</v>
      </c>
      <c r="C42" s="497"/>
      <c r="D42" s="497"/>
      <c r="E42" s="498"/>
    </row>
    <row r="43" spans="1:6" ht="15" customHeight="1" x14ac:dyDescent="0.25">
      <c r="B43" s="269" t="s">
        <v>19</v>
      </c>
      <c r="C43" s="269" t="s">
        <v>88</v>
      </c>
      <c r="D43" s="269" t="s">
        <v>67</v>
      </c>
      <c r="E43" s="271" t="s">
        <v>68</v>
      </c>
    </row>
    <row r="44" spans="1:6" ht="15" customHeight="1" x14ac:dyDescent="0.25">
      <c r="B44" s="20" t="s">
        <v>42</v>
      </c>
      <c r="C44" s="10" t="s">
        <v>190</v>
      </c>
      <c r="D44" s="77">
        <v>8.3299999999999999E-2</v>
      </c>
      <c r="E44" s="12">
        <f>ROUND(E37*D44,2)</f>
        <v>0</v>
      </c>
    </row>
    <row r="45" spans="1:6" ht="15" customHeight="1" x14ac:dyDescent="0.25">
      <c r="B45" s="57" t="s">
        <v>44</v>
      </c>
      <c r="C45" s="62" t="s">
        <v>191</v>
      </c>
      <c r="D45" s="77">
        <v>0.121</v>
      </c>
      <c r="E45" s="58">
        <f>ROUND(E37*D45,2)</f>
        <v>0</v>
      </c>
      <c r="F45" s="229"/>
    </row>
    <row r="46" spans="1:6" ht="15" customHeight="1" x14ac:dyDescent="0.25">
      <c r="B46" s="499" t="s">
        <v>91</v>
      </c>
      <c r="C46" s="499"/>
      <c r="D46" s="273">
        <f>SUM(D44:D45)</f>
        <v>0.20429999999999998</v>
      </c>
      <c r="E46" s="272">
        <f>SUM(E44:E45)</f>
        <v>0</v>
      </c>
    </row>
    <row r="47" spans="1:6" ht="15" customHeight="1" x14ac:dyDescent="0.25">
      <c r="B47" s="57" t="s">
        <v>47</v>
      </c>
      <c r="C47" s="24" t="s">
        <v>192</v>
      </c>
      <c r="D47" s="77">
        <f>D46*D63</f>
        <v>7.518240000000001E-2</v>
      </c>
      <c r="E47" s="58">
        <f>ROUND(E37*D47,2)</f>
        <v>0</v>
      </c>
    </row>
    <row r="48" spans="1:6" ht="15" customHeight="1" x14ac:dyDescent="0.25">
      <c r="B48" s="499" t="s">
        <v>37</v>
      </c>
      <c r="C48" s="499"/>
      <c r="D48" s="274">
        <f>D46+D47</f>
        <v>0.27948240000000002</v>
      </c>
      <c r="E48" s="272">
        <f>E46+E47</f>
        <v>0</v>
      </c>
    </row>
    <row r="49" spans="1:9" customFormat="1" ht="23.25" customHeight="1" x14ac:dyDescent="0.25">
      <c r="A49" s="2"/>
      <c r="B49" s="493" t="s">
        <v>93</v>
      </c>
      <c r="C49" s="493"/>
      <c r="D49" s="493"/>
      <c r="E49" s="493"/>
      <c r="F49" s="2"/>
    </row>
    <row r="50" spans="1:9" customFormat="1" ht="17.25" customHeight="1" x14ac:dyDescent="0.25">
      <c r="A50" s="2"/>
      <c r="B50" s="494" t="s">
        <v>94</v>
      </c>
      <c r="C50" s="494"/>
      <c r="D50" s="494"/>
      <c r="E50" s="494"/>
      <c r="F50" s="2"/>
    </row>
    <row r="51" spans="1:9" customFormat="1" ht="47.25" customHeight="1" x14ac:dyDescent="0.25">
      <c r="A51" s="2"/>
      <c r="B51" s="494" t="s">
        <v>216</v>
      </c>
      <c r="C51" s="494"/>
      <c r="D51" s="494"/>
      <c r="E51" s="494"/>
      <c r="F51" s="2"/>
    </row>
    <row r="52" spans="1:9" customFormat="1" ht="16.5" x14ac:dyDescent="0.25">
      <c r="A52" s="2"/>
      <c r="B52" s="500"/>
      <c r="C52" s="500"/>
      <c r="D52" s="500"/>
      <c r="E52" s="500"/>
      <c r="F52" s="2"/>
    </row>
    <row r="53" spans="1:9" ht="15" customHeight="1" x14ac:dyDescent="0.25">
      <c r="B53" s="496" t="s">
        <v>96</v>
      </c>
      <c r="C53" s="497"/>
      <c r="D53" s="497"/>
      <c r="E53" s="498"/>
    </row>
    <row r="54" spans="1:9" ht="15" customHeight="1" x14ac:dyDescent="0.25">
      <c r="B54" s="269" t="s">
        <v>22</v>
      </c>
      <c r="C54" s="269" t="s">
        <v>97</v>
      </c>
      <c r="D54" s="269" t="s">
        <v>67</v>
      </c>
      <c r="E54" s="271" t="s">
        <v>68</v>
      </c>
    </row>
    <row r="55" spans="1:9" ht="15" customHeight="1" x14ac:dyDescent="0.25">
      <c r="B55" s="20" t="s">
        <v>42</v>
      </c>
      <c r="C55" s="10" t="s">
        <v>98</v>
      </c>
      <c r="D55" s="77">
        <v>0.2</v>
      </c>
      <c r="E55" s="12">
        <f>ROUND($E$37*D55,2)</f>
        <v>0</v>
      </c>
    </row>
    <row r="56" spans="1:9" ht="15" customHeight="1" x14ac:dyDescent="0.25">
      <c r="B56" s="20" t="s">
        <v>44</v>
      </c>
      <c r="C56" s="10" t="s">
        <v>99</v>
      </c>
      <c r="D56" s="77">
        <v>1.4999999999999999E-2</v>
      </c>
      <c r="E56" s="12">
        <f t="shared" ref="E56:E62" si="0">ROUND($E$37*D56,2)</f>
        <v>0</v>
      </c>
    </row>
    <row r="57" spans="1:9" ht="15" customHeight="1" x14ac:dyDescent="0.25">
      <c r="B57" s="20" t="s">
        <v>47</v>
      </c>
      <c r="C57" s="10" t="s">
        <v>100</v>
      </c>
      <c r="D57" s="77">
        <v>0.01</v>
      </c>
      <c r="E57" s="12">
        <f t="shared" si="0"/>
        <v>0</v>
      </c>
    </row>
    <row r="58" spans="1:9" ht="15" customHeight="1" x14ac:dyDescent="0.25">
      <c r="B58" s="20" t="s">
        <v>50</v>
      </c>
      <c r="C58" s="10" t="s">
        <v>101</v>
      </c>
      <c r="D58" s="77">
        <v>2E-3</v>
      </c>
      <c r="E58" s="12">
        <f t="shared" si="0"/>
        <v>0</v>
      </c>
    </row>
    <row r="59" spans="1:9" ht="15" customHeight="1" x14ac:dyDescent="0.25">
      <c r="B59" s="20" t="s">
        <v>75</v>
      </c>
      <c r="C59" s="10" t="s">
        <v>193</v>
      </c>
      <c r="D59" s="77">
        <v>2.5000000000000001E-2</v>
      </c>
      <c r="E59" s="12">
        <f t="shared" si="0"/>
        <v>0</v>
      </c>
    </row>
    <row r="60" spans="1:9" ht="15" customHeight="1" x14ac:dyDescent="0.25">
      <c r="B60" s="20" t="s">
        <v>77</v>
      </c>
      <c r="C60" s="10" t="s">
        <v>103</v>
      </c>
      <c r="D60" s="77">
        <v>0.08</v>
      </c>
      <c r="E60" s="12">
        <f t="shared" si="0"/>
        <v>0</v>
      </c>
    </row>
    <row r="61" spans="1:9" ht="15" customHeight="1" x14ac:dyDescent="0.25">
      <c r="B61" s="20" t="s">
        <v>80</v>
      </c>
      <c r="C61" s="30" t="s">
        <v>104</v>
      </c>
      <c r="D61" s="230">
        <v>0.03</v>
      </c>
      <c r="E61" s="12">
        <f t="shared" si="0"/>
        <v>0</v>
      </c>
      <c r="G61" s="100"/>
      <c r="H61" s="100"/>
      <c r="I61" s="390"/>
    </row>
    <row r="62" spans="1:9" ht="15" customHeight="1" x14ac:dyDescent="0.25">
      <c r="B62" s="20" t="s">
        <v>82</v>
      </c>
      <c r="C62" s="10" t="s">
        <v>105</v>
      </c>
      <c r="D62" s="77">
        <v>6.0000000000000001E-3</v>
      </c>
      <c r="E62" s="12">
        <f t="shared" si="0"/>
        <v>0</v>
      </c>
    </row>
    <row r="63" spans="1:9" ht="15" customHeight="1" x14ac:dyDescent="0.25">
      <c r="B63" s="499" t="s">
        <v>37</v>
      </c>
      <c r="C63" s="499"/>
      <c r="D63" s="274">
        <f>SUM(D55:D62)</f>
        <v>0.3680000000000001</v>
      </c>
      <c r="E63" s="272">
        <f>SUM(E55:E62)</f>
        <v>0</v>
      </c>
    </row>
    <row r="64" spans="1:9" customFormat="1" ht="15" customHeight="1" x14ac:dyDescent="0.25">
      <c r="A64" s="2"/>
      <c r="B64" s="493" t="s">
        <v>106</v>
      </c>
      <c r="C64" s="493"/>
      <c r="D64" s="493"/>
      <c r="E64" s="493"/>
      <c r="F64" s="2"/>
    </row>
    <row r="65" spans="1:6" customFormat="1" ht="40.5" customHeight="1" x14ac:dyDescent="0.25">
      <c r="A65" s="2"/>
      <c r="B65" s="503" t="s">
        <v>194</v>
      </c>
      <c r="C65" s="494"/>
      <c r="D65" s="494"/>
      <c r="E65" s="494"/>
      <c r="F65" s="2"/>
    </row>
    <row r="66" spans="1:6" customFormat="1" ht="15" customHeight="1" x14ac:dyDescent="0.25">
      <c r="A66" s="2"/>
      <c r="B66" s="494" t="s">
        <v>108</v>
      </c>
      <c r="C66" s="494"/>
      <c r="D66" s="494"/>
      <c r="E66" s="494"/>
      <c r="F66" s="2"/>
    </row>
    <row r="67" spans="1:6" customFormat="1" ht="15" x14ac:dyDescent="0.25">
      <c r="A67" s="2"/>
      <c r="B67" s="276"/>
      <c r="C67" s="276"/>
      <c r="D67" s="276"/>
      <c r="E67" s="276"/>
      <c r="F67" s="2"/>
    </row>
    <row r="68" spans="1:6" customFormat="1" ht="15.75" customHeight="1" x14ac:dyDescent="0.25">
      <c r="A68" s="2"/>
      <c r="B68" s="496" t="s">
        <v>109</v>
      </c>
      <c r="C68" s="497"/>
      <c r="D68" s="497"/>
      <c r="E68" s="498"/>
      <c r="F68" s="2"/>
    </row>
    <row r="69" spans="1:6" x14ac:dyDescent="0.25">
      <c r="B69" s="271" t="s">
        <v>24</v>
      </c>
      <c r="C69" s="484" t="s">
        <v>110</v>
      </c>
      <c r="D69" s="486"/>
      <c r="E69" s="271" t="s">
        <v>68</v>
      </c>
    </row>
    <row r="70" spans="1:6" x14ac:dyDescent="0.25">
      <c r="B70" s="20" t="s">
        <v>42</v>
      </c>
      <c r="C70" s="504" t="s">
        <v>207</v>
      </c>
      <c r="D70" s="505"/>
      <c r="E70" s="101">
        <f>(0*22)-(E37*6%)</f>
        <v>0</v>
      </c>
    </row>
    <row r="71" spans="1:6" x14ac:dyDescent="0.25">
      <c r="B71" s="20" t="s">
        <v>44</v>
      </c>
      <c r="C71" s="504" t="s">
        <v>208</v>
      </c>
      <c r="D71" s="505"/>
      <c r="E71" s="101">
        <f>0*22</f>
        <v>0</v>
      </c>
      <c r="F71" s="229"/>
    </row>
    <row r="72" spans="1:6" x14ac:dyDescent="0.25">
      <c r="B72" s="20" t="s">
        <v>47</v>
      </c>
      <c r="C72" s="506" t="s">
        <v>113</v>
      </c>
      <c r="D72" s="507"/>
      <c r="E72" s="12" t="s">
        <v>114</v>
      </c>
    </row>
    <row r="73" spans="1:6" x14ac:dyDescent="0.25">
      <c r="B73" s="20" t="s">
        <v>50</v>
      </c>
      <c r="C73" s="506" t="s">
        <v>115</v>
      </c>
      <c r="D73" s="507"/>
      <c r="E73" s="12" t="s">
        <v>114</v>
      </c>
    </row>
    <row r="74" spans="1:6" x14ac:dyDescent="0.25">
      <c r="B74" s="20" t="s">
        <v>75</v>
      </c>
      <c r="C74" s="506" t="s">
        <v>116</v>
      </c>
      <c r="D74" s="507"/>
      <c r="E74" s="12" t="s">
        <v>114</v>
      </c>
    </row>
    <row r="75" spans="1:6" x14ac:dyDescent="0.25">
      <c r="B75" s="20" t="s">
        <v>77</v>
      </c>
      <c r="C75" s="506" t="s">
        <v>117</v>
      </c>
      <c r="D75" s="507"/>
      <c r="E75" s="12" t="s">
        <v>114</v>
      </c>
    </row>
    <row r="76" spans="1:6" ht="15.75" customHeight="1" x14ac:dyDescent="0.25">
      <c r="B76" s="499" t="s">
        <v>118</v>
      </c>
      <c r="C76" s="499"/>
      <c r="D76" s="499"/>
      <c r="E76" s="272">
        <f>SUM(E70:E75)</f>
        <v>0</v>
      </c>
    </row>
    <row r="77" spans="1:6" customFormat="1" ht="15" customHeight="1" x14ac:dyDescent="0.25">
      <c r="A77" s="2"/>
      <c r="B77" s="493" t="s">
        <v>119</v>
      </c>
      <c r="C77" s="493"/>
      <c r="D77" s="493"/>
      <c r="E77" s="493"/>
      <c r="F77" s="2"/>
    </row>
    <row r="78" spans="1:6" customFormat="1" ht="26.25" customHeight="1" x14ac:dyDescent="0.25">
      <c r="A78" s="2"/>
      <c r="B78" s="494" t="s">
        <v>120</v>
      </c>
      <c r="C78" s="494"/>
      <c r="D78" s="494"/>
      <c r="E78" s="494"/>
      <c r="F78" s="2"/>
    </row>
    <row r="79" spans="1:6" customFormat="1" ht="15" x14ac:dyDescent="0.25">
      <c r="A79" s="2"/>
      <c r="B79" s="494"/>
      <c r="C79" s="494"/>
      <c r="D79" s="494"/>
      <c r="E79" s="494"/>
      <c r="F79" s="2"/>
    </row>
    <row r="80" spans="1:6" ht="15.75" customHeight="1" x14ac:dyDescent="0.25">
      <c r="B80" s="496" t="s">
        <v>121</v>
      </c>
      <c r="C80" s="497"/>
      <c r="D80" s="497"/>
      <c r="E80" s="498"/>
      <c r="F80" s="63"/>
    </row>
    <row r="81" spans="1:6" ht="15.75" customHeight="1" x14ac:dyDescent="0.25">
      <c r="B81" s="271">
        <v>2</v>
      </c>
      <c r="C81" s="484" t="s">
        <v>122</v>
      </c>
      <c r="D81" s="486"/>
      <c r="E81" s="271" t="s">
        <v>68</v>
      </c>
      <c r="F81" s="64"/>
    </row>
    <row r="82" spans="1:6" ht="15.75" customHeight="1" x14ac:dyDescent="0.25">
      <c r="B82" s="67" t="s">
        <v>19</v>
      </c>
      <c r="C82" s="501" t="s">
        <v>88</v>
      </c>
      <c r="D82" s="502"/>
      <c r="E82" s="69">
        <f>E48</f>
        <v>0</v>
      </c>
      <c r="F82" s="65"/>
    </row>
    <row r="83" spans="1:6" ht="15.75" customHeight="1" x14ac:dyDescent="0.25">
      <c r="B83" s="67" t="s">
        <v>22</v>
      </c>
      <c r="C83" s="501" t="s">
        <v>97</v>
      </c>
      <c r="D83" s="502"/>
      <c r="E83" s="69">
        <f>E63</f>
        <v>0</v>
      </c>
      <c r="F83" s="65"/>
    </row>
    <row r="84" spans="1:6" ht="15.75" customHeight="1" x14ac:dyDescent="0.25">
      <c r="B84" s="67" t="s">
        <v>24</v>
      </c>
      <c r="C84" s="501" t="s">
        <v>110</v>
      </c>
      <c r="D84" s="502"/>
      <c r="E84" s="69">
        <f>E76</f>
        <v>0</v>
      </c>
      <c r="F84" s="65"/>
    </row>
    <row r="85" spans="1:6" ht="15.75" customHeight="1" x14ac:dyDescent="0.25">
      <c r="B85" s="499" t="s">
        <v>37</v>
      </c>
      <c r="C85" s="499"/>
      <c r="D85" s="499"/>
      <c r="E85" s="272">
        <f>SUM(E82:E84)</f>
        <v>0</v>
      </c>
      <c r="F85" s="66"/>
    </row>
    <row r="86" spans="1:6" ht="15.75" customHeight="1" x14ac:dyDescent="0.25">
      <c r="A86" s="2"/>
      <c r="B86" s="242"/>
      <c r="C86" s="242"/>
      <c r="D86" s="242"/>
      <c r="E86" s="76"/>
      <c r="F86" s="66"/>
    </row>
    <row r="87" spans="1:6" ht="15.75" customHeight="1" x14ac:dyDescent="0.25">
      <c r="B87" s="475" t="s">
        <v>123</v>
      </c>
      <c r="C87" s="476"/>
      <c r="D87" s="476"/>
      <c r="E87" s="477"/>
    </row>
    <row r="88" spans="1:6" ht="15.75" customHeight="1" x14ac:dyDescent="0.25">
      <c r="A88" s="2"/>
      <c r="B88" s="242"/>
      <c r="C88" s="242"/>
      <c r="D88" s="242"/>
      <c r="E88" s="76"/>
    </row>
    <row r="89" spans="1:6" ht="15.75" customHeight="1" x14ac:dyDescent="0.25">
      <c r="B89" s="271">
        <v>3</v>
      </c>
      <c r="C89" s="270" t="s">
        <v>124</v>
      </c>
      <c r="D89" s="271" t="s">
        <v>67</v>
      </c>
      <c r="E89" s="271" t="s">
        <v>68</v>
      </c>
    </row>
    <row r="90" spans="1:6" ht="15.75" customHeight="1" x14ac:dyDescent="0.25">
      <c r="B90" s="57" t="s">
        <v>42</v>
      </c>
      <c r="C90" s="24" t="s">
        <v>125</v>
      </c>
      <c r="D90" s="77">
        <v>4.1999999999999997E-3</v>
      </c>
      <c r="E90" s="58">
        <f>ROUND($E$37*D90,2)</f>
        <v>0</v>
      </c>
    </row>
    <row r="91" spans="1:6" ht="15.75" customHeight="1" x14ac:dyDescent="0.25">
      <c r="B91" s="57" t="s">
        <v>44</v>
      </c>
      <c r="C91" s="24" t="s">
        <v>126</v>
      </c>
      <c r="D91" s="77">
        <f>8%*D90</f>
        <v>3.3599999999999998E-4</v>
      </c>
      <c r="E91" s="58">
        <f t="shared" ref="E91:E95" si="1">ROUND($E$37*D91,2)</f>
        <v>0</v>
      </c>
    </row>
    <row r="92" spans="1:6" ht="15.75" customHeight="1" x14ac:dyDescent="0.25">
      <c r="B92" s="57" t="s">
        <v>47</v>
      </c>
      <c r="C92" s="24" t="s">
        <v>127</v>
      </c>
      <c r="D92" s="230">
        <f>(1+2/12+(1/3*1/12))*0.08* 0.4*0.9</f>
        <v>3.4400000000000007E-2</v>
      </c>
      <c r="E92" s="58">
        <f t="shared" si="1"/>
        <v>0</v>
      </c>
      <c r="F92" s="229"/>
    </row>
    <row r="93" spans="1:6" ht="15.75" customHeight="1" x14ac:dyDescent="0.25">
      <c r="B93" s="57" t="s">
        <v>50</v>
      </c>
      <c r="C93" s="24" t="s">
        <v>128</v>
      </c>
      <c r="D93" s="77">
        <f>((1/30)*7)/12</f>
        <v>1.9444444444444445E-2</v>
      </c>
      <c r="E93" s="58">
        <f t="shared" si="1"/>
        <v>0</v>
      </c>
    </row>
    <row r="94" spans="1:6" ht="15.75" customHeight="1" x14ac:dyDescent="0.25">
      <c r="B94" s="57" t="s">
        <v>75</v>
      </c>
      <c r="C94" s="24" t="s">
        <v>129</v>
      </c>
      <c r="D94" s="77">
        <f>D93*D63</f>
        <v>7.1555555555555574E-3</v>
      </c>
      <c r="E94" s="58">
        <f t="shared" si="1"/>
        <v>0</v>
      </c>
    </row>
    <row r="95" spans="1:6" ht="15.75" customHeight="1" x14ac:dyDescent="0.25">
      <c r="B95" s="57" t="s">
        <v>77</v>
      </c>
      <c r="C95" s="24" t="s">
        <v>130</v>
      </c>
      <c r="D95" s="230">
        <f>((1.94)*0.08*0.4/10)</f>
        <v>6.208E-3</v>
      </c>
      <c r="E95" s="58">
        <f t="shared" si="1"/>
        <v>0</v>
      </c>
    </row>
    <row r="96" spans="1:6" ht="15.75" customHeight="1" x14ac:dyDescent="0.25">
      <c r="B96" s="499" t="s">
        <v>37</v>
      </c>
      <c r="C96" s="499"/>
      <c r="D96" s="274">
        <f>SUM(D90:D95)</f>
        <v>7.1744000000000016E-2</v>
      </c>
      <c r="E96" s="272">
        <f>SUM(E90:E95)-0.01</f>
        <v>-0.01</v>
      </c>
    </row>
    <row r="97" spans="1:6" ht="15.75" customHeight="1" x14ac:dyDescent="0.25">
      <c r="B97" s="494" t="s">
        <v>131</v>
      </c>
      <c r="C97" s="494"/>
      <c r="D97" s="494"/>
      <c r="E97" s="494"/>
    </row>
    <row r="98" spans="1:6" ht="32.25" customHeight="1" x14ac:dyDescent="0.25">
      <c r="B98" s="494" t="s">
        <v>132</v>
      </c>
      <c r="C98" s="494"/>
      <c r="D98" s="494"/>
      <c r="E98" s="494"/>
    </row>
    <row r="99" spans="1:6" ht="15.75" customHeight="1" x14ac:dyDescent="0.25">
      <c r="A99" s="2"/>
      <c r="B99" s="242"/>
      <c r="C99" s="242"/>
      <c r="D99" s="242"/>
      <c r="E99" s="76"/>
    </row>
    <row r="100" spans="1:6" ht="15.75" customHeight="1" x14ac:dyDescent="0.25">
      <c r="B100" s="475" t="s">
        <v>133</v>
      </c>
      <c r="C100" s="476"/>
      <c r="D100" s="476"/>
      <c r="E100" s="477"/>
    </row>
    <row r="101" spans="1:6" customFormat="1" ht="27.75" customHeight="1" x14ac:dyDescent="0.25">
      <c r="A101" s="2" t="s">
        <v>134</v>
      </c>
      <c r="B101" s="493" t="s">
        <v>135</v>
      </c>
      <c r="C101" s="493"/>
      <c r="D101" s="493"/>
      <c r="E101" s="493"/>
      <c r="F101" s="2"/>
    </row>
    <row r="102" spans="1:6" customFormat="1" x14ac:dyDescent="0.25">
      <c r="A102" s="1"/>
      <c r="B102" s="277"/>
      <c r="C102" s="277"/>
      <c r="D102" s="277"/>
      <c r="E102" s="277"/>
      <c r="F102" s="1"/>
    </row>
    <row r="103" spans="1:6" ht="15.75" customHeight="1" x14ac:dyDescent="0.25">
      <c r="B103" s="496" t="s">
        <v>136</v>
      </c>
      <c r="C103" s="497"/>
      <c r="D103" s="497"/>
      <c r="E103" s="498"/>
    </row>
    <row r="104" spans="1:6" ht="15.75" customHeight="1" x14ac:dyDescent="0.25">
      <c r="B104" s="271" t="s">
        <v>137</v>
      </c>
      <c r="C104" s="270" t="s">
        <v>138</v>
      </c>
      <c r="D104" s="271" t="s">
        <v>67</v>
      </c>
      <c r="E104" s="271" t="s">
        <v>68</v>
      </c>
    </row>
    <row r="105" spans="1:6" ht="15.75" customHeight="1" x14ac:dyDescent="0.25">
      <c r="B105" s="20" t="s">
        <v>42</v>
      </c>
      <c r="C105" s="24" t="s">
        <v>139</v>
      </c>
      <c r="D105" s="77">
        <v>9.4999999999999998E-3</v>
      </c>
      <c r="E105" s="12">
        <f>ROUND($E$37*D105,2)</f>
        <v>0</v>
      </c>
    </row>
    <row r="106" spans="1:6" ht="15.75" customHeight="1" x14ac:dyDescent="0.25">
      <c r="B106" s="20" t="s">
        <v>44</v>
      </c>
      <c r="C106" s="24" t="s">
        <v>140</v>
      </c>
      <c r="D106" s="77">
        <v>4.1700000000000001E-2</v>
      </c>
      <c r="E106" s="12">
        <f>ROUND($E$37*D106,2)</f>
        <v>0</v>
      </c>
    </row>
    <row r="107" spans="1:6" ht="15.75" customHeight="1" x14ac:dyDescent="0.25">
      <c r="B107" s="20" t="s">
        <v>47</v>
      </c>
      <c r="C107" s="24" t="s">
        <v>141</v>
      </c>
      <c r="D107" s="77">
        <v>1E-3</v>
      </c>
      <c r="E107" s="12">
        <f>ROUND($E$37*D107,2)</f>
        <v>0</v>
      </c>
    </row>
    <row r="108" spans="1:6" ht="15.75" customHeight="1" x14ac:dyDescent="0.25">
      <c r="B108" s="20" t="s">
        <v>50</v>
      </c>
      <c r="C108" s="24" t="s">
        <v>142</v>
      </c>
      <c r="D108" s="77">
        <v>6.3E-3</v>
      </c>
      <c r="E108" s="12">
        <f>ROUND($E$37*D108,2)</f>
        <v>0</v>
      </c>
    </row>
    <row r="109" spans="1:6" ht="15.75" customHeight="1" x14ac:dyDescent="0.25">
      <c r="B109" s="20" t="s">
        <v>75</v>
      </c>
      <c r="C109" s="10" t="s">
        <v>143</v>
      </c>
      <c r="D109" s="77">
        <v>2.0000000000000001E-4</v>
      </c>
      <c r="E109" s="12">
        <f>ROUND($E$37*D109,2)</f>
        <v>0</v>
      </c>
    </row>
    <row r="110" spans="1:6" ht="15.75" customHeight="1" x14ac:dyDescent="0.25">
      <c r="B110" s="20" t="s">
        <v>77</v>
      </c>
      <c r="C110" s="10" t="s">
        <v>144</v>
      </c>
      <c r="D110" s="13" t="s">
        <v>114</v>
      </c>
      <c r="E110" s="12">
        <v>0</v>
      </c>
    </row>
    <row r="111" spans="1:6" ht="15.75" customHeight="1" x14ac:dyDescent="0.25">
      <c r="B111" s="499" t="s">
        <v>37</v>
      </c>
      <c r="C111" s="499"/>
      <c r="D111" s="274">
        <f>SUM(D105:D110)</f>
        <v>5.8700000000000002E-2</v>
      </c>
      <c r="E111" s="272">
        <f>SUM(E105:E110)</f>
        <v>0</v>
      </c>
    </row>
    <row r="112" spans="1:6" customFormat="1" x14ac:dyDescent="0.25">
      <c r="A112" s="2"/>
      <c r="B112" s="242"/>
      <c r="C112" s="242"/>
      <c r="D112" s="282"/>
      <c r="E112" s="76"/>
      <c r="F112" s="2"/>
    </row>
    <row r="113" spans="1:9" customFormat="1" ht="15.75" customHeight="1" x14ac:dyDescent="0.25">
      <c r="A113" s="2"/>
      <c r="B113" s="540" t="s">
        <v>145</v>
      </c>
      <c r="C113" s="541"/>
      <c r="D113" s="541"/>
      <c r="E113" s="542"/>
      <c r="F113" s="2"/>
    </row>
    <row r="114" spans="1:9" customFormat="1" x14ac:dyDescent="0.25">
      <c r="A114" s="2"/>
      <c r="B114" s="383" t="s">
        <v>146</v>
      </c>
      <c r="C114" s="543" t="s">
        <v>147</v>
      </c>
      <c r="D114" s="544"/>
      <c r="E114" s="383" t="s">
        <v>68</v>
      </c>
      <c r="F114" s="2"/>
    </row>
    <row r="115" spans="1:9" customFormat="1" x14ac:dyDescent="0.25">
      <c r="A115" s="2"/>
      <c r="B115" s="380" t="s">
        <v>42</v>
      </c>
      <c r="C115" s="531" t="s">
        <v>148</v>
      </c>
      <c r="D115" s="532"/>
      <c r="E115" s="381">
        <v>0</v>
      </c>
      <c r="F115" s="2"/>
    </row>
    <row r="116" spans="1:9" customFormat="1" x14ac:dyDescent="0.25">
      <c r="A116" s="2"/>
      <c r="B116" s="543" t="s">
        <v>37</v>
      </c>
      <c r="C116" s="545"/>
      <c r="D116" s="544"/>
      <c r="E116" s="384">
        <f>SUM(E115:E115)</f>
        <v>0</v>
      </c>
      <c r="F116" s="2"/>
    </row>
    <row r="117" spans="1:9" customFormat="1" x14ac:dyDescent="0.25">
      <c r="A117" s="2"/>
      <c r="B117" s="242"/>
      <c r="C117" s="242"/>
      <c r="D117" s="282"/>
      <c r="E117" s="76"/>
      <c r="F117" s="2"/>
    </row>
    <row r="118" spans="1:9" s="2" customFormat="1" ht="15.75" customHeight="1" x14ac:dyDescent="0.25">
      <c r="B118" s="496" t="s">
        <v>149</v>
      </c>
      <c r="C118" s="497"/>
      <c r="D118" s="497"/>
      <c r="E118" s="498"/>
      <c r="F118" s="63"/>
      <c r="I118" s="70"/>
    </row>
    <row r="119" spans="1:9" s="2" customFormat="1" ht="15.75" customHeight="1" x14ac:dyDescent="0.25">
      <c r="B119" s="271">
        <v>4</v>
      </c>
      <c r="C119" s="484" t="s">
        <v>150</v>
      </c>
      <c r="D119" s="486"/>
      <c r="E119" s="271"/>
      <c r="F119" s="64"/>
      <c r="I119" s="70"/>
    </row>
    <row r="120" spans="1:9" s="2" customFormat="1" ht="15.75" customHeight="1" x14ac:dyDescent="0.25">
      <c r="B120" s="68" t="s">
        <v>137</v>
      </c>
      <c r="C120" s="508" t="s">
        <v>151</v>
      </c>
      <c r="D120" s="508"/>
      <c r="E120" s="69">
        <f>E111</f>
        <v>0</v>
      </c>
      <c r="F120" s="65"/>
      <c r="I120" s="70"/>
    </row>
    <row r="121" spans="1:9" s="2" customFormat="1" ht="15.75" customHeight="1" x14ac:dyDescent="0.25">
      <c r="B121" s="68" t="s">
        <v>146</v>
      </c>
      <c r="C121" s="283" t="s">
        <v>148</v>
      </c>
      <c r="D121" s="283"/>
      <c r="E121" s="69">
        <f>E116</f>
        <v>0</v>
      </c>
      <c r="F121" s="65"/>
      <c r="I121" s="70"/>
    </row>
    <row r="122" spans="1:9" s="2" customFormat="1" ht="15.75" customHeight="1" x14ac:dyDescent="0.25">
      <c r="B122" s="499" t="s">
        <v>37</v>
      </c>
      <c r="C122" s="499"/>
      <c r="D122" s="499"/>
      <c r="E122" s="272">
        <f>SUM(E120:E121)</f>
        <v>0</v>
      </c>
      <c r="F122" s="66"/>
      <c r="I122" s="70"/>
    </row>
    <row r="123" spans="1:9" s="2" customFormat="1" ht="15.75" customHeight="1" x14ac:dyDescent="0.25">
      <c r="B123" s="493"/>
      <c r="C123" s="493"/>
      <c r="D123" s="493"/>
      <c r="E123" s="493"/>
      <c r="F123" s="66"/>
      <c r="I123" s="70"/>
    </row>
    <row r="124" spans="1:9" ht="15" customHeight="1" x14ac:dyDescent="0.25">
      <c r="B124" s="475" t="s">
        <v>152</v>
      </c>
      <c r="C124" s="476"/>
      <c r="D124" s="476"/>
      <c r="E124" s="477"/>
    </row>
    <row r="125" spans="1:9" ht="15" customHeight="1" x14ac:dyDescent="0.25">
      <c r="A125" s="2"/>
      <c r="B125" s="242"/>
      <c r="C125" s="242"/>
      <c r="D125" s="242"/>
      <c r="E125" s="76"/>
    </row>
    <row r="126" spans="1:9" ht="12.75" customHeight="1" x14ac:dyDescent="0.25">
      <c r="B126" s="271">
        <v>5</v>
      </c>
      <c r="C126" s="484" t="s">
        <v>153</v>
      </c>
      <c r="D126" s="486" t="s">
        <v>67</v>
      </c>
      <c r="E126" s="271" t="s">
        <v>68</v>
      </c>
    </row>
    <row r="127" spans="1:9" x14ac:dyDescent="0.25">
      <c r="B127" s="57" t="s">
        <v>42</v>
      </c>
      <c r="C127" s="536" t="s">
        <v>154</v>
      </c>
      <c r="D127" s="537"/>
      <c r="E127" s="284">
        <f>'Quadro 03 -UNIFORMES'!I65</f>
        <v>0</v>
      </c>
      <c r="F127" s="2"/>
    </row>
    <row r="128" spans="1:9" x14ac:dyDescent="0.25">
      <c r="B128" s="20" t="s">
        <v>44</v>
      </c>
      <c r="C128" s="506" t="s">
        <v>155</v>
      </c>
      <c r="D128" s="507"/>
      <c r="E128" s="284">
        <f>'Quadro 04 - FERRAMENTAS'!C52</f>
        <v>0</v>
      </c>
    </row>
    <row r="129" spans="1:11" x14ac:dyDescent="0.25">
      <c r="B129" s="20" t="s">
        <v>47</v>
      </c>
      <c r="C129" s="506" t="s">
        <v>156</v>
      </c>
      <c r="D129" s="507"/>
      <c r="E129" s="284">
        <f>'Quadro 05 - EPI'!C7</f>
        <v>0</v>
      </c>
    </row>
    <row r="130" spans="1:11" x14ac:dyDescent="0.25">
      <c r="B130" s="20" t="s">
        <v>50</v>
      </c>
      <c r="C130" s="529" t="s">
        <v>83</v>
      </c>
      <c r="D130" s="530"/>
      <c r="E130" s="284">
        <v>0</v>
      </c>
    </row>
    <row r="131" spans="1:11" x14ac:dyDescent="0.25">
      <c r="B131" s="484"/>
      <c r="C131" s="485" t="s">
        <v>157</v>
      </c>
      <c r="D131" s="486"/>
      <c r="E131" s="272">
        <f>SUM(E127:E130)</f>
        <v>0</v>
      </c>
    </row>
    <row r="132" spans="1:11" customFormat="1" ht="15" customHeight="1" x14ac:dyDescent="0.25">
      <c r="A132" s="2"/>
      <c r="B132" s="493" t="s">
        <v>158</v>
      </c>
      <c r="C132" s="493"/>
      <c r="D132" s="493"/>
      <c r="E132" s="493"/>
      <c r="F132" s="2"/>
    </row>
    <row r="133" spans="1:11" customFormat="1" ht="15" x14ac:dyDescent="0.25">
      <c r="A133" s="2"/>
      <c r="B133" s="285"/>
      <c r="C133" s="285"/>
      <c r="D133" s="285"/>
      <c r="E133" s="285"/>
      <c r="F133" s="2"/>
    </row>
    <row r="134" spans="1:11" ht="15.75" customHeight="1" x14ac:dyDescent="0.25">
      <c r="B134" s="475" t="s">
        <v>159</v>
      </c>
      <c r="C134" s="476"/>
      <c r="D134" s="476"/>
      <c r="E134" s="477"/>
    </row>
    <row r="135" spans="1:11" x14ac:dyDescent="0.25">
      <c r="B135" s="242"/>
      <c r="C135" s="242"/>
      <c r="D135" s="242"/>
      <c r="E135" s="286"/>
    </row>
    <row r="136" spans="1:11" x14ac:dyDescent="0.25">
      <c r="B136" s="271">
        <v>6</v>
      </c>
      <c r="C136" s="271" t="s">
        <v>160</v>
      </c>
      <c r="D136" s="271" t="s">
        <v>67</v>
      </c>
      <c r="E136" s="271" t="s">
        <v>68</v>
      </c>
      <c r="F136" s="526"/>
      <c r="G136" s="527"/>
      <c r="I136" s="1"/>
      <c r="J136"/>
    </row>
    <row r="137" spans="1:11" x14ac:dyDescent="0.25">
      <c r="B137" s="20" t="s">
        <v>42</v>
      </c>
      <c r="C137" s="30" t="s">
        <v>161</v>
      </c>
      <c r="D137" s="386">
        <v>7.2999999999999995E-2</v>
      </c>
      <c r="E137" s="21">
        <f>D137*E155</f>
        <v>0</v>
      </c>
      <c r="F137" s="528"/>
      <c r="G137" s="527"/>
      <c r="H137" s="100"/>
      <c r="I137" s="100"/>
      <c r="J137" s="390"/>
      <c r="K137" s="291"/>
    </row>
    <row r="138" spans="1:11" x14ac:dyDescent="0.25">
      <c r="B138" s="20" t="s">
        <v>44</v>
      </c>
      <c r="C138" s="30" t="s">
        <v>162</v>
      </c>
      <c r="D138" s="386">
        <v>7.3999999999999996E-2</v>
      </c>
      <c r="E138" s="21">
        <f>D138*E155</f>
        <v>0</v>
      </c>
      <c r="F138" s="528"/>
      <c r="G138" s="527"/>
    </row>
    <row r="139" spans="1:11" ht="15.75" customHeight="1" x14ac:dyDescent="0.25">
      <c r="B139" s="20" t="s">
        <v>47</v>
      </c>
      <c r="C139" s="10" t="s">
        <v>163</v>
      </c>
      <c r="D139" s="231">
        <f>SUM(D140:D141)</f>
        <v>6.4708163265306123E-2</v>
      </c>
      <c r="E139" s="21">
        <f>(E155+E137+E138)*D139</f>
        <v>0</v>
      </c>
    </row>
    <row r="140" spans="1:11" x14ac:dyDescent="0.25">
      <c r="B140" s="20"/>
      <c r="C140" s="10" t="s">
        <v>202</v>
      </c>
      <c r="D140" s="231">
        <v>4.4299999999999999E-2</v>
      </c>
      <c r="E140" s="58">
        <f>(E155+E137+E138)*D140</f>
        <v>0</v>
      </c>
      <c r="F140" s="539"/>
      <c r="G140" s="538"/>
    </row>
    <row r="141" spans="1:11" x14ac:dyDescent="0.25">
      <c r="B141" s="20"/>
      <c r="C141" s="10" t="s">
        <v>165</v>
      </c>
      <c r="D141" s="231">
        <f>0.02/0.98</f>
        <v>2.0408163265306124E-2</v>
      </c>
      <c r="E141" s="58">
        <f>(E155+E137+E138)*D141</f>
        <v>0</v>
      </c>
      <c r="F141" s="539"/>
      <c r="G141" s="538"/>
      <c r="I141" s="1"/>
      <c r="J141"/>
    </row>
    <row r="142" spans="1:11" x14ac:dyDescent="0.25">
      <c r="B142" s="20"/>
      <c r="C142" s="10" t="s">
        <v>166</v>
      </c>
      <c r="D142" s="77"/>
      <c r="E142" s="58"/>
      <c r="F142" s="17"/>
      <c r="H142" s="100"/>
      <c r="I142" s="100"/>
      <c r="J142" s="390"/>
      <c r="K142" s="291"/>
    </row>
    <row r="143" spans="1:11" x14ac:dyDescent="0.25">
      <c r="B143" s="499" t="s">
        <v>167</v>
      </c>
      <c r="C143" s="499"/>
      <c r="D143" s="274"/>
      <c r="E143" s="272">
        <f>E137+E138+E139</f>
        <v>0</v>
      </c>
    </row>
    <row r="144" spans="1:11" customFormat="1" ht="15" customHeight="1" x14ac:dyDescent="0.25">
      <c r="A144" s="2"/>
      <c r="B144" s="493" t="s">
        <v>168</v>
      </c>
      <c r="C144" s="493"/>
      <c r="D144" s="493"/>
      <c r="E144" s="493"/>
      <c r="F144" s="2"/>
    </row>
    <row r="145" spans="1:6" customFormat="1" ht="15" customHeight="1" x14ac:dyDescent="0.25">
      <c r="A145" s="2"/>
      <c r="B145" s="494" t="s">
        <v>169</v>
      </c>
      <c r="C145" s="494"/>
      <c r="D145" s="494"/>
      <c r="E145" s="494"/>
      <c r="F145" s="2"/>
    </row>
    <row r="146" spans="1:6" customFormat="1" ht="15" customHeight="1" x14ac:dyDescent="0.25">
      <c r="A146" s="2"/>
      <c r="B146" s="494" t="s">
        <v>170</v>
      </c>
      <c r="C146" s="494"/>
      <c r="D146" s="494"/>
      <c r="E146" s="494"/>
      <c r="F146" s="2"/>
    </row>
    <row r="147" spans="1:6" customFormat="1" ht="15" x14ac:dyDescent="0.25">
      <c r="A147" s="1"/>
      <c r="B147" s="494" t="s">
        <v>171</v>
      </c>
      <c r="C147" s="494"/>
      <c r="D147" s="494"/>
      <c r="E147" s="494"/>
      <c r="F147" s="1"/>
    </row>
    <row r="148" spans="1:6" ht="15" customHeight="1" x14ac:dyDescent="0.25">
      <c r="B148" s="496" t="s">
        <v>172</v>
      </c>
      <c r="C148" s="497"/>
      <c r="D148" s="497"/>
      <c r="E148" s="498"/>
    </row>
    <row r="149" spans="1:6" ht="35.25" customHeight="1" x14ac:dyDescent="0.25">
      <c r="B149" s="484" t="s">
        <v>173</v>
      </c>
      <c r="C149" s="485"/>
      <c r="D149" s="486"/>
      <c r="E149" s="271" t="s">
        <v>68</v>
      </c>
    </row>
    <row r="150" spans="1:6" x14ac:dyDescent="0.25">
      <c r="B150" s="20" t="s">
        <v>42</v>
      </c>
      <c r="C150" s="506" t="s">
        <v>175</v>
      </c>
      <c r="D150" s="507"/>
      <c r="E150" s="48">
        <f>E37</f>
        <v>0</v>
      </c>
    </row>
    <row r="151" spans="1:6" x14ac:dyDescent="0.25">
      <c r="B151" s="20" t="s">
        <v>44</v>
      </c>
      <c r="C151" s="506" t="s">
        <v>176</v>
      </c>
      <c r="D151" s="507"/>
      <c r="E151" s="48">
        <f>E85</f>
        <v>0</v>
      </c>
    </row>
    <row r="152" spans="1:6" x14ac:dyDescent="0.25">
      <c r="B152" s="20" t="s">
        <v>47</v>
      </c>
      <c r="C152" s="506" t="s">
        <v>177</v>
      </c>
      <c r="D152" s="507"/>
      <c r="E152" s="48">
        <v>0</v>
      </c>
    </row>
    <row r="153" spans="1:6" x14ac:dyDescent="0.25">
      <c r="B153" s="20" t="s">
        <v>50</v>
      </c>
      <c r="C153" s="506" t="s">
        <v>178</v>
      </c>
      <c r="D153" s="507"/>
      <c r="E153" s="48">
        <f>E122</f>
        <v>0</v>
      </c>
    </row>
    <row r="154" spans="1:6" x14ac:dyDescent="0.25">
      <c r="B154" s="20" t="s">
        <v>75</v>
      </c>
      <c r="C154" s="506" t="s">
        <v>179</v>
      </c>
      <c r="D154" s="507"/>
      <c r="E154" s="48">
        <f>E131</f>
        <v>0</v>
      </c>
    </row>
    <row r="155" spans="1:6" ht="15.75" customHeight="1" x14ac:dyDescent="0.25">
      <c r="B155" s="484" t="s">
        <v>180</v>
      </c>
      <c r="C155" s="485"/>
      <c r="D155" s="486"/>
      <c r="E155" s="272">
        <f>SUM(E150:E154)</f>
        <v>0</v>
      </c>
    </row>
    <row r="156" spans="1:6" x14ac:dyDescent="0.25">
      <c r="B156" s="57" t="s">
        <v>77</v>
      </c>
      <c r="C156" s="506" t="s">
        <v>181</v>
      </c>
      <c r="D156" s="507"/>
      <c r="E156" s="48">
        <f>E143</f>
        <v>0</v>
      </c>
    </row>
    <row r="157" spans="1:6" ht="15.75" customHeight="1" x14ac:dyDescent="0.25">
      <c r="B157" s="484" t="s">
        <v>182</v>
      </c>
      <c r="C157" s="485"/>
      <c r="D157" s="486"/>
      <c r="E157" s="272">
        <f>E155+E156</f>
        <v>0</v>
      </c>
    </row>
    <row r="158" spans="1:6" x14ac:dyDescent="0.25">
      <c r="B158" s="14"/>
      <c r="C158" s="15"/>
      <c r="D158" s="455" t="s">
        <v>183</v>
      </c>
      <c r="E158" s="456" t="e">
        <f>E156/E155</f>
        <v>#DIV/0!</v>
      </c>
    </row>
    <row r="159" spans="1:6" ht="96" customHeight="1" x14ac:dyDescent="0.25">
      <c r="B159" s="521" t="s">
        <v>184</v>
      </c>
      <c r="C159" s="522"/>
      <c r="D159" s="522"/>
      <c r="E159" s="523"/>
    </row>
    <row r="160" spans="1:6" x14ac:dyDescent="0.25">
      <c r="B160" s="14"/>
      <c r="C160" s="15"/>
      <c r="D160" s="14"/>
      <c r="E160" s="14"/>
    </row>
    <row r="161" spans="2:5" ht="15.75" customHeight="1" x14ac:dyDescent="0.25">
      <c r="B161" s="512" t="s">
        <v>185</v>
      </c>
      <c r="C161" s="513"/>
      <c r="D161" s="513"/>
      <c r="E161" s="514"/>
    </row>
    <row r="162" spans="2:5" ht="15.75" customHeight="1" x14ac:dyDescent="0.25">
      <c r="B162" s="515"/>
      <c r="C162" s="516"/>
      <c r="D162" s="516"/>
      <c r="E162" s="517"/>
    </row>
    <row r="163" spans="2:5" ht="15.75" customHeight="1" x14ac:dyDescent="0.25">
      <c r="B163" s="518"/>
      <c r="C163" s="519"/>
      <c r="D163" s="519"/>
      <c r="E163" s="520"/>
    </row>
    <row r="164" spans="2:5" x14ac:dyDescent="0.25">
      <c r="B164" s="14"/>
      <c r="C164" s="15"/>
      <c r="D164" s="16"/>
      <c r="E164" s="14"/>
    </row>
    <row r="165" spans="2:5" x14ac:dyDescent="0.25">
      <c r="B165" s="14"/>
      <c r="C165" s="15"/>
      <c r="D165" s="16"/>
      <c r="E165" s="14"/>
    </row>
    <row r="166" spans="2:5" x14ac:dyDescent="0.25">
      <c r="B166" s="14"/>
      <c r="C166" s="15"/>
      <c r="D166" s="14"/>
      <c r="E166" s="14"/>
    </row>
  </sheetData>
  <mergeCells count="106">
    <mergeCell ref="B161:E163"/>
    <mergeCell ref="B159:E159"/>
    <mergeCell ref="F140:G141"/>
    <mergeCell ref="B97:E97"/>
    <mergeCell ref="B98:E98"/>
    <mergeCell ref="B146:E146"/>
    <mergeCell ref="F136:G138"/>
    <mergeCell ref="C129:D129"/>
    <mergeCell ref="B131:D131"/>
    <mergeCell ref="B149:D149"/>
    <mergeCell ref="C150:D150"/>
    <mergeCell ref="B118:E118"/>
    <mergeCell ref="B157:D157"/>
    <mergeCell ref="C82:D82"/>
    <mergeCell ref="C81:D81"/>
    <mergeCell ref="C151:D151"/>
    <mergeCell ref="C119:D119"/>
    <mergeCell ref="B123:E123"/>
    <mergeCell ref="C126:D126"/>
    <mergeCell ref="C127:D127"/>
    <mergeCell ref="C128:D128"/>
    <mergeCell ref="B41:E41"/>
    <mergeCell ref="C70:D70"/>
    <mergeCell ref="C71:D71"/>
    <mergeCell ref="C72:D72"/>
    <mergeCell ref="C73:D73"/>
    <mergeCell ref="B51:E51"/>
    <mergeCell ref="B113:E113"/>
    <mergeCell ref="C114:D114"/>
    <mergeCell ref="C115:D115"/>
    <mergeCell ref="B116:D116"/>
    <mergeCell ref="C69:D69"/>
    <mergeCell ref="B77:E77"/>
    <mergeCell ref="B78:E78"/>
    <mergeCell ref="B79:E79"/>
    <mergeCell ref="B101:E101"/>
    <mergeCell ref="C74:D74"/>
    <mergeCell ref="C83:D83"/>
    <mergeCell ref="C84:D84"/>
    <mergeCell ref="B85:D85"/>
    <mergeCell ref="B87:E87"/>
    <mergeCell ref="B96:C96"/>
    <mergeCell ref="B100:E100"/>
    <mergeCell ref="B103:E103"/>
    <mergeCell ref="B111:C111"/>
    <mergeCell ref="C156:D156"/>
    <mergeCell ref="B134:E134"/>
    <mergeCell ref="B143:C143"/>
    <mergeCell ref="B147:E147"/>
    <mergeCell ref="C120:D120"/>
    <mergeCell ref="B122:D122"/>
    <mergeCell ref="B124:E124"/>
    <mergeCell ref="C130:D130"/>
    <mergeCell ref="B132:E132"/>
    <mergeCell ref="B144:E144"/>
    <mergeCell ref="B145:E145"/>
    <mergeCell ref="B148:E148"/>
    <mergeCell ref="C152:D152"/>
    <mergeCell ref="C153:D153"/>
    <mergeCell ref="C154:D154"/>
    <mergeCell ref="B155:D155"/>
    <mergeCell ref="B37:D37"/>
    <mergeCell ref="B40:E40"/>
    <mergeCell ref="B42:E42"/>
    <mergeCell ref="B46:C46"/>
    <mergeCell ref="B48:C48"/>
    <mergeCell ref="B53:E53"/>
    <mergeCell ref="B63:C63"/>
    <mergeCell ref="B76:D76"/>
    <mergeCell ref="B80:E80"/>
    <mergeCell ref="B38:E38"/>
    <mergeCell ref="B49:E49"/>
    <mergeCell ref="B50:E50"/>
    <mergeCell ref="B64:E64"/>
    <mergeCell ref="B65:E65"/>
    <mergeCell ref="B66:E66"/>
    <mergeCell ref="B68:E68"/>
    <mergeCell ref="C75:D75"/>
    <mergeCell ref="B52:E52"/>
    <mergeCell ref="D18:E18"/>
    <mergeCell ref="D19:E19"/>
    <mergeCell ref="D20:E20"/>
    <mergeCell ref="D21:E21"/>
    <mergeCell ref="B22:E22"/>
    <mergeCell ref="B23:E23"/>
    <mergeCell ref="B25:E25"/>
    <mergeCell ref="B27:B28"/>
    <mergeCell ref="C27:C28"/>
    <mergeCell ref="D27:D28"/>
    <mergeCell ref="E27:E28"/>
    <mergeCell ref="B26:E26"/>
    <mergeCell ref="B7:E7"/>
    <mergeCell ref="B2:E2"/>
    <mergeCell ref="B4:C4"/>
    <mergeCell ref="D4:E4"/>
    <mergeCell ref="B5:C5"/>
    <mergeCell ref="D5:E5"/>
    <mergeCell ref="B17:E17"/>
    <mergeCell ref="D8:E8"/>
    <mergeCell ref="D9:E9"/>
    <mergeCell ref="D10:E10"/>
    <mergeCell ref="D11:E11"/>
    <mergeCell ref="B12:E12"/>
    <mergeCell ref="D13:E13"/>
    <mergeCell ref="D14:E14"/>
    <mergeCell ref="B16:E16"/>
  </mergeCells>
  <pageMargins left="0.78740157480314965" right="0.78740157480314965" top="0.98425196850393704" bottom="0.98425196850393704" header="0.31496062992125984" footer="0.31496062992125984"/>
  <pageSetup paperSize="9" scale="52" fitToHeight="0" orientation="portrait" r:id="rId1"/>
  <headerFooter scaleWithDoc="0">
    <oddHeader>&amp;LTermo de Referência 98/2023&amp;RUASG 153173 - ANEXO VIII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0.59999389629810485"/>
    <pageSetUpPr fitToPage="1"/>
  </sheetPr>
  <dimension ref="A2:K166"/>
  <sheetViews>
    <sheetView showGridLines="0" topLeftCell="A151" zoomScale="85" zoomScaleNormal="85" zoomScaleSheetLayoutView="100" workbookViewId="0">
      <selection activeCell="E153" sqref="E153"/>
    </sheetView>
  </sheetViews>
  <sheetFormatPr defaultRowHeight="15.75" x14ac:dyDescent="0.25"/>
  <cols>
    <col min="1" max="1" width="9.140625" style="1"/>
    <col min="2" max="2" width="21" style="17" customWidth="1"/>
    <col min="3" max="3" width="65.85546875" style="18" bestFit="1" customWidth="1"/>
    <col min="4" max="4" width="19.28515625" style="17" customWidth="1"/>
    <col min="5" max="5" width="15.5703125" style="17" customWidth="1"/>
    <col min="6" max="6" width="42" style="1" customWidth="1"/>
    <col min="7" max="7" width="32.85546875" style="1" customWidth="1"/>
    <col min="8" max="8" width="9.85546875" style="1" customWidth="1"/>
    <col min="9" max="9" width="9.140625" style="1"/>
    <col min="11" max="16384" width="9.140625" style="1"/>
  </cols>
  <sheetData>
    <row r="2" spans="1:6" ht="25.5" customHeight="1" x14ac:dyDescent="0.25">
      <c r="B2" s="475" t="s">
        <v>38</v>
      </c>
      <c r="C2" s="476"/>
      <c r="D2" s="476"/>
      <c r="E2" s="477"/>
    </row>
    <row r="3" spans="1:6" ht="25.5" customHeight="1" x14ac:dyDescent="0.25">
      <c r="A3" s="2"/>
      <c r="B3" s="268"/>
      <c r="C3" s="268"/>
      <c r="D3" s="268"/>
      <c r="E3" s="268"/>
    </row>
    <row r="4" spans="1:6" ht="15.75" customHeight="1" x14ac:dyDescent="0.25">
      <c r="B4" s="478" t="s">
        <v>39</v>
      </c>
      <c r="C4" s="478"/>
      <c r="D4" s="479"/>
      <c r="E4" s="480"/>
    </row>
    <row r="5" spans="1:6" ht="15.75" customHeight="1" x14ac:dyDescent="0.25">
      <c r="B5" s="481" t="s">
        <v>40</v>
      </c>
      <c r="C5" s="481"/>
      <c r="D5" s="482"/>
      <c r="E5" s="483"/>
    </row>
    <row r="6" spans="1:6" ht="15.75" customHeight="1" x14ac:dyDescent="0.25">
      <c r="A6" s="2"/>
      <c r="B6" s="268"/>
      <c r="C6" s="268"/>
      <c r="D6" s="268"/>
      <c r="E6" s="268"/>
    </row>
    <row r="7" spans="1:6" ht="15" customHeight="1" x14ac:dyDescent="0.25">
      <c r="B7" s="475" t="s">
        <v>41</v>
      </c>
      <c r="C7" s="476"/>
      <c r="D7" s="476"/>
      <c r="E7" s="477"/>
    </row>
    <row r="8" spans="1:6" ht="26.25" customHeight="1" x14ac:dyDescent="0.25">
      <c r="B8" s="8" t="s">
        <v>42</v>
      </c>
      <c r="C8" s="29" t="s">
        <v>43</v>
      </c>
      <c r="D8" s="487"/>
      <c r="E8" s="487"/>
    </row>
    <row r="9" spans="1:6" x14ac:dyDescent="0.25">
      <c r="B9" s="26" t="s">
        <v>44</v>
      </c>
      <c r="C9" s="30" t="s">
        <v>45</v>
      </c>
      <c r="D9" s="488" t="s">
        <v>46</v>
      </c>
      <c r="E9" s="488"/>
    </row>
    <row r="10" spans="1:6" ht="17.25" customHeight="1" x14ac:dyDescent="0.25">
      <c r="B10" s="26" t="s">
        <v>47</v>
      </c>
      <c r="C10" s="30" t="s">
        <v>48</v>
      </c>
      <c r="D10" s="473" t="s">
        <v>211</v>
      </c>
      <c r="E10" s="473"/>
    </row>
    <row r="11" spans="1:6" ht="19.5" customHeight="1" x14ac:dyDescent="0.25">
      <c r="B11" s="9" t="s">
        <v>50</v>
      </c>
      <c r="C11" s="31" t="s">
        <v>51</v>
      </c>
      <c r="D11" s="490">
        <v>30</v>
      </c>
      <c r="E11" s="490"/>
    </row>
    <row r="12" spans="1:6" ht="15" customHeight="1" x14ac:dyDescent="0.25">
      <c r="B12" s="475" t="s">
        <v>52</v>
      </c>
      <c r="C12" s="476"/>
      <c r="D12" s="476"/>
      <c r="E12" s="477"/>
    </row>
    <row r="13" spans="1:6" ht="28.5" customHeight="1" x14ac:dyDescent="0.25">
      <c r="B13" s="269" t="s">
        <v>53</v>
      </c>
      <c r="C13" s="269" t="s">
        <v>54</v>
      </c>
      <c r="D13" s="491" t="s">
        <v>55</v>
      </c>
      <c r="E13" s="491"/>
    </row>
    <row r="14" spans="1:6" ht="47.25" x14ac:dyDescent="0.25">
      <c r="B14" s="23" t="s">
        <v>32</v>
      </c>
      <c r="C14" s="22" t="s">
        <v>56</v>
      </c>
      <c r="D14" s="492">
        <v>1</v>
      </c>
      <c r="E14" s="492"/>
    </row>
    <row r="15" spans="1:6" customFormat="1" x14ac:dyDescent="0.25">
      <c r="A15" s="2"/>
      <c r="B15" s="268"/>
      <c r="C15" s="268"/>
      <c r="D15" s="268"/>
      <c r="E15" s="268"/>
      <c r="F15" s="2"/>
    </row>
    <row r="16" spans="1:6" ht="15" customHeight="1" x14ac:dyDescent="0.25">
      <c r="B16" s="484" t="s">
        <v>57</v>
      </c>
      <c r="C16" s="485"/>
      <c r="D16" s="485"/>
      <c r="E16" s="486"/>
    </row>
    <row r="17" spans="1:6" ht="15" customHeight="1" x14ac:dyDescent="0.25">
      <c r="B17" s="484" t="s">
        <v>58</v>
      </c>
      <c r="C17" s="485"/>
      <c r="D17" s="485"/>
      <c r="E17" s="486"/>
    </row>
    <row r="18" spans="1:6" ht="30" customHeight="1" x14ac:dyDescent="0.25">
      <c r="B18" s="19">
        <v>1</v>
      </c>
      <c r="C18" s="28" t="s">
        <v>59</v>
      </c>
      <c r="D18" s="471" t="str">
        <f>B14</f>
        <v>TÉCNICO EM TELECOMUNICAÇÕES</v>
      </c>
      <c r="E18" s="471"/>
    </row>
    <row r="19" spans="1:6" ht="16.5" customHeight="1" x14ac:dyDescent="0.25">
      <c r="B19" s="20">
        <v>2</v>
      </c>
      <c r="C19" s="10" t="s">
        <v>60</v>
      </c>
      <c r="D19" s="555">
        <v>0</v>
      </c>
      <c r="E19" s="555"/>
    </row>
    <row r="20" spans="1:6" ht="21.75" customHeight="1" x14ac:dyDescent="0.25">
      <c r="B20" s="20">
        <v>3</v>
      </c>
      <c r="C20" s="10" t="s">
        <v>61</v>
      </c>
      <c r="D20" s="473"/>
      <c r="E20" s="473"/>
      <c r="F20" s="275"/>
    </row>
    <row r="21" spans="1:6" x14ac:dyDescent="0.25">
      <c r="B21" s="20">
        <v>4</v>
      </c>
      <c r="C21" s="10" t="s">
        <v>62</v>
      </c>
      <c r="D21" s="556"/>
      <c r="E21" s="556"/>
    </row>
    <row r="22" spans="1:6" customFormat="1" ht="15" customHeight="1" x14ac:dyDescent="0.25">
      <c r="A22" s="2"/>
      <c r="B22" s="493" t="s">
        <v>63</v>
      </c>
      <c r="C22" s="493"/>
      <c r="D22" s="493"/>
      <c r="E22" s="493"/>
      <c r="F22" s="2"/>
    </row>
    <row r="23" spans="1:6" customFormat="1" ht="15" customHeight="1" x14ac:dyDescent="0.25">
      <c r="A23" s="2"/>
      <c r="B23" s="494" t="s">
        <v>64</v>
      </c>
      <c r="C23" s="494"/>
      <c r="D23" s="494"/>
      <c r="E23" s="494"/>
      <c r="F23" s="2"/>
    </row>
    <row r="24" spans="1:6" customFormat="1" x14ac:dyDescent="0.25">
      <c r="A24" s="2"/>
      <c r="B24" s="268"/>
      <c r="C24" s="268"/>
      <c r="D24" s="268"/>
      <c r="E24" s="268"/>
      <c r="F24" s="2"/>
    </row>
    <row r="25" spans="1:6" ht="22.5" customHeight="1" x14ac:dyDescent="0.25">
      <c r="B25" s="475" t="s">
        <v>65</v>
      </c>
      <c r="C25" s="476"/>
      <c r="D25" s="476"/>
      <c r="E25" s="477"/>
    </row>
    <row r="26" spans="1:6" ht="16.5" x14ac:dyDescent="0.25">
      <c r="A26" s="2"/>
      <c r="B26" s="500"/>
      <c r="C26" s="500"/>
      <c r="D26" s="500"/>
      <c r="E26" s="500"/>
    </row>
    <row r="27" spans="1:6" ht="12.75" customHeight="1" x14ac:dyDescent="0.25">
      <c r="B27" s="499">
        <v>1</v>
      </c>
      <c r="C27" s="499" t="s">
        <v>66</v>
      </c>
      <c r="D27" s="499" t="s">
        <v>67</v>
      </c>
      <c r="E27" s="499" t="s">
        <v>68</v>
      </c>
    </row>
    <row r="28" spans="1:6" ht="12.75" customHeight="1" x14ac:dyDescent="0.25">
      <c r="B28" s="499"/>
      <c r="C28" s="499"/>
      <c r="D28" s="499"/>
      <c r="E28" s="499"/>
    </row>
    <row r="29" spans="1:6" x14ac:dyDescent="0.25">
      <c r="B29" s="20" t="s">
        <v>42</v>
      </c>
      <c r="C29" s="30" t="s">
        <v>69</v>
      </c>
      <c r="D29" s="11"/>
      <c r="E29" s="102">
        <f>D19</f>
        <v>0</v>
      </c>
    </row>
    <row r="30" spans="1:6" ht="15.75" hidden="1" customHeight="1" x14ac:dyDescent="0.25">
      <c r="B30" s="20" t="s">
        <v>44</v>
      </c>
      <c r="C30" s="10" t="s">
        <v>70</v>
      </c>
      <c r="D30" s="11"/>
      <c r="E30" s="47"/>
    </row>
    <row r="31" spans="1:6" ht="15.75" hidden="1" customHeight="1" x14ac:dyDescent="0.25">
      <c r="B31" s="20" t="s">
        <v>47</v>
      </c>
      <c r="C31" s="10" t="s">
        <v>72</v>
      </c>
      <c r="D31" s="11"/>
      <c r="E31" s="47"/>
    </row>
    <row r="32" spans="1:6" ht="15.75" hidden="1" customHeight="1" x14ac:dyDescent="0.25">
      <c r="B32" s="20" t="s">
        <v>50</v>
      </c>
      <c r="C32" s="10" t="s">
        <v>73</v>
      </c>
      <c r="D32" s="11"/>
      <c r="E32" s="12"/>
    </row>
    <row r="33" spans="1:6" ht="15.75" hidden="1" customHeight="1" x14ac:dyDescent="0.25">
      <c r="B33" s="20" t="s">
        <v>75</v>
      </c>
      <c r="C33" s="10" t="s">
        <v>76</v>
      </c>
      <c r="D33" s="11"/>
      <c r="E33" s="12"/>
    </row>
    <row r="34" spans="1:6" ht="15.75" hidden="1" customHeight="1" x14ac:dyDescent="0.25">
      <c r="B34" s="20" t="s">
        <v>77</v>
      </c>
      <c r="C34" s="10" t="s">
        <v>78</v>
      </c>
      <c r="D34" s="11"/>
      <c r="E34" s="12"/>
    </row>
    <row r="35" spans="1:6" ht="15.75" hidden="1" customHeight="1" x14ac:dyDescent="0.25">
      <c r="B35" s="20" t="s">
        <v>80</v>
      </c>
      <c r="C35" s="10" t="s">
        <v>81</v>
      </c>
      <c r="D35" s="11"/>
      <c r="E35" s="12"/>
    </row>
    <row r="36" spans="1:6" ht="15.75" hidden="1" customHeight="1" x14ac:dyDescent="0.25">
      <c r="B36" s="20" t="s">
        <v>82</v>
      </c>
      <c r="C36" s="10" t="s">
        <v>83</v>
      </c>
      <c r="D36" s="11"/>
      <c r="E36" s="12"/>
    </row>
    <row r="37" spans="1:6" x14ac:dyDescent="0.25">
      <c r="B37" s="484" t="s">
        <v>84</v>
      </c>
      <c r="C37" s="485"/>
      <c r="D37" s="486"/>
      <c r="E37" s="272">
        <f>SUM(E29:E36)</f>
        <v>0</v>
      </c>
    </row>
    <row r="38" spans="1:6" customFormat="1" ht="15" customHeight="1" x14ac:dyDescent="0.25">
      <c r="A38" s="2"/>
      <c r="B38" s="493" t="s">
        <v>85</v>
      </c>
      <c r="C38" s="493"/>
      <c r="D38" s="493"/>
      <c r="E38" s="493"/>
      <c r="F38" s="2"/>
    </row>
    <row r="39" spans="1:6" customFormat="1" x14ac:dyDescent="0.25">
      <c r="A39" s="2"/>
      <c r="B39" s="268"/>
      <c r="C39" s="268"/>
      <c r="D39" s="268"/>
      <c r="E39" s="268"/>
      <c r="F39" s="2"/>
    </row>
    <row r="40" spans="1:6" ht="15" customHeight="1" x14ac:dyDescent="0.25">
      <c r="B40" s="475" t="s">
        <v>86</v>
      </c>
      <c r="C40" s="476"/>
      <c r="D40" s="476"/>
      <c r="E40" s="477"/>
    </row>
    <row r="41" spans="1:6" ht="15" customHeight="1" x14ac:dyDescent="0.25">
      <c r="A41" s="2"/>
      <c r="B41" s="500"/>
      <c r="C41" s="500"/>
      <c r="D41" s="500"/>
      <c r="E41" s="500"/>
    </row>
    <row r="42" spans="1:6" ht="15" customHeight="1" x14ac:dyDescent="0.25">
      <c r="B42" s="496" t="s">
        <v>189</v>
      </c>
      <c r="C42" s="497"/>
      <c r="D42" s="497"/>
      <c r="E42" s="498"/>
    </row>
    <row r="43" spans="1:6" ht="15" customHeight="1" x14ac:dyDescent="0.25">
      <c r="B43" s="269" t="s">
        <v>19</v>
      </c>
      <c r="C43" s="269" t="s">
        <v>88</v>
      </c>
      <c r="D43" s="269" t="s">
        <v>67</v>
      </c>
      <c r="E43" s="271" t="s">
        <v>68</v>
      </c>
    </row>
    <row r="44" spans="1:6" ht="15" customHeight="1" x14ac:dyDescent="0.25">
      <c r="B44" s="20" t="s">
        <v>42</v>
      </c>
      <c r="C44" s="10" t="s">
        <v>190</v>
      </c>
      <c r="D44" s="77">
        <v>8.3299999999999999E-2</v>
      </c>
      <c r="E44" s="12">
        <f>ROUND(E37*D44,2)</f>
        <v>0</v>
      </c>
    </row>
    <row r="45" spans="1:6" ht="15" customHeight="1" x14ac:dyDescent="0.25">
      <c r="B45" s="57" t="s">
        <v>44</v>
      </c>
      <c r="C45" s="62" t="s">
        <v>191</v>
      </c>
      <c r="D45" s="77">
        <v>0.121</v>
      </c>
      <c r="E45" s="58">
        <f>ROUND(E37*D45,2)</f>
        <v>0</v>
      </c>
      <c r="F45" s="229"/>
    </row>
    <row r="46" spans="1:6" ht="15" customHeight="1" x14ac:dyDescent="0.25">
      <c r="B46" s="499" t="s">
        <v>91</v>
      </c>
      <c r="C46" s="499"/>
      <c r="D46" s="273">
        <f>SUM(D44:D45)</f>
        <v>0.20429999999999998</v>
      </c>
      <c r="E46" s="272">
        <f>SUM(E44:E45)</f>
        <v>0</v>
      </c>
    </row>
    <row r="47" spans="1:6" ht="15" customHeight="1" x14ac:dyDescent="0.25">
      <c r="B47" s="57" t="s">
        <v>47</v>
      </c>
      <c r="C47" s="24" t="s">
        <v>192</v>
      </c>
      <c r="D47" s="77">
        <f>D46*D63</f>
        <v>7.518240000000001E-2</v>
      </c>
      <c r="E47" s="58">
        <f>ROUND(E37*D47,2)</f>
        <v>0</v>
      </c>
    </row>
    <row r="48" spans="1:6" ht="15" customHeight="1" x14ac:dyDescent="0.25">
      <c r="B48" s="499" t="s">
        <v>37</v>
      </c>
      <c r="C48" s="499"/>
      <c r="D48" s="274">
        <f>D46+D47</f>
        <v>0.27948240000000002</v>
      </c>
      <c r="E48" s="272">
        <f>E46+E47</f>
        <v>0</v>
      </c>
    </row>
    <row r="49" spans="1:10" customFormat="1" ht="30" customHeight="1" x14ac:dyDescent="0.25">
      <c r="A49" s="2"/>
      <c r="B49" s="493" t="s">
        <v>93</v>
      </c>
      <c r="C49" s="493"/>
      <c r="D49" s="493"/>
      <c r="E49" s="493"/>
      <c r="F49" s="2"/>
    </row>
    <row r="50" spans="1:10" customFormat="1" ht="15" customHeight="1" x14ac:dyDescent="0.25">
      <c r="A50" s="2"/>
      <c r="B50" s="494" t="s">
        <v>94</v>
      </c>
      <c r="C50" s="494"/>
      <c r="D50" s="494"/>
      <c r="E50" s="494"/>
      <c r="F50" s="2"/>
    </row>
    <row r="51" spans="1:10" customFormat="1" ht="47.25" customHeight="1" x14ac:dyDescent="0.25">
      <c r="A51" s="2"/>
      <c r="B51" s="494" t="s">
        <v>95</v>
      </c>
      <c r="C51" s="494"/>
      <c r="D51" s="494"/>
      <c r="E51" s="494"/>
      <c r="F51" s="2"/>
    </row>
    <row r="52" spans="1:10" customFormat="1" ht="16.5" x14ac:dyDescent="0.25">
      <c r="A52" s="2"/>
      <c r="B52" s="500"/>
      <c r="C52" s="500"/>
      <c r="D52" s="500"/>
      <c r="E52" s="500"/>
      <c r="F52" s="2"/>
    </row>
    <row r="53" spans="1:10" ht="15" customHeight="1" x14ac:dyDescent="0.25">
      <c r="B53" s="496" t="s">
        <v>96</v>
      </c>
      <c r="C53" s="497"/>
      <c r="D53" s="497"/>
      <c r="E53" s="498"/>
    </row>
    <row r="54" spans="1:10" ht="15" customHeight="1" x14ac:dyDescent="0.25">
      <c r="B54" s="269" t="s">
        <v>22</v>
      </c>
      <c r="C54" s="269" t="s">
        <v>97</v>
      </c>
      <c r="D54" s="269" t="s">
        <v>67</v>
      </c>
      <c r="E54" s="271" t="s">
        <v>68</v>
      </c>
    </row>
    <row r="55" spans="1:10" ht="15" customHeight="1" x14ac:dyDescent="0.25">
      <c r="B55" s="20" t="s">
        <v>42</v>
      </c>
      <c r="C55" s="10" t="s">
        <v>98</v>
      </c>
      <c r="D55" s="77">
        <v>0.2</v>
      </c>
      <c r="E55" s="12">
        <f>ROUND($E$37*D55,2)</f>
        <v>0</v>
      </c>
    </row>
    <row r="56" spans="1:10" ht="15" customHeight="1" x14ac:dyDescent="0.25">
      <c r="B56" s="20" t="s">
        <v>44</v>
      </c>
      <c r="C56" s="10" t="s">
        <v>99</v>
      </c>
      <c r="D56" s="77">
        <v>1.4999999999999999E-2</v>
      </c>
      <c r="E56" s="12">
        <f t="shared" ref="E56:E62" si="0">ROUND($E$37*D56,2)</f>
        <v>0</v>
      </c>
    </row>
    <row r="57" spans="1:10" ht="15" customHeight="1" x14ac:dyDescent="0.25">
      <c r="B57" s="20" t="s">
        <v>47</v>
      </c>
      <c r="C57" s="10" t="s">
        <v>100</v>
      </c>
      <c r="D57" s="77">
        <v>0.01</v>
      </c>
      <c r="E57" s="12">
        <f t="shared" si="0"/>
        <v>0</v>
      </c>
    </row>
    <row r="58" spans="1:10" ht="15" customHeight="1" x14ac:dyDescent="0.25">
      <c r="B58" s="20" t="s">
        <v>50</v>
      </c>
      <c r="C58" s="10" t="s">
        <v>101</v>
      </c>
      <c r="D58" s="77">
        <v>2E-3</v>
      </c>
      <c r="E58" s="12">
        <f t="shared" si="0"/>
        <v>0</v>
      </c>
    </row>
    <row r="59" spans="1:10" ht="15" customHeight="1" x14ac:dyDescent="0.25">
      <c r="B59" s="20" t="s">
        <v>75</v>
      </c>
      <c r="C59" s="10" t="s">
        <v>193</v>
      </c>
      <c r="D59" s="77">
        <v>2.5000000000000001E-2</v>
      </c>
      <c r="E59" s="12">
        <f t="shared" si="0"/>
        <v>0</v>
      </c>
    </row>
    <row r="60" spans="1:10" ht="15" customHeight="1" x14ac:dyDescent="0.25">
      <c r="B60" s="20" t="s">
        <v>77</v>
      </c>
      <c r="C60" s="10" t="s">
        <v>103</v>
      </c>
      <c r="D60" s="77">
        <v>0.08</v>
      </c>
      <c r="E60" s="12">
        <f t="shared" si="0"/>
        <v>0</v>
      </c>
    </row>
    <row r="61" spans="1:10" ht="15" customHeight="1" x14ac:dyDescent="0.25">
      <c r="B61" s="20" t="s">
        <v>80</v>
      </c>
      <c r="C61" s="30" t="s">
        <v>104</v>
      </c>
      <c r="D61" s="230">
        <v>0.03</v>
      </c>
      <c r="E61" s="12">
        <f t="shared" si="0"/>
        <v>0</v>
      </c>
      <c r="H61" s="100"/>
      <c r="I61" s="100"/>
      <c r="J61" s="390"/>
    </row>
    <row r="62" spans="1:10" ht="15" customHeight="1" x14ac:dyDescent="0.25">
      <c r="B62" s="20" t="s">
        <v>82</v>
      </c>
      <c r="C62" s="10" t="s">
        <v>105</v>
      </c>
      <c r="D62" s="77">
        <v>6.0000000000000001E-3</v>
      </c>
      <c r="E62" s="12">
        <f t="shared" si="0"/>
        <v>0</v>
      </c>
    </row>
    <row r="63" spans="1:10" ht="15" customHeight="1" x14ac:dyDescent="0.25">
      <c r="B63" s="499" t="s">
        <v>37</v>
      </c>
      <c r="C63" s="499"/>
      <c r="D63" s="274">
        <f>SUM(D55:D62)</f>
        <v>0.3680000000000001</v>
      </c>
      <c r="E63" s="272">
        <f>SUM(E55:E62)</f>
        <v>0</v>
      </c>
    </row>
    <row r="64" spans="1:10" customFormat="1" ht="15" customHeight="1" x14ac:dyDescent="0.25">
      <c r="A64" s="2"/>
      <c r="B64" s="493" t="s">
        <v>106</v>
      </c>
      <c r="C64" s="493"/>
      <c r="D64" s="493"/>
      <c r="E64" s="493"/>
      <c r="F64" s="2"/>
    </row>
    <row r="65" spans="1:6" customFormat="1" ht="45" customHeight="1" x14ac:dyDescent="0.25">
      <c r="A65" s="2"/>
      <c r="B65" s="503" t="s">
        <v>194</v>
      </c>
      <c r="C65" s="494"/>
      <c r="D65" s="494"/>
      <c r="E65" s="494"/>
      <c r="F65" s="2"/>
    </row>
    <row r="66" spans="1:6" customFormat="1" ht="15" customHeight="1" x14ac:dyDescent="0.25">
      <c r="A66" s="2"/>
      <c r="B66" s="494" t="s">
        <v>108</v>
      </c>
      <c r="C66" s="494"/>
      <c r="D66" s="494"/>
      <c r="E66" s="494"/>
      <c r="F66" s="2"/>
    </row>
    <row r="67" spans="1:6" customFormat="1" ht="15" x14ac:dyDescent="0.25">
      <c r="A67" s="2"/>
      <c r="B67" s="276"/>
      <c r="C67" s="276"/>
      <c r="D67" s="276"/>
      <c r="E67" s="276"/>
      <c r="F67" s="2"/>
    </row>
    <row r="68" spans="1:6" customFormat="1" ht="15.75" customHeight="1" x14ac:dyDescent="0.25">
      <c r="A68" s="2"/>
      <c r="B68" s="496" t="s">
        <v>109</v>
      </c>
      <c r="C68" s="497"/>
      <c r="D68" s="497"/>
      <c r="E68" s="498"/>
      <c r="F68" s="2"/>
    </row>
    <row r="69" spans="1:6" x14ac:dyDescent="0.25">
      <c r="B69" s="271" t="s">
        <v>24</v>
      </c>
      <c r="C69" s="484" t="s">
        <v>110</v>
      </c>
      <c r="D69" s="486"/>
      <c r="E69" s="271" t="s">
        <v>68</v>
      </c>
    </row>
    <row r="70" spans="1:6" x14ac:dyDescent="0.25">
      <c r="B70" s="20" t="s">
        <v>42</v>
      </c>
      <c r="C70" s="504" t="s">
        <v>207</v>
      </c>
      <c r="D70" s="505"/>
      <c r="E70" s="101">
        <f>(0*22)-(E37*6%)</f>
        <v>0</v>
      </c>
    </row>
    <row r="71" spans="1:6" x14ac:dyDescent="0.25">
      <c r="B71" s="20" t="s">
        <v>44</v>
      </c>
      <c r="C71" s="504" t="s">
        <v>208</v>
      </c>
      <c r="D71" s="505"/>
      <c r="E71" s="101">
        <f>0*22</f>
        <v>0</v>
      </c>
      <c r="F71" s="255"/>
    </row>
    <row r="72" spans="1:6" x14ac:dyDescent="0.25">
      <c r="B72" s="20" t="s">
        <v>47</v>
      </c>
      <c r="C72" s="506" t="s">
        <v>113</v>
      </c>
      <c r="D72" s="507"/>
      <c r="E72" s="12" t="s">
        <v>114</v>
      </c>
    </row>
    <row r="73" spans="1:6" x14ac:dyDescent="0.25">
      <c r="B73" s="20" t="s">
        <v>50</v>
      </c>
      <c r="C73" s="506" t="s">
        <v>115</v>
      </c>
      <c r="D73" s="507"/>
      <c r="E73" s="12" t="s">
        <v>114</v>
      </c>
    </row>
    <row r="74" spans="1:6" x14ac:dyDescent="0.25">
      <c r="B74" s="20" t="s">
        <v>75</v>
      </c>
      <c r="C74" s="506" t="s">
        <v>116</v>
      </c>
      <c r="D74" s="507"/>
      <c r="E74" s="12" t="s">
        <v>114</v>
      </c>
    </row>
    <row r="75" spans="1:6" x14ac:dyDescent="0.25">
      <c r="B75" s="20" t="s">
        <v>77</v>
      </c>
      <c r="C75" s="506" t="s">
        <v>117</v>
      </c>
      <c r="D75" s="507"/>
      <c r="E75" s="12" t="s">
        <v>114</v>
      </c>
    </row>
    <row r="76" spans="1:6" ht="15.75" customHeight="1" x14ac:dyDescent="0.25">
      <c r="B76" s="499" t="s">
        <v>118</v>
      </c>
      <c r="C76" s="499"/>
      <c r="D76" s="499"/>
      <c r="E76" s="272">
        <f>SUM(E70:E75)</f>
        <v>0</v>
      </c>
    </row>
    <row r="77" spans="1:6" customFormat="1" ht="15" customHeight="1" x14ac:dyDescent="0.25">
      <c r="A77" s="2"/>
      <c r="B77" s="493" t="s">
        <v>119</v>
      </c>
      <c r="C77" s="493"/>
      <c r="D77" s="493"/>
      <c r="E77" s="493"/>
      <c r="F77" s="2"/>
    </row>
    <row r="78" spans="1:6" customFormat="1" ht="15" customHeight="1" x14ac:dyDescent="0.25">
      <c r="A78" s="2"/>
      <c r="B78" s="494" t="s">
        <v>120</v>
      </c>
      <c r="C78" s="494"/>
      <c r="D78" s="494"/>
      <c r="E78" s="494"/>
      <c r="F78" s="2"/>
    </row>
    <row r="79" spans="1:6" customFormat="1" ht="15" x14ac:dyDescent="0.25">
      <c r="A79" s="2"/>
      <c r="B79" s="494"/>
      <c r="C79" s="494"/>
      <c r="D79" s="494"/>
      <c r="E79" s="494"/>
      <c r="F79" s="2"/>
    </row>
    <row r="80" spans="1:6" ht="15.75" customHeight="1" x14ac:dyDescent="0.25">
      <c r="B80" s="496" t="s">
        <v>121</v>
      </c>
      <c r="C80" s="497"/>
      <c r="D80" s="497"/>
      <c r="E80" s="498"/>
      <c r="F80" s="63"/>
    </row>
    <row r="81" spans="1:6" ht="15.75" customHeight="1" x14ac:dyDescent="0.25">
      <c r="B81" s="271">
        <v>2</v>
      </c>
      <c r="C81" s="484" t="s">
        <v>122</v>
      </c>
      <c r="D81" s="486"/>
      <c r="E81" s="271" t="s">
        <v>68</v>
      </c>
      <c r="F81" s="64"/>
    </row>
    <row r="82" spans="1:6" ht="15.75" customHeight="1" x14ac:dyDescent="0.25">
      <c r="B82" s="67" t="s">
        <v>19</v>
      </c>
      <c r="C82" s="501" t="s">
        <v>88</v>
      </c>
      <c r="D82" s="502"/>
      <c r="E82" s="69">
        <f>E48</f>
        <v>0</v>
      </c>
      <c r="F82" s="65"/>
    </row>
    <row r="83" spans="1:6" ht="15.75" customHeight="1" x14ac:dyDescent="0.25">
      <c r="B83" s="67" t="s">
        <v>22</v>
      </c>
      <c r="C83" s="501" t="s">
        <v>97</v>
      </c>
      <c r="D83" s="502"/>
      <c r="E83" s="69">
        <f>E63</f>
        <v>0</v>
      </c>
      <c r="F83" s="65"/>
    </row>
    <row r="84" spans="1:6" ht="15.75" customHeight="1" x14ac:dyDescent="0.25">
      <c r="B84" s="67" t="s">
        <v>24</v>
      </c>
      <c r="C84" s="501" t="s">
        <v>110</v>
      </c>
      <c r="D84" s="502"/>
      <c r="E84" s="69">
        <f>E76</f>
        <v>0</v>
      </c>
      <c r="F84" s="65"/>
    </row>
    <row r="85" spans="1:6" ht="15.75" customHeight="1" x14ac:dyDescent="0.25">
      <c r="B85" s="499" t="s">
        <v>37</v>
      </c>
      <c r="C85" s="499"/>
      <c r="D85" s="499"/>
      <c r="E85" s="272">
        <f>SUM(E82:E84)</f>
        <v>0</v>
      </c>
      <c r="F85" s="66"/>
    </row>
    <row r="86" spans="1:6" ht="15.75" customHeight="1" x14ac:dyDescent="0.25">
      <c r="A86" s="2"/>
      <c r="B86" s="242"/>
      <c r="C86" s="242"/>
      <c r="D86" s="242"/>
      <c r="E86" s="76"/>
      <c r="F86" s="66"/>
    </row>
    <row r="87" spans="1:6" ht="15.75" customHeight="1" x14ac:dyDescent="0.25">
      <c r="B87" s="475" t="s">
        <v>123</v>
      </c>
      <c r="C87" s="476"/>
      <c r="D87" s="476"/>
      <c r="E87" s="477"/>
    </row>
    <row r="88" spans="1:6" ht="15.75" customHeight="1" x14ac:dyDescent="0.25">
      <c r="A88" s="2"/>
      <c r="B88" s="242"/>
      <c r="C88" s="242"/>
      <c r="D88" s="242"/>
      <c r="E88" s="76"/>
    </row>
    <row r="89" spans="1:6" ht="15.75" customHeight="1" x14ac:dyDescent="0.25">
      <c r="B89" s="271">
        <v>3</v>
      </c>
      <c r="C89" s="270" t="s">
        <v>124</v>
      </c>
      <c r="D89" s="271" t="s">
        <v>67</v>
      </c>
      <c r="E89" s="271" t="s">
        <v>68</v>
      </c>
    </row>
    <row r="90" spans="1:6" ht="15.75" customHeight="1" x14ac:dyDescent="0.25">
      <c r="B90" s="57" t="s">
        <v>42</v>
      </c>
      <c r="C90" s="24" t="s">
        <v>125</v>
      </c>
      <c r="D90" s="77">
        <v>4.1999999999999997E-3</v>
      </c>
      <c r="E90" s="58">
        <f>ROUND($E$37*D90,2)</f>
        <v>0</v>
      </c>
    </row>
    <row r="91" spans="1:6" ht="15.75" customHeight="1" x14ac:dyDescent="0.25">
      <c r="B91" s="57" t="s">
        <v>44</v>
      </c>
      <c r="C91" s="24" t="s">
        <v>126</v>
      </c>
      <c r="D91" s="77">
        <f>8%*D90</f>
        <v>3.3599999999999998E-4</v>
      </c>
      <c r="E91" s="58">
        <f t="shared" ref="E91:E95" si="1">ROUND($E$37*D91,2)</f>
        <v>0</v>
      </c>
    </row>
    <row r="92" spans="1:6" ht="15.75" customHeight="1" x14ac:dyDescent="0.25">
      <c r="B92" s="57" t="s">
        <v>47</v>
      </c>
      <c r="C92" s="24" t="s">
        <v>127</v>
      </c>
      <c r="D92" s="77">
        <f>(1+2/12+(1/3*1/12))*0.08* 0.4*0.9</f>
        <v>3.4400000000000007E-2</v>
      </c>
      <c r="E92" s="58">
        <f t="shared" si="1"/>
        <v>0</v>
      </c>
      <c r="F92" s="229"/>
    </row>
    <row r="93" spans="1:6" ht="15.75" customHeight="1" x14ac:dyDescent="0.25">
      <c r="B93" s="57" t="s">
        <v>50</v>
      </c>
      <c r="C93" s="24" t="s">
        <v>128</v>
      </c>
      <c r="D93" s="77">
        <f>((1/30)*7)/12</f>
        <v>1.9444444444444445E-2</v>
      </c>
      <c r="E93" s="58">
        <f t="shared" si="1"/>
        <v>0</v>
      </c>
    </row>
    <row r="94" spans="1:6" ht="15.75" customHeight="1" x14ac:dyDescent="0.25">
      <c r="B94" s="57" t="s">
        <v>75</v>
      </c>
      <c r="C94" s="24" t="s">
        <v>129</v>
      </c>
      <c r="D94" s="77">
        <f>D93*D63</f>
        <v>7.1555555555555574E-3</v>
      </c>
      <c r="E94" s="58">
        <f>ROUND($E$37*D94,2)</f>
        <v>0</v>
      </c>
    </row>
    <row r="95" spans="1:6" ht="15.75" customHeight="1" x14ac:dyDescent="0.25">
      <c r="B95" s="57" t="s">
        <v>77</v>
      </c>
      <c r="C95" s="24" t="s">
        <v>130</v>
      </c>
      <c r="D95" s="77">
        <f>((1.94)*0.08*0.4/10)</f>
        <v>6.208E-3</v>
      </c>
      <c r="E95" s="58">
        <f t="shared" si="1"/>
        <v>0</v>
      </c>
    </row>
    <row r="96" spans="1:6" ht="15.75" customHeight="1" x14ac:dyDescent="0.25">
      <c r="B96" s="499" t="s">
        <v>37</v>
      </c>
      <c r="C96" s="499"/>
      <c r="D96" s="274">
        <f>SUM(D90:D95)</f>
        <v>7.1744000000000016E-2</v>
      </c>
      <c r="E96" s="272">
        <f>SUM(E90:E95)-0.01</f>
        <v>-0.01</v>
      </c>
    </row>
    <row r="97" spans="1:6" ht="15.75" customHeight="1" x14ac:dyDescent="0.25">
      <c r="B97" s="494" t="s">
        <v>131</v>
      </c>
      <c r="C97" s="494"/>
      <c r="D97" s="494"/>
      <c r="E97" s="494"/>
    </row>
    <row r="98" spans="1:6" ht="25.5" customHeight="1" x14ac:dyDescent="0.25">
      <c r="B98" s="494" t="s">
        <v>132</v>
      </c>
      <c r="C98" s="494"/>
      <c r="D98" s="494"/>
      <c r="E98" s="494"/>
    </row>
    <row r="99" spans="1:6" ht="15.75" customHeight="1" x14ac:dyDescent="0.25">
      <c r="A99" s="2"/>
      <c r="B99" s="242"/>
      <c r="C99" s="242"/>
      <c r="D99" s="242"/>
      <c r="E99" s="76"/>
    </row>
    <row r="100" spans="1:6" ht="15.75" customHeight="1" x14ac:dyDescent="0.25">
      <c r="B100" s="475" t="s">
        <v>133</v>
      </c>
      <c r="C100" s="476"/>
      <c r="D100" s="476"/>
      <c r="E100" s="477"/>
    </row>
    <row r="101" spans="1:6" customFormat="1" ht="24.75" customHeight="1" x14ac:dyDescent="0.25">
      <c r="A101" s="2" t="s">
        <v>134</v>
      </c>
      <c r="B101" s="493" t="s">
        <v>135</v>
      </c>
      <c r="C101" s="493"/>
      <c r="D101" s="493"/>
      <c r="E101" s="493"/>
      <c r="F101" s="2"/>
    </row>
    <row r="102" spans="1:6" customFormat="1" x14ac:dyDescent="0.25">
      <c r="A102" s="1"/>
      <c r="B102" s="277"/>
      <c r="C102" s="277"/>
      <c r="D102" s="277"/>
      <c r="E102" s="277"/>
      <c r="F102" s="1"/>
    </row>
    <row r="103" spans="1:6" ht="15.75" customHeight="1" x14ac:dyDescent="0.25">
      <c r="B103" s="496" t="s">
        <v>136</v>
      </c>
      <c r="C103" s="497"/>
      <c r="D103" s="497"/>
      <c r="E103" s="498"/>
    </row>
    <row r="104" spans="1:6" ht="15.75" customHeight="1" x14ac:dyDescent="0.25">
      <c r="B104" s="271" t="s">
        <v>137</v>
      </c>
      <c r="C104" s="270" t="s">
        <v>138</v>
      </c>
      <c r="D104" s="271" t="s">
        <v>67</v>
      </c>
      <c r="E104" s="271" t="s">
        <v>68</v>
      </c>
    </row>
    <row r="105" spans="1:6" ht="15.75" customHeight="1" x14ac:dyDescent="0.25">
      <c r="B105" s="20" t="s">
        <v>42</v>
      </c>
      <c r="C105" s="24" t="s">
        <v>139</v>
      </c>
      <c r="D105" s="77">
        <v>9.4999999999999998E-3</v>
      </c>
      <c r="E105" s="12">
        <f>ROUND($E$37*D105,2)</f>
        <v>0</v>
      </c>
    </row>
    <row r="106" spans="1:6" ht="15.75" customHeight="1" x14ac:dyDescent="0.25">
      <c r="B106" s="20" t="s">
        <v>44</v>
      </c>
      <c r="C106" s="24" t="s">
        <v>140</v>
      </c>
      <c r="D106" s="77">
        <v>4.1700000000000001E-2</v>
      </c>
      <c r="E106" s="12">
        <f>ROUND($E$37*D106,2)</f>
        <v>0</v>
      </c>
    </row>
    <row r="107" spans="1:6" ht="15.75" customHeight="1" x14ac:dyDescent="0.25">
      <c r="B107" s="20" t="s">
        <v>47</v>
      </c>
      <c r="C107" s="24" t="s">
        <v>141</v>
      </c>
      <c r="D107" s="77">
        <v>1E-3</v>
      </c>
      <c r="E107" s="12">
        <f>ROUND($E$37*D107,2)</f>
        <v>0</v>
      </c>
    </row>
    <row r="108" spans="1:6" ht="15.75" customHeight="1" x14ac:dyDescent="0.25">
      <c r="B108" s="20" t="s">
        <v>50</v>
      </c>
      <c r="C108" s="24" t="s">
        <v>142</v>
      </c>
      <c r="D108" s="77">
        <v>6.3E-3</v>
      </c>
      <c r="E108" s="12">
        <f>ROUND($E$37*D108,2)</f>
        <v>0</v>
      </c>
    </row>
    <row r="109" spans="1:6" ht="15.75" customHeight="1" x14ac:dyDescent="0.25">
      <c r="B109" s="20" t="s">
        <v>75</v>
      </c>
      <c r="C109" s="10" t="s">
        <v>143</v>
      </c>
      <c r="D109" s="77">
        <v>2.0000000000000001E-4</v>
      </c>
      <c r="E109" s="12">
        <f>ROUND($E$37*D109,2)</f>
        <v>0</v>
      </c>
    </row>
    <row r="110" spans="1:6" ht="15.75" customHeight="1" x14ac:dyDescent="0.25">
      <c r="B110" s="20" t="s">
        <v>77</v>
      </c>
      <c r="C110" s="10" t="s">
        <v>144</v>
      </c>
      <c r="D110" s="13">
        <v>0</v>
      </c>
      <c r="E110" s="12">
        <v>0</v>
      </c>
    </row>
    <row r="111" spans="1:6" ht="15.75" customHeight="1" x14ac:dyDescent="0.25">
      <c r="B111" s="499" t="s">
        <v>37</v>
      </c>
      <c r="C111" s="499"/>
      <c r="D111" s="274">
        <f>SUM(D105:D110)</f>
        <v>5.8700000000000002E-2</v>
      </c>
      <c r="E111" s="272">
        <f>SUM(E105:E110)</f>
        <v>0</v>
      </c>
    </row>
    <row r="112" spans="1:6" customFormat="1" x14ac:dyDescent="0.25">
      <c r="A112" s="2"/>
      <c r="B112" s="242"/>
      <c r="C112" s="242"/>
      <c r="D112" s="282"/>
      <c r="E112" s="76"/>
      <c r="F112" s="2"/>
    </row>
    <row r="113" spans="1:10" customFormat="1" ht="15.75" customHeight="1" x14ac:dyDescent="0.25">
      <c r="A113" s="2"/>
      <c r="B113" s="540" t="s">
        <v>145</v>
      </c>
      <c r="C113" s="541"/>
      <c r="D113" s="541"/>
      <c r="E113" s="542"/>
      <c r="F113" s="2"/>
    </row>
    <row r="114" spans="1:10" customFormat="1" x14ac:dyDescent="0.25">
      <c r="A114" s="2"/>
      <c r="B114" s="383" t="s">
        <v>146</v>
      </c>
      <c r="C114" s="543" t="s">
        <v>147</v>
      </c>
      <c r="D114" s="544"/>
      <c r="E114" s="383" t="s">
        <v>68</v>
      </c>
      <c r="F114" s="2"/>
    </row>
    <row r="115" spans="1:10" customFormat="1" x14ac:dyDescent="0.25">
      <c r="A115" s="2"/>
      <c r="B115" s="380" t="s">
        <v>42</v>
      </c>
      <c r="C115" s="531" t="s">
        <v>148</v>
      </c>
      <c r="D115" s="532"/>
      <c r="E115" s="381">
        <v>0</v>
      </c>
      <c r="F115" s="2"/>
    </row>
    <row r="116" spans="1:10" customFormat="1" x14ac:dyDescent="0.25">
      <c r="A116" s="2"/>
      <c r="B116" s="543" t="s">
        <v>37</v>
      </c>
      <c r="C116" s="545"/>
      <c r="D116" s="544"/>
      <c r="E116" s="384">
        <f>SUM(E115:E115)</f>
        <v>0</v>
      </c>
      <c r="F116" s="2"/>
    </row>
    <row r="117" spans="1:10" customFormat="1" x14ac:dyDescent="0.25">
      <c r="A117" s="2"/>
      <c r="B117" s="242"/>
      <c r="C117" s="242"/>
      <c r="D117" s="282"/>
      <c r="E117" s="76"/>
      <c r="F117" s="2"/>
    </row>
    <row r="118" spans="1:10" s="2" customFormat="1" ht="15.75" customHeight="1" x14ac:dyDescent="0.25">
      <c r="B118" s="496" t="s">
        <v>149</v>
      </c>
      <c r="C118" s="497"/>
      <c r="D118" s="497"/>
      <c r="E118" s="498"/>
      <c r="F118" s="63"/>
      <c r="J118" s="70"/>
    </row>
    <row r="119" spans="1:10" s="2" customFormat="1" ht="15.75" customHeight="1" x14ac:dyDescent="0.25">
      <c r="B119" s="271">
        <v>4</v>
      </c>
      <c r="C119" s="484" t="s">
        <v>150</v>
      </c>
      <c r="D119" s="486"/>
      <c r="E119" s="271"/>
      <c r="F119" s="64"/>
      <c r="J119" s="70"/>
    </row>
    <row r="120" spans="1:10" s="2" customFormat="1" ht="15.75" customHeight="1" x14ac:dyDescent="0.25">
      <c r="B120" s="68" t="s">
        <v>137</v>
      </c>
      <c r="C120" s="508" t="s">
        <v>151</v>
      </c>
      <c r="D120" s="508"/>
      <c r="E120" s="69">
        <f>E111</f>
        <v>0</v>
      </c>
      <c r="F120" s="65"/>
      <c r="J120" s="70"/>
    </row>
    <row r="121" spans="1:10" s="2" customFormat="1" ht="15.75" customHeight="1" x14ac:dyDescent="0.25">
      <c r="B121" s="68" t="s">
        <v>146</v>
      </c>
      <c r="C121" s="283" t="s">
        <v>148</v>
      </c>
      <c r="D121" s="283"/>
      <c r="E121" s="69">
        <f>E116</f>
        <v>0</v>
      </c>
      <c r="F121" s="65"/>
      <c r="J121" s="70"/>
    </row>
    <row r="122" spans="1:10" s="2" customFormat="1" ht="15.75" customHeight="1" x14ac:dyDescent="0.25">
      <c r="B122" s="499" t="s">
        <v>37</v>
      </c>
      <c r="C122" s="499"/>
      <c r="D122" s="499"/>
      <c r="E122" s="272">
        <f>SUM(E120:E121)</f>
        <v>0</v>
      </c>
      <c r="F122" s="66"/>
      <c r="J122" s="70"/>
    </row>
    <row r="123" spans="1:10" s="2" customFormat="1" ht="15.75" customHeight="1" x14ac:dyDescent="0.25">
      <c r="B123" s="493"/>
      <c r="C123" s="493"/>
      <c r="D123" s="493"/>
      <c r="E123" s="493"/>
      <c r="F123" s="66"/>
      <c r="J123" s="70"/>
    </row>
    <row r="124" spans="1:10" ht="15" customHeight="1" x14ac:dyDescent="0.25">
      <c r="B124" s="475" t="s">
        <v>152</v>
      </c>
      <c r="C124" s="476"/>
      <c r="D124" s="476"/>
      <c r="E124" s="477"/>
    </row>
    <row r="125" spans="1:10" ht="15" customHeight="1" x14ac:dyDescent="0.25">
      <c r="A125" s="2"/>
      <c r="B125" s="242"/>
      <c r="C125" s="242"/>
      <c r="D125" s="242"/>
      <c r="E125" s="76"/>
    </row>
    <row r="126" spans="1:10" ht="12.75" customHeight="1" x14ac:dyDescent="0.25">
      <c r="B126" s="271">
        <v>5</v>
      </c>
      <c r="C126" s="484" t="s">
        <v>153</v>
      </c>
      <c r="D126" s="486" t="s">
        <v>67</v>
      </c>
      <c r="E126" s="271" t="s">
        <v>68</v>
      </c>
    </row>
    <row r="127" spans="1:10" x14ac:dyDescent="0.25">
      <c r="B127" s="57" t="s">
        <v>42</v>
      </c>
      <c r="C127" s="536" t="s">
        <v>154</v>
      </c>
      <c r="D127" s="537"/>
      <c r="E127" s="284">
        <f>'Quadro 03 -UNIFORMES'!I66</f>
        <v>0</v>
      </c>
      <c r="F127" s="2"/>
    </row>
    <row r="128" spans="1:10" x14ac:dyDescent="0.25">
      <c r="B128" s="20" t="s">
        <v>44</v>
      </c>
      <c r="C128" s="506" t="s">
        <v>155</v>
      </c>
      <c r="D128" s="507"/>
      <c r="E128" s="284">
        <f>'Quadro 04 - FERRAMENTAS'!C53</f>
        <v>0</v>
      </c>
    </row>
    <row r="129" spans="1:11" x14ac:dyDescent="0.25">
      <c r="B129" s="20" t="s">
        <v>47</v>
      </c>
      <c r="C129" s="506" t="s">
        <v>156</v>
      </c>
      <c r="D129" s="507"/>
      <c r="E129" s="284">
        <f>'Quadro 05 - EPI'!C9</f>
        <v>0</v>
      </c>
    </row>
    <row r="130" spans="1:11" x14ac:dyDescent="0.25">
      <c r="B130" s="20" t="s">
        <v>50</v>
      </c>
      <c r="C130" s="529" t="s">
        <v>83</v>
      </c>
      <c r="D130" s="530"/>
      <c r="E130" s="284">
        <v>0</v>
      </c>
    </row>
    <row r="131" spans="1:11" ht="15.75" customHeight="1" x14ac:dyDescent="0.25">
      <c r="B131" s="484" t="s">
        <v>157</v>
      </c>
      <c r="C131" s="485"/>
      <c r="D131" s="486"/>
      <c r="E131" s="272">
        <f>SUM(E127:E130)</f>
        <v>0</v>
      </c>
    </row>
    <row r="132" spans="1:11" ht="15" customHeight="1" x14ac:dyDescent="0.25">
      <c r="A132" s="2"/>
      <c r="B132" s="493" t="s">
        <v>158</v>
      </c>
      <c r="C132" s="493"/>
      <c r="D132" s="493"/>
      <c r="E132" s="493"/>
    </row>
    <row r="133" spans="1:11" ht="15" x14ac:dyDescent="0.25">
      <c r="A133" s="2"/>
      <c r="B133" s="285"/>
      <c r="C133" s="285"/>
      <c r="D133" s="285"/>
      <c r="E133" s="285"/>
    </row>
    <row r="134" spans="1:11" ht="15.75" customHeight="1" x14ac:dyDescent="0.25">
      <c r="B134" s="475" t="s">
        <v>159</v>
      </c>
      <c r="C134" s="476"/>
      <c r="D134" s="476"/>
      <c r="E134" s="477"/>
    </row>
    <row r="135" spans="1:11" x14ac:dyDescent="0.25">
      <c r="B135" s="242"/>
      <c r="C135" s="242"/>
      <c r="D135" s="242"/>
      <c r="E135" s="286"/>
    </row>
    <row r="136" spans="1:11" x14ac:dyDescent="0.25">
      <c r="B136" s="271">
        <v>6</v>
      </c>
      <c r="C136" s="271" t="s">
        <v>160</v>
      </c>
      <c r="D136" s="271" t="s">
        <v>67</v>
      </c>
      <c r="E136" s="271" t="s">
        <v>68</v>
      </c>
      <c r="F136" s="526"/>
      <c r="G136" s="527"/>
    </row>
    <row r="137" spans="1:11" x14ac:dyDescent="0.25">
      <c r="B137" s="20" t="s">
        <v>42</v>
      </c>
      <c r="C137" s="30" t="s">
        <v>161</v>
      </c>
      <c r="D137" s="386">
        <v>7.2999999999999995E-2</v>
      </c>
      <c r="E137" s="21">
        <f>D137*E155</f>
        <v>0</v>
      </c>
      <c r="F137" s="528"/>
      <c r="G137" s="527"/>
      <c r="H137" s="100"/>
      <c r="I137" s="100"/>
      <c r="J137" s="390"/>
      <c r="K137" s="291"/>
    </row>
    <row r="138" spans="1:11" x14ac:dyDescent="0.25">
      <c r="B138" s="20" t="s">
        <v>44</v>
      </c>
      <c r="C138" s="30" t="s">
        <v>162</v>
      </c>
      <c r="D138" s="386">
        <v>7.3999999999999996E-2</v>
      </c>
      <c r="E138" s="21">
        <f>D138*E155</f>
        <v>0</v>
      </c>
      <c r="F138" s="528"/>
      <c r="G138" s="527"/>
      <c r="H138" s="100"/>
    </row>
    <row r="139" spans="1:11" ht="15.75" customHeight="1" x14ac:dyDescent="0.25">
      <c r="B139" s="20" t="s">
        <v>47</v>
      </c>
      <c r="C139" s="10" t="s">
        <v>163</v>
      </c>
      <c r="D139" s="231">
        <f>SUM(D140:D141)</f>
        <v>6.4708163265306123E-2</v>
      </c>
      <c r="E139" s="21">
        <f>(E155+E137+E138)*D139</f>
        <v>0</v>
      </c>
    </row>
    <row r="140" spans="1:11" x14ac:dyDescent="0.25">
      <c r="B140" s="20"/>
      <c r="C140" s="10" t="s">
        <v>202</v>
      </c>
      <c r="D140" s="231">
        <v>4.4299999999999999E-2</v>
      </c>
      <c r="E140" s="58">
        <f>(E155+E137+E138)*D140</f>
        <v>0</v>
      </c>
      <c r="F140" s="539"/>
      <c r="G140" s="538"/>
    </row>
    <row r="141" spans="1:11" x14ac:dyDescent="0.25">
      <c r="B141" s="20"/>
      <c r="C141" s="10" t="s">
        <v>165</v>
      </c>
      <c r="D141" s="231">
        <f>0.02/0.98</f>
        <v>2.0408163265306124E-2</v>
      </c>
      <c r="E141" s="58">
        <f>(E155+E137+E138)*D141</f>
        <v>0</v>
      </c>
      <c r="F141" s="539"/>
      <c r="G141" s="538"/>
    </row>
    <row r="142" spans="1:11" x14ac:dyDescent="0.25">
      <c r="B142" s="20"/>
      <c r="C142" s="10" t="s">
        <v>166</v>
      </c>
      <c r="D142" s="77"/>
      <c r="E142" s="58"/>
      <c r="G142" s="2"/>
      <c r="H142" s="100"/>
      <c r="I142" s="100"/>
      <c r="J142" s="390"/>
      <c r="K142" s="291"/>
    </row>
    <row r="143" spans="1:11" x14ac:dyDescent="0.25">
      <c r="B143" s="499" t="s">
        <v>167</v>
      </c>
      <c r="C143" s="499"/>
      <c r="D143" s="274"/>
      <c r="E143" s="272">
        <f>E137+E138+E139</f>
        <v>0</v>
      </c>
      <c r="G143" s="76"/>
    </row>
    <row r="144" spans="1:11" customFormat="1" ht="15" customHeight="1" x14ac:dyDescent="0.25">
      <c r="A144" s="2"/>
      <c r="B144" s="493" t="s">
        <v>168</v>
      </c>
      <c r="C144" s="493"/>
      <c r="D144" s="493"/>
      <c r="E144" s="493"/>
      <c r="F144" s="2"/>
    </row>
    <row r="145" spans="1:6" customFormat="1" ht="15" customHeight="1" x14ac:dyDescent="0.25">
      <c r="A145" s="2"/>
      <c r="B145" s="494" t="s">
        <v>169</v>
      </c>
      <c r="C145" s="494"/>
      <c r="D145" s="494"/>
      <c r="E145" s="494"/>
      <c r="F145" s="2"/>
    </row>
    <row r="146" spans="1:6" customFormat="1" ht="15" customHeight="1" x14ac:dyDescent="0.25">
      <c r="A146" s="2"/>
      <c r="B146" s="494" t="s">
        <v>170</v>
      </c>
      <c r="C146" s="494"/>
      <c r="D146" s="494"/>
      <c r="E146" s="494"/>
      <c r="F146" s="2"/>
    </row>
    <row r="147" spans="1:6" customFormat="1" ht="15" x14ac:dyDescent="0.25">
      <c r="A147" s="1"/>
      <c r="B147" s="494" t="s">
        <v>171</v>
      </c>
      <c r="C147" s="494"/>
      <c r="D147" s="494"/>
      <c r="E147" s="494"/>
      <c r="F147" s="1"/>
    </row>
    <row r="148" spans="1:6" ht="15" customHeight="1" x14ac:dyDescent="0.25">
      <c r="B148" s="496" t="s">
        <v>172</v>
      </c>
      <c r="C148" s="497"/>
      <c r="D148" s="497"/>
      <c r="E148" s="498"/>
    </row>
    <row r="149" spans="1:6" x14ac:dyDescent="0.25">
      <c r="B149" s="484" t="s">
        <v>173</v>
      </c>
      <c r="C149" s="485"/>
      <c r="D149" s="486"/>
      <c r="E149" s="271" t="s">
        <v>174</v>
      </c>
    </row>
    <row r="150" spans="1:6" x14ac:dyDescent="0.25">
      <c r="B150" s="20" t="s">
        <v>42</v>
      </c>
      <c r="C150" s="506" t="s">
        <v>175</v>
      </c>
      <c r="D150" s="507"/>
      <c r="E150" s="48">
        <f>E37</f>
        <v>0</v>
      </c>
    </row>
    <row r="151" spans="1:6" x14ac:dyDescent="0.25">
      <c r="B151" s="20" t="s">
        <v>44</v>
      </c>
      <c r="C151" s="506" t="s">
        <v>176</v>
      </c>
      <c r="D151" s="507"/>
      <c r="E151" s="48">
        <f>E85</f>
        <v>0</v>
      </c>
    </row>
    <row r="152" spans="1:6" x14ac:dyDescent="0.25">
      <c r="B152" s="20" t="s">
        <v>47</v>
      </c>
      <c r="C152" s="506" t="s">
        <v>177</v>
      </c>
      <c r="D152" s="507"/>
      <c r="E152" s="48">
        <v>0</v>
      </c>
    </row>
    <row r="153" spans="1:6" x14ac:dyDescent="0.25">
      <c r="B153" s="20" t="s">
        <v>50</v>
      </c>
      <c r="C153" s="506" t="s">
        <v>178</v>
      </c>
      <c r="D153" s="507"/>
      <c r="E153" s="48">
        <f>E122</f>
        <v>0</v>
      </c>
    </row>
    <row r="154" spans="1:6" x14ac:dyDescent="0.25">
      <c r="B154" s="20" t="s">
        <v>75</v>
      </c>
      <c r="C154" s="506" t="s">
        <v>203</v>
      </c>
      <c r="D154" s="507"/>
      <c r="E154" s="48">
        <f>E131</f>
        <v>0</v>
      </c>
    </row>
    <row r="155" spans="1:6" ht="15.75" customHeight="1" x14ac:dyDescent="0.25">
      <c r="B155" s="484" t="s">
        <v>180</v>
      </c>
      <c r="C155" s="485"/>
      <c r="D155" s="486"/>
      <c r="E155" s="272">
        <f>SUM(E150:E154)</f>
        <v>0</v>
      </c>
    </row>
    <row r="156" spans="1:6" x14ac:dyDescent="0.25">
      <c r="B156" s="57" t="s">
        <v>77</v>
      </c>
      <c r="C156" s="506" t="s">
        <v>181</v>
      </c>
      <c r="D156" s="507"/>
      <c r="E156" s="48">
        <f>E143</f>
        <v>0</v>
      </c>
    </row>
    <row r="157" spans="1:6" ht="15.75" customHeight="1" x14ac:dyDescent="0.25">
      <c r="B157" s="484" t="s">
        <v>182</v>
      </c>
      <c r="C157" s="485"/>
      <c r="D157" s="486"/>
      <c r="E157" s="272">
        <f>E155+E156</f>
        <v>0</v>
      </c>
    </row>
    <row r="158" spans="1:6" x14ac:dyDescent="0.25">
      <c r="B158" s="14"/>
      <c r="C158" s="15"/>
      <c r="D158" s="455" t="s">
        <v>183</v>
      </c>
      <c r="E158" s="456" t="e">
        <f>E156/E155</f>
        <v>#DIV/0!</v>
      </c>
    </row>
    <row r="159" spans="1:6" ht="97.5" customHeight="1" x14ac:dyDescent="0.25">
      <c r="B159" s="521" t="s">
        <v>184</v>
      </c>
      <c r="C159" s="522"/>
      <c r="D159" s="522"/>
      <c r="E159" s="523"/>
    </row>
    <row r="160" spans="1:6" x14ac:dyDescent="0.25">
      <c r="B160" s="14"/>
      <c r="C160" s="15"/>
      <c r="D160" s="14"/>
      <c r="E160" s="14"/>
    </row>
    <row r="161" spans="2:5" ht="15.75" customHeight="1" x14ac:dyDescent="0.25">
      <c r="B161" s="512" t="s">
        <v>185</v>
      </c>
      <c r="C161" s="513"/>
      <c r="D161" s="513"/>
      <c r="E161" s="514"/>
    </row>
    <row r="162" spans="2:5" ht="15.75" customHeight="1" x14ac:dyDescent="0.25">
      <c r="B162" s="515"/>
      <c r="C162" s="516"/>
      <c r="D162" s="516"/>
      <c r="E162" s="517"/>
    </row>
    <row r="163" spans="2:5" ht="15.75" customHeight="1" x14ac:dyDescent="0.25">
      <c r="B163" s="518"/>
      <c r="C163" s="519"/>
      <c r="D163" s="519"/>
      <c r="E163" s="520"/>
    </row>
    <row r="164" spans="2:5" x14ac:dyDescent="0.25">
      <c r="B164" s="14"/>
      <c r="C164" s="15"/>
      <c r="D164" s="16"/>
      <c r="E164" s="14"/>
    </row>
    <row r="165" spans="2:5" x14ac:dyDescent="0.25">
      <c r="B165" s="14"/>
      <c r="C165" s="15"/>
      <c r="D165" s="16"/>
      <c r="E165" s="14"/>
    </row>
    <row r="166" spans="2:5" x14ac:dyDescent="0.25">
      <c r="B166" s="14"/>
      <c r="C166" s="15"/>
      <c r="D166" s="14"/>
      <c r="E166" s="14"/>
    </row>
  </sheetData>
  <mergeCells count="106">
    <mergeCell ref="B161:E163"/>
    <mergeCell ref="B159:E159"/>
    <mergeCell ref="F140:G141"/>
    <mergeCell ref="B144:E144"/>
    <mergeCell ref="C69:D69"/>
    <mergeCell ref="B78:E78"/>
    <mergeCell ref="B79:E79"/>
    <mergeCell ref="B101:E101"/>
    <mergeCell ref="C74:D74"/>
    <mergeCell ref="C75:D75"/>
    <mergeCell ref="B97:E97"/>
    <mergeCell ref="B98:E98"/>
    <mergeCell ref="C83:D83"/>
    <mergeCell ref="C84:D84"/>
    <mergeCell ref="B131:D131"/>
    <mergeCell ref="B132:E132"/>
    <mergeCell ref="B118:E118"/>
    <mergeCell ref="F136:G138"/>
    <mergeCell ref="C114:D114"/>
    <mergeCell ref="C115:D115"/>
    <mergeCell ref="B116:D116"/>
    <mergeCell ref="C130:D130"/>
    <mergeCell ref="C119:D119"/>
    <mergeCell ref="B123:E123"/>
    <mergeCell ref="B80:E80"/>
    <mergeCell ref="C81:D81"/>
    <mergeCell ref="C128:D128"/>
    <mergeCell ref="C129:D129"/>
    <mergeCell ref="C120:D120"/>
    <mergeCell ref="B122:D122"/>
    <mergeCell ref="B124:E124"/>
    <mergeCell ref="C150:D150"/>
    <mergeCell ref="C151:D151"/>
    <mergeCell ref="C126:D126"/>
    <mergeCell ref="B85:D85"/>
    <mergeCell ref="B87:E87"/>
    <mergeCell ref="B96:C96"/>
    <mergeCell ref="B100:E100"/>
    <mergeCell ref="B103:E103"/>
    <mergeCell ref="B111:C111"/>
    <mergeCell ref="B113:E113"/>
    <mergeCell ref="C82:D82"/>
    <mergeCell ref="C152:D152"/>
    <mergeCell ref="C153:D153"/>
    <mergeCell ref="C127:D127"/>
    <mergeCell ref="C154:D154"/>
    <mergeCell ref="B155:D155"/>
    <mergeCell ref="C156:D156"/>
    <mergeCell ref="B157:D157"/>
    <mergeCell ref="B134:E134"/>
    <mergeCell ref="B143:C143"/>
    <mergeCell ref="B145:E145"/>
    <mergeCell ref="B147:E147"/>
    <mergeCell ref="B149:D149"/>
    <mergeCell ref="B146:E146"/>
    <mergeCell ref="B148:E148"/>
    <mergeCell ref="B37:D37"/>
    <mergeCell ref="B40:E40"/>
    <mergeCell ref="B42:E42"/>
    <mergeCell ref="B46:C46"/>
    <mergeCell ref="B48:C48"/>
    <mergeCell ref="B53:E53"/>
    <mergeCell ref="B63:C63"/>
    <mergeCell ref="B76:D76"/>
    <mergeCell ref="B77:E77"/>
    <mergeCell ref="B38:E38"/>
    <mergeCell ref="B49:E49"/>
    <mergeCell ref="B50:E50"/>
    <mergeCell ref="B41:E41"/>
    <mergeCell ref="C70:D70"/>
    <mergeCell ref="C71:D71"/>
    <mergeCell ref="C72:D72"/>
    <mergeCell ref="C73:D73"/>
    <mergeCell ref="B51:E51"/>
    <mergeCell ref="B52:E52"/>
    <mergeCell ref="B64:E64"/>
    <mergeCell ref="B65:E65"/>
    <mergeCell ref="B66:E66"/>
    <mergeCell ref="B68:E68"/>
    <mergeCell ref="D18:E18"/>
    <mergeCell ref="D19:E19"/>
    <mergeCell ref="D20:E20"/>
    <mergeCell ref="D21:E21"/>
    <mergeCell ref="B22:E22"/>
    <mergeCell ref="B23:E23"/>
    <mergeCell ref="B25:E25"/>
    <mergeCell ref="B27:B28"/>
    <mergeCell ref="C27:C28"/>
    <mergeCell ref="D27:D28"/>
    <mergeCell ref="E27:E28"/>
    <mergeCell ref="B26:E26"/>
    <mergeCell ref="B7:E7"/>
    <mergeCell ref="B2:E2"/>
    <mergeCell ref="B4:C4"/>
    <mergeCell ref="D4:E4"/>
    <mergeCell ref="B5:C5"/>
    <mergeCell ref="D5:E5"/>
    <mergeCell ref="B17:E17"/>
    <mergeCell ref="D8:E8"/>
    <mergeCell ref="D9:E9"/>
    <mergeCell ref="D10:E10"/>
    <mergeCell ref="D11:E11"/>
    <mergeCell ref="B12:E12"/>
    <mergeCell ref="D13:E13"/>
    <mergeCell ref="D14:E14"/>
    <mergeCell ref="B16:E16"/>
  </mergeCells>
  <pageMargins left="0.78740157480314965" right="0.78740157480314965" top="0.98425196850393704" bottom="0.98425196850393704" header="0.31496062992125984" footer="0.31496062992125984"/>
  <pageSetup paperSize="9" scale="52" fitToHeight="0" orientation="portrait" r:id="rId1"/>
  <headerFooter scaleWithDoc="0">
    <oddHeader>&amp;LTermo de Referência 98/2023&amp;RUASG 153173 - ANEXO VIII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54536D1C58F07479218AC9006161DB5" ma:contentTypeVersion="15" ma:contentTypeDescription="Crie um novo documento." ma:contentTypeScope="" ma:versionID="1734ddcbc33fd9cef2ab17fb14bfa3c3">
  <xsd:schema xmlns:xsd="http://www.w3.org/2001/XMLSchema" xmlns:xs="http://www.w3.org/2001/XMLSchema" xmlns:p="http://schemas.microsoft.com/office/2006/metadata/properties" xmlns:ns3="f3e01ca9-274d-489a-b0ef-e8a1a1d0b9aa" xmlns:ns4="b9de4607-d79b-4aca-bef8-335b8667fd4e" targetNamespace="http://schemas.microsoft.com/office/2006/metadata/properties" ma:root="true" ma:fieldsID="03184780ef574c21755ba138074032cb" ns3:_="" ns4:_="">
    <xsd:import namespace="f3e01ca9-274d-489a-b0ef-e8a1a1d0b9aa"/>
    <xsd:import namespace="b9de4607-d79b-4aca-bef8-335b8667fd4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e01ca9-274d-489a-b0ef-e8a1a1d0b9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de4607-d79b-4aca-bef8-335b8667fd4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3e01ca9-274d-489a-b0ef-e8a1a1d0b9aa" xsi:nil="true"/>
  </documentManagement>
</p:properties>
</file>

<file path=customXml/itemProps1.xml><?xml version="1.0" encoding="utf-8"?>
<ds:datastoreItem xmlns:ds="http://schemas.openxmlformats.org/officeDocument/2006/customXml" ds:itemID="{2D4BCE17-DB93-4D7B-A46B-7408C27BC7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e01ca9-274d-489a-b0ef-e8a1a1d0b9aa"/>
    <ds:schemaRef ds:uri="b9de4607-d79b-4aca-bef8-335b8667fd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92796C-0C27-47B2-BA60-F48D5DDE64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14CA90-DBD3-42C1-8B98-D8CC6733755F}">
  <ds:schemaRefs>
    <ds:schemaRef ds:uri="http://purl.org/dc/terms/"/>
    <ds:schemaRef ds:uri="f3e01ca9-274d-489a-b0ef-e8a1a1d0b9aa"/>
    <ds:schemaRef ds:uri="http://www.w3.org/XML/1998/namespace"/>
    <ds:schemaRef ds:uri="http://schemas.microsoft.com/office/infopath/2007/PartnerControls"/>
    <ds:schemaRef ds:uri="http://purl.org/dc/dcmitype/"/>
    <ds:schemaRef ds:uri="b9de4607-d79b-4aca-bef8-335b8667fd4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19</vt:i4>
      </vt:variant>
      <vt:variant>
        <vt:lpstr>Intervalos Nomeados</vt:lpstr>
      </vt:variant>
      <vt:variant>
        <vt:i4>10</vt:i4>
      </vt:variant>
    </vt:vector>
  </HeadingPairs>
  <TitlesOfParts>
    <vt:vector size="29" baseType="lpstr">
      <vt:lpstr>PREÇO GLOBAL</vt:lpstr>
      <vt:lpstr>QUADRO 02 - RESUMO</vt:lpstr>
      <vt:lpstr>Quadro2.1 SUPERVISOR ENG. CIVIL</vt:lpstr>
      <vt:lpstr>Quadro 2.2 -ENG.ELETRICISTA</vt:lpstr>
      <vt:lpstr>2.3 -ENCARREGADO </vt:lpstr>
      <vt:lpstr>2.4 -ELETRICISTA PLANT. DIURNO </vt:lpstr>
      <vt:lpstr>2.5 - ELETROTÉCNICO</vt:lpstr>
      <vt:lpstr>2.6 -BOMBEIRO HIDRÁULICO</vt:lpstr>
      <vt:lpstr>2.7 TÉCNICO EM TELECOMUNICAÇÕES</vt:lpstr>
      <vt:lpstr>2.8 - MARCENEIRO</vt:lpstr>
      <vt:lpstr>2.9 - AJUD. GERAL DE MANUTENÇÃO</vt:lpstr>
      <vt:lpstr>Quadro 03 -UNIFORMES</vt:lpstr>
      <vt:lpstr>Quadro 04 - FERRAMENTAS</vt:lpstr>
      <vt:lpstr>Quadro 05 - EPI</vt:lpstr>
      <vt:lpstr> Quadro 06 - MATERIAIS PRED</vt:lpstr>
      <vt:lpstr>Quadro 07 - SERVIÇOS EVENTUAIS</vt:lpstr>
      <vt:lpstr>BASE JURÍDICA-CÁLCULO</vt:lpstr>
      <vt:lpstr>EFETIVO</vt:lpstr>
      <vt:lpstr>ORÇAMENTO</vt:lpstr>
      <vt:lpstr>'2.3 -ENCARREGADO '!Area_de_impressao</vt:lpstr>
      <vt:lpstr>'2.4 -ELETRICISTA PLANT. DIURNO '!Area_de_impressao</vt:lpstr>
      <vt:lpstr>'2.5 - ELETROTÉCNICO'!Area_de_impressao</vt:lpstr>
      <vt:lpstr>'2.6 -BOMBEIRO HIDRÁULICO'!Area_de_impressao</vt:lpstr>
      <vt:lpstr>'2.7 TÉCNICO EM TELECOMUNICAÇÕES'!Area_de_impressao</vt:lpstr>
      <vt:lpstr>'2.8 - MARCENEIRO'!Area_de_impressao</vt:lpstr>
      <vt:lpstr>'2.9 - AJUD. GERAL DE MANUTENÇÃO'!Area_de_impressao</vt:lpstr>
      <vt:lpstr>EFETIVO!Area_de_impressao</vt:lpstr>
      <vt:lpstr>'Quadro 2.2 -ENG.ELETRICISTA'!Area_de_impressao</vt:lpstr>
      <vt:lpstr>'Quadro2.1 SUPERVISOR ENG. CIVIL'!Area_de_impressao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Nathan Almeida Andrade</dc:creator>
  <cp:keywords/>
  <dc:description/>
  <cp:lastModifiedBy>NIVALDA DOS SANTOS ALMEIDA</cp:lastModifiedBy>
  <cp:revision/>
  <cp:lastPrinted>2024-03-01T13:09:38Z</cp:lastPrinted>
  <dcterms:created xsi:type="dcterms:W3CDTF">2016-10-31T11:15:27Z</dcterms:created>
  <dcterms:modified xsi:type="dcterms:W3CDTF">2024-03-19T16:11:38Z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0x010100754536D1C58F07479218AC9006161DB5</vt:lpwstr>
  </property>
</Properties>
</file>