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drawings/drawing3.xml" ContentType="application/vnd.openxmlformats-officedocument.drawing+xml"/>
  <Override PartName="/xl/ctrlProps/ctrlProp2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27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Z:\4. Concessões Florestais\Concessões Florestais em Andamento\Floresta Nacional de Caxiuanã (PA)\Licitação\Edital de licitação para concessão florestal na Flona de Caxiuanã\"/>
    </mc:Choice>
  </mc:AlternateContent>
  <xr:revisionPtr revIDLastSave="0" documentId="8_{650B90D5-7D56-47C2-B8B2-94F289DB65F4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Plano de Manejo" sheetId="1" r:id="rId1"/>
    <sheet name="PIndustrial" sheetId="4" r:id="rId2"/>
    <sheet name="Proposta de Preço" sheetId="5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5" l="1"/>
  <c r="AI129" i="5"/>
  <c r="Y129" i="5"/>
  <c r="O129" i="5"/>
  <c r="D29" i="4"/>
  <c r="AN115" i="5"/>
  <c r="T115" i="5"/>
  <c r="U115" i="5"/>
  <c r="J115" i="5"/>
  <c r="AD115" i="5"/>
  <c r="D33" i="1"/>
  <c r="O115" i="5"/>
  <c r="AI115" i="5"/>
  <c r="Y115" i="5"/>
  <c r="M115" i="5"/>
  <c r="AO115" i="5"/>
  <c r="AK115" i="5"/>
  <c r="AG115" i="5"/>
  <c r="AC115" i="5"/>
  <c r="Q115" i="5"/>
  <c r="I115" i="5"/>
  <c r="F109" i="5"/>
  <c r="E108" i="5"/>
  <c r="C3" i="5"/>
  <c r="BB3" i="5"/>
  <c r="C4" i="5"/>
  <c r="BB4" i="5"/>
  <c r="C5" i="5"/>
  <c r="BB5" i="5"/>
  <c r="C6" i="5"/>
  <c r="BB6" i="5"/>
  <c r="C9" i="5"/>
  <c r="AX35" i="5"/>
  <c r="C35" i="5" s="1"/>
  <c r="AY35" i="5"/>
  <c r="C36" i="5" s="1"/>
  <c r="C42" i="5"/>
  <c r="C43" i="5"/>
  <c r="D43" i="5"/>
  <c r="E43" i="5" s="1"/>
  <c r="G109" i="5"/>
  <c r="H109" i="5"/>
  <c r="I109" i="5"/>
  <c r="J109" i="5"/>
  <c r="K109" i="5"/>
  <c r="L109" i="5"/>
  <c r="M109" i="5"/>
  <c r="N109" i="5"/>
  <c r="O109" i="5"/>
  <c r="P109" i="5"/>
  <c r="Q109" i="5"/>
  <c r="R109" i="5"/>
  <c r="S109" i="5"/>
  <c r="T109" i="5"/>
  <c r="U109" i="5"/>
  <c r="V109" i="5"/>
  <c r="W109" i="5"/>
  <c r="X109" i="5"/>
  <c r="Y109" i="5"/>
  <c r="Z109" i="5"/>
  <c r="AA109" i="5"/>
  <c r="AB109" i="5"/>
  <c r="AC109" i="5"/>
  <c r="AD109" i="5"/>
  <c r="AE109" i="5"/>
  <c r="AF109" i="5"/>
  <c r="AG109" i="5"/>
  <c r="AH109" i="5"/>
  <c r="AI109" i="5"/>
  <c r="AJ109" i="5"/>
  <c r="AK109" i="5"/>
  <c r="AL109" i="5"/>
  <c r="AM109" i="5"/>
  <c r="AN109" i="5"/>
  <c r="AO109" i="5"/>
  <c r="AP109" i="5"/>
  <c r="AQ109" i="5"/>
  <c r="E125" i="5"/>
  <c r="E126" i="5"/>
  <c r="F126" i="5"/>
  <c r="G126" i="5"/>
  <c r="H126" i="5"/>
  <c r="I126" i="5"/>
  <c r="J126" i="5"/>
  <c r="K126" i="5"/>
  <c r="L126" i="5"/>
  <c r="M126" i="5"/>
  <c r="N126" i="5"/>
  <c r="O126" i="5"/>
  <c r="P126" i="5"/>
  <c r="Q126" i="5"/>
  <c r="R126" i="5"/>
  <c r="S126" i="5"/>
  <c r="T126" i="5"/>
  <c r="U126" i="5"/>
  <c r="V126" i="5"/>
  <c r="W126" i="5"/>
  <c r="X126" i="5"/>
  <c r="Y126" i="5"/>
  <c r="Z126" i="5"/>
  <c r="AA126" i="5"/>
  <c r="AB126" i="5"/>
  <c r="AC126" i="5"/>
  <c r="AD126" i="5"/>
  <c r="AE126" i="5"/>
  <c r="AF126" i="5"/>
  <c r="AG126" i="5"/>
  <c r="AH126" i="5"/>
  <c r="AI126" i="5"/>
  <c r="AJ126" i="5"/>
  <c r="AK126" i="5"/>
  <c r="AL126" i="5"/>
  <c r="AM126" i="5"/>
  <c r="AN126" i="5"/>
  <c r="AO126" i="5"/>
  <c r="AP126" i="5"/>
  <c r="AQ126" i="5"/>
  <c r="AR126" i="5"/>
  <c r="E128" i="5"/>
  <c r="C3" i="4"/>
  <c r="C4" i="4"/>
  <c r="C5" i="4"/>
  <c r="C6" i="4"/>
  <c r="AC19" i="4"/>
  <c r="AC20" i="4"/>
  <c r="C21" i="4"/>
  <c r="E127" i="5" s="1"/>
  <c r="AC21" i="4"/>
  <c r="AC22" i="4"/>
  <c r="AC23" i="4"/>
  <c r="E38" i="4"/>
  <c r="C58" i="4" s="1"/>
  <c r="G38" i="4"/>
  <c r="E39" i="4"/>
  <c r="C59" i="4"/>
  <c r="G39" i="4"/>
  <c r="H40" i="4"/>
  <c r="I40" i="4"/>
  <c r="J40" i="4"/>
  <c r="K40" i="4"/>
  <c r="L40" i="4"/>
  <c r="M40" i="4"/>
  <c r="E45" i="4"/>
  <c r="E49" i="4"/>
  <c r="B53" i="4"/>
  <c r="B54" i="4"/>
  <c r="B55" i="4"/>
  <c r="B56" i="4"/>
  <c r="B57" i="4"/>
  <c r="B58" i="4"/>
  <c r="E58" i="4"/>
  <c r="H58" i="4"/>
  <c r="B59" i="4"/>
  <c r="E59" i="4"/>
  <c r="H59" i="4"/>
  <c r="E63" i="4"/>
  <c r="G63" i="4"/>
  <c r="G67" i="4" s="1"/>
  <c r="J63" i="4"/>
  <c r="E64" i="4"/>
  <c r="G64" i="4"/>
  <c r="J64" i="4"/>
  <c r="E65" i="4"/>
  <c r="G65" i="4"/>
  <c r="J65" i="4"/>
  <c r="E66" i="4"/>
  <c r="G66" i="4"/>
  <c r="J66" i="4"/>
  <c r="D79" i="4"/>
  <c r="C92" i="4"/>
  <c r="D105" i="4"/>
  <c r="F105" i="4"/>
  <c r="F106" i="4"/>
  <c r="AD8" i="1"/>
  <c r="AH10" i="1" s="1"/>
  <c r="AK8" i="1"/>
  <c r="AK9" i="1"/>
  <c r="C10" i="1"/>
  <c r="C26" i="5"/>
  <c r="N136" i="5" s="1"/>
  <c r="AK10" i="1"/>
  <c r="C11" i="1"/>
  <c r="C14" i="1"/>
  <c r="AD15" i="1"/>
  <c r="J22" i="1"/>
  <c r="H116" i="5" s="1"/>
  <c r="J23" i="1"/>
  <c r="J24" i="1"/>
  <c r="AE24" i="1"/>
  <c r="AE36" i="1" s="1"/>
  <c r="J25" i="1"/>
  <c r="AE25" i="1"/>
  <c r="J26" i="1"/>
  <c r="AE26" i="1"/>
  <c r="J27" i="1"/>
  <c r="AE27" i="1"/>
  <c r="J28" i="1"/>
  <c r="AE28" i="1"/>
  <c r="J29" i="1"/>
  <c r="AE29" i="1"/>
  <c r="J30" i="1"/>
  <c r="AE30" i="1"/>
  <c r="J31" i="1"/>
  <c r="AE31" i="1"/>
  <c r="J32" i="1"/>
  <c r="AE32" i="1"/>
  <c r="E114" i="5"/>
  <c r="E33" i="1"/>
  <c r="AE33" i="1"/>
  <c r="AE34" i="1"/>
  <c r="D44" i="1"/>
  <c r="AH113" i="5" s="1"/>
  <c r="D45" i="1"/>
  <c r="G55" i="1"/>
  <c r="H55" i="1"/>
  <c r="AD18" i="1" s="1"/>
  <c r="C33" i="5" s="1"/>
  <c r="I55" i="1"/>
  <c r="J55" i="1"/>
  <c r="K55" i="1"/>
  <c r="L55" i="1"/>
  <c r="M55" i="1"/>
  <c r="N55" i="1"/>
  <c r="E59" i="1"/>
  <c r="G66" i="1"/>
  <c r="H66" i="1"/>
  <c r="I66" i="1"/>
  <c r="J66" i="1"/>
  <c r="K66" i="1"/>
  <c r="L66" i="1"/>
  <c r="M66" i="1"/>
  <c r="N66" i="1"/>
  <c r="E71" i="1"/>
  <c r="E74" i="1" s="1"/>
  <c r="E72" i="1"/>
  <c r="E73" i="1"/>
  <c r="F74" i="1"/>
  <c r="G74" i="1"/>
  <c r="H74" i="1"/>
  <c r="I74" i="1"/>
  <c r="J74" i="1"/>
  <c r="K74" i="1"/>
  <c r="L74" i="1"/>
  <c r="M74" i="1"/>
  <c r="E79" i="1"/>
  <c r="W119" i="5" s="1"/>
  <c r="F80" i="1"/>
  <c r="G80" i="1"/>
  <c r="H80" i="1"/>
  <c r="I80" i="1"/>
  <c r="J80" i="1"/>
  <c r="K80" i="1"/>
  <c r="L80" i="1"/>
  <c r="M80" i="1"/>
  <c r="E83" i="1"/>
  <c r="Z120" i="5" s="1"/>
  <c r="E84" i="1"/>
  <c r="AH9" i="1"/>
  <c r="AL131" i="5"/>
  <c r="L133" i="5"/>
  <c r="AL133" i="5"/>
  <c r="Y119" i="5"/>
  <c r="Q119" i="5"/>
  <c r="AD120" i="5"/>
  <c r="J33" i="1"/>
  <c r="AA133" i="5"/>
  <c r="AF133" i="5"/>
  <c r="M133" i="5"/>
  <c r="AO133" i="5"/>
  <c r="N133" i="5"/>
  <c r="W133" i="5"/>
  <c r="H133" i="5"/>
  <c r="AH133" i="5"/>
  <c r="W120" i="5"/>
  <c r="AP120" i="5"/>
  <c r="AG120" i="5"/>
  <c r="K120" i="5"/>
  <c r="AN120" i="5"/>
  <c r="O113" i="5"/>
  <c r="AE113" i="5"/>
  <c r="C13" i="1"/>
  <c r="E65" i="1"/>
  <c r="F65" i="1"/>
  <c r="C37" i="5"/>
  <c r="D135" i="5" s="1"/>
  <c r="D43" i="1"/>
  <c r="F111" i="5" s="1"/>
  <c r="H136" i="5"/>
  <c r="S133" i="5"/>
  <c r="AB133" i="5"/>
  <c r="U133" i="5"/>
  <c r="AG133" i="5"/>
  <c r="J133" i="5"/>
  <c r="AQ133" i="5"/>
  <c r="F133" i="5"/>
  <c r="AD133" i="5"/>
  <c r="Q133" i="5"/>
  <c r="X133" i="5"/>
  <c r="AC133" i="5"/>
  <c r="O133" i="5"/>
  <c r="AR133" i="5"/>
  <c r="I133" i="5"/>
  <c r="Z133" i="5"/>
  <c r="AM133" i="5"/>
  <c r="T133" i="5"/>
  <c r="AK133" i="5"/>
  <c r="Y133" i="5"/>
  <c r="AN133" i="5"/>
  <c r="G133" i="5"/>
  <c r="V133" i="5"/>
  <c r="P133" i="5"/>
  <c r="AP133" i="5"/>
  <c r="AI133" i="5"/>
  <c r="AJ133" i="5"/>
  <c r="K133" i="5"/>
  <c r="AE133" i="5"/>
  <c r="R133" i="5"/>
  <c r="N131" i="5"/>
  <c r="AM136" i="5"/>
  <c r="AK136" i="5"/>
  <c r="G131" i="5"/>
  <c r="M131" i="5"/>
  <c r="U131" i="5"/>
  <c r="AJ131" i="5"/>
  <c r="Q131" i="5"/>
  <c r="M113" i="5"/>
  <c r="Z113" i="5"/>
  <c r="AQ113" i="5"/>
  <c r="AI116" i="5"/>
  <c r="W116" i="5"/>
  <c r="O116" i="5"/>
  <c r="AP116" i="5"/>
  <c r="AD116" i="5"/>
  <c r="Z116" i="5"/>
  <c r="V116" i="5"/>
  <c r="J116" i="5"/>
  <c r="F116" i="5"/>
  <c r="AG116" i="5"/>
  <c r="AC116" i="5"/>
  <c r="U116" i="5"/>
  <c r="Q116" i="5"/>
  <c r="AM116" i="5"/>
  <c r="AA116" i="5"/>
  <c r="AN116" i="5"/>
  <c r="AJ116" i="5"/>
  <c r="AF116" i="5"/>
  <c r="AB116" i="5"/>
  <c r="T116" i="5"/>
  <c r="P116" i="5"/>
  <c r="AO113" i="5"/>
  <c r="AM113" i="5"/>
  <c r="Y113" i="5"/>
  <c r="AD113" i="5"/>
  <c r="V113" i="5"/>
  <c r="J113" i="5"/>
  <c r="L113" i="5"/>
  <c r="W113" i="5"/>
  <c r="R113" i="5"/>
  <c r="AG113" i="5"/>
  <c r="Q113" i="5"/>
  <c r="N113" i="5"/>
  <c r="AJ113" i="5"/>
  <c r="P113" i="5"/>
  <c r="AA113" i="5"/>
  <c r="F113" i="5"/>
  <c r="AC113" i="5"/>
  <c r="X113" i="5"/>
  <c r="H113" i="5"/>
  <c r="AF113" i="5"/>
  <c r="I113" i="5"/>
  <c r="K113" i="5"/>
  <c r="AK113" i="5"/>
  <c r="AN113" i="5"/>
  <c r="AR113" i="5"/>
  <c r="S113" i="5"/>
  <c r="P131" i="5"/>
  <c r="R131" i="5"/>
  <c r="F131" i="5"/>
  <c r="AO131" i="5"/>
  <c r="AE131" i="5"/>
  <c r="O131" i="5"/>
  <c r="H131" i="5"/>
  <c r="W131" i="5"/>
  <c r="AG131" i="5"/>
  <c r="AQ131" i="5"/>
  <c r="AD131" i="5"/>
  <c r="AI131" i="5"/>
  <c r="AK131" i="5"/>
  <c r="X131" i="5"/>
  <c r="AA131" i="5"/>
  <c r="AB131" i="5"/>
  <c r="L131" i="5"/>
  <c r="Z131" i="5"/>
  <c r="AN131" i="5"/>
  <c r="AP131" i="5"/>
  <c r="T131" i="5"/>
  <c r="AH131" i="5"/>
  <c r="K131" i="5"/>
  <c r="S131" i="5"/>
  <c r="AC131" i="5"/>
  <c r="AF131" i="5"/>
  <c r="I131" i="5"/>
  <c r="V131" i="5"/>
  <c r="C31" i="5"/>
  <c r="V111" i="5"/>
  <c r="E64" i="1"/>
  <c r="AH111" i="5"/>
  <c r="S136" i="5"/>
  <c r="C15" i="5"/>
  <c r="C27" i="5"/>
  <c r="C14" i="5"/>
  <c r="C32" i="5"/>
  <c r="AC111" i="5"/>
  <c r="W111" i="5"/>
  <c r="AA136" i="5"/>
  <c r="Y136" i="5"/>
  <c r="L136" i="5"/>
  <c r="AH136" i="5"/>
  <c r="O136" i="5"/>
  <c r="AE136" i="5"/>
  <c r="AB136" i="5"/>
  <c r="K136" i="5"/>
  <c r="AR136" i="5"/>
  <c r="I136" i="5"/>
  <c r="AN136" i="5"/>
  <c r="Q136" i="5"/>
  <c r="M136" i="5"/>
  <c r="AQ136" i="5"/>
  <c r="AJ136" i="5"/>
  <c r="X136" i="5"/>
  <c r="AI136" i="5"/>
  <c r="U136" i="5"/>
  <c r="P136" i="5"/>
  <c r="W136" i="5"/>
  <c r="V136" i="5"/>
  <c r="T136" i="5"/>
  <c r="R136" i="5"/>
  <c r="AO136" i="5"/>
  <c r="Z136" i="5"/>
  <c r="AC136" i="5"/>
  <c r="J136" i="5"/>
  <c r="AP136" i="5"/>
  <c r="AF136" i="5"/>
  <c r="AD136" i="5"/>
  <c r="AL136" i="5"/>
  <c r="F136" i="5"/>
  <c r="G136" i="5"/>
  <c r="E135" i="5"/>
  <c r="E63" i="1"/>
  <c r="C29" i="5" s="1"/>
  <c r="D42" i="1"/>
  <c r="E110" i="5" s="1"/>
  <c r="D46" i="1"/>
  <c r="D112" i="5"/>
  <c r="C30" i="5"/>
  <c r="F64" i="1"/>
  <c r="F66" i="1" s="1"/>
  <c r="C16" i="5"/>
  <c r="F52" i="1"/>
  <c r="E58" i="1"/>
  <c r="K118" i="5" s="1"/>
  <c r="E52" i="1"/>
  <c r="E51" i="1"/>
  <c r="E53" i="1"/>
  <c r="E42" i="5"/>
  <c r="X123" i="5" s="1"/>
  <c r="E54" i="1"/>
  <c r="F53" i="1"/>
  <c r="F51" i="1"/>
  <c r="F55" i="1"/>
  <c r="R117" i="5" s="1"/>
  <c r="F54" i="1"/>
  <c r="C20" i="5"/>
  <c r="C18" i="5"/>
  <c r="C21" i="5"/>
  <c r="C19" i="5"/>
  <c r="F63" i="1"/>
  <c r="E36" i="4"/>
  <c r="C56" i="4" s="1"/>
  <c r="E33" i="4"/>
  <c r="E37" i="4"/>
  <c r="E35" i="4"/>
  <c r="E34" i="4"/>
  <c r="C54" i="4" s="1"/>
  <c r="U118" i="5"/>
  <c r="R118" i="5"/>
  <c r="AG118" i="5"/>
  <c r="AO118" i="5"/>
  <c r="G118" i="5"/>
  <c r="AN118" i="5"/>
  <c r="AH118" i="5"/>
  <c r="L118" i="5"/>
  <c r="T118" i="5"/>
  <c r="AM118" i="5"/>
  <c r="X118" i="5"/>
  <c r="AQ118" i="5"/>
  <c r="P118" i="5"/>
  <c r="W118" i="5"/>
  <c r="AH117" i="5"/>
  <c r="O123" i="5"/>
  <c r="Q123" i="5"/>
  <c r="Z123" i="5"/>
  <c r="AD123" i="5"/>
  <c r="AG123" i="5"/>
  <c r="S123" i="5"/>
  <c r="P123" i="5"/>
  <c r="K123" i="5"/>
  <c r="Y123" i="5"/>
  <c r="AR123" i="5"/>
  <c r="AE123" i="5"/>
  <c r="I123" i="5"/>
  <c r="AL123" i="5"/>
  <c r="T123" i="5"/>
  <c r="AB123" i="5"/>
  <c r="AJ123" i="5"/>
  <c r="AC123" i="5"/>
  <c r="R123" i="5"/>
  <c r="U123" i="5"/>
  <c r="C23" i="5"/>
  <c r="E134" i="5" s="1"/>
  <c r="C22" i="5"/>
  <c r="D134" i="5" s="1"/>
  <c r="D140" i="5" s="1"/>
  <c r="C24" i="5"/>
  <c r="F134" i="5"/>
  <c r="AR134" i="5"/>
  <c r="G37" i="4"/>
  <c r="C57" i="4"/>
  <c r="E57" i="4"/>
  <c r="H57" i="4"/>
  <c r="C53" i="4"/>
  <c r="E53" i="4"/>
  <c r="G33" i="4"/>
  <c r="G34" i="4"/>
  <c r="E54" i="4"/>
  <c r="H54" i="4"/>
  <c r="C55" i="4"/>
  <c r="E55" i="4"/>
  <c r="H55" i="4"/>
  <c r="G35" i="4"/>
  <c r="G36" i="4"/>
  <c r="E56" i="4"/>
  <c r="H56" i="4"/>
  <c r="C39" i="5"/>
  <c r="H53" i="4"/>
  <c r="Y121" i="5" l="1"/>
  <c r="AJ121" i="5"/>
  <c r="AK121" i="5"/>
  <c r="G121" i="5"/>
  <c r="O121" i="5"/>
  <c r="AE121" i="5"/>
  <c r="AL121" i="5"/>
  <c r="AI121" i="5"/>
  <c r="E121" i="5"/>
  <c r="L121" i="5"/>
  <c r="H121" i="5"/>
  <c r="U121" i="5"/>
  <c r="AQ121" i="5"/>
  <c r="V121" i="5"/>
  <c r="AF121" i="5"/>
  <c r="R121" i="5"/>
  <c r="K121" i="5"/>
  <c r="J121" i="5"/>
  <c r="AD121" i="5"/>
  <c r="AC121" i="5"/>
  <c r="M121" i="5"/>
  <c r="P121" i="5"/>
  <c r="Z121" i="5"/>
  <c r="N121" i="5"/>
  <c r="AR121" i="5"/>
  <c r="AM121" i="5"/>
  <c r="I121" i="5"/>
  <c r="S121" i="5"/>
  <c r="W121" i="5"/>
  <c r="AO121" i="5"/>
  <c r="Y117" i="5"/>
  <c r="AD117" i="5"/>
  <c r="F117" i="5"/>
  <c r="H111" i="5"/>
  <c r="E111" i="5"/>
  <c r="AJ111" i="5"/>
  <c r="X111" i="5"/>
  <c r="G111" i="5"/>
  <c r="AP111" i="5"/>
  <c r="AL111" i="5"/>
  <c r="U117" i="5"/>
  <c r="AJ117" i="5"/>
  <c r="P117" i="5"/>
  <c r="E40" i="4"/>
  <c r="D45" i="4" s="1"/>
  <c r="S117" i="5"/>
  <c r="AM123" i="5"/>
  <c r="T117" i="5"/>
  <c r="AA117" i="5"/>
  <c r="O117" i="5"/>
  <c r="AP123" i="5"/>
  <c r="M123" i="5"/>
  <c r="AI123" i="5"/>
  <c r="F123" i="5"/>
  <c r="G123" i="5"/>
  <c r="N117" i="5"/>
  <c r="AM117" i="5"/>
  <c r="L117" i="5"/>
  <c r="V117" i="5"/>
  <c r="J118" i="5"/>
  <c r="Z118" i="5"/>
  <c r="AA111" i="5"/>
  <c r="AE111" i="5"/>
  <c r="AD111" i="5"/>
  <c r="R111" i="5"/>
  <c r="AO111" i="5"/>
  <c r="L116" i="5"/>
  <c r="AL116" i="5"/>
  <c r="AK116" i="5"/>
  <c r="G116" i="5"/>
  <c r="AO120" i="5"/>
  <c r="X119" i="5"/>
  <c r="U113" i="5"/>
  <c r="E140" i="5"/>
  <c r="AF123" i="5"/>
  <c r="AG117" i="5"/>
  <c r="AF117" i="5"/>
  <c r="K117" i="5"/>
  <c r="P111" i="5"/>
  <c r="K111" i="5"/>
  <c r="AK111" i="5"/>
  <c r="AF111" i="5"/>
  <c r="AE120" i="5"/>
  <c r="J120" i="5"/>
  <c r="H119" i="5"/>
  <c r="AH11" i="1"/>
  <c r="H123" i="5"/>
  <c r="L123" i="5"/>
  <c r="W123" i="5"/>
  <c r="AL117" i="5"/>
  <c r="AO117" i="5"/>
  <c r="E60" i="4"/>
  <c r="AH123" i="5"/>
  <c r="AO123" i="5"/>
  <c r="AN123" i="5"/>
  <c r="AQ123" i="5"/>
  <c r="J123" i="5"/>
  <c r="AR117" i="5"/>
  <c r="AK117" i="5"/>
  <c r="AC117" i="5"/>
  <c r="AI117" i="5"/>
  <c r="W117" i="5"/>
  <c r="Q118" i="5"/>
  <c r="AE118" i="5"/>
  <c r="M118" i="5"/>
  <c r="Z111" i="5"/>
  <c r="AN111" i="5"/>
  <c r="Q111" i="5"/>
  <c r="G113" i="5"/>
  <c r="T113" i="5"/>
  <c r="AP113" i="5"/>
  <c r="X116" i="5"/>
  <c r="M116" i="5"/>
  <c r="N116" i="5"/>
  <c r="AE116" i="5"/>
  <c r="N120" i="5"/>
  <c r="N119" i="5"/>
  <c r="AH8" i="1"/>
  <c r="K116" i="5"/>
  <c r="V123" i="5"/>
  <c r="N123" i="5"/>
  <c r="AK123" i="5"/>
  <c r="AA123" i="5"/>
  <c r="J117" i="5"/>
  <c r="M117" i="5"/>
  <c r="AQ117" i="5"/>
  <c r="Q117" i="5"/>
  <c r="Y111" i="5"/>
  <c r="N111" i="5"/>
  <c r="AG111" i="5"/>
  <c r="Y120" i="5"/>
  <c r="AK119" i="5"/>
  <c r="AC120" i="5"/>
  <c r="Z117" i="5"/>
  <c r="X117" i="5"/>
  <c r="G117" i="5"/>
  <c r="AN117" i="5"/>
  <c r="J111" i="5"/>
  <c r="AB111" i="5"/>
  <c r="I111" i="5"/>
  <c r="L111" i="5"/>
  <c r="AM111" i="5"/>
  <c r="C16" i="1"/>
  <c r="C17" i="1" s="1"/>
  <c r="J67" i="4"/>
  <c r="AD11" i="4"/>
  <c r="C34" i="5" s="1"/>
  <c r="S111" i="5"/>
  <c r="T111" i="5"/>
  <c r="M111" i="5"/>
  <c r="AI111" i="5"/>
  <c r="U111" i="5"/>
  <c r="O111" i="5"/>
  <c r="AC25" i="4"/>
  <c r="H60" i="4"/>
  <c r="W137" i="5" s="1"/>
  <c r="D49" i="4"/>
  <c r="AC118" i="5"/>
  <c r="I118" i="5"/>
  <c r="AA118" i="5"/>
  <c r="AI118" i="5"/>
  <c r="F118" i="5"/>
  <c r="AL118" i="5"/>
  <c r="S118" i="5"/>
  <c r="AG121" i="5"/>
  <c r="AN121" i="5"/>
  <c r="AA121" i="5"/>
  <c r="AH121" i="5"/>
  <c r="AB121" i="5"/>
  <c r="F121" i="5"/>
  <c r="T121" i="5"/>
  <c r="Q121" i="5"/>
  <c r="AP121" i="5"/>
  <c r="X121" i="5"/>
  <c r="AB118" i="5"/>
  <c r="Y118" i="5"/>
  <c r="AP117" i="5"/>
  <c r="AE117" i="5"/>
  <c r="I117" i="5"/>
  <c r="AB117" i="5"/>
  <c r="H117" i="5"/>
  <c r="G40" i="4"/>
  <c r="R122" i="5"/>
  <c r="AG122" i="5"/>
  <c r="P122" i="5"/>
  <c r="N122" i="5"/>
  <c r="Z122" i="5"/>
  <c r="AH122" i="5"/>
  <c r="U122" i="5"/>
  <c r="Y122" i="5"/>
  <c r="AL122" i="5"/>
  <c r="AC122" i="5"/>
  <c r="W122" i="5"/>
  <c r="S122" i="5"/>
  <c r="G122" i="5"/>
  <c r="AK122" i="5"/>
  <c r="AP122" i="5"/>
  <c r="AB122" i="5"/>
  <c r="AQ122" i="5"/>
  <c r="T122" i="5"/>
  <c r="X122" i="5"/>
  <c r="AJ122" i="5"/>
  <c r="AN122" i="5"/>
  <c r="F122" i="5"/>
  <c r="AR122" i="5"/>
  <c r="AI122" i="5"/>
  <c r="AE122" i="5"/>
  <c r="AD122" i="5"/>
  <c r="L122" i="5"/>
  <c r="AM122" i="5"/>
  <c r="O122" i="5"/>
  <c r="H122" i="5"/>
  <c r="AO122" i="5"/>
  <c r="AA122" i="5"/>
  <c r="M122" i="5"/>
  <c r="J122" i="5"/>
  <c r="K122" i="5"/>
  <c r="AF122" i="5"/>
  <c r="I122" i="5"/>
  <c r="Q122" i="5"/>
  <c r="V122" i="5"/>
  <c r="F139" i="5"/>
  <c r="G139" i="5"/>
  <c r="K139" i="5"/>
  <c r="O139" i="5"/>
  <c r="S139" i="5"/>
  <c r="W139" i="5"/>
  <c r="AA139" i="5"/>
  <c r="AE139" i="5"/>
  <c r="AI139" i="5"/>
  <c r="AM139" i="5"/>
  <c r="AQ139" i="5"/>
  <c r="H139" i="5"/>
  <c r="M139" i="5"/>
  <c r="R139" i="5"/>
  <c r="X139" i="5"/>
  <c r="AC139" i="5"/>
  <c r="AH139" i="5"/>
  <c r="AN139" i="5"/>
  <c r="I139" i="5"/>
  <c r="N139" i="5"/>
  <c r="T139" i="5"/>
  <c r="Y139" i="5"/>
  <c r="AD139" i="5"/>
  <c r="AJ139" i="5"/>
  <c r="AO139" i="5"/>
  <c r="J139" i="5"/>
  <c r="P139" i="5"/>
  <c r="U139" i="5"/>
  <c r="Z139" i="5"/>
  <c r="AF139" i="5"/>
  <c r="AK139" i="5"/>
  <c r="AP139" i="5"/>
  <c r="L139" i="5"/>
  <c r="Q139" i="5"/>
  <c r="V139" i="5"/>
  <c r="AB139" i="5"/>
  <c r="AG139" i="5"/>
  <c r="AL139" i="5"/>
  <c r="AR139" i="5"/>
  <c r="AD118" i="5"/>
  <c r="O118" i="5"/>
  <c r="N118" i="5"/>
  <c r="H118" i="5"/>
  <c r="AK118" i="5"/>
  <c r="AP118" i="5"/>
  <c r="AF118" i="5"/>
  <c r="V118" i="5"/>
  <c r="AR118" i="5"/>
  <c r="AJ118" i="5"/>
  <c r="AO138" i="5"/>
  <c r="AL138" i="5"/>
  <c r="AD138" i="5"/>
  <c r="F138" i="5"/>
  <c r="AM138" i="5"/>
  <c r="W138" i="5"/>
  <c r="Y138" i="5"/>
  <c r="AB138" i="5"/>
  <c r="O138" i="5"/>
  <c r="AR138" i="5"/>
  <c r="X138" i="5"/>
  <c r="R138" i="5"/>
  <c r="AQ138" i="5"/>
  <c r="AN138" i="5"/>
  <c r="M138" i="5"/>
  <c r="AG138" i="5"/>
  <c r="G138" i="5"/>
  <c r="AH138" i="5"/>
  <c r="AP138" i="5"/>
  <c r="S138" i="5"/>
  <c r="N124" i="5"/>
  <c r="W124" i="5"/>
  <c r="P124" i="5"/>
  <c r="AL124" i="5"/>
  <c r="AO124" i="5"/>
  <c r="O124" i="5"/>
  <c r="AJ124" i="5"/>
  <c r="U124" i="5"/>
  <c r="AH124" i="5"/>
  <c r="AF124" i="5"/>
  <c r="AM124" i="5"/>
  <c r="M124" i="5"/>
  <c r="J124" i="5"/>
  <c r="I124" i="5"/>
  <c r="X124" i="5"/>
  <c r="AQ124" i="5"/>
  <c r="AN124" i="5"/>
  <c r="AR124" i="5"/>
  <c r="AG124" i="5"/>
  <c r="R124" i="5"/>
  <c r="AI124" i="5"/>
  <c r="AE124" i="5"/>
  <c r="AB124" i="5"/>
  <c r="AA124" i="5"/>
  <c r="L124" i="5"/>
  <c r="T124" i="5"/>
  <c r="AP124" i="5"/>
  <c r="Q124" i="5"/>
  <c r="AC124" i="5"/>
  <c r="Z124" i="5"/>
  <c r="F124" i="5"/>
  <c r="K124" i="5"/>
  <c r="G124" i="5"/>
  <c r="S124" i="5"/>
  <c r="H124" i="5"/>
  <c r="Y124" i="5"/>
  <c r="V124" i="5"/>
  <c r="AK124" i="5"/>
  <c r="AD124" i="5"/>
  <c r="AJ138" i="5"/>
  <c r="AF138" i="5"/>
  <c r="H138" i="5"/>
  <c r="P120" i="5"/>
  <c r="R120" i="5"/>
  <c r="M120" i="5"/>
  <c r="Q120" i="5"/>
  <c r="AJ120" i="5"/>
  <c r="F120" i="5"/>
  <c r="O120" i="5"/>
  <c r="G120" i="5"/>
  <c r="AQ119" i="5"/>
  <c r="AF119" i="5"/>
  <c r="AL119" i="5"/>
  <c r="AG119" i="5"/>
  <c r="AE119" i="5"/>
  <c r="U119" i="5"/>
  <c r="AO119" i="5"/>
  <c r="T120" i="5"/>
  <c r="C107" i="4"/>
  <c r="C112" i="4" s="1"/>
  <c r="V138" i="5"/>
  <c r="I138" i="5"/>
  <c r="N138" i="5"/>
  <c r="Z138" i="5"/>
  <c r="AK138" i="5"/>
  <c r="K138" i="5"/>
  <c r="P138" i="5"/>
  <c r="AA138" i="5"/>
  <c r="AQ111" i="5"/>
  <c r="S120" i="5"/>
  <c r="I120" i="5"/>
  <c r="V120" i="5"/>
  <c r="AI120" i="5"/>
  <c r="U120" i="5"/>
  <c r="AK120" i="5"/>
  <c r="AI119" i="5"/>
  <c r="AP119" i="5"/>
  <c r="O119" i="5"/>
  <c r="AJ119" i="5"/>
  <c r="V119" i="5"/>
  <c r="L119" i="5"/>
  <c r="P119" i="5"/>
  <c r="I119" i="5"/>
  <c r="AY4" i="5"/>
  <c r="AG136" i="5"/>
  <c r="AI138" i="5"/>
  <c r="AC138" i="5"/>
  <c r="Q138" i="5"/>
  <c r="J138" i="5"/>
  <c r="T138" i="5"/>
  <c r="L138" i="5"/>
  <c r="U138" i="5"/>
  <c r="AE138" i="5"/>
  <c r="R119" i="5"/>
  <c r="AB119" i="5"/>
  <c r="AR119" i="5"/>
  <c r="AM119" i="5"/>
  <c r="G119" i="5"/>
  <c r="AH119" i="5"/>
  <c r="Z119" i="5"/>
  <c r="K119" i="5"/>
  <c r="AI113" i="5"/>
  <c r="AB113" i="5"/>
  <c r="AL113" i="5"/>
  <c r="AQ116" i="5"/>
  <c r="S116" i="5"/>
  <c r="AH116" i="5"/>
  <c r="R116" i="5"/>
  <c r="AO116" i="5"/>
  <c r="Y116" i="5"/>
  <c r="I116" i="5"/>
  <c r="AR116" i="5"/>
  <c r="E67" i="4"/>
  <c r="AR131" i="5"/>
  <c r="AM131" i="5"/>
  <c r="J131" i="5"/>
  <c r="Y131" i="5"/>
  <c r="X120" i="5"/>
  <c r="AH120" i="5"/>
  <c r="AL120" i="5"/>
  <c r="AA120" i="5"/>
  <c r="L120" i="5"/>
  <c r="AB120" i="5"/>
  <c r="AM120" i="5"/>
  <c r="AF120" i="5"/>
  <c r="AR120" i="5"/>
  <c r="H120" i="5"/>
  <c r="AQ120" i="5"/>
  <c r="S119" i="5"/>
  <c r="AD119" i="5"/>
  <c r="J119" i="5"/>
  <c r="M119" i="5"/>
  <c r="F119" i="5"/>
  <c r="AN119" i="5"/>
  <c r="AC119" i="5"/>
  <c r="AA119" i="5"/>
  <c r="T119" i="5"/>
  <c r="AL137" i="5"/>
  <c r="AG137" i="5"/>
  <c r="U137" i="5"/>
  <c r="K137" i="5"/>
  <c r="AH137" i="5"/>
  <c r="AP137" i="5"/>
  <c r="G137" i="5"/>
  <c r="O137" i="5"/>
  <c r="AJ137" i="5"/>
  <c r="AA137" i="5"/>
  <c r="S137" i="5"/>
  <c r="X137" i="5"/>
  <c r="F137" i="5"/>
  <c r="AO137" i="5"/>
  <c r="AF137" i="5"/>
  <c r="AN137" i="5"/>
  <c r="T137" i="5"/>
  <c r="AC137" i="5"/>
  <c r="H137" i="5"/>
  <c r="AM137" i="5"/>
  <c r="R137" i="5"/>
  <c r="AI137" i="5"/>
  <c r="I137" i="5"/>
  <c r="AD137" i="5"/>
  <c r="AN130" i="5"/>
  <c r="H130" i="5"/>
  <c r="J130" i="5"/>
  <c r="L130" i="5"/>
  <c r="AO130" i="5"/>
  <c r="M130" i="5"/>
  <c r="AI130" i="5"/>
  <c r="G130" i="5"/>
  <c r="N130" i="5"/>
  <c r="T130" i="5"/>
  <c r="O130" i="5"/>
  <c r="W130" i="5"/>
  <c r="AQ130" i="5"/>
  <c r="AH130" i="5"/>
  <c r="AA130" i="5"/>
  <c r="X130" i="5"/>
  <c r="Q130" i="5"/>
  <c r="K130" i="5"/>
  <c r="Y130" i="5"/>
  <c r="AJ130" i="5"/>
  <c r="F130" i="5"/>
  <c r="P130" i="5"/>
  <c r="AD130" i="5"/>
  <c r="AB130" i="5"/>
  <c r="I130" i="5"/>
  <c r="R130" i="5"/>
  <c r="AP130" i="5"/>
  <c r="S130" i="5"/>
  <c r="U130" i="5"/>
  <c r="AK130" i="5"/>
  <c r="AC130" i="5"/>
  <c r="Z130" i="5"/>
  <c r="AF130" i="5"/>
  <c r="V130" i="5"/>
  <c r="AL130" i="5"/>
  <c r="AM130" i="5"/>
  <c r="AE130" i="5"/>
  <c r="AG130" i="5"/>
  <c r="AR130" i="5"/>
  <c r="V137" i="5" l="1"/>
  <c r="L137" i="5"/>
  <c r="P137" i="5"/>
  <c r="P140" i="5" s="1"/>
  <c r="AQ137" i="5"/>
  <c r="AR137" i="5"/>
  <c r="D42" i="5"/>
  <c r="D33" i="4"/>
  <c r="D40" i="4" s="1"/>
  <c r="Y137" i="5"/>
  <c r="Y140" i="5" s="1"/>
  <c r="AB137" i="5"/>
  <c r="AB140" i="5" s="1"/>
  <c r="Q137" i="5"/>
  <c r="Q140" i="5" s="1"/>
  <c r="M137" i="5"/>
  <c r="M140" i="5" s="1"/>
  <c r="AK137" i="5"/>
  <c r="C28" i="5"/>
  <c r="AC30" i="4"/>
  <c r="D41" i="4" s="1"/>
  <c r="N137" i="5"/>
  <c r="N140" i="5" s="1"/>
  <c r="AE137" i="5"/>
  <c r="J137" i="5"/>
  <c r="J140" i="5" s="1"/>
  <c r="Z137" i="5"/>
  <c r="Z140" i="5" s="1"/>
  <c r="BC3" i="5"/>
  <c r="BA13" i="5" s="1"/>
  <c r="BC4" i="5"/>
  <c r="BA14" i="5" s="1"/>
  <c r="BC6" i="5"/>
  <c r="D112" i="4"/>
  <c r="C120" i="4" s="1"/>
  <c r="C114" i="4"/>
  <c r="C125" i="4" s="1"/>
  <c r="BC5" i="5"/>
  <c r="BA15" i="5" s="1"/>
  <c r="I132" i="5"/>
  <c r="I140" i="5" s="1"/>
  <c r="M132" i="5"/>
  <c r="Q132" i="5"/>
  <c r="U132" i="5"/>
  <c r="Y132" i="5"/>
  <c r="AC132" i="5"/>
  <c r="AC140" i="5" s="1"/>
  <c r="AG132" i="5"/>
  <c r="AK132" i="5"/>
  <c r="AK140" i="5" s="1"/>
  <c r="AO132" i="5"/>
  <c r="H132" i="5"/>
  <c r="H140" i="5" s="1"/>
  <c r="N132" i="5"/>
  <c r="S132" i="5"/>
  <c r="X132" i="5"/>
  <c r="AD132" i="5"/>
  <c r="AI132" i="5"/>
  <c r="AN132" i="5"/>
  <c r="AN140" i="5" s="1"/>
  <c r="J132" i="5"/>
  <c r="O132" i="5"/>
  <c r="O140" i="5" s="1"/>
  <c r="T132" i="5"/>
  <c r="T140" i="5" s="1"/>
  <c r="Z132" i="5"/>
  <c r="AE132" i="5"/>
  <c r="AJ132" i="5"/>
  <c r="AP132" i="5"/>
  <c r="AP140" i="5" s="1"/>
  <c r="K132" i="5"/>
  <c r="P132" i="5"/>
  <c r="V132" i="5"/>
  <c r="V140" i="5" s="1"/>
  <c r="AA132" i="5"/>
  <c r="AA140" i="5" s="1"/>
  <c r="AF132" i="5"/>
  <c r="AL132" i="5"/>
  <c r="AQ132" i="5"/>
  <c r="F132" i="5"/>
  <c r="G132" i="5"/>
  <c r="G140" i="5" s="1"/>
  <c r="L132" i="5"/>
  <c r="R132" i="5"/>
  <c r="W132" i="5"/>
  <c r="W140" i="5" s="1"/>
  <c r="AB132" i="5"/>
  <c r="AH132" i="5"/>
  <c r="AM132" i="5"/>
  <c r="AR132" i="5"/>
  <c r="AI140" i="5"/>
  <c r="R140" i="5"/>
  <c r="L140" i="5"/>
  <c r="F140" i="5"/>
  <c r="X140" i="5"/>
  <c r="S140" i="5"/>
  <c r="AQ140" i="5"/>
  <c r="AR140" i="5"/>
  <c r="U140" i="5"/>
  <c r="AG140" i="5"/>
  <c r="AL140" i="5"/>
  <c r="AD140" i="5"/>
  <c r="AM140" i="5"/>
  <c r="AE140" i="5"/>
  <c r="AF140" i="5"/>
  <c r="AO140" i="5"/>
  <c r="AJ140" i="5"/>
  <c r="AH140" i="5"/>
  <c r="K140" i="5"/>
  <c r="C156" i="5" l="1"/>
  <c r="C155" i="5"/>
  <c r="C142" i="5"/>
  <c r="C144" i="5"/>
  <c r="C153" i="5"/>
  <c r="C146" i="5"/>
  <c r="C143" i="5"/>
  <c r="C151" i="5"/>
  <c r="C154" i="5"/>
  <c r="C149" i="5"/>
  <c r="C148" i="5"/>
  <c r="C147" i="5"/>
  <c r="C152" i="5"/>
  <c r="C150" i="5"/>
  <c r="C145" i="5"/>
</calcChain>
</file>

<file path=xl/sharedStrings.xml><?xml version="1.0" encoding="utf-8"?>
<sst xmlns="http://schemas.openxmlformats.org/spreadsheetml/2006/main" count="531" uniqueCount="367">
  <si>
    <t>1. Informações gerais do concorrente</t>
  </si>
  <si>
    <t>2. Informações gerais da proposta</t>
  </si>
  <si>
    <t>2. Informações gerais da proposta de preço</t>
  </si>
  <si>
    <t>Prenchimento</t>
  </si>
  <si>
    <t>Arraste</t>
  </si>
  <si>
    <t>Carregamento</t>
  </si>
  <si>
    <t>Custo Total</t>
  </si>
  <si>
    <t>3. Quantificação do número e custo de máquinas e equipamentos</t>
  </si>
  <si>
    <t>Skidder</t>
  </si>
  <si>
    <t>Caminhão apoio</t>
  </si>
  <si>
    <t>Motosserra</t>
  </si>
  <si>
    <t>Patrol</t>
  </si>
  <si>
    <t>Trator</t>
  </si>
  <si>
    <t>Microonibus transporte de pessoal</t>
  </si>
  <si>
    <t>Próprio (unid)</t>
  </si>
  <si>
    <t>Tercerizado (unid)</t>
  </si>
  <si>
    <t>Computador</t>
  </si>
  <si>
    <t>Carregadeira</t>
  </si>
  <si>
    <t>-------------------------------</t>
  </si>
  <si>
    <t>--------------</t>
  </si>
  <si>
    <t>Preenchimento</t>
  </si>
  <si>
    <t>Estufa</t>
  </si>
  <si>
    <t>3. Custo de construção</t>
  </si>
  <si>
    <t>4. Quantificação do número e custo de máquinas e equipamentos</t>
  </si>
  <si>
    <t>Geração/cogeração de energia térmica</t>
  </si>
  <si>
    <t>Geração/cogeração de energia elétrica:</t>
  </si>
  <si>
    <t>Total</t>
  </si>
  <si>
    <t>Preço Ofertado (R$/m³)</t>
  </si>
  <si>
    <t>Volume Consumido (m³/ano)</t>
  </si>
  <si>
    <t>Distância (km)</t>
  </si>
  <si>
    <t>Gastos/ano</t>
  </si>
  <si>
    <t>VPL (ano 10)</t>
  </si>
  <si>
    <t>VPL (ano 5)</t>
  </si>
  <si>
    <t>VPL (ano 20)</t>
  </si>
  <si>
    <t>VPL (ano 30)</t>
  </si>
  <si>
    <t>TIR (ano 5)</t>
  </si>
  <si>
    <t>TIR (ano 10)</t>
  </si>
  <si>
    <t>TIR (ano 20)</t>
  </si>
  <si>
    <t>TIR (ano 30)</t>
  </si>
  <si>
    <t>TIR (ano 40)</t>
  </si>
  <si>
    <t>VPL (ano 40)</t>
  </si>
  <si>
    <t>Saldo</t>
  </si>
  <si>
    <t>Preço do resíduo</t>
  </si>
  <si>
    <t>Preço da Matéria Prima (madeira em tora)</t>
  </si>
  <si>
    <t>Número da UMF:</t>
  </si>
  <si>
    <t>Valor de referência do contrato (R$/ano):</t>
  </si>
  <si>
    <t>Nome:</t>
  </si>
  <si>
    <t>CNPJ:</t>
  </si>
  <si>
    <t>Representante legal:</t>
  </si>
  <si>
    <t>Responsável técnico:</t>
  </si>
  <si>
    <t>Galpão de estocagem</t>
  </si>
  <si>
    <t xml:space="preserve">Galpão da serraria </t>
  </si>
  <si>
    <r>
      <t>Estimativa de produção anual (m</t>
    </r>
    <r>
      <rPr>
        <vertAlign val="superscript"/>
        <sz val="11"/>
        <rFont val="Times New Roman"/>
        <family val="1"/>
      </rPr>
      <t>3</t>
    </r>
    <r>
      <rPr>
        <sz val="11"/>
        <rFont val="Times New Roman"/>
        <family val="1"/>
      </rPr>
      <t>):</t>
    </r>
  </si>
  <si>
    <t>Estimativa da área efetiva de manejo anual (ha):</t>
  </si>
  <si>
    <t>Ciclo de corte (anos):</t>
  </si>
  <si>
    <t>Área efetiva de manejo total (ha):</t>
  </si>
  <si>
    <t>Área total (ha):</t>
  </si>
  <si>
    <t>Caminhonete</t>
  </si>
  <si>
    <t>UMF 02</t>
  </si>
  <si>
    <t>UMF01</t>
  </si>
  <si>
    <t>resultado</t>
  </si>
  <si>
    <t>Possiveis UMFs</t>
  </si>
  <si>
    <t>Possiveis ciclos de corte</t>
  </si>
  <si>
    <t>25 anos</t>
  </si>
  <si>
    <t>30 anos</t>
  </si>
  <si>
    <t>35 anos</t>
  </si>
  <si>
    <t>UMF 0</t>
  </si>
  <si>
    <t>0 anos</t>
  </si>
  <si>
    <t xml:space="preserve">Natureza do terreno </t>
  </si>
  <si>
    <t>-------</t>
  </si>
  <si>
    <t>area</t>
  </si>
  <si>
    <t>Taxa minima de atratividade (Preencher)</t>
  </si>
  <si>
    <t>Nome da indústria</t>
  </si>
  <si>
    <t>Tipo de empresa</t>
  </si>
  <si>
    <t>Tipos de empresas</t>
  </si>
  <si>
    <t>Cooperativa</t>
  </si>
  <si>
    <t>Associação</t>
  </si>
  <si>
    <t>LTDA</t>
  </si>
  <si>
    <t>Valor da garantia</t>
  </si>
  <si>
    <t>Nenhuma</t>
  </si>
  <si>
    <t>Valor a ser investido nas comunidades do entorno (R$/ha/ano):</t>
  </si>
  <si>
    <t>Área construida (m²)</t>
  </si>
  <si>
    <t>Vol max exploravel</t>
  </si>
  <si>
    <t>Intensidade de corte de acordo com a lei?</t>
  </si>
  <si>
    <t>S.A</t>
  </si>
  <si>
    <t>Tempo de depreciação</t>
  </si>
  <si>
    <t>R$/m³</t>
  </si>
  <si>
    <t>Elaboração do POA</t>
  </si>
  <si>
    <t xml:space="preserve">R$/ha </t>
  </si>
  <si>
    <t>N° pessoas envolvidas (próprio)</t>
  </si>
  <si>
    <t>N° pessoas envolvidas (Terceirizado)</t>
  </si>
  <si>
    <t>Abate das árvores</t>
  </si>
  <si>
    <t>Tempo de operação total (dias)</t>
  </si>
  <si>
    <t>Gasto Total Anual (R$)</t>
  </si>
  <si>
    <t>Estradas Principais (R$/km)</t>
  </si>
  <si>
    <t>Estradas Secundárias (R$/km)</t>
  </si>
  <si>
    <t>Pátios (R$/unid.)</t>
  </si>
  <si>
    <t>Manutenção  (Estradas-Km/ano) Pátios (Unid./ano)</t>
  </si>
  <si>
    <t>Custo da máquina (R$/unid)</t>
  </si>
  <si>
    <t>---------------------------------------------------</t>
  </si>
  <si>
    <t>Gasto Total (R$)</t>
  </si>
  <si>
    <t>* quando o funcionario trabalhar em mais de uma operação deverá ser contabilizado apenas uma vez</t>
  </si>
  <si>
    <t>Plano de Manejo</t>
  </si>
  <si>
    <t>Equipamento de secagem</t>
  </si>
  <si>
    <t>Equipamento de plaina</t>
  </si>
  <si>
    <t>Equipamento laminação</t>
  </si>
  <si>
    <t>Produto 1</t>
  </si>
  <si>
    <t>Produto 2</t>
  </si>
  <si>
    <t>Produto 3</t>
  </si>
  <si>
    <t>Produto 4</t>
  </si>
  <si>
    <t>Imposto (ICMS)</t>
  </si>
  <si>
    <t>Receita Liquida (R$/ano)</t>
  </si>
  <si>
    <t>Alojamento</t>
  </si>
  <si>
    <t xml:space="preserve">Guaritas </t>
  </si>
  <si>
    <t>Baldeio Interno</t>
  </si>
  <si>
    <t>Proprio</t>
  </si>
  <si>
    <t>Terceirizado</t>
  </si>
  <si>
    <t xml:space="preserve">Total </t>
  </si>
  <si>
    <t>Volume produzido (m³/ano)</t>
  </si>
  <si>
    <t>Custo com administração</t>
  </si>
  <si>
    <t>Número de empregos gerados na Industria</t>
  </si>
  <si>
    <t>Número de empregos gerados no Plano de Manejo</t>
  </si>
  <si>
    <t xml:space="preserve">2. Informações gerais </t>
  </si>
  <si>
    <r>
      <t>Área do Terreno da indústria (m</t>
    </r>
    <r>
      <rPr>
        <vertAlign val="superscript"/>
        <sz val="11"/>
        <rFont val="Times New Roman"/>
        <family val="1"/>
      </rPr>
      <t>2</t>
    </r>
    <r>
      <rPr>
        <sz val="11"/>
        <rFont val="Times New Roman"/>
        <family val="1"/>
      </rPr>
      <t>)</t>
    </r>
  </si>
  <si>
    <t>Custo de Expedição</t>
  </si>
  <si>
    <t>Custo do POA</t>
  </si>
  <si>
    <t>Contratuais</t>
  </si>
  <si>
    <t>Garantia</t>
  </si>
  <si>
    <t>Investimento em Comunidades</t>
  </si>
  <si>
    <t>Receitas</t>
  </si>
  <si>
    <t>Imposto (Pis + Cofins)</t>
  </si>
  <si>
    <t>Industria</t>
  </si>
  <si>
    <t>Total (R$)</t>
  </si>
  <si>
    <t>Total (R$/ano)</t>
  </si>
  <si>
    <t>Tempo de Depreciação (Ano)</t>
  </si>
  <si>
    <t>Total (Toneladas/Ano)</t>
  </si>
  <si>
    <t>Custo unitário (R$/t)</t>
  </si>
  <si>
    <t>8. Abertura de estradas e pátios</t>
  </si>
  <si>
    <t>9. Manutenção de estradas e pátios</t>
  </si>
  <si>
    <t>10. Resíduos</t>
  </si>
  <si>
    <t>Custo da energia gerada a partir de resíduos</t>
  </si>
  <si>
    <t>Custo da energia gerada a partir de disel</t>
  </si>
  <si>
    <t>Custo da energia da rede pública</t>
  </si>
  <si>
    <t>Custo de Operação e manutenção</t>
  </si>
  <si>
    <t>Utilização</t>
  </si>
  <si>
    <t>Preço (R$/t)</t>
  </si>
  <si>
    <t>Nível Superior (engenheiro, advogados, etc)*</t>
  </si>
  <si>
    <t>Nível Técnico (técnico florestal,  agricola, etc)*</t>
  </si>
  <si>
    <t>Demais (ensino fundamental, basico, sem escolaridade, etc)*</t>
  </si>
  <si>
    <t>Área do Plano Operacional Anual (POA)</t>
  </si>
  <si>
    <t>Custo (R$/km ou R$/unid.)</t>
  </si>
  <si>
    <t>Sim</t>
  </si>
  <si>
    <t>Não</t>
  </si>
  <si>
    <t>Valor de aquisição (R$/t)</t>
  </si>
  <si>
    <t>Propria</t>
  </si>
  <si>
    <t>venda</t>
  </si>
  <si>
    <t>Propria e Venda</t>
  </si>
  <si>
    <t>Custo anual esperado de aquisição de matéria prima (R$/ano)</t>
  </si>
  <si>
    <t>Energia termica</t>
  </si>
  <si>
    <t>eletrica</t>
  </si>
  <si>
    <t>Caminhão transporte de madeira (truck)</t>
  </si>
  <si>
    <t>Caminhão transporte de madeira (carreta)</t>
  </si>
  <si>
    <t>Próprio</t>
  </si>
  <si>
    <t>Unid</t>
  </si>
  <si>
    <t>Intensidade de corte esperada (m³/ha):</t>
  </si>
  <si>
    <t>Area total de parcelas permanentes (ha)</t>
  </si>
  <si>
    <t>Tercerizado</t>
  </si>
  <si>
    <t>Custo de manutenção (R$/ano/unid.)</t>
  </si>
  <si>
    <t>Custo (R$/m³)</t>
  </si>
  <si>
    <t>Valor (R$/ano)</t>
  </si>
  <si>
    <t>Gasto total de manutenção (R$/ano)</t>
  </si>
  <si>
    <t>Gasto total de implantação (R$)</t>
  </si>
  <si>
    <t>4. Infraestrutura</t>
  </si>
  <si>
    <t>5. Plano de manejo</t>
  </si>
  <si>
    <t>Elaboração do plano de manejo</t>
  </si>
  <si>
    <t>Instalação e medição de parcelas permanentes</t>
  </si>
  <si>
    <t>Manutenção e remedição de parcelas permanentes</t>
  </si>
  <si>
    <t>6. Operações de colheita / manejo florestal</t>
  </si>
  <si>
    <t>Produtividade (m³/dia)</t>
  </si>
  <si>
    <t>Operadores</t>
  </si>
  <si>
    <t>Nível superior (engenheiro, advogados, etc)*</t>
  </si>
  <si>
    <t>Nível técnico (técnico florestal,  agricola, etc)*</t>
  </si>
  <si>
    <t>Ajudantes</t>
  </si>
  <si>
    <t>Transporte ( terrestre)</t>
  </si>
  <si>
    <t>Transporte (fluvial)</t>
  </si>
  <si>
    <t>7. Transporte de toras da UMF até a serraria</t>
  </si>
  <si>
    <t>Custo unitário (R$/m³/km)</t>
  </si>
  <si>
    <t>Nível superior (engenheiro)*</t>
  </si>
  <si>
    <t>Custos de exploração (traçamento e baldeio)</t>
  </si>
  <si>
    <t>Volume transportado / utilizado (t/ano)</t>
  </si>
  <si>
    <t>Gasto total (R$/ano)</t>
  </si>
  <si>
    <t>alugado</t>
  </si>
  <si>
    <t>Custo total (R$)</t>
  </si>
  <si>
    <t>Escritório, banheiro, refeitório e alojamento</t>
  </si>
  <si>
    <t>Tempo de depreciação (anos)</t>
  </si>
  <si>
    <t>Equipamento serraria</t>
  </si>
  <si>
    <t>Equipamento de faqueados</t>
  </si>
  <si>
    <t>Compensados</t>
  </si>
  <si>
    <t>Aglomerados</t>
  </si>
  <si>
    <t>Briquetes</t>
  </si>
  <si>
    <t>Resultados</t>
  </si>
  <si>
    <t>Custo total (R$/ano)</t>
  </si>
  <si>
    <t>Volume de tora processada (m³/ano)</t>
  </si>
  <si>
    <t>Rendimento (%)</t>
  </si>
  <si>
    <t>Nível superior (engenheiro, ect)</t>
  </si>
  <si>
    <t>Volume expedido (m³/ano)</t>
  </si>
  <si>
    <t>Custo médio de expedição</t>
  </si>
  <si>
    <t>Nível superior (engenheiro, etc)</t>
  </si>
  <si>
    <t>Nível técnico (técnico florestal,  agrícola, etc)*</t>
  </si>
  <si>
    <t>Demais (ensino fundamental, básico, sem escolaridade, etc)*</t>
  </si>
  <si>
    <t>Produção anual (m³/ano)</t>
  </si>
  <si>
    <t>Preço de venda (R$/m³)</t>
  </si>
  <si>
    <t>Receita bruta anual (R$)</t>
  </si>
  <si>
    <t>produtos oriundos de resíduos</t>
  </si>
  <si>
    <t>Lenha</t>
  </si>
  <si>
    <t>Resultado</t>
  </si>
  <si>
    <t>Preço de venda (R$/unid)</t>
  </si>
  <si>
    <t>Cavaco</t>
  </si>
  <si>
    <t>Carvão</t>
  </si>
  <si>
    <t>Receita anual (R$/ano)</t>
  </si>
  <si>
    <t xml:space="preserve">Quantidade de resíduos da exploração florestal </t>
  </si>
  <si>
    <t xml:space="preserve">Quantidade de resíduos da indústria </t>
  </si>
  <si>
    <t>Custo com infraestrutura</t>
  </si>
  <si>
    <t>Custo com equipamentos</t>
  </si>
  <si>
    <t>Tempo de depreciação (Anos)</t>
  </si>
  <si>
    <t>Custo de operação e manutenção</t>
  </si>
  <si>
    <t>Quantidade de resíduos da indústria</t>
  </si>
  <si>
    <t>prod 1</t>
  </si>
  <si>
    <t>prod 2</t>
  </si>
  <si>
    <t>prod 3</t>
  </si>
  <si>
    <t>prod 4</t>
  </si>
  <si>
    <t>prod 5</t>
  </si>
  <si>
    <t>prod 6</t>
  </si>
  <si>
    <t>prod 7</t>
  </si>
  <si>
    <t>Laminados / faqueados</t>
  </si>
  <si>
    <t>Não informado</t>
  </si>
  <si>
    <t>res 1</t>
  </si>
  <si>
    <t>res 2</t>
  </si>
  <si>
    <t>res 3</t>
  </si>
  <si>
    <t>res 4</t>
  </si>
  <si>
    <t>estimativa anual de tora</t>
  </si>
  <si>
    <t>Custo do transporte de tora/indústria</t>
  </si>
  <si>
    <t>Custo de transporte resíduos/indústria</t>
  </si>
  <si>
    <t>Manutenção de infraestrutura</t>
  </si>
  <si>
    <t>Plano de manejo</t>
  </si>
  <si>
    <t>Custo com parcelas permanentes</t>
  </si>
  <si>
    <t>Custo de exploração  (resíduos)</t>
  </si>
  <si>
    <t>Custo de abertura de estradas e pátios</t>
  </si>
  <si>
    <t>Custo de manutenção de estradas e pátios</t>
  </si>
  <si>
    <t>Custo de matéria prima (tora)</t>
  </si>
  <si>
    <t>Custo de matéria prima (resíduo)</t>
  </si>
  <si>
    <t>Custo de desdobro</t>
  </si>
  <si>
    <t>Receita líquida dos produtos gerados</t>
  </si>
  <si>
    <t>Custo unitário (R$/t/km)</t>
  </si>
  <si>
    <t>Valor do terreno (aluguel)</t>
  </si>
  <si>
    <t>Custo de maquinas e equipamentos</t>
  </si>
  <si>
    <t>Custo do edital</t>
  </si>
  <si>
    <t>Receita liquida dos resídos gerados</t>
  </si>
  <si>
    <t>Area total de UMF</t>
  </si>
  <si>
    <t>custo do edital por UMF</t>
  </si>
  <si>
    <t>Custo do edital =</t>
  </si>
  <si>
    <t>area total das UMFs=</t>
  </si>
  <si>
    <t>% da área total</t>
  </si>
  <si>
    <t>Custo do edital rachado pelas UMFs</t>
  </si>
  <si>
    <t xml:space="preserve">Valor do terreno proprio (R$ / total) </t>
  </si>
  <si>
    <t>Valor do Terreno alugado (R$ / ano)</t>
  </si>
  <si>
    <t>outros</t>
  </si>
  <si>
    <t xml:space="preserve">17. Energia elétrica de resíduos </t>
  </si>
  <si>
    <t>-----</t>
  </si>
  <si>
    <t>R$ / ano</t>
  </si>
  <si>
    <t>MTIR (ano 5)</t>
  </si>
  <si>
    <t>MTIR (ano 20)</t>
  </si>
  <si>
    <t>MTIR (ano 30)</t>
  </si>
  <si>
    <t>MTIR (ano 40)</t>
  </si>
  <si>
    <t>Receitas de depreciações de máquinas e equipamentos</t>
  </si>
  <si>
    <t>receita de depreciação anual</t>
  </si>
  <si>
    <t>receita de depreciação das maquinas</t>
  </si>
  <si>
    <t xml:space="preserve"> Valor total de aquisição (R$)</t>
  </si>
  <si>
    <t>somatorio final</t>
  </si>
  <si>
    <t>Densidade média (estradas: m/ha) Pátios (unid./ha)</t>
  </si>
  <si>
    <t>Área aberta por estradas primárias (ha)</t>
  </si>
  <si>
    <t>Abertura anual (km/ano) Numero total de pátios (und/ano)</t>
  </si>
  <si>
    <t>Percentagem de área aberta por POA (%)</t>
  </si>
  <si>
    <t>Poder calorífero inferior do resíduo (kcal/kg de resíduo)</t>
  </si>
  <si>
    <t>Energia gerada(kWh/ano)</t>
  </si>
  <si>
    <t>Estimativa de potencial de geração de energia elétrica  (mWh/ano):</t>
  </si>
  <si>
    <t>mWh (Ano)</t>
  </si>
  <si>
    <t>Custo (R$/mWh)</t>
  </si>
  <si>
    <t>Custo (R$/kWh)</t>
  </si>
  <si>
    <t>Preço de venda para rede pública (R$/kWh)</t>
  </si>
  <si>
    <t>Receita de venda  (R$)</t>
  </si>
  <si>
    <t>6. Expedição</t>
  </si>
  <si>
    <t>7. Adiministrativo</t>
  </si>
  <si>
    <t>8. Produtos</t>
  </si>
  <si>
    <t>9. Resíduos</t>
  </si>
  <si>
    <t>10. Geração de energia</t>
  </si>
  <si>
    <t xml:space="preserve">11. Energia térmica  de resíduos </t>
  </si>
  <si>
    <t>12. Instalação da planta industrial para energia térmica</t>
  </si>
  <si>
    <t xml:space="preserve">13. Energia térmica </t>
  </si>
  <si>
    <t>14.Custo total anual com energia térmica</t>
  </si>
  <si>
    <t>Área aberta por estradas secundárias (ha)</t>
  </si>
  <si>
    <t>Gasto total anual (R$/ano)</t>
  </si>
  <si>
    <t>11. Transporte de resíduos da UMF até a indústria</t>
  </si>
  <si>
    <t>Produção anual                               (m³, st, mdc, t)</t>
  </si>
  <si>
    <t xml:space="preserve">Custo total </t>
  </si>
  <si>
    <t>16. Energia elétrica operação</t>
  </si>
  <si>
    <t>15. Custo de instalação da planta industrial para energia elétrica</t>
  </si>
  <si>
    <t>18. Energia elétrica produção</t>
  </si>
  <si>
    <t>Quantidade roduzida</t>
  </si>
  <si>
    <t>Quantidade excedente</t>
  </si>
  <si>
    <t>Quantidade utilizada</t>
  </si>
  <si>
    <t>19. Energia elétrica comparação de custo</t>
  </si>
  <si>
    <t>20. Receita energia elétrica</t>
  </si>
  <si>
    <t>Área aberta por pátios (ha)</t>
  </si>
  <si>
    <t>Segunda parcela da garantia (Aprovação do Plano de Manejo)</t>
  </si>
  <si>
    <t>Primeira parcela da garantia (Ass. Contrato)</t>
  </si>
  <si>
    <t>Valor total da garantia (R$/ano):</t>
  </si>
  <si>
    <t>Valor mínimo anual demais anos(R$/ano): 30% do valor de referência</t>
  </si>
  <si>
    <t>Valor mínimo anual 2º ano (R$/ano): 15% do valor de referência</t>
  </si>
  <si>
    <t>Valor mínimo anual 1º ano (R$/ano): 5% do valor de referência</t>
  </si>
  <si>
    <t>Preço ofertado pelo produto madeira em tora (R$/m³):</t>
  </si>
  <si>
    <t>Fator de agregação de valor</t>
  </si>
  <si>
    <t>3. Custo máteria prima</t>
  </si>
  <si>
    <t>4. Balanço</t>
  </si>
  <si>
    <t>Valor anual a ser investido na comunidade (R$/ano)</t>
  </si>
  <si>
    <t>Área anual de efetivo de manejo (ha/ano):</t>
  </si>
  <si>
    <t>soma total do numero de empregos na área florestal</t>
  </si>
  <si>
    <t>soma dos empregos gerados na indústria</t>
  </si>
  <si>
    <t xml:space="preserve">Ao informar os custos unitários abaixo, considerar os seguintes custos de produção envolvidos: maquinas, mão de obra, equipamentos, impostos, manutenção e combustiveis. </t>
  </si>
  <si>
    <t>Receita liquida (R$/ano)</t>
  </si>
  <si>
    <t>ME/PE</t>
  </si>
  <si>
    <t>Volume anual de toras a ser processada no(s) municipíos de localização da FLONA (m³/ano)</t>
  </si>
  <si>
    <r>
      <t xml:space="preserve"> Volume anual extraido de tora (m</t>
    </r>
    <r>
      <rPr>
        <vertAlign val="superscript"/>
        <sz val="11"/>
        <rFont val="Times New Roman"/>
        <family val="1"/>
      </rPr>
      <t>3</t>
    </r>
    <r>
      <rPr>
        <sz val="11"/>
        <rFont val="Times New Roman"/>
        <family val="1"/>
      </rPr>
      <t>):</t>
    </r>
  </si>
  <si>
    <t>Preço mínimo do edital (R$ / m³)</t>
  </si>
  <si>
    <t>Volume operado pelo equipamento terc (m³/ano)</t>
  </si>
  <si>
    <t>Imposto %(Pis + Cofins)</t>
  </si>
  <si>
    <t>Imposto % (ICMS)</t>
  </si>
  <si>
    <t>Custo de produção (R$/und)</t>
  </si>
  <si>
    <t>Custo produção resíduos</t>
  </si>
  <si>
    <t>Custos total (R$/ano)</t>
  </si>
  <si>
    <t>Custo beneficiamento (desdobro, secagem, plainas, laminação, etc) (R$/m³/tora)</t>
  </si>
  <si>
    <t>5. Produto final (blocos, plainados, compensado, etc)</t>
  </si>
  <si>
    <t>Volume de produto final gerado (m³/ano)</t>
  </si>
  <si>
    <t xml:space="preserve">Ágio fornecido pela proposta </t>
  </si>
  <si>
    <t>UMF 03</t>
  </si>
  <si>
    <t>Possiveis areas efetivo manejo</t>
  </si>
  <si>
    <t>Valor mínimo do edital</t>
  </si>
  <si>
    <t>Preço do resíduo (R$/t):</t>
  </si>
  <si>
    <t>Tora/ Blocos</t>
  </si>
  <si>
    <t>Vigamentos/ pranchados</t>
  </si>
  <si>
    <t>Madeira longa</t>
  </si>
  <si>
    <t>Madeira curta</t>
  </si>
  <si>
    <t>Reaproveitamento</t>
  </si>
  <si>
    <t>Outros</t>
  </si>
  <si>
    <t>Validade da proposta de preço</t>
  </si>
  <si>
    <t>Infra estrutura industria (galpões, estufa, escritório, etc))</t>
  </si>
  <si>
    <t>Infraestrutura UMF (alojamento e guaritas)</t>
  </si>
  <si>
    <t>Aquisição periódicas de maquinas (90% do valor)</t>
  </si>
  <si>
    <t>Custo de aquisição equipamentos</t>
  </si>
  <si>
    <t xml:space="preserve">Aquisição periódicas de maquinas </t>
  </si>
  <si>
    <t>Valor do terreno proprio</t>
  </si>
  <si>
    <t>Custo de operação de colheita  (madeira em tora)</t>
  </si>
  <si>
    <t>Terceira parcela da garantia (Aprovação do segundo POA)</t>
  </si>
  <si>
    <t>Custo com Adiministração da indústria</t>
  </si>
  <si>
    <t>Tercerização de máquinas</t>
  </si>
  <si>
    <t>Custo administrativo e elaboração da proposta do edital</t>
  </si>
  <si>
    <t>Elaboração da proposta do edital e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</si>
</sst>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&quot;R$ &quot;#,##0.00_);[Red]\(&quot;R$ &quot;#,##0.00\)"/>
    <numFmt numFmtId="165" formatCode="&quot;R$ &quot;#,##0.00"/>
    <numFmt numFmtId="166" formatCode="0.0000"/>
    <numFmt numFmtId="167" formatCode="0.000"/>
    <numFmt numFmtId="168" formatCode="&quot;R$ &quot;#,##0.0"/>
    <numFmt numFmtId="169" formatCode="#,##0.0"/>
    <numFmt numFmtId="170" formatCode="0.0%"/>
    <numFmt numFmtId="171" formatCode="0.0"/>
    <numFmt numFmtId="172" formatCode="&quot;R$ &quot;#,##0.000"/>
    <numFmt numFmtId="173" formatCode="&quot;R$&quot;\ #,##0.00"/>
  </numFmts>
  <fonts count="29" x14ac:knownFonts="1">
    <font>
      <sz val="10"/>
      <name val="Arial"/>
    </font>
    <font>
      <sz val="10"/>
      <name val="Arial"/>
    </font>
    <font>
      <sz val="12"/>
      <name val="Arial"/>
      <family val="2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vertAlign val="superscript"/>
      <sz val="11"/>
      <name val="Times New Roman"/>
      <family val="1"/>
    </font>
    <font>
      <b/>
      <sz val="11"/>
      <name val="Times New Roman"/>
      <family val="1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i/>
      <sz val="10"/>
      <name val="Arial"/>
      <family val="2"/>
    </font>
    <font>
      <sz val="8"/>
      <name val="Arial"/>
      <family val="2"/>
    </font>
    <font>
      <b/>
      <sz val="10"/>
      <color indexed="8"/>
      <name val="Times New Roman"/>
      <family val="1"/>
    </font>
    <font>
      <sz val="10"/>
      <color indexed="8"/>
      <name val="Times New Roman"/>
      <family val="1"/>
    </font>
    <font>
      <sz val="10"/>
      <color indexed="10"/>
      <name val="Times New Roman"/>
      <family val="1"/>
    </font>
    <font>
      <b/>
      <sz val="10"/>
      <name val="Times New Roman"/>
      <family val="1"/>
    </font>
    <font>
      <b/>
      <sz val="11"/>
      <name val="Arial"/>
      <family val="2"/>
    </font>
    <font>
      <b/>
      <sz val="11"/>
      <color indexed="10"/>
      <name val="Times New Roman"/>
      <family val="1"/>
    </font>
    <font>
      <b/>
      <i/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indexed="10"/>
      <name val="Times New Roman"/>
      <family val="1"/>
    </font>
    <font>
      <b/>
      <sz val="8"/>
      <name val="Arial"/>
      <family val="2"/>
    </font>
    <font>
      <sz val="14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</fills>
  <borders count="72">
    <border>
      <left/>
      <right/>
      <top/>
      <bottom/>
      <diagonal/>
    </border>
    <border>
      <left style="medium">
        <color indexed="8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49">
    <xf numFmtId="0" fontId="0" fillId="0" borderId="0" xfId="0"/>
    <xf numFmtId="0" fontId="0" fillId="2" borderId="0" xfId="0" applyFill="1"/>
    <xf numFmtId="0" fontId="5" fillId="2" borderId="1" xfId="0" applyFont="1" applyFill="1" applyBorder="1" applyAlignment="1">
      <alignment horizontal="justify" vertical="top" wrapText="1"/>
    </xf>
    <xf numFmtId="0" fontId="12" fillId="2" borderId="0" xfId="0" applyFont="1" applyFill="1"/>
    <xf numFmtId="0" fontId="5" fillId="2" borderId="0" xfId="0" applyFont="1" applyFill="1" applyAlignment="1">
      <alignment horizontal="justify" vertical="top" wrapText="1"/>
    </xf>
    <xf numFmtId="4" fontId="0" fillId="2" borderId="0" xfId="0" applyNumberFormat="1" applyFill="1"/>
    <xf numFmtId="0" fontId="0" fillId="2" borderId="0" xfId="0" applyFill="1" applyProtection="1">
      <protection locked="0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12" fillId="2" borderId="2" xfId="0" applyFont="1" applyFill="1" applyBorder="1" applyProtection="1">
      <protection locked="0"/>
    </xf>
    <xf numFmtId="0" fontId="12" fillId="2" borderId="3" xfId="0" applyFont="1" applyFill="1" applyBorder="1" applyProtection="1">
      <protection locked="0"/>
    </xf>
    <xf numFmtId="0" fontId="5" fillId="0" borderId="0" xfId="0" applyFont="1" applyAlignment="1">
      <alignment horizontal="left" vertical="center" wrapText="1"/>
    </xf>
    <xf numFmtId="0" fontId="0" fillId="2" borderId="0" xfId="0" applyFill="1" applyAlignment="1">
      <alignment horizontal="left" vertical="center"/>
    </xf>
    <xf numFmtId="0" fontId="5" fillId="2" borderId="0" xfId="0" applyFont="1" applyFill="1" applyAlignment="1">
      <alignment horizontal="left" vertical="center" wrapText="1"/>
    </xf>
    <xf numFmtId="0" fontId="7" fillId="2" borderId="0" xfId="0" applyFont="1" applyFill="1" applyAlignment="1">
      <alignment horizontal="left" vertical="center" wrapText="1"/>
    </xf>
    <xf numFmtId="0" fontId="0" fillId="2" borderId="0" xfId="0" applyFill="1" applyAlignment="1">
      <alignment horizontal="center" vertical="center"/>
    </xf>
    <xf numFmtId="4" fontId="0" fillId="2" borderId="0" xfId="0" applyNumberFormat="1" applyFill="1" applyAlignment="1">
      <alignment horizontal="center" vertical="center"/>
    </xf>
    <xf numFmtId="0" fontId="0" fillId="2" borderId="0" xfId="0" quotePrefix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2" borderId="4" xfId="0" applyFill="1" applyBorder="1" applyProtection="1">
      <protection locked="0"/>
    </xf>
    <xf numFmtId="0" fontId="12" fillId="2" borderId="4" xfId="0" applyFont="1" applyFill="1" applyBorder="1" applyAlignment="1" applyProtection="1">
      <alignment horizontal="left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5" fillId="0" borderId="0" xfId="0" applyFont="1" applyAlignment="1">
      <alignment vertical="top" wrapText="1"/>
    </xf>
    <xf numFmtId="0" fontId="4" fillId="0" borderId="0" xfId="0" applyFont="1" applyAlignment="1">
      <alignment horizontal="justify" vertical="top" wrapText="1"/>
    </xf>
    <xf numFmtId="4" fontId="0" fillId="2" borderId="0" xfId="0" applyNumberFormat="1" applyFill="1" applyProtection="1">
      <protection locked="0"/>
    </xf>
    <xf numFmtId="165" fontId="0" fillId="2" borderId="7" xfId="0" applyNumberFormat="1" applyFill="1" applyBorder="1" applyAlignment="1" applyProtection="1">
      <alignment horizontal="center"/>
      <protection locked="0"/>
    </xf>
    <xf numFmtId="165" fontId="12" fillId="2" borderId="7" xfId="0" applyNumberFormat="1" applyFont="1" applyFill="1" applyBorder="1" applyAlignment="1" applyProtection="1">
      <alignment horizontal="center"/>
      <protection locked="0"/>
    </xf>
    <xf numFmtId="4" fontId="0" fillId="2" borderId="7" xfId="0" applyNumberFormat="1" applyFill="1" applyBorder="1" applyAlignment="1" applyProtection="1">
      <alignment horizontal="center" vertical="center"/>
      <protection locked="0"/>
    </xf>
    <xf numFmtId="9" fontId="0" fillId="2" borderId="0" xfId="0" applyNumberFormat="1" applyFill="1"/>
    <xf numFmtId="0" fontId="2" fillId="2" borderId="0" xfId="0" applyFont="1" applyFill="1" applyAlignment="1">
      <alignment horizontal="center"/>
    </xf>
    <xf numFmtId="0" fontId="5" fillId="2" borderId="0" xfId="0" applyFont="1" applyFill="1" applyAlignment="1">
      <alignment vertical="top" wrapText="1"/>
    </xf>
    <xf numFmtId="0" fontId="4" fillId="2" borderId="0" xfId="0" applyFont="1" applyFill="1" applyAlignment="1">
      <alignment horizontal="justify" vertical="top" wrapText="1"/>
    </xf>
    <xf numFmtId="4" fontId="3" fillId="2" borderId="0" xfId="0" applyNumberFormat="1" applyFont="1" applyFill="1" applyAlignment="1">
      <alignment horizontal="center" vertical="center" wrapText="1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 applyProtection="1">
      <protection locked="0"/>
    </xf>
    <xf numFmtId="9" fontId="0" fillId="2" borderId="0" xfId="0" applyNumberFormat="1" applyFill="1" applyProtection="1">
      <protection locked="0"/>
    </xf>
    <xf numFmtId="0" fontId="0" fillId="2" borderId="0" xfId="0" applyFill="1" applyAlignment="1">
      <alignment horizontal="center"/>
    </xf>
    <xf numFmtId="165" fontId="0" fillId="2" borderId="0" xfId="0" applyNumberFormat="1" applyFill="1"/>
    <xf numFmtId="165" fontId="0" fillId="2" borderId="0" xfId="0" applyNumberFormat="1" applyFill="1" applyAlignment="1">
      <alignment horizontal="center"/>
    </xf>
    <xf numFmtId="164" fontId="0" fillId="2" borderId="0" xfId="0" applyNumberFormat="1" applyFill="1" applyAlignment="1">
      <alignment horizontal="center"/>
    </xf>
    <xf numFmtId="9" fontId="0" fillId="2" borderId="0" xfId="0" applyNumberFormat="1" applyFill="1" applyAlignment="1">
      <alignment horizontal="center"/>
    </xf>
    <xf numFmtId="9" fontId="0" fillId="0" borderId="0" xfId="0" applyNumberFormat="1" applyProtection="1">
      <protection locked="0"/>
    </xf>
    <xf numFmtId="0" fontId="5" fillId="2" borderId="0" xfId="0" applyFont="1" applyFill="1" applyAlignment="1">
      <alignment horizontal="left" vertical="top" wrapText="1"/>
    </xf>
    <xf numFmtId="4" fontId="17" fillId="2" borderId="0" xfId="0" quotePrefix="1" applyNumberFormat="1" applyFont="1" applyFill="1" applyAlignment="1">
      <alignment horizontal="center"/>
    </xf>
    <xf numFmtId="4" fontId="5" fillId="2" borderId="0" xfId="0" applyNumberFormat="1" applyFont="1" applyFill="1" applyAlignment="1">
      <alignment horizontal="left" vertical="top" wrapText="1"/>
    </xf>
    <xf numFmtId="49" fontId="8" fillId="2" borderId="0" xfId="0" applyNumberFormat="1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top" wrapText="1"/>
    </xf>
    <xf numFmtId="0" fontId="8" fillId="2" borderId="0" xfId="0" quotePrefix="1" applyFont="1" applyFill="1" applyAlignment="1">
      <alignment horizontal="center"/>
    </xf>
    <xf numFmtId="165" fontId="8" fillId="2" borderId="0" xfId="0" quotePrefix="1" applyNumberFormat="1" applyFont="1" applyFill="1" applyAlignment="1" applyProtection="1">
      <alignment horizontal="center"/>
      <protection hidden="1"/>
    </xf>
    <xf numFmtId="4" fontId="8" fillId="2" borderId="0" xfId="0" quotePrefix="1" applyNumberFormat="1" applyFont="1" applyFill="1" applyAlignment="1">
      <alignment horizontal="center"/>
    </xf>
    <xf numFmtId="165" fontId="0" fillId="2" borderId="0" xfId="0" applyNumberFormat="1" applyFill="1" applyAlignment="1" applyProtection="1">
      <alignment horizontal="center"/>
      <protection locked="0"/>
    </xf>
    <xf numFmtId="4" fontId="5" fillId="2" borderId="0" xfId="0" applyNumberFormat="1" applyFont="1" applyFill="1" applyAlignment="1">
      <alignment horizontal="right" vertical="top" wrapText="1"/>
    </xf>
    <xf numFmtId="0" fontId="0" fillId="2" borderId="0" xfId="0" quotePrefix="1" applyFill="1" applyAlignment="1" applyProtection="1">
      <alignment horizontal="center" vertical="center"/>
      <protection hidden="1"/>
    </xf>
    <xf numFmtId="0" fontId="12" fillId="2" borderId="0" xfId="0" applyFont="1" applyFill="1" applyAlignment="1" applyProtection="1">
      <alignment horizontal="center" vertical="center"/>
      <protection locked="0"/>
    </xf>
    <xf numFmtId="0" fontId="0" fillId="2" borderId="0" xfId="0" applyFill="1" applyAlignment="1">
      <alignment vertical="center"/>
    </xf>
    <xf numFmtId="0" fontId="15" fillId="2" borderId="0" xfId="0" applyFont="1" applyFill="1" applyAlignment="1">
      <alignment horizontal="center" vertical="center" wrapText="1"/>
    </xf>
    <xf numFmtId="0" fontId="0" fillId="2" borderId="7" xfId="0" applyFill="1" applyBorder="1" applyProtection="1">
      <protection locked="0"/>
    </xf>
    <xf numFmtId="0" fontId="5" fillId="3" borderId="8" xfId="0" applyFont="1" applyFill="1" applyBorder="1" applyAlignment="1">
      <alignment horizontal="left" vertical="center" wrapText="1"/>
    </xf>
    <xf numFmtId="0" fontId="5" fillId="3" borderId="9" xfId="0" applyFont="1" applyFill="1" applyBorder="1" applyAlignment="1">
      <alignment horizontal="left" vertical="center" wrapText="1"/>
    </xf>
    <xf numFmtId="0" fontId="12" fillId="3" borderId="10" xfId="0" applyFont="1" applyFill="1" applyBorder="1" applyAlignment="1" applyProtection="1">
      <alignment horizontal="center" vertical="center"/>
      <protection locked="0"/>
    </xf>
    <xf numFmtId="0" fontId="5" fillId="3" borderId="11" xfId="0" applyFont="1" applyFill="1" applyBorder="1" applyAlignment="1">
      <alignment horizontal="left" vertical="center" wrapText="1"/>
    </xf>
    <xf numFmtId="0" fontId="5" fillId="3" borderId="12" xfId="0" applyFont="1" applyFill="1" applyBorder="1" applyAlignment="1">
      <alignment horizontal="left" vertical="center" wrapText="1"/>
    </xf>
    <xf numFmtId="0" fontId="5" fillId="3" borderId="8" xfId="0" applyFont="1" applyFill="1" applyBorder="1" applyAlignment="1">
      <alignment horizontal="justify" vertical="center" wrapText="1"/>
    </xf>
    <xf numFmtId="0" fontId="5" fillId="3" borderId="9" xfId="0" applyFont="1" applyFill="1" applyBorder="1" applyAlignment="1">
      <alignment horizontal="justify" vertical="center" wrapText="1"/>
    </xf>
    <xf numFmtId="0" fontId="5" fillId="3" borderId="13" xfId="0" applyFont="1" applyFill="1" applyBorder="1" applyAlignment="1">
      <alignment horizontal="justify" vertical="center" wrapText="1"/>
    </xf>
    <xf numFmtId="0" fontId="4" fillId="4" borderId="14" xfId="0" applyFont="1" applyFill="1" applyBorder="1" applyAlignment="1">
      <alignment horizontal="center" vertical="top" wrapText="1"/>
    </xf>
    <xf numFmtId="0" fontId="4" fillId="4" borderId="7" xfId="0" applyFont="1" applyFill="1" applyBorder="1" applyAlignment="1">
      <alignment horizontal="center" vertical="center" wrapText="1"/>
    </xf>
    <xf numFmtId="49" fontId="8" fillId="4" borderId="15" xfId="0" applyNumberFormat="1" applyFont="1" applyFill="1" applyBorder="1" applyAlignment="1">
      <alignment horizontal="center" vertical="center" wrapText="1"/>
    </xf>
    <xf numFmtId="0" fontId="0" fillId="4" borderId="16" xfId="0" quotePrefix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left" vertical="top" wrapText="1"/>
    </xf>
    <xf numFmtId="0" fontId="5" fillId="3" borderId="17" xfId="0" applyFont="1" applyFill="1" applyBorder="1" applyAlignment="1">
      <alignment horizontal="left" vertical="top" wrapText="1"/>
    </xf>
    <xf numFmtId="0" fontId="5" fillId="3" borderId="9" xfId="0" applyFont="1" applyFill="1" applyBorder="1" applyAlignment="1">
      <alignment horizontal="justify" vertical="top" wrapText="1"/>
    </xf>
    <xf numFmtId="4" fontId="0" fillId="3" borderId="7" xfId="0" applyNumberFormat="1" applyFill="1" applyBorder="1" applyAlignment="1" applyProtection="1">
      <alignment horizontal="right"/>
      <protection hidden="1"/>
    </xf>
    <xf numFmtId="4" fontId="12" fillId="3" borderId="7" xfId="0" applyNumberFormat="1" applyFont="1" applyFill="1" applyBorder="1" applyProtection="1">
      <protection hidden="1"/>
    </xf>
    <xf numFmtId="0" fontId="5" fillId="3" borderId="8" xfId="0" applyFont="1" applyFill="1" applyBorder="1" applyAlignment="1">
      <alignment horizontal="justify" vertical="top" wrapText="1"/>
    </xf>
    <xf numFmtId="0" fontId="5" fillId="3" borderId="13" xfId="0" applyFont="1" applyFill="1" applyBorder="1" applyAlignment="1">
      <alignment horizontal="justify" vertical="top" wrapText="1"/>
    </xf>
    <xf numFmtId="0" fontId="5" fillId="3" borderId="18" xfId="0" applyFont="1" applyFill="1" applyBorder="1" applyAlignment="1">
      <alignment vertical="top" wrapText="1"/>
    </xf>
    <xf numFmtId="0" fontId="5" fillId="3" borderId="19" xfId="0" applyFont="1" applyFill="1" applyBorder="1" applyAlignment="1">
      <alignment vertical="top" wrapText="1"/>
    </xf>
    <xf numFmtId="0" fontId="7" fillId="4" borderId="7" xfId="0" applyFont="1" applyFill="1" applyBorder="1" applyAlignment="1">
      <alignment vertical="top" wrapText="1"/>
    </xf>
    <xf numFmtId="0" fontId="5" fillId="3" borderId="20" xfId="0" applyFont="1" applyFill="1" applyBorder="1" applyAlignment="1">
      <alignment horizontal="left" vertical="center" wrapText="1"/>
    </xf>
    <xf numFmtId="0" fontId="11" fillId="4" borderId="7" xfId="0" applyFont="1" applyFill="1" applyBorder="1" applyAlignment="1">
      <alignment horizontal="center" vertical="center"/>
    </xf>
    <xf numFmtId="49" fontId="8" fillId="2" borderId="0" xfId="0" applyNumberFormat="1" applyFont="1" applyFill="1" applyAlignment="1">
      <alignment vertical="center" wrapText="1"/>
    </xf>
    <xf numFmtId="4" fontId="5" fillId="4" borderId="21" xfId="0" applyNumberFormat="1" applyFont="1" applyFill="1" applyBorder="1" applyAlignment="1">
      <alignment horizontal="center" vertical="top" wrapText="1"/>
    </xf>
    <xf numFmtId="4" fontId="5" fillId="4" borderId="16" xfId="0" applyNumberFormat="1" applyFont="1" applyFill="1" applyBorder="1" applyAlignment="1">
      <alignment horizontal="center" vertical="top" wrapText="1"/>
    </xf>
    <xf numFmtId="4" fontId="5" fillId="4" borderId="14" xfId="0" applyNumberFormat="1" applyFont="1" applyFill="1" applyBorder="1" applyAlignment="1">
      <alignment horizontal="center" vertical="top" wrapText="1"/>
    </xf>
    <xf numFmtId="0" fontId="0" fillId="2" borderId="0" xfId="0" applyFill="1" applyAlignment="1">
      <alignment horizontal="right"/>
    </xf>
    <xf numFmtId="0" fontId="8" fillId="2" borderId="0" xfId="0" applyFont="1" applyFill="1" applyAlignment="1">
      <alignment horizontal="left" vertical="center"/>
    </xf>
    <xf numFmtId="4" fontId="22" fillId="3" borderId="7" xfId="0" applyNumberFormat="1" applyFont="1" applyFill="1" applyBorder="1" applyAlignment="1" applyProtection="1">
      <alignment horizontal="right"/>
      <protection hidden="1"/>
    </xf>
    <xf numFmtId="0" fontId="13" fillId="2" borderId="0" xfId="0" applyFont="1" applyFill="1" applyAlignment="1">
      <alignment vertical="center" wrapText="1"/>
    </xf>
    <xf numFmtId="4" fontId="0" fillId="2" borderId="19" xfId="0" applyNumberFormat="1" applyFill="1" applyBorder="1" applyAlignment="1" applyProtection="1">
      <alignment horizontal="center" vertical="center"/>
      <protection locked="0"/>
    </xf>
    <xf numFmtId="4" fontId="0" fillId="2" borderId="22" xfId="0" applyNumberFormat="1" applyFill="1" applyBorder="1" applyAlignment="1" applyProtection="1">
      <alignment horizontal="center" vertical="center"/>
      <protection locked="0"/>
    </xf>
    <xf numFmtId="4" fontId="12" fillId="2" borderId="22" xfId="0" applyNumberFormat="1" applyFont="1" applyFill="1" applyBorder="1" applyAlignment="1" applyProtection="1">
      <alignment horizontal="center" vertical="center"/>
      <protection locked="0"/>
    </xf>
    <xf numFmtId="0" fontId="5" fillId="3" borderId="19" xfId="0" applyFont="1" applyFill="1" applyBorder="1" applyAlignment="1">
      <alignment horizontal="left" vertical="top" wrapText="1"/>
    </xf>
    <xf numFmtId="0" fontId="5" fillId="3" borderId="18" xfId="0" applyFont="1" applyFill="1" applyBorder="1" applyAlignment="1">
      <alignment horizontal="left" vertical="top" wrapText="1"/>
    </xf>
    <xf numFmtId="165" fontId="0" fillId="3" borderId="23" xfId="0" applyNumberFormat="1" applyFill="1" applyBorder="1" applyAlignment="1" applyProtection="1">
      <alignment horizontal="center" vertical="center"/>
      <protection hidden="1"/>
    </xf>
    <xf numFmtId="165" fontId="12" fillId="0" borderId="6" xfId="0" applyNumberFormat="1" applyFont="1" applyBorder="1" applyAlignment="1" applyProtection="1">
      <alignment horizontal="center" vertical="center"/>
      <protection locked="0"/>
    </xf>
    <xf numFmtId="0" fontId="8" fillId="4" borderId="16" xfId="0" applyFont="1" applyFill="1" applyBorder="1" applyAlignment="1">
      <alignment horizontal="center" vertical="center"/>
    </xf>
    <xf numFmtId="4" fontId="17" fillId="2" borderId="0" xfId="0" quotePrefix="1" applyNumberFormat="1" applyFont="1" applyFill="1" applyAlignment="1">
      <alignment horizontal="center" vertical="center"/>
    </xf>
    <xf numFmtId="4" fontId="5" fillId="2" borderId="0" xfId="0" applyNumberFormat="1" applyFont="1" applyFill="1" applyAlignment="1">
      <alignment horizontal="center" vertical="center" wrapText="1"/>
    </xf>
    <xf numFmtId="4" fontId="5" fillId="2" borderId="0" xfId="0" applyNumberFormat="1" applyFont="1" applyFill="1" applyAlignment="1">
      <alignment horizontal="center" vertical="top" wrapText="1"/>
    </xf>
    <xf numFmtId="0" fontId="8" fillId="0" borderId="0" xfId="0" applyFont="1" applyAlignment="1">
      <alignment horizontal="left" vertical="center"/>
    </xf>
    <xf numFmtId="4" fontId="24" fillId="2" borderId="0" xfId="0" quotePrefix="1" applyNumberFormat="1" applyFont="1" applyFill="1" applyAlignment="1" applyProtection="1">
      <alignment horizontal="center" vertical="center"/>
      <protection locked="0" hidden="1"/>
    </xf>
    <xf numFmtId="0" fontId="12" fillId="2" borderId="0" xfId="0" applyFont="1" applyFill="1" applyAlignment="1">
      <alignment horizontal="center" vertical="center"/>
    </xf>
    <xf numFmtId="4" fontId="17" fillId="4" borderId="24" xfId="0" quotePrefix="1" applyNumberFormat="1" applyFont="1" applyFill="1" applyBorder="1" applyAlignment="1">
      <alignment horizontal="center"/>
    </xf>
    <xf numFmtId="0" fontId="5" fillId="3" borderId="19" xfId="0" applyFont="1" applyFill="1" applyBorder="1" applyAlignment="1">
      <alignment horizontal="left" vertical="center" wrapText="1"/>
    </xf>
    <xf numFmtId="0" fontId="5" fillId="3" borderId="25" xfId="0" applyFont="1" applyFill="1" applyBorder="1" applyAlignment="1">
      <alignment horizontal="left" vertical="center" wrapText="1"/>
    </xf>
    <xf numFmtId="4" fontId="17" fillId="4" borderId="15" xfId="0" quotePrefix="1" applyNumberFormat="1" applyFont="1" applyFill="1" applyBorder="1" applyAlignment="1">
      <alignment horizontal="center"/>
    </xf>
    <xf numFmtId="165" fontId="8" fillId="4" borderId="15" xfId="0" applyNumberFormat="1" applyFont="1" applyFill="1" applyBorder="1" applyAlignment="1">
      <alignment horizontal="center" vertical="center"/>
    </xf>
    <xf numFmtId="0" fontId="5" fillId="3" borderId="26" xfId="0" applyFont="1" applyFill="1" applyBorder="1" applyAlignment="1">
      <alignment horizontal="left" vertical="center" wrapText="1"/>
    </xf>
    <xf numFmtId="0" fontId="8" fillId="4" borderId="15" xfId="0" applyFont="1" applyFill="1" applyBorder="1" applyAlignment="1">
      <alignment horizontal="center" vertical="center"/>
    </xf>
    <xf numFmtId="0" fontId="8" fillId="4" borderId="15" xfId="0" applyFont="1" applyFill="1" applyBorder="1" applyAlignment="1">
      <alignment horizontal="left" vertical="center"/>
    </xf>
    <xf numFmtId="0" fontId="8" fillId="4" borderId="27" xfId="0" applyFont="1" applyFill="1" applyBorder="1" applyAlignment="1">
      <alignment horizontal="left" vertical="center"/>
    </xf>
    <xf numFmtId="0" fontId="0" fillId="3" borderId="19" xfId="0" applyFill="1" applyBorder="1" applyAlignment="1">
      <alignment horizontal="left" vertical="center"/>
    </xf>
    <xf numFmtId="0" fontId="4" fillId="4" borderId="28" xfId="0" applyFont="1" applyFill="1" applyBorder="1" applyAlignment="1">
      <alignment horizontal="center" vertical="center" wrapText="1"/>
    </xf>
    <xf numFmtId="0" fontId="5" fillId="3" borderId="18" xfId="0" applyFont="1" applyFill="1" applyBorder="1" applyAlignment="1">
      <alignment horizontal="left" vertical="center" wrapText="1"/>
    </xf>
    <xf numFmtId="0" fontId="12" fillId="0" borderId="29" xfId="0" applyFont="1" applyBorder="1" applyAlignment="1" applyProtection="1">
      <alignment horizontal="center" vertical="center"/>
      <protection locked="0"/>
    </xf>
    <xf numFmtId="0" fontId="5" fillId="3" borderId="30" xfId="0" applyFont="1" applyFill="1" applyBorder="1" applyAlignment="1">
      <alignment horizontal="left" vertical="center" wrapText="1"/>
    </xf>
    <xf numFmtId="0" fontId="0" fillId="0" borderId="29" xfId="0" applyBorder="1" applyAlignment="1">
      <alignment horizontal="left" vertical="center"/>
    </xf>
    <xf numFmtId="0" fontId="12" fillId="3" borderId="18" xfId="0" applyFont="1" applyFill="1" applyBorder="1" applyAlignment="1" applyProtection="1">
      <alignment horizontal="left" vertical="center"/>
      <protection locked="0"/>
    </xf>
    <xf numFmtId="49" fontId="8" fillId="4" borderId="27" xfId="0" applyNumberFormat="1" applyFont="1" applyFill="1" applyBorder="1" applyAlignment="1">
      <alignment horizontal="center" vertical="center" wrapText="1"/>
    </xf>
    <xf numFmtId="0" fontId="0" fillId="0" borderId="23" xfId="0" applyBorder="1" applyAlignment="1" applyProtection="1">
      <alignment horizontal="center" vertical="center"/>
      <protection locked="0"/>
    </xf>
    <xf numFmtId="0" fontId="0" fillId="0" borderId="22" xfId="0" applyBorder="1" applyAlignment="1" applyProtection="1">
      <alignment horizontal="center" vertical="center"/>
      <protection locked="0"/>
    </xf>
    <xf numFmtId="165" fontId="8" fillId="4" borderId="24" xfId="0" applyNumberFormat="1" applyFont="1" applyFill="1" applyBorder="1" applyAlignment="1" applyProtection="1">
      <alignment horizontal="center" vertical="center"/>
      <protection hidden="1"/>
    </xf>
    <xf numFmtId="0" fontId="0" fillId="4" borderId="27" xfId="0" quotePrefix="1" applyFill="1" applyBorder="1" applyAlignment="1" applyProtection="1">
      <alignment horizontal="center" vertical="center"/>
      <protection hidden="1"/>
    </xf>
    <xf numFmtId="165" fontId="8" fillId="4" borderId="29" xfId="0" applyNumberFormat="1" applyFont="1" applyFill="1" applyBorder="1" applyAlignment="1" applyProtection="1">
      <alignment horizontal="center" vertical="center"/>
      <protection hidden="1"/>
    </xf>
    <xf numFmtId="0" fontId="12" fillId="2" borderId="0" xfId="0" applyFont="1" applyFill="1" applyAlignment="1">
      <alignment vertical="center"/>
    </xf>
    <xf numFmtId="0" fontId="0" fillId="0" borderId="22" xfId="0" applyBorder="1" applyAlignment="1" applyProtection="1">
      <alignment horizontal="left" vertical="center"/>
      <protection locked="0"/>
    </xf>
    <xf numFmtId="0" fontId="4" fillId="4" borderId="31" xfId="0" applyFont="1" applyFill="1" applyBorder="1" applyAlignment="1">
      <alignment horizontal="justify" vertical="top" wrapText="1"/>
    </xf>
    <xf numFmtId="2" fontId="3" fillId="3" borderId="7" xfId="0" applyNumberFormat="1" applyFont="1" applyFill="1" applyBorder="1" applyAlignment="1">
      <alignment horizontal="left" vertical="center" wrapText="1"/>
    </xf>
    <xf numFmtId="0" fontId="7" fillId="4" borderId="32" xfId="0" applyFont="1" applyFill="1" applyBorder="1" applyAlignment="1">
      <alignment vertical="top" wrapText="1"/>
    </xf>
    <xf numFmtId="2" fontId="3" fillId="5" borderId="7" xfId="0" applyNumberFormat="1" applyFont="1" applyFill="1" applyBorder="1" applyAlignment="1">
      <alignment horizontal="left" vertical="center" wrapText="1"/>
    </xf>
    <xf numFmtId="10" fontId="0" fillId="2" borderId="0" xfId="1" applyNumberFormat="1" applyFont="1" applyFill="1" applyAlignment="1" applyProtection="1">
      <alignment horizontal="center"/>
      <protection locked="0"/>
    </xf>
    <xf numFmtId="165" fontId="8" fillId="2" borderId="0" xfId="0" applyNumberFormat="1" applyFont="1" applyFill="1" applyProtection="1">
      <protection locked="0"/>
    </xf>
    <xf numFmtId="0" fontId="8" fillId="2" borderId="0" xfId="0" applyFont="1" applyFill="1" applyProtection="1">
      <protection locked="0"/>
    </xf>
    <xf numFmtId="4" fontId="16" fillId="2" borderId="0" xfId="0" applyNumberFormat="1" applyFont="1" applyFill="1" applyAlignment="1">
      <alignment horizontal="left"/>
    </xf>
    <xf numFmtId="0" fontId="4" fillId="4" borderId="28" xfId="0" applyFont="1" applyFill="1" applyBorder="1" applyAlignment="1">
      <alignment horizontal="center" vertical="top" wrapText="1"/>
    </xf>
    <xf numFmtId="0" fontId="12" fillId="3" borderId="0" xfId="0" applyFont="1" applyFill="1" applyAlignment="1" applyProtection="1">
      <alignment horizontal="center" vertical="center"/>
      <protection locked="0"/>
    </xf>
    <xf numFmtId="168" fontId="8" fillId="2" borderId="0" xfId="0" applyNumberFormat="1" applyFont="1" applyFill="1" applyAlignment="1">
      <alignment horizontal="center" vertical="center"/>
    </xf>
    <xf numFmtId="0" fontId="4" fillId="4" borderId="21" xfId="0" applyFont="1" applyFill="1" applyBorder="1" applyAlignment="1">
      <alignment horizontal="justify" vertical="center" wrapText="1"/>
    </xf>
    <xf numFmtId="0" fontId="4" fillId="4" borderId="15" xfId="0" applyFont="1" applyFill="1" applyBorder="1" applyAlignment="1">
      <alignment horizontal="center" vertical="center" wrapText="1"/>
    </xf>
    <xf numFmtId="0" fontId="4" fillId="4" borderId="27" xfId="0" applyFont="1" applyFill="1" applyBorder="1" applyAlignment="1">
      <alignment horizontal="center" vertical="center" wrapText="1"/>
    </xf>
    <xf numFmtId="9" fontId="0" fillId="2" borderId="0" xfId="1" applyFont="1" applyFill="1" applyBorder="1"/>
    <xf numFmtId="0" fontId="5" fillId="3" borderId="20" xfId="0" applyFont="1" applyFill="1" applyBorder="1" applyAlignment="1">
      <alignment horizontal="left" vertical="top" wrapText="1"/>
    </xf>
    <xf numFmtId="0" fontId="4" fillId="4" borderId="33" xfId="0" applyFont="1" applyFill="1" applyBorder="1" applyAlignment="1">
      <alignment horizontal="center" vertical="top" wrapText="1"/>
    </xf>
    <xf numFmtId="0" fontId="4" fillId="4" borderId="31" xfId="0" applyFont="1" applyFill="1" applyBorder="1" applyAlignment="1">
      <alignment horizontal="center" vertical="top" wrapText="1"/>
    </xf>
    <xf numFmtId="0" fontId="7" fillId="4" borderId="33" xfId="0" applyFont="1" applyFill="1" applyBorder="1" applyAlignment="1">
      <alignment horizontal="center" vertical="top" wrapText="1"/>
    </xf>
    <xf numFmtId="0" fontId="7" fillId="4" borderId="18" xfId="0" applyFont="1" applyFill="1" applyBorder="1" applyAlignment="1">
      <alignment horizontal="center" vertical="top" wrapText="1"/>
    </xf>
    <xf numFmtId="0" fontId="8" fillId="4" borderId="21" xfId="0" applyFont="1" applyFill="1" applyBorder="1" applyAlignment="1">
      <alignment horizontal="center" vertical="top" wrapText="1"/>
    </xf>
    <xf numFmtId="0" fontId="7" fillId="4" borderId="21" xfId="0" applyFont="1" applyFill="1" applyBorder="1" applyAlignment="1">
      <alignment horizontal="center" vertical="top" wrapText="1"/>
    </xf>
    <xf numFmtId="0" fontId="4" fillId="4" borderId="34" xfId="0" applyFont="1" applyFill="1" applyBorder="1" applyAlignment="1">
      <alignment horizontal="center" vertical="top" wrapText="1"/>
    </xf>
    <xf numFmtId="165" fontId="0" fillId="2" borderId="24" xfId="0" applyNumberFormat="1" applyFill="1" applyBorder="1" applyAlignment="1" applyProtection="1">
      <alignment horizontal="center"/>
      <protection locked="0"/>
    </xf>
    <xf numFmtId="4" fontId="0" fillId="2" borderId="29" xfId="0" applyNumberFormat="1" applyFill="1" applyBorder="1" applyAlignment="1" applyProtection="1">
      <alignment horizontal="center" vertical="center"/>
      <protection locked="0"/>
    </xf>
    <xf numFmtId="0" fontId="5" fillId="3" borderId="35" xfId="0" applyFont="1" applyFill="1" applyBorder="1" applyAlignment="1">
      <alignment horizontal="left" vertical="top" wrapText="1"/>
    </xf>
    <xf numFmtId="49" fontId="8" fillId="4" borderId="18" xfId="0" applyNumberFormat="1" applyFont="1" applyFill="1" applyBorder="1" applyAlignment="1">
      <alignment horizontal="center" vertical="center" wrapText="1"/>
    </xf>
    <xf numFmtId="49" fontId="8" fillId="4" borderId="24" xfId="0" applyNumberFormat="1" applyFont="1" applyFill="1" applyBorder="1" applyAlignment="1">
      <alignment horizontal="center" vertical="center" wrapText="1"/>
    </xf>
    <xf numFmtId="49" fontId="8" fillId="4" borderId="29" xfId="0" applyNumberFormat="1" applyFont="1" applyFill="1" applyBorder="1" applyAlignment="1">
      <alignment horizontal="center" vertical="center" wrapText="1"/>
    </xf>
    <xf numFmtId="0" fontId="7" fillId="4" borderId="21" xfId="0" applyFont="1" applyFill="1" applyBorder="1" applyAlignment="1">
      <alignment horizontal="center" vertical="center" wrapText="1"/>
    </xf>
    <xf numFmtId="0" fontId="8" fillId="4" borderId="27" xfId="0" applyFont="1" applyFill="1" applyBorder="1" applyAlignment="1">
      <alignment horizontal="center" vertical="center" wrapText="1"/>
    </xf>
    <xf numFmtId="165" fontId="0" fillId="2" borderId="6" xfId="0" applyNumberFormat="1" applyFill="1" applyBorder="1" applyAlignment="1" applyProtection="1">
      <alignment horizontal="center"/>
      <protection locked="0"/>
    </xf>
    <xf numFmtId="165" fontId="12" fillId="2" borderId="6" xfId="0" applyNumberFormat="1" applyFont="1" applyFill="1" applyBorder="1" applyAlignment="1" applyProtection="1">
      <alignment horizontal="center"/>
      <protection locked="0"/>
    </xf>
    <xf numFmtId="165" fontId="0" fillId="2" borderId="36" xfId="0" applyNumberFormat="1" applyFill="1" applyBorder="1" applyAlignment="1" applyProtection="1">
      <alignment horizontal="center"/>
      <protection locked="0"/>
    </xf>
    <xf numFmtId="0" fontId="0" fillId="2" borderId="22" xfId="0" applyFill="1" applyBorder="1" applyAlignment="1" applyProtection="1">
      <alignment horizontal="center"/>
      <protection locked="0"/>
    </xf>
    <xf numFmtId="0" fontId="0" fillId="2" borderId="37" xfId="0" applyFill="1" applyBorder="1" applyAlignment="1" applyProtection="1">
      <alignment horizontal="center"/>
      <protection locked="0"/>
    </xf>
    <xf numFmtId="0" fontId="5" fillId="3" borderId="26" xfId="0" applyFont="1" applyFill="1" applyBorder="1" applyAlignment="1">
      <alignment horizontal="left" vertical="top" wrapText="1"/>
    </xf>
    <xf numFmtId="0" fontId="0" fillId="2" borderId="23" xfId="0" applyFill="1" applyBorder="1" applyAlignment="1" applyProtection="1">
      <alignment horizontal="center"/>
      <protection locked="0"/>
    </xf>
    <xf numFmtId="165" fontId="0" fillId="2" borderId="5" xfId="0" applyNumberFormat="1" applyFill="1" applyBorder="1" applyAlignment="1" applyProtection="1">
      <alignment horizontal="center"/>
      <protection locked="0"/>
    </xf>
    <xf numFmtId="165" fontId="0" fillId="2" borderId="38" xfId="0" applyNumberFormat="1" applyFill="1" applyBorder="1" applyAlignment="1" applyProtection="1">
      <alignment horizontal="center"/>
      <protection locked="0"/>
    </xf>
    <xf numFmtId="4" fontId="0" fillId="2" borderId="23" xfId="0" applyNumberFormat="1" applyFill="1" applyBorder="1" applyAlignment="1" applyProtection="1">
      <alignment horizontal="center" vertical="center"/>
      <protection locked="0"/>
    </xf>
    <xf numFmtId="4" fontId="0" fillId="2" borderId="26" xfId="0" applyNumberFormat="1" applyFill="1" applyBorder="1" applyAlignment="1" applyProtection="1">
      <alignment horizontal="center" vertical="center"/>
      <protection locked="0"/>
    </xf>
    <xf numFmtId="4" fontId="0" fillId="2" borderId="38" xfId="0" applyNumberFormat="1" applyFill="1" applyBorder="1" applyAlignment="1" applyProtection="1">
      <alignment horizontal="center" vertical="center"/>
      <protection locked="0"/>
    </xf>
    <xf numFmtId="49" fontId="8" fillId="4" borderId="36" xfId="0" applyNumberFormat="1" applyFont="1" applyFill="1" applyBorder="1" applyAlignment="1">
      <alignment horizontal="center" vertical="center" wrapText="1"/>
    </xf>
    <xf numFmtId="0" fontId="5" fillId="3" borderId="38" xfId="0" applyFont="1" applyFill="1" applyBorder="1" applyAlignment="1">
      <alignment horizontal="left" vertical="top" wrapText="1"/>
    </xf>
    <xf numFmtId="49" fontId="8" fillId="4" borderId="21" xfId="0" applyNumberFormat="1" applyFont="1" applyFill="1" applyBorder="1" applyAlignment="1">
      <alignment horizontal="center" vertical="center" wrapText="1"/>
    </xf>
    <xf numFmtId="0" fontId="5" fillId="3" borderId="39" xfId="0" applyFont="1" applyFill="1" applyBorder="1" applyAlignment="1">
      <alignment horizontal="left" vertical="top" wrapText="1"/>
    </xf>
    <xf numFmtId="168" fontId="17" fillId="4" borderId="15" xfId="0" quotePrefix="1" applyNumberFormat="1" applyFont="1" applyFill="1" applyBorder="1" applyAlignment="1">
      <alignment horizontal="center" vertical="center"/>
    </xf>
    <xf numFmtId="168" fontId="5" fillId="4" borderId="15" xfId="0" applyNumberFormat="1" applyFont="1" applyFill="1" applyBorder="1" applyAlignment="1">
      <alignment horizontal="center" vertical="center" wrapText="1"/>
    </xf>
    <xf numFmtId="165" fontId="7" fillId="4" borderId="14" xfId="0" applyNumberFormat="1" applyFont="1" applyFill="1" applyBorder="1" applyAlignment="1">
      <alignment horizontal="center" vertical="center" wrapText="1"/>
    </xf>
    <xf numFmtId="4" fontId="17" fillId="4" borderId="24" xfId="0" quotePrefix="1" applyNumberFormat="1" applyFont="1" applyFill="1" applyBorder="1" applyAlignment="1">
      <alignment horizontal="right"/>
    </xf>
    <xf numFmtId="168" fontId="7" fillId="4" borderId="29" xfId="0" applyNumberFormat="1" applyFont="1" applyFill="1" applyBorder="1" applyAlignment="1">
      <alignment horizontal="center" vertical="top" wrapText="1"/>
    </xf>
    <xf numFmtId="165" fontId="7" fillId="4" borderId="29" xfId="0" applyNumberFormat="1" applyFont="1" applyFill="1" applyBorder="1" applyAlignment="1">
      <alignment horizontal="center" vertical="top" wrapText="1"/>
    </xf>
    <xf numFmtId="0" fontId="12" fillId="3" borderId="32" xfId="0" applyFont="1" applyFill="1" applyBorder="1" applyAlignment="1">
      <alignment horizontal="left" vertical="center"/>
    </xf>
    <xf numFmtId="0" fontId="7" fillId="4" borderId="21" xfId="0" applyFont="1" applyFill="1" applyBorder="1" applyAlignment="1">
      <alignment horizontal="left" vertical="center" wrapText="1"/>
    </xf>
    <xf numFmtId="4" fontId="16" fillId="4" borderId="15" xfId="0" quotePrefix="1" applyNumberFormat="1" applyFont="1" applyFill="1" applyBorder="1" applyAlignment="1">
      <alignment horizontal="center" vertical="center"/>
    </xf>
    <xf numFmtId="0" fontId="0" fillId="3" borderId="26" xfId="0" applyFill="1" applyBorder="1" applyAlignment="1">
      <alignment horizontal="left" vertical="center"/>
    </xf>
    <xf numFmtId="0" fontId="8" fillId="4" borderId="15" xfId="0" applyFont="1" applyFill="1" applyBorder="1" applyAlignment="1">
      <alignment horizontal="center" vertical="center" wrapText="1"/>
    </xf>
    <xf numFmtId="165" fontId="8" fillId="4" borderId="15" xfId="0" applyNumberFormat="1" applyFont="1" applyFill="1" applyBorder="1" applyAlignment="1">
      <alignment horizontal="center" vertical="center" wrapText="1"/>
    </xf>
    <xf numFmtId="0" fontId="0" fillId="3" borderId="25" xfId="0" applyFill="1" applyBorder="1" applyAlignment="1">
      <alignment horizontal="left" vertical="center"/>
    </xf>
    <xf numFmtId="0" fontId="12" fillId="0" borderId="23" xfId="0" applyFont="1" applyBorder="1" applyAlignment="1" applyProtection="1">
      <alignment horizontal="center" vertical="center"/>
      <protection locked="0"/>
    </xf>
    <xf numFmtId="0" fontId="4" fillId="4" borderId="21" xfId="0" applyFont="1" applyFill="1" applyBorder="1" applyAlignment="1">
      <alignment horizontal="center" vertical="top" wrapText="1"/>
    </xf>
    <xf numFmtId="49" fontId="8" fillId="4" borderId="16" xfId="0" applyNumberFormat="1" applyFont="1" applyFill="1" applyBorder="1" applyAlignment="1">
      <alignment horizontal="center" vertical="center" wrapText="1"/>
    </xf>
    <xf numFmtId="49" fontId="8" fillId="4" borderId="14" xfId="0" applyNumberFormat="1" applyFont="1" applyFill="1" applyBorder="1" applyAlignment="1">
      <alignment horizontal="center" vertical="center" wrapText="1"/>
    </xf>
    <xf numFmtId="167" fontId="5" fillId="2" borderId="0" xfId="0" applyNumberFormat="1" applyFont="1" applyFill="1" applyAlignment="1">
      <alignment horizontal="center" vertical="center" wrapText="1"/>
    </xf>
    <xf numFmtId="0" fontId="5" fillId="3" borderId="40" xfId="0" applyFont="1" applyFill="1" applyBorder="1" applyAlignment="1">
      <alignment horizontal="left" vertical="center" wrapText="1"/>
    </xf>
    <xf numFmtId="0" fontId="4" fillId="4" borderId="21" xfId="0" applyFont="1" applyFill="1" applyBorder="1" applyAlignment="1">
      <alignment horizontal="center" vertical="center" wrapText="1"/>
    </xf>
    <xf numFmtId="0" fontId="5" fillId="3" borderId="32" xfId="0" applyFont="1" applyFill="1" applyBorder="1" applyAlignment="1">
      <alignment horizontal="left" vertical="center" wrapText="1"/>
    </xf>
    <xf numFmtId="49" fontId="8" fillId="4" borderId="33" xfId="0" applyNumberFormat="1" applyFont="1" applyFill="1" applyBorder="1" applyAlignment="1">
      <alignment horizontal="center" vertical="center" wrapText="1"/>
    </xf>
    <xf numFmtId="49" fontId="25" fillId="4" borderId="24" xfId="0" applyNumberFormat="1" applyFont="1" applyFill="1" applyBorder="1" applyAlignment="1">
      <alignment horizontal="center" vertical="center" wrapText="1"/>
    </xf>
    <xf numFmtId="49" fontId="25" fillId="4" borderId="29" xfId="0" applyNumberFormat="1" applyFont="1" applyFill="1" applyBorder="1" applyAlignment="1">
      <alignment horizontal="center" vertical="center" wrapText="1"/>
    </xf>
    <xf numFmtId="49" fontId="25" fillId="4" borderId="41" xfId="0" applyNumberFormat="1" applyFont="1" applyFill="1" applyBorder="1" applyAlignment="1">
      <alignment horizontal="center" vertical="center" wrapText="1"/>
    </xf>
    <xf numFmtId="49" fontId="25" fillId="4" borderId="42" xfId="0" applyNumberFormat="1" applyFont="1" applyFill="1" applyBorder="1" applyAlignment="1">
      <alignment horizontal="center" vertical="center" wrapText="1"/>
    </xf>
    <xf numFmtId="49" fontId="25" fillId="4" borderId="43" xfId="0" applyNumberFormat="1" applyFont="1" applyFill="1" applyBorder="1" applyAlignment="1">
      <alignment horizontal="center" vertical="center" wrapText="1"/>
    </xf>
    <xf numFmtId="49" fontId="25" fillId="4" borderId="44" xfId="0" applyNumberFormat="1" applyFont="1" applyFill="1" applyBorder="1" applyAlignment="1">
      <alignment horizontal="center" vertical="center" wrapText="1"/>
    </xf>
    <xf numFmtId="49" fontId="25" fillId="4" borderId="45" xfId="0" applyNumberFormat="1" applyFont="1" applyFill="1" applyBorder="1" applyAlignment="1">
      <alignment horizontal="center" vertical="center" wrapText="1"/>
    </xf>
    <xf numFmtId="49" fontId="25" fillId="4" borderId="46" xfId="0" applyNumberFormat="1" applyFont="1" applyFill="1" applyBorder="1" applyAlignment="1">
      <alignment horizontal="center" vertical="center" wrapText="1"/>
    </xf>
    <xf numFmtId="49" fontId="25" fillId="4" borderId="36" xfId="0" applyNumberFormat="1" applyFont="1" applyFill="1" applyBorder="1" applyAlignment="1">
      <alignment horizontal="center" vertical="center" wrapText="1"/>
    </xf>
    <xf numFmtId="0" fontId="0" fillId="3" borderId="32" xfId="0" applyFill="1" applyBorder="1" applyAlignment="1">
      <alignment horizontal="left" vertical="center"/>
    </xf>
    <xf numFmtId="0" fontId="5" fillId="3" borderId="45" xfId="0" applyFont="1" applyFill="1" applyBorder="1" applyAlignment="1">
      <alignment horizontal="left" vertical="center" wrapText="1"/>
    </xf>
    <xf numFmtId="0" fontId="26" fillId="2" borderId="0" xfId="0" applyFont="1" applyFill="1" applyProtection="1">
      <protection locked="0"/>
    </xf>
    <xf numFmtId="0" fontId="0" fillId="3" borderId="4" xfId="0" applyFill="1" applyBorder="1" applyAlignment="1" applyProtection="1">
      <alignment horizontal="center" vertical="center"/>
      <protection hidden="1"/>
    </xf>
    <xf numFmtId="165" fontId="0" fillId="0" borderId="10" xfId="0" applyNumberFormat="1" applyBorder="1" applyAlignment="1" applyProtection="1">
      <alignment horizontal="center" vertical="center"/>
      <protection locked="0"/>
    </xf>
    <xf numFmtId="165" fontId="0" fillId="3" borderId="10" xfId="0" applyNumberFormat="1" applyFill="1" applyBorder="1" applyAlignment="1" applyProtection="1">
      <alignment horizontal="center" vertical="center"/>
      <protection hidden="1"/>
    </xf>
    <xf numFmtId="4" fontId="0" fillId="3" borderId="10" xfId="0" applyNumberFormat="1" applyFill="1" applyBorder="1" applyAlignment="1" applyProtection="1">
      <alignment horizontal="center" vertical="center"/>
      <protection hidden="1"/>
    </xf>
    <xf numFmtId="4" fontId="8" fillId="3" borderId="10" xfId="0" applyNumberFormat="1" applyFont="1" applyFill="1" applyBorder="1" applyAlignment="1" applyProtection="1">
      <alignment horizontal="center" vertical="center"/>
      <protection hidden="1"/>
    </xf>
    <xf numFmtId="0" fontId="4" fillId="4" borderId="33" xfId="0" applyFont="1" applyFill="1" applyBorder="1" applyAlignment="1">
      <alignment horizontal="justify" vertical="top" wrapText="1"/>
    </xf>
    <xf numFmtId="0" fontId="5" fillId="3" borderId="8" xfId="0" applyFont="1" applyFill="1" applyBorder="1" applyAlignment="1">
      <alignment vertical="top" wrapText="1"/>
    </xf>
    <xf numFmtId="0" fontId="5" fillId="3" borderId="9" xfId="0" applyFont="1" applyFill="1" applyBorder="1" applyAlignment="1">
      <alignment vertical="top" wrapText="1"/>
    </xf>
    <xf numFmtId="0" fontId="5" fillId="3" borderId="7" xfId="0" applyFont="1" applyFill="1" applyBorder="1" applyAlignment="1">
      <alignment horizontal="justify" vertical="center" wrapText="1"/>
    </xf>
    <xf numFmtId="0" fontId="8" fillId="4" borderId="27" xfId="0" quotePrefix="1" applyFont="1" applyFill="1" applyBorder="1" applyAlignment="1">
      <alignment horizontal="center" vertical="center"/>
    </xf>
    <xf numFmtId="165" fontId="8" fillId="4" borderId="41" xfId="0" quotePrefix="1" applyNumberFormat="1" applyFont="1" applyFill="1" applyBorder="1" applyAlignment="1" applyProtection="1">
      <alignment horizontal="center" vertical="center"/>
      <protection hidden="1"/>
    </xf>
    <xf numFmtId="165" fontId="8" fillId="4" borderId="42" xfId="0" quotePrefix="1" applyNumberFormat="1" applyFont="1" applyFill="1" applyBorder="1" applyAlignment="1" applyProtection="1">
      <alignment horizontal="center" vertical="center"/>
      <protection hidden="1"/>
    </xf>
    <xf numFmtId="4" fontId="8" fillId="4" borderId="43" xfId="0" quotePrefix="1" applyNumberFormat="1" applyFont="1" applyFill="1" applyBorder="1" applyAlignment="1">
      <alignment horizontal="center" vertical="center"/>
    </xf>
    <xf numFmtId="4" fontId="8" fillId="4" borderId="18" xfId="0" quotePrefix="1" applyNumberFormat="1" applyFont="1" applyFill="1" applyBorder="1" applyAlignment="1">
      <alignment horizontal="center" vertical="center"/>
    </xf>
    <xf numFmtId="165" fontId="0" fillId="4" borderId="29" xfId="0" applyNumberFormat="1" applyFill="1" applyBorder="1" applyAlignment="1" applyProtection="1">
      <alignment horizontal="center" vertical="center"/>
      <protection locked="0"/>
    </xf>
    <xf numFmtId="0" fontId="7" fillId="3" borderId="26" xfId="0" applyFont="1" applyFill="1" applyBorder="1" applyAlignment="1">
      <alignment horizontal="center" vertical="center" wrapText="1"/>
    </xf>
    <xf numFmtId="0" fontId="7" fillId="3" borderId="18" xfId="0" applyFont="1" applyFill="1" applyBorder="1" applyAlignment="1">
      <alignment horizontal="center" vertical="center" wrapText="1"/>
    </xf>
    <xf numFmtId="49" fontId="25" fillId="4" borderId="47" xfId="0" applyNumberFormat="1" applyFont="1" applyFill="1" applyBorder="1" applyAlignment="1">
      <alignment horizontal="center" vertical="center" wrapText="1"/>
    </xf>
    <xf numFmtId="49" fontId="25" fillId="4" borderId="18" xfId="0" applyNumberFormat="1" applyFont="1" applyFill="1" applyBorder="1" applyAlignment="1">
      <alignment horizontal="center" vertical="center" wrapText="1"/>
    </xf>
    <xf numFmtId="49" fontId="25" fillId="4" borderId="21" xfId="0" applyNumberFormat="1" applyFont="1" applyFill="1" applyBorder="1" applyAlignment="1">
      <alignment horizontal="center" vertical="center" wrapText="1"/>
    </xf>
    <xf numFmtId="49" fontId="25" fillId="4" borderId="15" xfId="0" applyNumberFormat="1" applyFont="1" applyFill="1" applyBorder="1" applyAlignment="1">
      <alignment horizontal="center" vertical="center" wrapText="1"/>
    </xf>
    <xf numFmtId="49" fontId="25" fillId="4" borderId="27" xfId="0" applyNumberFormat="1" applyFont="1" applyFill="1" applyBorder="1" applyAlignment="1">
      <alignment horizontal="center" vertical="center" wrapText="1"/>
    </xf>
    <xf numFmtId="169" fontId="0" fillId="3" borderId="10" xfId="0" applyNumberFormat="1" applyFill="1" applyBorder="1" applyAlignment="1" applyProtection="1">
      <alignment horizontal="center" vertical="center"/>
      <protection hidden="1"/>
    </xf>
    <xf numFmtId="165" fontId="8" fillId="3" borderId="10" xfId="0" applyNumberFormat="1" applyFont="1" applyFill="1" applyBorder="1" applyAlignment="1" applyProtection="1">
      <alignment horizontal="center" vertical="center"/>
      <protection hidden="1"/>
    </xf>
    <xf numFmtId="0" fontId="5" fillId="3" borderId="26" xfId="0" applyFont="1" applyFill="1" applyBorder="1" applyAlignment="1">
      <alignment vertical="center" wrapText="1"/>
    </xf>
    <xf numFmtId="0" fontId="0" fillId="0" borderId="0" xfId="0" applyAlignment="1">
      <alignment vertical="center"/>
    </xf>
    <xf numFmtId="0" fontId="5" fillId="3" borderId="18" xfId="0" applyFont="1" applyFill="1" applyBorder="1" applyAlignment="1">
      <alignment vertical="center" wrapText="1"/>
    </xf>
    <xf numFmtId="0" fontId="5" fillId="3" borderId="8" xfId="0" applyFont="1" applyFill="1" applyBorder="1" applyAlignment="1">
      <alignment vertical="center" wrapText="1"/>
    </xf>
    <xf numFmtId="0" fontId="5" fillId="3" borderId="9" xfId="0" applyFont="1" applyFill="1" applyBorder="1" applyAlignment="1">
      <alignment vertical="center" wrapText="1"/>
    </xf>
    <xf numFmtId="0" fontId="11" fillId="2" borderId="0" xfId="0" applyFont="1" applyFill="1"/>
    <xf numFmtId="0" fontId="5" fillId="4" borderId="9" xfId="0" applyFont="1" applyFill="1" applyBorder="1" applyAlignment="1">
      <alignment vertical="top" wrapText="1"/>
    </xf>
    <xf numFmtId="0" fontId="5" fillId="3" borderId="13" xfId="0" applyFont="1" applyFill="1" applyBorder="1" applyAlignment="1">
      <alignment vertical="top" wrapText="1"/>
    </xf>
    <xf numFmtId="0" fontId="5" fillId="4" borderId="48" xfId="0" applyFont="1" applyFill="1" applyBorder="1" applyAlignment="1">
      <alignment vertical="top" wrapText="1"/>
    </xf>
    <xf numFmtId="0" fontId="5" fillId="4" borderId="13" xfId="0" applyFont="1" applyFill="1" applyBorder="1" applyAlignment="1">
      <alignment vertical="top" wrapText="1"/>
    </xf>
    <xf numFmtId="0" fontId="5" fillId="3" borderId="48" xfId="0" applyFont="1" applyFill="1" applyBorder="1" applyAlignment="1">
      <alignment vertical="top" wrapText="1"/>
    </xf>
    <xf numFmtId="0" fontId="5" fillId="4" borderId="12" xfId="0" applyFont="1" applyFill="1" applyBorder="1" applyAlignment="1">
      <alignment vertical="top" wrapText="1"/>
    </xf>
    <xf numFmtId="0" fontId="7" fillId="4" borderId="33" xfId="0" applyFont="1" applyFill="1" applyBorder="1" applyAlignment="1">
      <alignment vertical="top" wrapText="1"/>
    </xf>
    <xf numFmtId="10" fontId="0" fillId="0" borderId="0" xfId="1" applyNumberFormat="1" applyFont="1" applyFill="1" applyBorder="1"/>
    <xf numFmtId="9" fontId="0" fillId="0" borderId="10" xfId="1" applyFont="1" applyFill="1" applyBorder="1" applyAlignment="1">
      <alignment horizontal="center" vertical="center"/>
    </xf>
    <xf numFmtId="10" fontId="12" fillId="3" borderId="10" xfId="1" applyNumberFormat="1" applyFont="1" applyFill="1" applyBorder="1" applyAlignment="1" applyProtection="1">
      <alignment horizontal="center" vertical="center"/>
      <protection hidden="1"/>
    </xf>
    <xf numFmtId="4" fontId="16" fillId="2" borderId="0" xfId="0" applyNumberFormat="1" applyFont="1" applyFill="1"/>
    <xf numFmtId="4" fontId="13" fillId="2" borderId="0" xfId="0" applyNumberFormat="1" applyFont="1" applyFill="1" applyAlignment="1">
      <alignment vertical="center" wrapText="1"/>
    </xf>
    <xf numFmtId="0" fontId="12" fillId="2" borderId="7" xfId="0" applyFont="1" applyFill="1" applyBorder="1" applyProtection="1">
      <protection locked="0"/>
    </xf>
    <xf numFmtId="4" fontId="8" fillId="2" borderId="7" xfId="0" applyNumberFormat="1" applyFont="1" applyFill="1" applyBorder="1" applyProtection="1">
      <protection locked="0"/>
    </xf>
    <xf numFmtId="1" fontId="12" fillId="2" borderId="4" xfId="0" applyNumberFormat="1" applyFont="1" applyFill="1" applyBorder="1" applyAlignment="1" applyProtection="1">
      <alignment horizontal="left" vertical="center"/>
      <protection locked="0"/>
    </xf>
    <xf numFmtId="165" fontId="8" fillId="2" borderId="38" xfId="0" quotePrefix="1" applyNumberFormat="1" applyFont="1" applyFill="1" applyBorder="1" applyAlignment="1" applyProtection="1">
      <alignment horizontal="center" vertical="center"/>
      <protection locked="0" hidden="1"/>
    </xf>
    <xf numFmtId="165" fontId="8" fillId="2" borderId="23" xfId="0" quotePrefix="1" applyNumberFormat="1" applyFont="1" applyFill="1" applyBorder="1" applyAlignment="1" applyProtection="1">
      <alignment horizontal="center" vertical="center"/>
      <protection locked="0" hidden="1"/>
    </xf>
    <xf numFmtId="165" fontId="8" fillId="2" borderId="24" xfId="0" quotePrefix="1" applyNumberFormat="1" applyFont="1" applyFill="1" applyBorder="1" applyAlignment="1" applyProtection="1">
      <alignment horizontal="center" vertical="center"/>
      <protection locked="0" hidden="1"/>
    </xf>
    <xf numFmtId="165" fontId="8" fillId="2" borderId="29" xfId="0" quotePrefix="1" applyNumberFormat="1" applyFont="1" applyFill="1" applyBorder="1" applyAlignment="1" applyProtection="1">
      <alignment horizontal="center" vertical="center"/>
      <protection locked="0" hidden="1"/>
    </xf>
    <xf numFmtId="165" fontId="19" fillId="2" borderId="38" xfId="0" applyNumberFormat="1" applyFont="1" applyFill="1" applyBorder="1" applyAlignment="1" applyProtection="1">
      <alignment horizontal="center"/>
      <protection locked="0"/>
    </xf>
    <xf numFmtId="165" fontId="8" fillId="2" borderId="7" xfId="0" applyNumberFormat="1" applyFont="1" applyFill="1" applyBorder="1" applyAlignment="1" applyProtection="1">
      <alignment horizontal="center"/>
      <protection locked="0"/>
    </xf>
    <xf numFmtId="165" fontId="8" fillId="2" borderId="39" xfId="0" applyNumberFormat="1" applyFont="1" applyFill="1" applyBorder="1" applyAlignment="1" applyProtection="1">
      <alignment horizontal="center"/>
      <protection locked="0"/>
    </xf>
    <xf numFmtId="2" fontId="18" fillId="2" borderId="31" xfId="0" applyNumberFormat="1" applyFont="1" applyFill="1" applyBorder="1" applyAlignment="1" applyProtection="1">
      <alignment horizontal="center"/>
      <protection locked="0"/>
    </xf>
    <xf numFmtId="0" fontId="0" fillId="2" borderId="49" xfId="0" applyFill="1" applyBorder="1" applyAlignment="1" applyProtection="1">
      <alignment horizontal="center"/>
      <protection locked="0"/>
    </xf>
    <xf numFmtId="0" fontId="18" fillId="2" borderId="28" xfId="0" applyFont="1" applyFill="1" applyBorder="1" applyAlignment="1" applyProtection="1">
      <alignment horizontal="center"/>
      <protection locked="0"/>
    </xf>
    <xf numFmtId="4" fontId="0" fillId="2" borderId="28" xfId="0" applyNumberFormat="1" applyFill="1" applyBorder="1" applyAlignment="1" applyProtection="1">
      <alignment horizontal="center"/>
      <protection locked="0"/>
    </xf>
    <xf numFmtId="0" fontId="0" fillId="2" borderId="19" xfId="0" applyFill="1" applyBorder="1" applyAlignment="1" applyProtection="1">
      <alignment horizontal="center"/>
      <protection locked="0"/>
    </xf>
    <xf numFmtId="0" fontId="0" fillId="2" borderId="7" xfId="0" applyFill="1" applyBorder="1" applyAlignment="1" applyProtection="1">
      <alignment horizontal="center"/>
      <protection locked="0"/>
    </xf>
    <xf numFmtId="4" fontId="0" fillId="2" borderId="22" xfId="0" applyNumberFormat="1" applyFill="1" applyBorder="1" applyAlignment="1" applyProtection="1">
      <alignment horizontal="center"/>
      <protection locked="0"/>
    </xf>
    <xf numFmtId="0" fontId="0" fillId="2" borderId="19" xfId="0" applyFill="1" applyBorder="1" applyProtection="1">
      <protection locked="0"/>
    </xf>
    <xf numFmtId="0" fontId="0" fillId="2" borderId="22" xfId="0" applyFill="1" applyBorder="1" applyProtection="1">
      <protection locked="0"/>
    </xf>
    <xf numFmtId="4" fontId="0" fillId="2" borderId="22" xfId="0" applyNumberFormat="1" applyFill="1" applyBorder="1" applyProtection="1">
      <protection locked="0"/>
    </xf>
    <xf numFmtId="0" fontId="0" fillId="2" borderId="24" xfId="0" applyFill="1" applyBorder="1" applyProtection="1">
      <protection locked="0"/>
    </xf>
    <xf numFmtId="0" fontId="0" fillId="2" borderId="29" xfId="0" applyFill="1" applyBorder="1" applyProtection="1">
      <protection locked="0"/>
    </xf>
    <xf numFmtId="4" fontId="0" fillId="2" borderId="29" xfId="0" applyNumberFormat="1" applyFill="1" applyBorder="1" applyProtection="1">
      <protection locked="0"/>
    </xf>
    <xf numFmtId="165" fontId="17" fillId="2" borderId="38" xfId="0" applyNumberFormat="1" applyFont="1" applyFill="1" applyBorder="1" applyAlignment="1" applyProtection="1">
      <alignment horizontal="center" vertical="center"/>
      <protection locked="0"/>
    </xf>
    <xf numFmtId="3" fontId="0" fillId="2" borderId="50" xfId="0" applyNumberFormat="1" applyFill="1" applyBorder="1" applyAlignment="1" applyProtection="1">
      <alignment horizontal="center" vertical="center"/>
      <protection locked="0"/>
    </xf>
    <xf numFmtId="165" fontId="17" fillId="2" borderId="7" xfId="0" applyNumberFormat="1" applyFont="1" applyFill="1" applyBorder="1" applyAlignment="1" applyProtection="1">
      <alignment horizontal="center" vertical="center"/>
      <protection locked="0"/>
    </xf>
    <xf numFmtId="3" fontId="0" fillId="2" borderId="51" xfId="0" applyNumberFormat="1" applyFill="1" applyBorder="1" applyAlignment="1" applyProtection="1">
      <alignment horizontal="center" vertical="center"/>
      <protection locked="0"/>
    </xf>
    <xf numFmtId="165" fontId="17" fillId="2" borderId="39" xfId="0" applyNumberFormat="1" applyFont="1" applyFill="1" applyBorder="1" applyAlignment="1" applyProtection="1">
      <alignment horizontal="center" vertical="center"/>
      <protection locked="0"/>
    </xf>
    <xf numFmtId="3" fontId="0" fillId="2" borderId="52" xfId="0" applyNumberFormat="1" applyFill="1" applyBorder="1" applyAlignment="1" applyProtection="1">
      <alignment horizontal="center" vertical="center"/>
      <protection locked="0"/>
    </xf>
    <xf numFmtId="0" fontId="17" fillId="2" borderId="26" xfId="0" applyFont="1" applyFill="1" applyBorder="1" applyAlignment="1" applyProtection="1">
      <alignment horizontal="center"/>
      <protection locked="0"/>
    </xf>
    <xf numFmtId="0" fontId="0" fillId="2" borderId="38" xfId="0" applyFill="1" applyBorder="1" applyProtection="1">
      <protection locked="0"/>
    </xf>
    <xf numFmtId="0" fontId="0" fillId="2" borderId="38" xfId="0" applyFill="1" applyBorder="1" applyAlignment="1" applyProtection="1">
      <alignment horizontal="center"/>
      <protection locked="0"/>
    </xf>
    <xf numFmtId="0" fontId="17" fillId="2" borderId="19" xfId="0" applyFont="1" applyFill="1" applyBorder="1" applyAlignment="1" applyProtection="1">
      <alignment horizontal="center"/>
      <protection locked="0"/>
    </xf>
    <xf numFmtId="0" fontId="17" fillId="2" borderId="25" xfId="0" applyFont="1" applyFill="1" applyBorder="1" applyAlignment="1" applyProtection="1">
      <alignment horizontal="center"/>
      <protection locked="0"/>
    </xf>
    <xf numFmtId="0" fontId="0" fillId="2" borderId="39" xfId="0" applyFill="1" applyBorder="1" applyProtection="1">
      <protection locked="0"/>
    </xf>
    <xf numFmtId="0" fontId="0" fillId="2" borderId="39" xfId="0" applyFill="1" applyBorder="1" applyAlignment="1" applyProtection="1">
      <alignment horizontal="center"/>
      <protection locked="0"/>
    </xf>
    <xf numFmtId="165" fontId="8" fillId="2" borderId="50" xfId="0" applyNumberFormat="1" applyFont="1" applyFill="1" applyBorder="1" applyAlignment="1" applyProtection="1">
      <alignment horizontal="center" vertical="center"/>
      <protection locked="0"/>
    </xf>
    <xf numFmtId="2" fontId="16" fillId="2" borderId="38" xfId="0" applyNumberFormat="1" applyFont="1" applyFill="1" applyBorder="1" applyAlignment="1" applyProtection="1">
      <alignment horizontal="center"/>
      <protection locked="0"/>
    </xf>
    <xf numFmtId="165" fontId="8" fillId="2" borderId="53" xfId="0" applyNumberFormat="1" applyFont="1" applyFill="1" applyBorder="1" applyAlignment="1" applyProtection="1">
      <alignment horizontal="center" vertical="center"/>
      <protection locked="0"/>
    </xf>
    <xf numFmtId="2" fontId="16" fillId="2" borderId="24" xfId="0" applyNumberFormat="1" applyFont="1" applyFill="1" applyBorder="1" applyAlignment="1" applyProtection="1">
      <alignment horizontal="center"/>
      <protection locked="0"/>
    </xf>
    <xf numFmtId="168" fontId="16" fillId="2" borderId="38" xfId="0" applyNumberFormat="1" applyFont="1" applyFill="1" applyBorder="1" applyAlignment="1" applyProtection="1">
      <alignment horizontal="center" vertical="center"/>
      <protection locked="0"/>
    </xf>
    <xf numFmtId="4" fontId="16" fillId="2" borderId="38" xfId="0" applyNumberFormat="1" applyFont="1" applyFill="1" applyBorder="1" applyAlignment="1" applyProtection="1">
      <alignment horizontal="center"/>
      <protection locked="0"/>
    </xf>
    <xf numFmtId="168" fontId="16" fillId="2" borderId="7" xfId="0" applyNumberFormat="1" applyFont="1" applyFill="1" applyBorder="1" applyAlignment="1" applyProtection="1">
      <alignment horizontal="center" vertical="center"/>
      <protection locked="0"/>
    </xf>
    <xf numFmtId="4" fontId="16" fillId="2" borderId="7" xfId="0" applyNumberFormat="1" applyFont="1" applyFill="1" applyBorder="1" applyAlignment="1" applyProtection="1">
      <alignment horizontal="center"/>
      <protection locked="0"/>
    </xf>
    <xf numFmtId="0" fontId="17" fillId="2" borderId="5" xfId="0" applyFont="1" applyFill="1" applyBorder="1" applyAlignment="1" applyProtection="1">
      <alignment horizontal="center"/>
      <protection locked="0"/>
    </xf>
    <xf numFmtId="0" fontId="17" fillId="2" borderId="6" xfId="0" applyFont="1" applyFill="1" applyBorder="1" applyAlignment="1" applyProtection="1">
      <alignment horizontal="center"/>
      <protection locked="0"/>
    </xf>
    <xf numFmtId="165" fontId="16" fillId="2" borderId="38" xfId="0" applyNumberFormat="1" applyFont="1" applyFill="1" applyBorder="1" applyAlignment="1" applyProtection="1">
      <alignment horizontal="center" vertical="center"/>
      <protection locked="0"/>
    </xf>
    <xf numFmtId="165" fontId="16" fillId="2" borderId="7" xfId="0" applyNumberFormat="1" applyFont="1" applyFill="1" applyBorder="1" applyAlignment="1" applyProtection="1">
      <alignment horizontal="center" vertical="center"/>
      <protection locked="0"/>
    </xf>
    <xf numFmtId="168" fontId="16" fillId="2" borderId="45" xfId="0" applyNumberFormat="1" applyFont="1" applyFill="1" applyBorder="1" applyAlignment="1" applyProtection="1">
      <alignment horizontal="center" vertical="center"/>
      <protection locked="0"/>
    </xf>
    <xf numFmtId="169" fontId="16" fillId="2" borderId="45" xfId="0" applyNumberFormat="1" applyFont="1" applyFill="1" applyBorder="1" applyAlignment="1" applyProtection="1">
      <alignment horizontal="center" vertical="center"/>
      <protection locked="0"/>
    </xf>
    <xf numFmtId="0" fontId="17" fillId="2" borderId="44" xfId="0" applyFont="1" applyFill="1" applyBorder="1" applyAlignment="1" applyProtection="1">
      <alignment horizontal="center"/>
      <protection locked="0"/>
    </xf>
    <xf numFmtId="165" fontId="0" fillId="2" borderId="38" xfId="0" applyNumberFormat="1" applyFill="1" applyBorder="1" applyAlignment="1" applyProtection="1">
      <alignment horizontal="center" vertical="center"/>
      <protection locked="0"/>
    </xf>
    <xf numFmtId="165" fontId="0" fillId="2" borderId="7" xfId="0" applyNumberFormat="1" applyFill="1" applyBorder="1" applyAlignment="1" applyProtection="1">
      <alignment horizontal="center" vertical="center"/>
      <protection locked="0"/>
    </xf>
    <xf numFmtId="165" fontId="0" fillId="2" borderId="39" xfId="0" applyNumberFormat="1" applyFill="1" applyBorder="1" applyAlignment="1" applyProtection="1">
      <alignment horizontal="center" vertical="center"/>
      <protection locked="0"/>
    </xf>
    <xf numFmtId="0" fontId="0" fillId="2" borderId="38" xfId="0" applyFill="1" applyBorder="1" applyAlignment="1" applyProtection="1">
      <alignment horizontal="center" vertical="center"/>
      <protection locked="0"/>
    </xf>
    <xf numFmtId="0" fontId="0" fillId="2" borderId="7" xfId="0" applyFill="1" applyBorder="1" applyAlignment="1" applyProtection="1">
      <alignment horizontal="center" vertical="center"/>
      <protection locked="0"/>
    </xf>
    <xf numFmtId="0" fontId="0" fillId="2" borderId="39" xfId="0" applyFill="1" applyBorder="1" applyAlignment="1" applyProtection="1">
      <alignment horizontal="center" vertical="center"/>
      <protection locked="0"/>
    </xf>
    <xf numFmtId="4" fontId="0" fillId="2" borderId="39" xfId="0" applyNumberFormat="1" applyFill="1" applyBorder="1" applyAlignment="1" applyProtection="1">
      <alignment horizontal="center" vertical="center"/>
      <protection locked="0"/>
    </xf>
    <xf numFmtId="0" fontId="0" fillId="0" borderId="37" xfId="0" applyBorder="1" applyAlignment="1" applyProtection="1">
      <alignment horizontal="center" vertical="center"/>
      <protection locked="0"/>
    </xf>
    <xf numFmtId="165" fontId="0" fillId="2" borderId="42" xfId="0" applyNumberFormat="1" applyFill="1" applyBorder="1" applyAlignment="1" applyProtection="1">
      <alignment horizontal="center" vertical="center"/>
      <protection locked="0"/>
    </xf>
    <xf numFmtId="0" fontId="0" fillId="2" borderId="41" xfId="0" applyFill="1" applyBorder="1" applyAlignment="1" applyProtection="1">
      <alignment horizontal="center" vertical="center"/>
      <protection locked="0"/>
    </xf>
    <xf numFmtId="0" fontId="0" fillId="2" borderId="42" xfId="0" applyFill="1" applyBorder="1" applyAlignment="1" applyProtection="1">
      <alignment horizontal="center" vertical="center"/>
      <protection locked="0"/>
    </xf>
    <xf numFmtId="4" fontId="0" fillId="2" borderId="42" xfId="0" applyNumberFormat="1" applyFill="1" applyBorder="1" applyAlignment="1" applyProtection="1">
      <alignment horizontal="center" vertical="center"/>
      <protection locked="0"/>
    </xf>
    <xf numFmtId="0" fontId="0" fillId="0" borderId="43" xfId="0" applyBorder="1" applyAlignment="1" applyProtection="1">
      <alignment horizontal="center" vertical="center"/>
      <protection locked="0"/>
    </xf>
    <xf numFmtId="0" fontId="0" fillId="2" borderId="16" xfId="0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alignment horizontal="center" vertical="center"/>
      <protection locked="0"/>
    </xf>
    <xf numFmtId="4" fontId="0" fillId="2" borderId="15" xfId="0" applyNumberFormat="1" applyFill="1" applyBorder="1" applyAlignment="1" applyProtection="1">
      <alignment horizontal="center" vertical="center"/>
      <protection locked="0"/>
    </xf>
    <xf numFmtId="0" fontId="0" fillId="0" borderId="27" xfId="0" applyBorder="1" applyAlignment="1" applyProtection="1">
      <alignment horizontal="center" vertical="center"/>
      <protection locked="0"/>
    </xf>
    <xf numFmtId="10" fontId="0" fillId="2" borderId="38" xfId="1" applyNumberFormat="1" applyFont="1" applyFill="1" applyBorder="1" applyAlignment="1" applyProtection="1">
      <alignment horizontal="center" vertical="center"/>
      <protection locked="0"/>
    </xf>
    <xf numFmtId="10" fontId="0" fillId="2" borderId="7" xfId="1" applyNumberFormat="1" applyFont="1" applyFill="1" applyBorder="1" applyAlignment="1" applyProtection="1">
      <alignment horizontal="center" vertical="center"/>
      <protection locked="0"/>
    </xf>
    <xf numFmtId="10" fontId="0" fillId="2" borderId="39" xfId="1" applyNumberFormat="1" applyFont="1" applyFill="1" applyBorder="1" applyAlignment="1" applyProtection="1">
      <alignment horizontal="center" vertical="center"/>
      <protection locked="0"/>
    </xf>
    <xf numFmtId="165" fontId="0" fillId="2" borderId="38" xfId="0" applyNumberFormat="1" applyFill="1" applyBorder="1" applyAlignment="1" applyProtection="1">
      <alignment horizontal="center" vertical="center" wrapText="1"/>
      <protection locked="0"/>
    </xf>
    <xf numFmtId="165" fontId="0" fillId="2" borderId="7" xfId="0" applyNumberFormat="1" applyFill="1" applyBorder="1" applyAlignment="1" applyProtection="1">
      <alignment horizontal="center" vertical="center" wrapText="1"/>
      <protection locked="0"/>
    </xf>
    <xf numFmtId="165" fontId="0" fillId="2" borderId="39" xfId="0" applyNumberFormat="1" applyFill="1" applyBorder="1" applyAlignment="1" applyProtection="1">
      <alignment horizontal="center" vertical="center" wrapText="1"/>
      <protection locked="0"/>
    </xf>
    <xf numFmtId="0" fontId="0" fillId="2" borderId="23" xfId="0" applyFill="1" applyBorder="1" applyAlignment="1" applyProtection="1">
      <alignment horizontal="center" vertical="center"/>
      <protection locked="0"/>
    </xf>
    <xf numFmtId="0" fontId="0" fillId="2" borderId="29" xfId="0" applyFill="1" applyBorder="1" applyAlignment="1" applyProtection="1">
      <alignment horizontal="center" vertical="center"/>
      <protection locked="0"/>
    </xf>
    <xf numFmtId="165" fontId="0" fillId="2" borderId="24" xfId="0" applyNumberFormat="1" applyFill="1" applyBorder="1" applyAlignment="1" applyProtection="1">
      <alignment horizontal="center" vertical="center"/>
      <protection locked="0"/>
    </xf>
    <xf numFmtId="165" fontId="8" fillId="2" borderId="43" xfId="0" applyNumberFormat="1" applyFont="1" applyFill="1" applyBorder="1" applyAlignment="1" applyProtection="1">
      <alignment horizontal="center" vertical="center"/>
      <protection locked="0"/>
    </xf>
    <xf numFmtId="168" fontId="8" fillId="2" borderId="38" xfId="0" applyNumberFormat="1" applyFont="1" applyFill="1" applyBorder="1" applyAlignment="1" applyProtection="1">
      <alignment horizontal="center" vertical="center"/>
      <protection locked="0"/>
    </xf>
    <xf numFmtId="168" fontId="8" fillId="2" borderId="24" xfId="0" applyNumberFormat="1" applyFont="1" applyFill="1" applyBorder="1" applyAlignment="1" applyProtection="1">
      <alignment horizontal="center" vertical="center"/>
      <protection locked="0"/>
    </xf>
    <xf numFmtId="168" fontId="8" fillId="2" borderId="43" xfId="0" applyNumberFormat="1" applyFont="1" applyFill="1" applyBorder="1" applyAlignment="1" applyProtection="1">
      <alignment horizontal="center" vertical="center"/>
      <protection locked="0"/>
    </xf>
    <xf numFmtId="0" fontId="0" fillId="2" borderId="50" xfId="0" applyFill="1" applyBorder="1" applyAlignment="1" applyProtection="1">
      <alignment horizontal="center" vertical="center"/>
      <protection locked="0"/>
    </xf>
    <xf numFmtId="0" fontId="0" fillId="2" borderId="53" xfId="0" applyFill="1" applyBorder="1" applyAlignment="1" applyProtection="1">
      <alignment horizontal="center" vertical="center"/>
      <protection locked="0"/>
    </xf>
    <xf numFmtId="0" fontId="0" fillId="2" borderId="24" xfId="0" applyFill="1" applyBorder="1" applyAlignment="1" applyProtection="1">
      <alignment horizontal="center" vertical="center"/>
      <protection locked="0"/>
    </xf>
    <xf numFmtId="171" fontId="0" fillId="2" borderId="22" xfId="0" applyNumberFormat="1" applyFill="1" applyBorder="1" applyAlignment="1" applyProtection="1">
      <alignment horizontal="center" vertical="center"/>
      <protection locked="0"/>
    </xf>
    <xf numFmtId="0" fontId="0" fillId="2" borderId="23" xfId="0" applyFill="1" applyBorder="1" applyAlignment="1" applyProtection="1">
      <alignment horizontal="left" vertical="center"/>
      <protection locked="0"/>
    </xf>
    <xf numFmtId="0" fontId="0" fillId="2" borderId="22" xfId="0" applyFill="1" applyBorder="1" applyAlignment="1" applyProtection="1">
      <alignment horizontal="left" vertical="center"/>
      <protection locked="0"/>
    </xf>
    <xf numFmtId="165" fontId="0" fillId="2" borderId="0" xfId="0" applyNumberFormat="1" applyFill="1" applyProtection="1">
      <protection locked="0"/>
    </xf>
    <xf numFmtId="2" fontId="0" fillId="2" borderId="28" xfId="0" applyNumberFormat="1" applyFill="1" applyBorder="1" applyProtection="1">
      <protection locked="0"/>
    </xf>
    <xf numFmtId="0" fontId="12" fillId="2" borderId="0" xfId="0" applyFont="1" applyFill="1" applyAlignment="1" applyProtection="1">
      <alignment horizontal="center"/>
      <protection locked="0"/>
    </xf>
    <xf numFmtId="165" fontId="0" fillId="2" borderId="0" xfId="0" applyNumberFormat="1" applyFill="1" applyAlignment="1" applyProtection="1">
      <alignment horizontal="left"/>
      <protection locked="0"/>
    </xf>
    <xf numFmtId="4" fontId="12" fillId="2" borderId="0" xfId="0" applyNumberFormat="1" applyFont="1" applyFill="1" applyAlignment="1" applyProtection="1">
      <alignment horizontal="left"/>
      <protection locked="0"/>
    </xf>
    <xf numFmtId="165" fontId="0" fillId="2" borderId="0" xfId="0" applyNumberFormat="1" applyFill="1" applyAlignment="1" applyProtection="1">
      <alignment horizontal="center" vertical="center"/>
      <protection locked="0"/>
    </xf>
    <xf numFmtId="0" fontId="0" fillId="2" borderId="0" xfId="0" applyFill="1" applyAlignment="1" applyProtection="1">
      <alignment vertical="center"/>
      <protection locked="0"/>
    </xf>
    <xf numFmtId="0" fontId="0" fillId="0" borderId="54" xfId="0" applyBorder="1" applyProtection="1">
      <protection locked="0"/>
    </xf>
    <xf numFmtId="9" fontId="4" fillId="2" borderId="14" xfId="1" applyFont="1" applyFill="1" applyBorder="1" applyAlignment="1" applyProtection="1">
      <alignment horizontal="justify" vertical="top" wrapText="1"/>
      <protection locked="0"/>
    </xf>
    <xf numFmtId="40" fontId="4" fillId="3" borderId="4" xfId="0" applyNumberFormat="1" applyFont="1" applyFill="1" applyBorder="1" applyAlignment="1" applyProtection="1">
      <alignment horizontal="justify" vertical="top" wrapText="1"/>
      <protection locked="0"/>
    </xf>
    <xf numFmtId="9" fontId="4" fillId="3" borderId="10" xfId="0" applyNumberFormat="1" applyFont="1" applyFill="1" applyBorder="1" applyAlignment="1" applyProtection="1">
      <alignment horizontal="justify" vertical="top" wrapText="1"/>
      <protection locked="0"/>
    </xf>
    <xf numFmtId="9" fontId="4" fillId="3" borderId="55" xfId="0" applyNumberFormat="1" applyFont="1" applyFill="1" applyBorder="1" applyAlignment="1" applyProtection="1">
      <alignment horizontal="justify" vertical="top" wrapText="1"/>
      <protection locked="0"/>
    </xf>
    <xf numFmtId="40" fontId="4" fillId="4" borderId="56" xfId="0" applyNumberFormat="1" applyFont="1" applyFill="1" applyBorder="1" applyAlignment="1" applyProtection="1">
      <alignment horizontal="justify" vertical="top" wrapText="1"/>
      <protection locked="0"/>
    </xf>
    <xf numFmtId="9" fontId="4" fillId="4" borderId="10" xfId="0" applyNumberFormat="1" applyFont="1" applyFill="1" applyBorder="1" applyAlignment="1" applyProtection="1">
      <alignment horizontal="justify" vertical="top" wrapText="1"/>
      <protection locked="0"/>
    </xf>
    <xf numFmtId="9" fontId="4" fillId="4" borderId="55" xfId="0" applyNumberFormat="1" applyFont="1" applyFill="1" applyBorder="1" applyAlignment="1" applyProtection="1">
      <alignment horizontal="justify" vertical="top" wrapText="1"/>
      <protection locked="0"/>
    </xf>
    <xf numFmtId="40" fontId="4" fillId="3" borderId="56" xfId="0" applyNumberFormat="1" applyFont="1" applyFill="1" applyBorder="1" applyAlignment="1" applyProtection="1">
      <alignment horizontal="justify" vertical="top" wrapText="1"/>
      <protection locked="0"/>
    </xf>
    <xf numFmtId="9" fontId="4" fillId="4" borderId="57" xfId="0" applyNumberFormat="1" applyFont="1" applyFill="1" applyBorder="1" applyAlignment="1" applyProtection="1">
      <alignment horizontal="justify" vertical="top" wrapText="1"/>
      <protection locked="0"/>
    </xf>
    <xf numFmtId="165" fontId="20" fillId="0" borderId="44" xfId="0" applyNumberFormat="1" applyFont="1" applyBorder="1" applyAlignment="1" applyProtection="1">
      <alignment horizontal="center" vertical="center" wrapText="1"/>
      <protection locked="0"/>
    </xf>
    <xf numFmtId="0" fontId="11" fillId="0" borderId="0" xfId="0" applyFont="1" applyProtection="1">
      <protection locked="0"/>
    </xf>
    <xf numFmtId="165" fontId="20" fillId="0" borderId="45" xfId="0" applyNumberFormat="1" applyFont="1" applyBorder="1" applyAlignment="1" applyProtection="1">
      <alignment horizontal="center" vertical="center" wrapText="1"/>
      <protection locked="0"/>
    </xf>
    <xf numFmtId="165" fontId="20" fillId="0" borderId="45" xfId="0" applyNumberFormat="1" applyFont="1" applyBorder="1" applyAlignment="1" applyProtection="1">
      <alignment horizontal="center" vertical="center"/>
      <protection locked="0"/>
    </xf>
    <xf numFmtId="165" fontId="20" fillId="5" borderId="45" xfId="0" applyNumberFormat="1" applyFont="1" applyFill="1" applyBorder="1" applyAlignment="1" applyProtection="1">
      <alignment horizontal="center" vertical="center"/>
      <protection locked="0"/>
    </xf>
    <xf numFmtId="165" fontId="20" fillId="5" borderId="45" xfId="0" applyNumberFormat="1" applyFont="1" applyFill="1" applyBorder="1" applyAlignment="1" applyProtection="1">
      <alignment horizontal="center" vertical="center" wrapText="1"/>
      <protection locked="0"/>
    </xf>
    <xf numFmtId="165" fontId="4" fillId="4" borderId="7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0" xfId="0" applyFont="1" applyFill="1" applyAlignment="1">
      <alignment vertical="top" wrapText="1"/>
    </xf>
    <xf numFmtId="0" fontId="4" fillId="2" borderId="0" xfId="0" applyFont="1" applyFill="1" applyAlignment="1">
      <alignment horizontal="center" vertical="top" wrapText="1"/>
    </xf>
    <xf numFmtId="0" fontId="11" fillId="2" borderId="0" xfId="0" applyFont="1" applyFill="1" applyProtection="1">
      <protection locked="0"/>
    </xf>
    <xf numFmtId="165" fontId="4" fillId="2" borderId="0" xfId="0" applyNumberFormat="1" applyFont="1" applyFill="1" applyAlignment="1">
      <alignment horizontal="center" vertical="center" wrapText="1"/>
    </xf>
    <xf numFmtId="165" fontId="4" fillId="2" borderId="0" xfId="0" applyNumberFormat="1" applyFont="1" applyFill="1" applyAlignment="1" applyProtection="1">
      <alignment horizontal="center" vertical="center" wrapText="1"/>
      <protection locked="0"/>
    </xf>
    <xf numFmtId="165" fontId="0" fillId="3" borderId="10" xfId="0" applyNumberFormat="1" applyFill="1" applyBorder="1" applyAlignment="1">
      <alignment horizontal="center"/>
    </xf>
    <xf numFmtId="165" fontId="0" fillId="2" borderId="23" xfId="0" applyNumberFormat="1" applyFill="1" applyBorder="1" applyAlignment="1" applyProtection="1">
      <alignment horizontal="center" vertical="center"/>
      <protection locked="0" hidden="1"/>
    </xf>
    <xf numFmtId="0" fontId="12" fillId="4" borderId="29" xfId="0" quotePrefix="1" applyFont="1" applyFill="1" applyBorder="1" applyAlignment="1" applyProtection="1">
      <alignment horizontal="center" vertical="center"/>
      <protection locked="0"/>
    </xf>
    <xf numFmtId="165" fontId="0" fillId="3" borderId="38" xfId="0" applyNumberFormat="1" applyFill="1" applyBorder="1" applyAlignment="1" applyProtection="1">
      <alignment horizontal="center" vertical="center"/>
      <protection hidden="1"/>
    </xf>
    <xf numFmtId="165" fontId="0" fillId="3" borderId="7" xfId="0" applyNumberFormat="1" applyFill="1" applyBorder="1" applyAlignment="1" applyProtection="1">
      <alignment horizontal="center" vertical="center"/>
      <protection hidden="1"/>
    </xf>
    <xf numFmtId="165" fontId="0" fillId="3" borderId="39" xfId="0" applyNumberFormat="1" applyFill="1" applyBorder="1" applyAlignment="1" applyProtection="1">
      <alignment horizontal="center" vertical="center"/>
      <protection hidden="1"/>
    </xf>
    <xf numFmtId="4" fontId="12" fillId="3" borderId="42" xfId="0" applyNumberFormat="1" applyFont="1" applyFill="1" applyBorder="1" applyAlignment="1" applyProtection="1">
      <alignment horizontal="center" vertical="center"/>
      <protection hidden="1"/>
    </xf>
    <xf numFmtId="165" fontId="8" fillId="3" borderId="43" xfId="0" applyNumberFormat="1" applyFont="1" applyFill="1" applyBorder="1" applyAlignment="1" applyProtection="1">
      <alignment horizontal="center" vertical="center"/>
      <protection hidden="1"/>
    </xf>
    <xf numFmtId="0" fontId="5" fillId="3" borderId="26" xfId="0" applyFont="1" applyFill="1" applyBorder="1" applyAlignment="1" applyProtection="1">
      <alignment horizontal="left" vertical="center" wrapText="1"/>
      <protection hidden="1"/>
    </xf>
    <xf numFmtId="0" fontId="5" fillId="3" borderId="19" xfId="0" applyFont="1" applyFill="1" applyBorder="1" applyAlignment="1" applyProtection="1">
      <alignment horizontal="left" vertical="center" wrapText="1"/>
      <protection hidden="1"/>
    </xf>
    <xf numFmtId="0" fontId="5" fillId="3" borderId="25" xfId="0" applyFont="1" applyFill="1" applyBorder="1" applyAlignment="1" applyProtection="1">
      <alignment horizontal="left" vertical="center" wrapText="1"/>
      <protection hidden="1"/>
    </xf>
    <xf numFmtId="165" fontId="0" fillId="3" borderId="22" xfId="0" applyNumberFormat="1" applyFill="1" applyBorder="1" applyAlignment="1" applyProtection="1">
      <alignment horizontal="center" vertical="center"/>
      <protection hidden="1"/>
    </xf>
    <xf numFmtId="165" fontId="0" fillId="3" borderId="37" xfId="0" applyNumberFormat="1" applyFill="1" applyBorder="1" applyAlignment="1" applyProtection="1">
      <alignment horizontal="center" vertical="center"/>
      <protection hidden="1"/>
    </xf>
    <xf numFmtId="165" fontId="7" fillId="3" borderId="58" xfId="0" applyNumberFormat="1" applyFont="1" applyFill="1" applyBorder="1" applyAlignment="1" applyProtection="1">
      <alignment horizontal="center" vertical="center" wrapText="1"/>
      <protection hidden="1"/>
    </xf>
    <xf numFmtId="171" fontId="5" fillId="3" borderId="23" xfId="0" applyNumberFormat="1" applyFont="1" applyFill="1" applyBorder="1" applyAlignment="1" applyProtection="1">
      <alignment horizontal="center" vertical="center" wrapText="1"/>
      <protection hidden="1"/>
    </xf>
    <xf numFmtId="0" fontId="5" fillId="3" borderId="29" xfId="0" applyFont="1" applyFill="1" applyBorder="1" applyAlignment="1" applyProtection="1">
      <alignment horizontal="center" vertical="center" wrapText="1"/>
      <protection hidden="1"/>
    </xf>
    <xf numFmtId="171" fontId="12" fillId="3" borderId="23" xfId="0" applyNumberFormat="1" applyFont="1" applyFill="1" applyBorder="1" applyAlignment="1" applyProtection="1">
      <alignment horizontal="center" vertical="center"/>
      <protection hidden="1"/>
    </xf>
    <xf numFmtId="171" fontId="0" fillId="3" borderId="29" xfId="0" applyNumberFormat="1" applyFill="1" applyBorder="1" applyAlignment="1" applyProtection="1">
      <alignment horizontal="center" vertical="center"/>
      <protection hidden="1"/>
    </xf>
    <xf numFmtId="165" fontId="5" fillId="3" borderId="29" xfId="0" applyNumberFormat="1" applyFont="1" applyFill="1" applyBorder="1" applyAlignment="1" applyProtection="1">
      <alignment horizontal="center" vertical="center" wrapText="1"/>
      <protection hidden="1"/>
    </xf>
    <xf numFmtId="165" fontId="0" fillId="3" borderId="10" xfId="0" applyNumberFormat="1" applyFill="1" applyBorder="1" applyAlignment="1" applyProtection="1">
      <alignment horizontal="center"/>
      <protection hidden="1"/>
    </xf>
    <xf numFmtId="4" fontId="23" fillId="3" borderId="10" xfId="0" applyNumberFormat="1" applyFont="1" applyFill="1" applyBorder="1" applyAlignment="1" applyProtection="1">
      <alignment horizontal="center" vertical="center"/>
      <protection hidden="1"/>
    </xf>
    <xf numFmtId="165" fontId="23" fillId="3" borderId="10" xfId="0" applyNumberFormat="1" applyFont="1" applyFill="1" applyBorder="1" applyAlignment="1" applyProtection="1">
      <alignment horizontal="center" vertical="center"/>
      <protection hidden="1"/>
    </xf>
    <xf numFmtId="166" fontId="8" fillId="3" borderId="55" xfId="0" applyNumberFormat="1" applyFont="1" applyFill="1" applyBorder="1" applyAlignment="1" applyProtection="1">
      <alignment horizontal="center"/>
      <protection hidden="1"/>
    </xf>
    <xf numFmtId="165" fontId="4" fillId="3" borderId="38" xfId="0" applyNumberFormat="1" applyFont="1" applyFill="1" applyBorder="1" applyAlignment="1" applyProtection="1">
      <alignment horizontal="center" vertical="center" wrapText="1"/>
      <protection hidden="1"/>
    </xf>
    <xf numFmtId="4" fontId="8" fillId="3" borderId="38" xfId="0" applyNumberFormat="1" applyFont="1" applyFill="1" applyBorder="1" applyAlignment="1" applyProtection="1">
      <alignment horizontal="center" vertical="center"/>
      <protection hidden="1"/>
    </xf>
    <xf numFmtId="165" fontId="4" fillId="3" borderId="24" xfId="0" applyNumberFormat="1" applyFont="1" applyFill="1" applyBorder="1" applyAlignment="1" applyProtection="1">
      <alignment horizontal="center" vertical="center" wrapText="1"/>
      <protection hidden="1"/>
    </xf>
    <xf numFmtId="4" fontId="8" fillId="3" borderId="24" xfId="0" applyNumberFormat="1" applyFont="1" applyFill="1" applyBorder="1" applyAlignment="1" applyProtection="1">
      <alignment horizontal="center" vertical="center"/>
      <protection hidden="1"/>
    </xf>
    <xf numFmtId="0" fontId="21" fillId="3" borderId="7" xfId="0" applyFont="1" applyFill="1" applyBorder="1" applyAlignment="1" applyProtection="1">
      <alignment horizontal="right" vertical="top" wrapText="1"/>
      <protection hidden="1"/>
    </xf>
    <xf numFmtId="4" fontId="19" fillId="3" borderId="50" xfId="0" applyNumberFormat="1" applyFont="1" applyFill="1" applyBorder="1" applyAlignment="1" applyProtection="1">
      <alignment horizontal="center" vertical="center"/>
      <protection hidden="1"/>
    </xf>
    <xf numFmtId="165" fontId="19" fillId="3" borderId="50" xfId="0" applyNumberFormat="1" applyFont="1" applyFill="1" applyBorder="1" applyAlignment="1" applyProtection="1">
      <alignment horizontal="center" vertical="center"/>
      <protection hidden="1"/>
    </xf>
    <xf numFmtId="4" fontId="19" fillId="3" borderId="51" xfId="0" applyNumberFormat="1" applyFont="1" applyFill="1" applyBorder="1" applyAlignment="1" applyProtection="1">
      <alignment horizontal="center" vertical="center"/>
      <protection hidden="1"/>
    </xf>
    <xf numFmtId="165" fontId="19" fillId="3" borderId="51" xfId="0" applyNumberFormat="1" applyFont="1" applyFill="1" applyBorder="1" applyAlignment="1" applyProtection="1">
      <alignment horizontal="center" vertical="center"/>
      <protection hidden="1"/>
    </xf>
    <xf numFmtId="4" fontId="19" fillId="3" borderId="52" xfId="0" applyNumberFormat="1" applyFont="1" applyFill="1" applyBorder="1" applyAlignment="1" applyProtection="1">
      <alignment horizontal="center" vertical="center"/>
      <protection hidden="1"/>
    </xf>
    <xf numFmtId="165" fontId="19" fillId="3" borderId="52" xfId="0" applyNumberFormat="1" applyFont="1" applyFill="1" applyBorder="1" applyAlignment="1" applyProtection="1">
      <alignment horizontal="center" vertical="center"/>
      <protection hidden="1"/>
    </xf>
    <xf numFmtId="165" fontId="8" fillId="3" borderId="47" xfId="0" applyNumberFormat="1" applyFont="1" applyFill="1" applyBorder="1" applyAlignment="1" applyProtection="1">
      <alignment horizontal="center" vertical="center"/>
      <protection hidden="1"/>
    </xf>
    <xf numFmtId="165" fontId="8" fillId="3" borderId="29" xfId="0" applyNumberFormat="1" applyFont="1" applyFill="1" applyBorder="1" applyAlignment="1" applyProtection="1">
      <alignment horizontal="center" vertical="center"/>
      <protection hidden="1"/>
    </xf>
    <xf numFmtId="168" fontId="8" fillId="3" borderId="23" xfId="0" applyNumberFormat="1" applyFont="1" applyFill="1" applyBorder="1" applyAlignment="1" applyProtection="1">
      <alignment horizontal="center" vertical="center"/>
      <protection hidden="1"/>
    </xf>
    <xf numFmtId="169" fontId="8" fillId="3" borderId="7" xfId="0" applyNumberFormat="1" applyFont="1" applyFill="1" applyBorder="1" applyAlignment="1" applyProtection="1">
      <alignment horizontal="center" vertical="center"/>
      <protection hidden="1"/>
    </xf>
    <xf numFmtId="168" fontId="8" fillId="3" borderId="22" xfId="0" applyNumberFormat="1" applyFont="1" applyFill="1" applyBorder="1" applyAlignment="1" applyProtection="1">
      <alignment horizontal="center" vertical="center"/>
      <protection hidden="1"/>
    </xf>
    <xf numFmtId="165" fontId="8" fillId="3" borderId="23" xfId="0" applyNumberFormat="1" applyFont="1" applyFill="1" applyBorder="1" applyAlignment="1" applyProtection="1">
      <alignment horizontal="center" vertical="center"/>
      <protection hidden="1"/>
    </xf>
    <xf numFmtId="165" fontId="8" fillId="3" borderId="22" xfId="0" applyNumberFormat="1" applyFont="1" applyFill="1" applyBorder="1" applyAlignment="1" applyProtection="1">
      <alignment horizontal="center" vertical="center"/>
      <protection hidden="1"/>
    </xf>
    <xf numFmtId="168" fontId="8" fillId="3" borderId="45" xfId="0" applyNumberFormat="1" applyFont="1" applyFill="1" applyBorder="1" applyAlignment="1" applyProtection="1">
      <alignment horizontal="center" vertical="center"/>
      <protection hidden="1"/>
    </xf>
    <xf numFmtId="0" fontId="12" fillId="2" borderId="0" xfId="0" quotePrefix="1" applyFont="1" applyFill="1" applyAlignment="1" applyProtection="1">
      <alignment horizontal="center" vertical="center"/>
      <protection locked="0"/>
    </xf>
    <xf numFmtId="0" fontId="0" fillId="2" borderId="0" xfId="0" applyFill="1" applyAlignment="1" applyProtection="1">
      <alignment horizontal="center" vertical="center"/>
      <protection locked="0"/>
    </xf>
    <xf numFmtId="0" fontId="0" fillId="2" borderId="0" xfId="0" applyFill="1" applyAlignment="1" applyProtection="1">
      <alignment horizontal="left" vertical="center"/>
      <protection locked="0"/>
    </xf>
    <xf numFmtId="0" fontId="0" fillId="2" borderId="33" xfId="0" applyFill="1" applyBorder="1" applyAlignment="1" applyProtection="1">
      <alignment horizontal="left" vertical="center"/>
      <protection locked="0"/>
    </xf>
    <xf numFmtId="4" fontId="0" fillId="2" borderId="14" xfId="0" applyNumberFormat="1" applyFill="1" applyBorder="1" applyAlignment="1" applyProtection="1">
      <alignment horizontal="left" vertical="center"/>
      <protection locked="0"/>
    </xf>
    <xf numFmtId="0" fontId="12" fillId="2" borderId="0" xfId="0" applyFont="1" applyFill="1" applyAlignment="1" applyProtection="1">
      <alignment horizontal="left" vertical="center"/>
      <protection locked="0"/>
    </xf>
    <xf numFmtId="4" fontId="16" fillId="2" borderId="0" xfId="0" applyNumberFormat="1" applyFont="1" applyFill="1" applyProtection="1">
      <protection locked="0"/>
    </xf>
    <xf numFmtId="49" fontId="8" fillId="2" borderId="0" xfId="0" applyNumberFormat="1" applyFont="1" applyFill="1" applyAlignment="1" applyProtection="1">
      <alignment horizontal="center" vertical="center" wrapText="1"/>
      <protection locked="0"/>
    </xf>
    <xf numFmtId="0" fontId="12" fillId="2" borderId="0" xfId="0" applyFont="1" applyFill="1" applyAlignment="1" applyProtection="1">
      <alignment vertical="top"/>
      <protection locked="0"/>
    </xf>
    <xf numFmtId="4" fontId="5" fillId="2" borderId="0" xfId="0" applyNumberFormat="1" applyFont="1" applyFill="1" applyAlignment="1" applyProtection="1">
      <alignment vertical="top" wrapText="1"/>
      <protection locked="0"/>
    </xf>
    <xf numFmtId="0" fontId="8" fillId="2" borderId="0" xfId="0" applyFont="1" applyFill="1" applyAlignment="1" applyProtection="1">
      <alignment horizontal="left" vertical="center"/>
      <protection locked="0"/>
    </xf>
    <xf numFmtId="4" fontId="7" fillId="2" borderId="0" xfId="0" applyNumberFormat="1" applyFont="1" applyFill="1" applyAlignment="1" applyProtection="1">
      <alignment horizontal="right" vertical="top" wrapText="1"/>
      <protection locked="0"/>
    </xf>
    <xf numFmtId="4" fontId="5" fillId="2" borderId="0" xfId="0" applyNumberFormat="1" applyFont="1" applyFill="1" applyAlignment="1" applyProtection="1">
      <alignment horizontal="right" vertical="top" wrapText="1"/>
      <protection locked="0"/>
    </xf>
    <xf numFmtId="165" fontId="5" fillId="3" borderId="38" xfId="0" applyNumberFormat="1" applyFont="1" applyFill="1" applyBorder="1" applyAlignment="1" applyProtection="1">
      <alignment horizontal="center" vertical="center" wrapText="1"/>
      <protection hidden="1"/>
    </xf>
    <xf numFmtId="0" fontId="12" fillId="3" borderId="24" xfId="0" applyFont="1" applyFill="1" applyBorder="1" applyAlignment="1" applyProtection="1">
      <alignment horizontal="center" vertical="center"/>
      <protection hidden="1"/>
    </xf>
    <xf numFmtId="165" fontId="8" fillId="4" borderId="15" xfId="0" applyNumberFormat="1" applyFont="1" applyFill="1" applyBorder="1" applyAlignment="1" applyProtection="1">
      <alignment horizontal="center" vertical="center"/>
      <protection hidden="1"/>
    </xf>
    <xf numFmtId="165" fontId="8" fillId="4" borderId="27" xfId="0" applyNumberFormat="1" applyFont="1" applyFill="1" applyBorder="1" applyAlignment="1" applyProtection="1">
      <alignment horizontal="center" vertical="center"/>
      <protection hidden="1"/>
    </xf>
    <xf numFmtId="0" fontId="7" fillId="4" borderId="21" xfId="0" applyFont="1" applyFill="1" applyBorder="1" applyAlignment="1" applyProtection="1">
      <alignment horizontal="center" vertical="top" wrapText="1"/>
      <protection hidden="1"/>
    </xf>
    <xf numFmtId="4" fontId="17" fillId="4" borderId="15" xfId="0" quotePrefix="1" applyNumberFormat="1" applyFont="1" applyFill="1" applyBorder="1" applyAlignment="1" applyProtection="1">
      <alignment horizontal="center" vertical="center"/>
      <protection hidden="1"/>
    </xf>
    <xf numFmtId="4" fontId="7" fillId="4" borderId="15" xfId="0" applyNumberFormat="1" applyFont="1" applyFill="1" applyBorder="1" applyAlignment="1" applyProtection="1">
      <alignment horizontal="center" vertical="center" wrapText="1"/>
      <protection hidden="1"/>
    </xf>
    <xf numFmtId="4" fontId="16" fillId="4" borderId="15" xfId="0" quotePrefix="1" applyNumberFormat="1" applyFont="1" applyFill="1" applyBorder="1" applyAlignment="1" applyProtection="1">
      <alignment horizontal="center" vertical="center"/>
      <protection hidden="1"/>
    </xf>
    <xf numFmtId="4" fontId="7" fillId="4" borderId="15" xfId="0" applyNumberFormat="1" applyFont="1" applyFill="1" applyBorder="1" applyAlignment="1" applyProtection="1">
      <alignment horizontal="center" vertical="top" wrapText="1"/>
      <protection hidden="1"/>
    </xf>
    <xf numFmtId="4" fontId="7" fillId="4" borderId="27" xfId="0" applyNumberFormat="1" applyFont="1" applyFill="1" applyBorder="1" applyAlignment="1" applyProtection="1">
      <alignment horizontal="center" vertical="top" wrapText="1"/>
      <protection hidden="1"/>
    </xf>
    <xf numFmtId="165" fontId="4" fillId="3" borderId="23" xfId="0" applyNumberFormat="1" applyFont="1" applyFill="1" applyBorder="1" applyAlignment="1" applyProtection="1">
      <alignment horizontal="center" vertical="center" wrapText="1"/>
      <protection hidden="1"/>
    </xf>
    <xf numFmtId="165" fontId="4" fillId="3" borderId="43" xfId="0" applyNumberFormat="1" applyFont="1" applyFill="1" applyBorder="1" applyAlignment="1" applyProtection="1">
      <alignment horizontal="center" vertical="center" wrapText="1"/>
      <protection hidden="1"/>
    </xf>
    <xf numFmtId="165" fontId="0" fillId="3" borderId="33" xfId="0" applyNumberFormat="1" applyFill="1" applyBorder="1" applyAlignment="1" applyProtection="1">
      <alignment horizontal="center" vertical="center"/>
      <protection hidden="1"/>
    </xf>
    <xf numFmtId="172" fontId="5" fillId="3" borderId="29" xfId="0" applyNumberFormat="1" applyFont="1" applyFill="1" applyBorder="1" applyAlignment="1" applyProtection="1">
      <alignment horizontal="center" vertical="center" wrapText="1"/>
      <protection hidden="1"/>
    </xf>
    <xf numFmtId="165" fontId="5" fillId="3" borderId="19" xfId="0" applyNumberFormat="1" applyFont="1" applyFill="1" applyBorder="1" applyAlignment="1" applyProtection="1">
      <alignment horizontal="center" vertical="center" wrapText="1"/>
      <protection hidden="1"/>
    </xf>
    <xf numFmtId="165" fontId="10" fillId="3" borderId="10" xfId="0" applyNumberFormat="1" applyFont="1" applyFill="1" applyBorder="1" applyAlignment="1" applyProtection="1">
      <alignment horizontal="center" vertical="center"/>
      <protection hidden="1"/>
    </xf>
    <xf numFmtId="0" fontId="5" fillId="3" borderId="9" xfId="0" applyFont="1" applyFill="1" applyBorder="1" applyAlignment="1" applyProtection="1">
      <alignment vertical="center" wrapText="1"/>
      <protection locked="0"/>
    </xf>
    <xf numFmtId="0" fontId="10" fillId="2" borderId="0" xfId="0" applyFont="1" applyFill="1" applyProtection="1">
      <protection locked="0"/>
    </xf>
    <xf numFmtId="0" fontId="10" fillId="0" borderId="0" xfId="0" applyFont="1"/>
    <xf numFmtId="4" fontId="0" fillId="6" borderId="7" xfId="0" applyNumberFormat="1" applyFill="1" applyBorder="1" applyAlignment="1" applyProtection="1">
      <alignment horizontal="right"/>
      <protection locked="0"/>
    </xf>
    <xf numFmtId="0" fontId="10" fillId="2" borderId="4" xfId="0" applyFont="1" applyFill="1" applyBorder="1" applyAlignment="1" applyProtection="1">
      <alignment horizontal="left" vertical="center"/>
      <protection locked="0"/>
    </xf>
    <xf numFmtId="1" fontId="10" fillId="2" borderId="10" xfId="0" applyNumberFormat="1" applyFont="1" applyFill="1" applyBorder="1" applyAlignment="1" applyProtection="1">
      <alignment horizontal="left" vertical="center"/>
      <protection locked="0"/>
    </xf>
    <xf numFmtId="0" fontId="10" fillId="2" borderId="10" xfId="0" applyFont="1" applyFill="1" applyBorder="1" applyAlignment="1" applyProtection="1">
      <alignment horizontal="left" vertical="center"/>
      <protection locked="0"/>
    </xf>
    <xf numFmtId="0" fontId="10" fillId="2" borderId="55" xfId="0" applyFont="1" applyFill="1" applyBorder="1" applyAlignment="1" applyProtection="1">
      <alignment horizontal="left" vertical="center"/>
      <protection locked="0"/>
    </xf>
    <xf numFmtId="0" fontId="10" fillId="2" borderId="22" xfId="0" applyFont="1" applyFill="1" applyBorder="1" applyAlignment="1" applyProtection="1">
      <alignment horizontal="center"/>
      <protection locked="0"/>
    </xf>
    <xf numFmtId="165" fontId="10" fillId="2" borderId="7" xfId="0" applyNumberFormat="1" applyFont="1" applyFill="1" applyBorder="1" applyAlignment="1" applyProtection="1">
      <alignment horizontal="center"/>
      <protection locked="0"/>
    </xf>
    <xf numFmtId="0" fontId="0" fillId="0" borderId="59" xfId="0" applyBorder="1" applyAlignment="1" applyProtection="1">
      <alignment horizontal="left" vertical="center"/>
      <protection locked="0"/>
    </xf>
    <xf numFmtId="4" fontId="10" fillId="0" borderId="22" xfId="0" applyNumberFormat="1" applyFont="1" applyBorder="1" applyAlignment="1" applyProtection="1">
      <alignment horizontal="center" vertical="center"/>
      <protection locked="0"/>
    </xf>
    <xf numFmtId="165" fontId="10" fillId="0" borderId="37" xfId="0" applyNumberFormat="1" applyFont="1" applyBorder="1" applyAlignment="1" applyProtection="1">
      <alignment horizontal="center" vertical="center"/>
      <protection locked="0"/>
    </xf>
    <xf numFmtId="165" fontId="10" fillId="0" borderId="29" xfId="0" applyNumberFormat="1" applyFont="1" applyBorder="1" applyAlignment="1" applyProtection="1">
      <alignment horizontal="center" vertical="center"/>
      <protection locked="0"/>
    </xf>
    <xf numFmtId="0" fontId="10" fillId="0" borderId="22" xfId="0" applyFont="1" applyBorder="1" applyAlignment="1" applyProtection="1">
      <alignment horizontal="center" vertical="center"/>
      <protection locked="0"/>
    </xf>
    <xf numFmtId="165" fontId="10" fillId="0" borderId="6" xfId="0" applyNumberFormat="1" applyFont="1" applyBorder="1" applyAlignment="1" applyProtection="1">
      <alignment horizontal="center" vertical="center"/>
      <protection locked="0"/>
    </xf>
    <xf numFmtId="0" fontId="10" fillId="0" borderId="6" xfId="0" applyFont="1" applyBorder="1" applyAlignment="1" applyProtection="1">
      <alignment horizontal="center" vertical="center"/>
      <protection locked="0"/>
    </xf>
    <xf numFmtId="0" fontId="10" fillId="2" borderId="0" xfId="0" applyFont="1" applyFill="1" applyAlignment="1" applyProtection="1">
      <alignment vertical="top"/>
      <protection locked="0"/>
    </xf>
    <xf numFmtId="0" fontId="10" fillId="2" borderId="0" xfId="0" applyFont="1" applyFill="1" applyAlignment="1" applyProtection="1">
      <alignment horizontal="left" vertical="center"/>
      <protection locked="0"/>
    </xf>
    <xf numFmtId="4" fontId="0" fillId="3" borderId="38" xfId="0" applyNumberFormat="1" applyFill="1" applyBorder="1" applyAlignment="1" applyProtection="1">
      <alignment horizontal="center" vertical="center"/>
      <protection hidden="1"/>
    </xf>
    <xf numFmtId="170" fontId="27" fillId="6" borderId="7" xfId="1" applyNumberFormat="1" applyFont="1" applyFill="1" applyBorder="1" applyAlignment="1" applyProtection="1">
      <alignment horizontal="center" vertical="center"/>
      <protection locked="0"/>
    </xf>
    <xf numFmtId="170" fontId="27" fillId="6" borderId="39" xfId="1" applyNumberFormat="1" applyFont="1" applyFill="1" applyBorder="1" applyAlignment="1" applyProtection="1">
      <alignment horizontal="center" vertical="center"/>
      <protection locked="0"/>
    </xf>
    <xf numFmtId="4" fontId="5" fillId="3" borderId="38" xfId="0" applyNumberFormat="1" applyFont="1" applyFill="1" applyBorder="1" applyAlignment="1" applyProtection="1">
      <alignment horizontal="center" vertical="center" wrapText="1"/>
      <protection hidden="1"/>
    </xf>
    <xf numFmtId="165" fontId="28" fillId="3" borderId="10" xfId="0" applyNumberFormat="1" applyFont="1" applyFill="1" applyBorder="1" applyAlignment="1" applyProtection="1">
      <alignment horizontal="center" vertical="center"/>
      <protection locked="0" hidden="1"/>
    </xf>
    <xf numFmtId="3" fontId="10" fillId="0" borderId="23" xfId="0" applyNumberFormat="1" applyFont="1" applyBorder="1" applyAlignment="1" applyProtection="1">
      <alignment horizontal="center" vertical="center"/>
      <protection locked="0"/>
    </xf>
    <xf numFmtId="3" fontId="10" fillId="0" borderId="22" xfId="0" applyNumberFormat="1" applyFont="1" applyBorder="1" applyAlignment="1" applyProtection="1">
      <alignment horizontal="center" vertical="center"/>
      <protection locked="0"/>
    </xf>
    <xf numFmtId="4" fontId="10" fillId="0" borderId="37" xfId="0" applyNumberFormat="1" applyFont="1" applyBorder="1" applyAlignment="1" applyProtection="1">
      <alignment horizontal="center" vertical="center"/>
      <protection locked="0"/>
    </xf>
    <xf numFmtId="9" fontId="10" fillId="6" borderId="38" xfId="1" applyFont="1" applyFill="1" applyBorder="1" applyAlignment="1" applyProtection="1">
      <alignment horizontal="center" vertical="center"/>
      <protection locked="0" hidden="1"/>
    </xf>
    <xf numFmtId="170" fontId="10" fillId="6" borderId="7" xfId="1" applyNumberFormat="1" applyFont="1" applyFill="1" applyBorder="1" applyAlignment="1" applyProtection="1">
      <alignment horizontal="center" vertical="center"/>
      <protection locked="0" hidden="1"/>
    </xf>
    <xf numFmtId="4" fontId="20" fillId="0" borderId="45" xfId="0" applyNumberFormat="1" applyFont="1" applyBorder="1" applyAlignment="1" applyProtection="1">
      <alignment horizontal="center" vertical="center"/>
      <protection locked="0"/>
    </xf>
    <xf numFmtId="0" fontId="5" fillId="3" borderId="25" xfId="0" applyFont="1" applyFill="1" applyBorder="1" applyAlignment="1">
      <alignment horizontal="left" vertical="top" wrapText="1"/>
    </xf>
    <xf numFmtId="0" fontId="3" fillId="3" borderId="52" xfId="0" applyFont="1" applyFill="1" applyBorder="1" applyAlignment="1">
      <alignment horizontal="left" vertical="top" wrapText="1"/>
    </xf>
    <xf numFmtId="165" fontId="20" fillId="0" borderId="44" xfId="0" applyNumberFormat="1" applyFont="1" applyBorder="1" applyAlignment="1" applyProtection="1">
      <alignment horizontal="center" vertical="center"/>
      <protection locked="0"/>
    </xf>
    <xf numFmtId="0" fontId="0" fillId="0" borderId="45" xfId="0" applyBorder="1"/>
    <xf numFmtId="0" fontId="0" fillId="0" borderId="44" xfId="0" applyBorder="1"/>
    <xf numFmtId="165" fontId="8" fillId="3" borderId="52" xfId="0" applyNumberFormat="1" applyFont="1" applyFill="1" applyBorder="1" applyAlignment="1" applyProtection="1">
      <alignment horizontal="center"/>
      <protection hidden="1"/>
    </xf>
    <xf numFmtId="0" fontId="0" fillId="2" borderId="42" xfId="0" applyFill="1" applyBorder="1" applyProtection="1">
      <protection locked="0"/>
    </xf>
    <xf numFmtId="0" fontId="0" fillId="2" borderId="43" xfId="0" applyFill="1" applyBorder="1" applyProtection="1">
      <protection locked="0"/>
    </xf>
    <xf numFmtId="0" fontId="0" fillId="2" borderId="41" xfId="0" applyFill="1" applyBorder="1" applyProtection="1">
      <protection locked="0"/>
    </xf>
    <xf numFmtId="165" fontId="8" fillId="2" borderId="24" xfId="0" applyNumberFormat="1" applyFont="1" applyFill="1" applyBorder="1" applyAlignment="1" applyProtection="1">
      <alignment horizontal="center"/>
      <protection locked="0"/>
    </xf>
    <xf numFmtId="165" fontId="19" fillId="3" borderId="50" xfId="0" applyNumberFormat="1" applyFont="1" applyFill="1" applyBorder="1" applyAlignment="1" applyProtection="1">
      <alignment horizontal="center"/>
      <protection hidden="1"/>
    </xf>
    <xf numFmtId="165" fontId="8" fillId="3" borderId="51" xfId="0" applyNumberFormat="1" applyFont="1" applyFill="1" applyBorder="1" applyAlignment="1" applyProtection="1">
      <alignment horizontal="center"/>
      <protection hidden="1"/>
    </xf>
    <xf numFmtId="0" fontId="0" fillId="2" borderId="60" xfId="0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6" xfId="0" applyFill="1" applyBorder="1" applyProtection="1">
      <protection locked="0"/>
    </xf>
    <xf numFmtId="0" fontId="0" fillId="2" borderId="36" xfId="0" applyFill="1" applyBorder="1" applyProtection="1">
      <protection locked="0"/>
    </xf>
    <xf numFmtId="165" fontId="19" fillId="3" borderId="24" xfId="0" applyNumberFormat="1" applyFont="1" applyFill="1" applyBorder="1" applyAlignment="1" applyProtection="1">
      <alignment horizontal="center"/>
      <protection hidden="1"/>
    </xf>
    <xf numFmtId="173" fontId="20" fillId="0" borderId="45" xfId="0" applyNumberFormat="1" applyFont="1" applyBorder="1" applyAlignment="1" applyProtection="1">
      <alignment horizontal="center"/>
      <protection hidden="1"/>
    </xf>
    <xf numFmtId="173" fontId="20" fillId="0" borderId="45" xfId="0" applyNumberFormat="1" applyFont="1" applyBorder="1" applyAlignment="1">
      <alignment horizontal="center"/>
    </xf>
    <xf numFmtId="165" fontId="0" fillId="3" borderId="4" xfId="0" applyNumberFormat="1" applyFill="1" applyBorder="1" applyAlignment="1">
      <alignment horizontal="center" vertical="center"/>
    </xf>
    <xf numFmtId="4" fontId="0" fillId="6" borderId="10" xfId="0" applyNumberFormat="1" applyFill="1" applyBorder="1" applyAlignment="1" applyProtection="1">
      <alignment horizontal="center" vertical="center"/>
      <protection locked="0" hidden="1"/>
    </xf>
    <xf numFmtId="4" fontId="5" fillId="4" borderId="63" xfId="0" applyNumberFormat="1" applyFont="1" applyFill="1" applyBorder="1" applyAlignment="1">
      <alignment horizontal="center" vertical="top" wrapText="1"/>
    </xf>
    <xf numFmtId="4" fontId="5" fillId="4" borderId="14" xfId="0" applyNumberFormat="1" applyFont="1" applyFill="1" applyBorder="1" applyAlignment="1">
      <alignment horizontal="center" vertical="top" wrapText="1"/>
    </xf>
    <xf numFmtId="49" fontId="8" fillId="4" borderId="64" xfId="0" applyNumberFormat="1" applyFont="1" applyFill="1" applyBorder="1" applyAlignment="1">
      <alignment horizontal="center" vertical="center" wrapText="1"/>
    </xf>
    <xf numFmtId="49" fontId="8" fillId="4" borderId="61" xfId="0" applyNumberFormat="1" applyFont="1" applyFill="1" applyBorder="1" applyAlignment="1">
      <alignment horizontal="center" vertical="center" wrapText="1"/>
    </xf>
    <xf numFmtId="49" fontId="8" fillId="4" borderId="56" xfId="0" applyNumberFormat="1" applyFont="1" applyFill="1" applyBorder="1" applyAlignment="1">
      <alignment horizontal="center" vertical="center" wrapText="1"/>
    </xf>
    <xf numFmtId="49" fontId="8" fillId="4" borderId="31" xfId="0" applyNumberFormat="1" applyFont="1" applyFill="1" applyBorder="1" applyAlignment="1">
      <alignment horizontal="center" vertical="center" wrapText="1"/>
    </xf>
    <xf numFmtId="49" fontId="8" fillId="4" borderId="49" xfId="0" applyNumberFormat="1" applyFont="1" applyFill="1" applyBorder="1" applyAlignment="1">
      <alignment horizontal="center" vertical="center" wrapText="1"/>
    </xf>
    <xf numFmtId="49" fontId="8" fillId="4" borderId="28" xfId="0" applyNumberFormat="1" applyFont="1" applyFill="1" applyBorder="1" applyAlignment="1">
      <alignment horizontal="center" vertical="center" wrapText="1"/>
    </xf>
    <xf numFmtId="49" fontId="8" fillId="4" borderId="21" xfId="0" applyNumberFormat="1" applyFont="1" applyFill="1" applyBorder="1" applyAlignment="1">
      <alignment horizontal="center" vertical="center" wrapText="1"/>
    </xf>
    <xf numFmtId="49" fontId="8" fillId="4" borderId="15" xfId="0" applyNumberFormat="1" applyFont="1" applyFill="1" applyBorder="1" applyAlignment="1">
      <alignment horizontal="center" vertical="center" wrapText="1"/>
    </xf>
    <xf numFmtId="49" fontId="8" fillId="4" borderId="27" xfId="0" applyNumberFormat="1" applyFont="1" applyFill="1" applyBorder="1" applyAlignment="1">
      <alignment horizontal="center" vertical="center" wrapText="1"/>
    </xf>
    <xf numFmtId="49" fontId="8" fillId="4" borderId="65" xfId="0" applyNumberFormat="1" applyFont="1" applyFill="1" applyBorder="1" applyAlignment="1">
      <alignment horizontal="center" vertical="center" wrapText="1"/>
    </xf>
    <xf numFmtId="49" fontId="8" fillId="4" borderId="66" xfId="0" applyNumberFormat="1" applyFont="1" applyFill="1" applyBorder="1" applyAlignment="1">
      <alignment horizontal="center" vertical="center" wrapText="1"/>
    </xf>
    <xf numFmtId="49" fontId="8" fillId="4" borderId="67" xfId="0" applyNumberFormat="1" applyFont="1" applyFill="1" applyBorder="1" applyAlignment="1">
      <alignment horizontal="center" vertical="center" wrapText="1"/>
    </xf>
    <xf numFmtId="49" fontId="8" fillId="4" borderId="68" xfId="0" applyNumberFormat="1" applyFont="1" applyFill="1" applyBorder="1" applyAlignment="1">
      <alignment horizontal="center" vertical="center" wrapText="1"/>
    </xf>
    <xf numFmtId="49" fontId="8" fillId="4" borderId="29" xfId="0" applyNumberFormat="1" applyFont="1" applyFill="1" applyBorder="1" applyAlignment="1">
      <alignment horizontal="center" vertical="center" wrapText="1"/>
    </xf>
    <xf numFmtId="49" fontId="8" fillId="4" borderId="24" xfId="0" applyNumberFormat="1" applyFont="1" applyFill="1" applyBorder="1" applyAlignment="1">
      <alignment horizontal="center" vertical="center" wrapText="1"/>
    </xf>
    <xf numFmtId="2" fontId="0" fillId="2" borderId="31" xfId="0" applyNumberFormat="1" applyFill="1" applyBorder="1" applyAlignment="1" applyProtection="1">
      <alignment horizontal="center" vertical="center" wrapText="1"/>
      <protection locked="0"/>
    </xf>
    <xf numFmtId="2" fontId="0" fillId="2" borderId="18" xfId="0" applyNumberFormat="1" applyFill="1" applyBorder="1" applyAlignment="1" applyProtection="1">
      <alignment horizontal="center" vertical="center" wrapText="1"/>
      <protection locked="0"/>
    </xf>
    <xf numFmtId="0" fontId="8" fillId="4" borderId="28" xfId="0" applyFont="1" applyFill="1" applyBorder="1" applyAlignment="1">
      <alignment horizontal="center" vertical="center"/>
    </xf>
    <xf numFmtId="0" fontId="8" fillId="4" borderId="29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top" wrapText="1"/>
    </xf>
    <xf numFmtId="0" fontId="7" fillId="4" borderId="31" xfId="0" applyFont="1" applyFill="1" applyBorder="1" applyAlignment="1">
      <alignment horizontal="center" vertical="center" wrapText="1"/>
    </xf>
    <xf numFmtId="0" fontId="7" fillId="4" borderId="18" xfId="0" applyFont="1" applyFill="1" applyBorder="1" applyAlignment="1">
      <alignment horizontal="center" vertical="center" wrapText="1"/>
    </xf>
    <xf numFmtId="49" fontId="8" fillId="4" borderId="34" xfId="0" applyNumberFormat="1" applyFont="1" applyFill="1" applyBorder="1" applyAlignment="1">
      <alignment horizontal="center" vertical="center" wrapText="1"/>
    </xf>
    <xf numFmtId="49" fontId="8" fillId="4" borderId="58" xfId="0" applyNumberFormat="1" applyFont="1" applyFill="1" applyBorder="1" applyAlignment="1">
      <alignment horizontal="center" vertical="center" wrapText="1"/>
    </xf>
    <xf numFmtId="49" fontId="8" fillId="4" borderId="62" xfId="0" applyNumberFormat="1" applyFont="1" applyFill="1" applyBorder="1" applyAlignment="1">
      <alignment horizontal="center" vertical="center" wrapText="1"/>
    </xf>
    <xf numFmtId="49" fontId="8" fillId="4" borderId="53" xfId="0" applyNumberFormat="1" applyFont="1" applyFill="1" applyBorder="1" applyAlignment="1">
      <alignment horizontal="center" vertical="center" wrapText="1"/>
    </xf>
    <xf numFmtId="4" fontId="16" fillId="2" borderId="0" xfId="0" applyNumberFormat="1" applyFont="1" applyFill="1" applyAlignment="1">
      <alignment horizontal="left"/>
    </xf>
    <xf numFmtId="4" fontId="17" fillId="2" borderId="0" xfId="0" applyNumberFormat="1" applyFont="1" applyFill="1" applyAlignment="1">
      <alignment horizontal="center"/>
    </xf>
    <xf numFmtId="49" fontId="8" fillId="4" borderId="18" xfId="0" applyNumberFormat="1" applyFont="1" applyFill="1" applyBorder="1" applyAlignment="1">
      <alignment horizontal="center" vertical="center" wrapText="1"/>
    </xf>
    <xf numFmtId="0" fontId="7" fillId="4" borderId="49" xfId="0" applyFont="1" applyFill="1" applyBorder="1" applyAlignment="1">
      <alignment horizontal="center" vertical="center" wrapText="1"/>
    </xf>
    <xf numFmtId="0" fontId="7" fillId="4" borderId="28" xfId="0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center" vertical="center"/>
    </xf>
    <xf numFmtId="0" fontId="7" fillId="4" borderId="16" xfId="0" applyFont="1" applyFill="1" applyBorder="1" applyAlignment="1">
      <alignment horizontal="center" vertical="center" wrapText="1"/>
    </xf>
    <xf numFmtId="0" fontId="7" fillId="4" borderId="15" xfId="0" applyFont="1" applyFill="1" applyBorder="1" applyAlignment="1">
      <alignment horizontal="center" vertical="center" wrapText="1"/>
    </xf>
    <xf numFmtId="0" fontId="7" fillId="4" borderId="27" xfId="0" applyFont="1" applyFill="1" applyBorder="1" applyAlignment="1">
      <alignment horizontal="center" vertical="center" wrapText="1"/>
    </xf>
    <xf numFmtId="0" fontId="7" fillId="4" borderId="63" xfId="0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 wrapText="1"/>
    </xf>
    <xf numFmtId="0" fontId="7" fillId="4" borderId="71" xfId="0" applyFont="1" applyFill="1" applyBorder="1" applyAlignment="1">
      <alignment horizontal="center" vertical="center" wrapText="1"/>
    </xf>
    <xf numFmtId="0" fontId="7" fillId="4" borderId="24" xfId="0" applyFont="1" applyFill="1" applyBorder="1" applyAlignment="1">
      <alignment horizontal="center" vertical="center" wrapText="1"/>
    </xf>
    <xf numFmtId="0" fontId="7" fillId="4" borderId="29" xfId="0" applyFont="1" applyFill="1" applyBorder="1" applyAlignment="1">
      <alignment horizontal="center" vertical="center" wrapText="1"/>
    </xf>
    <xf numFmtId="4" fontId="12" fillId="3" borderId="66" xfId="0" applyNumberFormat="1" applyFont="1" applyFill="1" applyBorder="1" applyAlignment="1">
      <alignment horizontal="center" vertical="center"/>
    </xf>
    <xf numFmtId="4" fontId="12" fillId="3" borderId="45" xfId="0" applyNumberFormat="1" applyFont="1" applyFill="1" applyBorder="1" applyAlignment="1">
      <alignment horizontal="center" vertical="center"/>
    </xf>
    <xf numFmtId="4" fontId="12" fillId="3" borderId="42" xfId="0" applyNumberFormat="1" applyFont="1" applyFill="1" applyBorder="1" applyAlignment="1">
      <alignment horizontal="center" vertical="center"/>
    </xf>
    <xf numFmtId="49" fontId="8" fillId="4" borderId="69" xfId="0" applyNumberFormat="1" applyFont="1" applyFill="1" applyBorder="1" applyAlignment="1">
      <alignment horizontal="center" vertical="center" wrapText="1"/>
    </xf>
    <xf numFmtId="49" fontId="8" fillId="4" borderId="70" xfId="0" applyNumberFormat="1" applyFont="1" applyFill="1" applyBorder="1" applyAlignment="1">
      <alignment horizontal="center" vertical="center" wrapText="1"/>
    </xf>
    <xf numFmtId="0" fontId="7" fillId="4" borderId="60" xfId="0" applyFont="1" applyFill="1" applyBorder="1" applyAlignment="1">
      <alignment horizontal="center" vertical="center" wrapText="1"/>
    </xf>
    <xf numFmtId="0" fontId="4" fillId="4" borderId="49" xfId="0" applyFont="1" applyFill="1" applyBorder="1" applyAlignment="1">
      <alignment horizontal="center" vertical="top" wrapText="1"/>
    </xf>
    <xf numFmtId="0" fontId="4" fillId="4" borderId="28" xfId="0" applyFont="1" applyFill="1" applyBorder="1" applyAlignment="1">
      <alignment horizontal="center" vertical="top" wrapText="1"/>
    </xf>
    <xf numFmtId="49" fontId="0" fillId="0" borderId="7" xfId="0" applyNumberFormat="1" applyBorder="1" applyAlignment="1" applyProtection="1">
      <alignment horizontal="left"/>
      <protection locked="0" hidden="1"/>
    </xf>
    <xf numFmtId="49" fontId="0" fillId="0" borderId="22" xfId="0" applyNumberFormat="1" applyBorder="1" applyAlignment="1" applyProtection="1">
      <alignment horizontal="left"/>
      <protection locked="0" hidden="1"/>
    </xf>
    <xf numFmtId="1" fontId="0" fillId="0" borderId="7" xfId="0" applyNumberFormat="1" applyBorder="1" applyAlignment="1" applyProtection="1">
      <alignment horizontal="left"/>
      <protection locked="0" hidden="1"/>
    </xf>
    <xf numFmtId="1" fontId="0" fillId="0" borderId="22" xfId="0" applyNumberFormat="1" applyBorder="1" applyAlignment="1" applyProtection="1">
      <alignment horizontal="left"/>
      <protection locked="0" hidden="1"/>
    </xf>
    <xf numFmtId="2" fontId="11" fillId="4" borderId="39" xfId="0" applyNumberFormat="1" applyFont="1" applyFill="1" applyBorder="1" applyAlignment="1">
      <alignment horizontal="center" vertical="center"/>
    </xf>
    <xf numFmtId="2" fontId="11" fillId="4" borderId="45" xfId="0" applyNumberFormat="1" applyFont="1" applyFill="1" applyBorder="1" applyAlignment="1">
      <alignment horizontal="center" vertical="center"/>
    </xf>
    <xf numFmtId="2" fontId="11" fillId="4" borderId="38" xfId="0" applyNumberFormat="1" applyFont="1" applyFill="1" applyBorder="1" applyAlignment="1">
      <alignment horizontal="center" vertical="center"/>
    </xf>
    <xf numFmtId="49" fontId="0" fillId="0" borderId="24" xfId="0" applyNumberFormat="1" applyBorder="1" applyAlignment="1" applyProtection="1">
      <alignment horizontal="left"/>
      <protection locked="0" hidden="1"/>
    </xf>
    <xf numFmtId="49" fontId="0" fillId="0" borderId="29" xfId="0" applyNumberFormat="1" applyBorder="1" applyAlignment="1" applyProtection="1">
      <alignment horizontal="left"/>
      <protection locked="0" hidden="1"/>
    </xf>
  </cellXfs>
  <cellStyles count="2">
    <cellStyle name="Normal" xfId="0" builtinId="0"/>
    <cellStyle name="Porcentagem" xfId="1" builtinId="5"/>
  </cellStyles>
  <dxfs count="1">
    <dxf>
      <font>
        <b/>
        <i val="0"/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Style="combo" dx="16" fmlaLink="$AG$12" fmlaRange="$AF$8:$AF$11" sel="4" val="0"/>
</file>

<file path=xl/ctrlProps/ctrlProp10.xml><?xml version="1.0" encoding="utf-8"?>
<formControlPr xmlns="http://schemas.microsoft.com/office/spreadsheetml/2009/9/main" objectType="Drop" dropStyle="combo" dx="16" fmlaLink="$AE$71" fmlaRange="$AD$63:$AD$69" noThreeD="1" sel="7" val="0"/>
</file>

<file path=xl/ctrlProps/ctrlProp11.xml><?xml version="1.0" encoding="utf-8"?>
<formControlPr xmlns="http://schemas.microsoft.com/office/spreadsheetml/2009/9/main" objectType="Drop" dropStyle="combo" dx="16" fmlaLink="$AD$55" fmlaRange="$AC$33:$AC$40" noThreeD="1" sel="8" val="0"/>
</file>

<file path=xl/ctrlProps/ctrlProp12.xml><?xml version="1.0" encoding="utf-8"?>
<formControlPr xmlns="http://schemas.microsoft.com/office/spreadsheetml/2009/9/main" objectType="Drop" dropStyle="combo" dx="16" fmlaLink="$AD$56" fmlaRange="$AC$33:$AC$40" noThreeD="1" sel="8" val="0"/>
</file>

<file path=xl/ctrlProps/ctrlProp13.xml><?xml version="1.0" encoding="utf-8"?>
<formControlPr xmlns="http://schemas.microsoft.com/office/spreadsheetml/2009/9/main" objectType="Drop" dropStyle="combo" dx="16" fmlaLink="$AD$57" fmlaRange="$AC$33:$AC$40" noThreeD="1" sel="8" val="0"/>
</file>

<file path=xl/ctrlProps/ctrlProp14.xml><?xml version="1.0" encoding="utf-8"?>
<formControlPr xmlns="http://schemas.microsoft.com/office/spreadsheetml/2009/9/main" objectType="Drop" dropStyle="combo" dx="16" fmlaLink="$AD$58" fmlaRange="$AC$33:$AC$40" noThreeD="1" sel="8" val="0"/>
</file>

<file path=xl/ctrlProps/ctrlProp15.xml><?xml version="1.0" encoding="utf-8"?>
<formControlPr xmlns="http://schemas.microsoft.com/office/spreadsheetml/2009/9/main" objectType="Drop" dropLines="12" dropStyle="combo" dx="16" fmlaLink="$AE$72" fmlaRange="$AD$63:$AD$69" noThreeD="1" sel="7" val="0"/>
</file>

<file path=xl/ctrlProps/ctrlProp16.xml><?xml version="1.0" encoding="utf-8"?>
<formControlPr xmlns="http://schemas.microsoft.com/office/spreadsheetml/2009/9/main" objectType="Drop" dropStyle="combo" dx="16" fmlaLink="$AE$73" fmlaRange="$AD$63:$AD$69" noThreeD="1" sel="7" val="0"/>
</file>

<file path=xl/ctrlProps/ctrlProp17.xml><?xml version="1.0" encoding="utf-8"?>
<formControlPr xmlns="http://schemas.microsoft.com/office/spreadsheetml/2009/9/main" objectType="Drop" dropStyle="combo" dx="16" fmlaLink="$AE$74" fmlaRange="$AD$63:$AD$69" noThreeD="1" sel="7" val="0"/>
</file>

<file path=xl/ctrlProps/ctrlProp18.xml><?xml version="1.0" encoding="utf-8"?>
<formControlPr xmlns="http://schemas.microsoft.com/office/spreadsheetml/2009/9/main" objectType="Drop" dropStyle="combo" dx="16" fmlaLink="$AD$52" fmlaRange="$AC$33:$AC$40" noThreeD="1" sel="8" val="0"/>
</file>

<file path=xl/ctrlProps/ctrlProp19.xml><?xml version="1.0" encoding="utf-8"?>
<formControlPr xmlns="http://schemas.microsoft.com/office/spreadsheetml/2009/9/main" objectType="Drop" dropStyle="combo" dx="16" fmlaLink="$AD$53" fmlaRange="$AC$33:$AC$40" noThreeD="1" sel="8" val="0"/>
</file>

<file path=xl/ctrlProps/ctrlProp2.xml><?xml version="1.0" encoding="utf-8"?>
<formControlPr xmlns="http://schemas.microsoft.com/office/spreadsheetml/2009/9/main" objectType="Drop" dropStyle="combo" dx="16" fmlaLink="$AJ$12" fmlaRange="$AI$8:$AI$11" noThreeD="1" sel="4" val="0"/>
</file>

<file path=xl/ctrlProps/ctrlProp20.xml><?xml version="1.0" encoding="utf-8"?>
<formControlPr xmlns="http://schemas.microsoft.com/office/spreadsheetml/2009/9/main" objectType="Drop" dropStyle="combo" dx="16" fmlaLink="$AD$52" fmlaRange="$AC$33:$AC$40" noThreeD="1" sel="8" val="0"/>
</file>

<file path=xl/ctrlProps/ctrlProp21.xml><?xml version="1.0" encoding="utf-8"?>
<formControlPr xmlns="http://schemas.microsoft.com/office/spreadsheetml/2009/9/main" objectType="Drop" dropStyle="combo" dx="16" fmlaLink="$AD$53" fmlaRange="$AC$33:$AC$40" noThreeD="1" sel="8" val="0"/>
</file>

<file path=xl/ctrlProps/ctrlProp22.xml><?xml version="1.0" encoding="utf-8"?>
<formControlPr xmlns="http://schemas.microsoft.com/office/spreadsheetml/2009/9/main" objectType="Drop" dropStyle="combo" dx="16" fmlaLink="$AD$52" fmlaRange="$AC$33:$AC$40" noThreeD="1" sel="8" val="0"/>
</file>

<file path=xl/ctrlProps/ctrlProp23.xml><?xml version="1.0" encoding="utf-8"?>
<formControlPr xmlns="http://schemas.microsoft.com/office/spreadsheetml/2009/9/main" objectType="Drop" dropStyle="combo" dx="16" fmlaLink="$AD$53" fmlaRange="$AC$33:$AC$40" noThreeD="1" sel="8" val="0"/>
</file>

<file path=xl/ctrlProps/ctrlProp24.xml><?xml version="1.0" encoding="utf-8"?>
<formControlPr xmlns="http://schemas.microsoft.com/office/spreadsheetml/2009/9/main" objectType="Drop" dropStyle="combo" dx="16" fmlaLink="$AD$52" fmlaRange="$AC$33:$AC$40" noThreeD="1" sel="8" val="0"/>
</file>

<file path=xl/ctrlProps/ctrlProp25.xml><?xml version="1.0" encoding="utf-8"?>
<formControlPr xmlns="http://schemas.microsoft.com/office/spreadsheetml/2009/9/main" objectType="Drop" dropStyle="combo" dx="16" fmlaLink="$AD$53" fmlaRange="$AC$33:$AC$40" noThreeD="1" sel="8" val="0"/>
</file>

<file path=xl/ctrlProps/ctrlProp26.xml><?xml version="1.0" encoding="utf-8"?>
<formControlPr xmlns="http://schemas.microsoft.com/office/spreadsheetml/2009/9/main" objectType="Drop" dropStyle="combo" dx="16" fmlaLink="$AY$23" fmlaRange="$AX$17:$AX$22" sel="5" val="0"/>
</file>

<file path=xl/ctrlProps/ctrlProp3.xml><?xml version="1.0" encoding="utf-8"?>
<formControlPr xmlns="http://schemas.microsoft.com/office/spreadsheetml/2009/9/main" objectType="Drop" dropStyle="combo" dx="16" fmlaLink="$AA$12" fmlaRange="$AA$9:$AA$11" sel="3" val="0"/>
</file>

<file path=xl/ctrlProps/ctrlProp4.xml><?xml version="1.0" encoding="utf-8"?>
<formControlPr xmlns="http://schemas.microsoft.com/office/spreadsheetml/2009/9/main" objectType="Drop" dropStyle="combo" dx="16" fmlaLink="$W$97" fmlaRange="$W$90:$W$92" sel="2" val="0"/>
</file>

<file path=xl/ctrlProps/ctrlProp5.xml><?xml version="1.0" encoding="utf-8"?>
<formControlPr xmlns="http://schemas.microsoft.com/office/spreadsheetml/2009/9/main" objectType="Drop" dropStyle="combo" dx="16" fmlaLink="$X$97" fmlaRange="$W$90:$W$92" sel="2" val="0"/>
</file>

<file path=xl/ctrlProps/ctrlProp6.xml><?xml version="1.0" encoding="utf-8"?>
<formControlPr xmlns="http://schemas.microsoft.com/office/spreadsheetml/2009/9/main" objectType="Drop" dropLines="12" dropStyle="combo" dx="16" fmlaLink="$W$108" fmlaRange="$W$105:$W$107" sel="3" val="0"/>
</file>

<file path=xl/ctrlProps/ctrlProp7.xml><?xml version="1.0" encoding="utf-8"?>
<formControlPr xmlns="http://schemas.microsoft.com/office/spreadsheetml/2009/9/main" objectType="Drop" dropStyle="combo" dx="16" fmlaLink="$AD$52" fmlaRange="$AC$33:$AC$40" noThreeD="1" sel="8" val="0"/>
</file>

<file path=xl/ctrlProps/ctrlProp8.xml><?xml version="1.0" encoding="utf-8"?>
<formControlPr xmlns="http://schemas.microsoft.com/office/spreadsheetml/2009/9/main" objectType="Drop" dropStyle="combo" dx="16" fmlaLink="$AD$53" fmlaRange="$AC$33:$AC$40" noThreeD="1" sel="8" val="0"/>
</file>

<file path=xl/ctrlProps/ctrlProp9.xml><?xml version="1.0" encoding="utf-8"?>
<formControlPr xmlns="http://schemas.microsoft.com/office/spreadsheetml/2009/9/main" objectType="Drop" dropStyle="combo" dx="16" fmlaLink="$AD$54" fmlaRange="$AC$33:$AC$40" noThreeD="1" sel="8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19050</xdr:colOff>
      <xdr:row>2</xdr:row>
      <xdr:rowOff>38100</xdr:rowOff>
    </xdr:from>
    <xdr:to>
      <xdr:col>5</xdr:col>
      <xdr:colOff>1095375</xdr:colOff>
      <xdr:row>9</xdr:row>
      <xdr:rowOff>228600</xdr:rowOff>
    </xdr:to>
    <xdr:pic>
      <xdr:nvPicPr>
        <xdr:cNvPr id="1471" name="Imagem 1" descr="SFB-PEQ.jpg">
          <a:extLst>
            <a:ext uri="{FF2B5EF4-FFF2-40B4-BE49-F238E27FC236}">
              <a16:creationId xmlns:a16="http://schemas.microsoft.com/office/drawing/2014/main" id="{00000000-0008-0000-0000-0000B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6275" y="409575"/>
          <a:ext cx="2676525" cy="1647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7</xdr:row>
          <xdr:rowOff>180975</xdr:rowOff>
        </xdr:from>
        <xdr:to>
          <xdr:col>3</xdr:col>
          <xdr:colOff>0</xdr:colOff>
          <xdr:row>9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11</xdr:row>
          <xdr:rowOff>9525</xdr:rowOff>
        </xdr:from>
        <xdr:to>
          <xdr:col>3</xdr:col>
          <xdr:colOff>9525</xdr:colOff>
          <xdr:row>12</xdr:row>
          <xdr:rowOff>9525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10</xdr:row>
          <xdr:rowOff>19050</xdr:rowOff>
        </xdr:from>
        <xdr:to>
          <xdr:col>2</xdr:col>
          <xdr:colOff>2867025</xdr:colOff>
          <xdr:row>10</xdr:row>
          <xdr:rowOff>257175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72</xdr:row>
          <xdr:rowOff>9525</xdr:rowOff>
        </xdr:from>
        <xdr:to>
          <xdr:col>2</xdr:col>
          <xdr:colOff>2867025</xdr:colOff>
          <xdr:row>72</xdr:row>
          <xdr:rowOff>257175</xdr:rowOff>
        </xdr:to>
        <xdr:sp macro="" textlink="">
          <xdr:nvSpPr>
            <xdr:cNvPr id="2078" name="Drop Down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1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3352800</xdr:colOff>
          <xdr:row>73</xdr:row>
          <xdr:rowOff>9525</xdr:rowOff>
        </xdr:from>
        <xdr:to>
          <xdr:col>2</xdr:col>
          <xdr:colOff>2857500</xdr:colOff>
          <xdr:row>73</xdr:row>
          <xdr:rowOff>257175</xdr:rowOff>
        </xdr:to>
        <xdr:sp macro="" textlink="">
          <xdr:nvSpPr>
            <xdr:cNvPr id="2079" name="Drop Down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1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3343275</xdr:colOff>
          <xdr:row>107</xdr:row>
          <xdr:rowOff>19050</xdr:rowOff>
        </xdr:from>
        <xdr:to>
          <xdr:col>2</xdr:col>
          <xdr:colOff>2867025</xdr:colOff>
          <xdr:row>108</xdr:row>
          <xdr:rowOff>0</xdr:rowOff>
        </xdr:to>
        <xdr:sp macro="" textlink="">
          <xdr:nvSpPr>
            <xdr:cNvPr id="2080" name="Drop Down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1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32</xdr:row>
          <xdr:rowOff>9525</xdr:rowOff>
        </xdr:from>
        <xdr:to>
          <xdr:col>2</xdr:col>
          <xdr:colOff>9525</xdr:colOff>
          <xdr:row>33</xdr:row>
          <xdr:rowOff>0</xdr:rowOff>
        </xdr:to>
        <xdr:sp macro="" textlink="">
          <xdr:nvSpPr>
            <xdr:cNvPr id="2082" name="Drop Down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1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33</xdr:row>
          <xdr:rowOff>9525</xdr:rowOff>
        </xdr:from>
        <xdr:to>
          <xdr:col>2</xdr:col>
          <xdr:colOff>9525</xdr:colOff>
          <xdr:row>34</xdr:row>
          <xdr:rowOff>0</xdr:rowOff>
        </xdr:to>
        <xdr:sp macro="" textlink="">
          <xdr:nvSpPr>
            <xdr:cNvPr id="2083" name="Drop Down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1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34</xdr:row>
          <xdr:rowOff>0</xdr:rowOff>
        </xdr:from>
        <xdr:to>
          <xdr:col>1</xdr:col>
          <xdr:colOff>3352800</xdr:colOff>
          <xdr:row>35</xdr:row>
          <xdr:rowOff>0</xdr:rowOff>
        </xdr:to>
        <xdr:sp macro="" textlink="">
          <xdr:nvSpPr>
            <xdr:cNvPr id="2084" name="Drop Down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1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62</xdr:row>
          <xdr:rowOff>9525</xdr:rowOff>
        </xdr:from>
        <xdr:to>
          <xdr:col>2</xdr:col>
          <xdr:colOff>0</xdr:colOff>
          <xdr:row>63</xdr:row>
          <xdr:rowOff>0</xdr:rowOff>
        </xdr:to>
        <xdr:sp macro="" textlink="">
          <xdr:nvSpPr>
            <xdr:cNvPr id="2086" name="Drop Down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1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9525</xdr:rowOff>
        </xdr:from>
        <xdr:to>
          <xdr:col>1</xdr:col>
          <xdr:colOff>3352800</xdr:colOff>
          <xdr:row>36</xdr:row>
          <xdr:rowOff>9525</xdr:rowOff>
        </xdr:to>
        <xdr:sp macro="" textlink="">
          <xdr:nvSpPr>
            <xdr:cNvPr id="2087" name="Drop Down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1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19050</xdr:rowOff>
        </xdr:from>
        <xdr:to>
          <xdr:col>1</xdr:col>
          <xdr:colOff>3352800</xdr:colOff>
          <xdr:row>37</xdr:row>
          <xdr:rowOff>0</xdr:rowOff>
        </xdr:to>
        <xdr:sp macro="" textlink="">
          <xdr:nvSpPr>
            <xdr:cNvPr id="2089" name="Drop Down 41" hidden="1">
              <a:extLst>
                <a:ext uri="{63B3BB69-23CF-44E3-9099-C40C66FF867C}">
                  <a14:compatExt spid="_x0000_s2089"/>
                </a:ext>
                <a:ext uri="{FF2B5EF4-FFF2-40B4-BE49-F238E27FC236}">
                  <a16:creationId xmlns:a16="http://schemas.microsoft.com/office/drawing/2014/main" id="{00000000-0008-0000-0100-00002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37</xdr:row>
          <xdr:rowOff>19050</xdr:rowOff>
        </xdr:from>
        <xdr:to>
          <xdr:col>1</xdr:col>
          <xdr:colOff>3352800</xdr:colOff>
          <xdr:row>38</xdr:row>
          <xdr:rowOff>0</xdr:rowOff>
        </xdr:to>
        <xdr:sp macro="" textlink="">
          <xdr:nvSpPr>
            <xdr:cNvPr id="2090" name="Drop Down 42" hidden="1">
              <a:extLst>
                <a:ext uri="{63B3BB69-23CF-44E3-9099-C40C66FF867C}">
                  <a14:compatExt spid="_x0000_s2090"/>
                </a:ext>
                <a:ext uri="{FF2B5EF4-FFF2-40B4-BE49-F238E27FC236}">
                  <a16:creationId xmlns:a16="http://schemas.microsoft.com/office/drawing/2014/main" id="{00000000-0008-0000-0100-00002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38</xdr:row>
          <xdr:rowOff>9525</xdr:rowOff>
        </xdr:from>
        <xdr:to>
          <xdr:col>1</xdr:col>
          <xdr:colOff>3343275</xdr:colOff>
          <xdr:row>39</xdr:row>
          <xdr:rowOff>0</xdr:rowOff>
        </xdr:to>
        <xdr:sp macro="" textlink="">
          <xdr:nvSpPr>
            <xdr:cNvPr id="2091" name="Drop Down 43" hidden="1">
              <a:extLst>
                <a:ext uri="{63B3BB69-23CF-44E3-9099-C40C66FF867C}">
                  <a14:compatExt spid="_x0000_s2091"/>
                </a:ext>
                <a:ext uri="{FF2B5EF4-FFF2-40B4-BE49-F238E27FC236}">
                  <a16:creationId xmlns:a16="http://schemas.microsoft.com/office/drawing/2014/main" id="{00000000-0008-0000-0100-00002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63</xdr:row>
          <xdr:rowOff>9525</xdr:rowOff>
        </xdr:from>
        <xdr:to>
          <xdr:col>1</xdr:col>
          <xdr:colOff>3352800</xdr:colOff>
          <xdr:row>64</xdr:row>
          <xdr:rowOff>0</xdr:rowOff>
        </xdr:to>
        <xdr:sp macro="" textlink="">
          <xdr:nvSpPr>
            <xdr:cNvPr id="2092" name="Drop Down 44" hidden="1">
              <a:extLst>
                <a:ext uri="{63B3BB69-23CF-44E3-9099-C40C66FF867C}">
                  <a14:compatExt spid="_x0000_s2092"/>
                </a:ext>
                <a:ext uri="{FF2B5EF4-FFF2-40B4-BE49-F238E27FC236}">
                  <a16:creationId xmlns:a16="http://schemas.microsoft.com/office/drawing/2014/main" id="{00000000-0008-0000-0100-00002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64</xdr:row>
          <xdr:rowOff>9525</xdr:rowOff>
        </xdr:from>
        <xdr:to>
          <xdr:col>1</xdr:col>
          <xdr:colOff>3352800</xdr:colOff>
          <xdr:row>65</xdr:row>
          <xdr:rowOff>0</xdr:rowOff>
        </xdr:to>
        <xdr:sp macro="" textlink="">
          <xdr:nvSpPr>
            <xdr:cNvPr id="2093" name="Drop Down 45" hidden="1">
              <a:extLst>
                <a:ext uri="{63B3BB69-23CF-44E3-9099-C40C66FF867C}">
                  <a14:compatExt spid="_x0000_s2093"/>
                </a:ext>
                <a:ext uri="{FF2B5EF4-FFF2-40B4-BE49-F238E27FC236}">
                  <a16:creationId xmlns:a16="http://schemas.microsoft.com/office/drawing/2014/main" id="{00000000-0008-0000-0100-00002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65</xdr:row>
          <xdr:rowOff>0</xdr:rowOff>
        </xdr:from>
        <xdr:to>
          <xdr:col>1</xdr:col>
          <xdr:colOff>3352800</xdr:colOff>
          <xdr:row>66</xdr:row>
          <xdr:rowOff>0</xdr:rowOff>
        </xdr:to>
        <xdr:sp macro="" textlink="">
          <xdr:nvSpPr>
            <xdr:cNvPr id="2094" name="Drop Down 46" hidden="1">
              <a:extLst>
                <a:ext uri="{63B3BB69-23CF-44E3-9099-C40C66FF867C}">
                  <a14:compatExt spid="_x0000_s2094"/>
                </a:ext>
                <a:ext uri="{FF2B5EF4-FFF2-40B4-BE49-F238E27FC236}">
                  <a16:creationId xmlns:a16="http://schemas.microsoft.com/office/drawing/2014/main" id="{00000000-0008-0000-0100-00002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32</xdr:row>
          <xdr:rowOff>9525</xdr:rowOff>
        </xdr:from>
        <xdr:to>
          <xdr:col>2</xdr:col>
          <xdr:colOff>9525</xdr:colOff>
          <xdr:row>33</xdr:row>
          <xdr:rowOff>0</xdr:rowOff>
        </xdr:to>
        <xdr:sp macro="" textlink="">
          <xdr:nvSpPr>
            <xdr:cNvPr id="2114" name="Drop Down 66" hidden="1">
              <a:extLst>
                <a:ext uri="{63B3BB69-23CF-44E3-9099-C40C66FF867C}">
                  <a14:compatExt spid="_x0000_s2114"/>
                </a:ext>
                <a:ext uri="{FF2B5EF4-FFF2-40B4-BE49-F238E27FC236}">
                  <a16:creationId xmlns:a16="http://schemas.microsoft.com/office/drawing/2014/main" id="{00000000-0008-0000-0100-00004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33</xdr:row>
          <xdr:rowOff>9525</xdr:rowOff>
        </xdr:from>
        <xdr:to>
          <xdr:col>2</xdr:col>
          <xdr:colOff>9525</xdr:colOff>
          <xdr:row>34</xdr:row>
          <xdr:rowOff>0</xdr:rowOff>
        </xdr:to>
        <xdr:sp macro="" textlink="">
          <xdr:nvSpPr>
            <xdr:cNvPr id="2115" name="Drop Down 67" hidden="1">
              <a:extLst>
                <a:ext uri="{63B3BB69-23CF-44E3-9099-C40C66FF867C}">
                  <a14:compatExt spid="_x0000_s2115"/>
                </a:ext>
                <a:ext uri="{FF2B5EF4-FFF2-40B4-BE49-F238E27FC236}">
                  <a16:creationId xmlns:a16="http://schemas.microsoft.com/office/drawing/2014/main" id="{00000000-0008-0000-0100-00004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32</xdr:row>
          <xdr:rowOff>9525</xdr:rowOff>
        </xdr:from>
        <xdr:to>
          <xdr:col>2</xdr:col>
          <xdr:colOff>9525</xdr:colOff>
          <xdr:row>33</xdr:row>
          <xdr:rowOff>0</xdr:rowOff>
        </xdr:to>
        <xdr:sp macro="" textlink="">
          <xdr:nvSpPr>
            <xdr:cNvPr id="2116" name="Drop Down 68" hidden="1">
              <a:extLst>
                <a:ext uri="{63B3BB69-23CF-44E3-9099-C40C66FF867C}">
                  <a14:compatExt spid="_x0000_s2116"/>
                </a:ext>
                <a:ext uri="{FF2B5EF4-FFF2-40B4-BE49-F238E27FC236}">
                  <a16:creationId xmlns:a16="http://schemas.microsoft.com/office/drawing/2014/main" id="{00000000-0008-0000-0100-00004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33</xdr:row>
          <xdr:rowOff>9525</xdr:rowOff>
        </xdr:from>
        <xdr:to>
          <xdr:col>2</xdr:col>
          <xdr:colOff>9525</xdr:colOff>
          <xdr:row>34</xdr:row>
          <xdr:rowOff>0</xdr:rowOff>
        </xdr:to>
        <xdr:sp macro="" textlink="">
          <xdr:nvSpPr>
            <xdr:cNvPr id="2117" name="Drop Down 69" hidden="1">
              <a:extLst>
                <a:ext uri="{63B3BB69-23CF-44E3-9099-C40C66FF867C}">
                  <a14:compatExt spid="_x0000_s2117"/>
                </a:ext>
                <a:ext uri="{FF2B5EF4-FFF2-40B4-BE49-F238E27FC236}">
                  <a16:creationId xmlns:a16="http://schemas.microsoft.com/office/drawing/2014/main" id="{00000000-0008-0000-0100-00004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32</xdr:row>
          <xdr:rowOff>9525</xdr:rowOff>
        </xdr:from>
        <xdr:to>
          <xdr:col>2</xdr:col>
          <xdr:colOff>9525</xdr:colOff>
          <xdr:row>33</xdr:row>
          <xdr:rowOff>0</xdr:rowOff>
        </xdr:to>
        <xdr:sp macro="" textlink="">
          <xdr:nvSpPr>
            <xdr:cNvPr id="2120" name="Drop Down 72" hidden="1">
              <a:extLst>
                <a:ext uri="{63B3BB69-23CF-44E3-9099-C40C66FF867C}">
                  <a14:compatExt spid="_x0000_s2120"/>
                </a:ext>
                <a:ext uri="{FF2B5EF4-FFF2-40B4-BE49-F238E27FC236}">
                  <a16:creationId xmlns:a16="http://schemas.microsoft.com/office/drawing/2014/main" id="{00000000-0008-0000-0100-00004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33</xdr:row>
          <xdr:rowOff>9525</xdr:rowOff>
        </xdr:from>
        <xdr:to>
          <xdr:col>2</xdr:col>
          <xdr:colOff>9525</xdr:colOff>
          <xdr:row>34</xdr:row>
          <xdr:rowOff>0</xdr:rowOff>
        </xdr:to>
        <xdr:sp macro="" textlink="">
          <xdr:nvSpPr>
            <xdr:cNvPr id="2121" name="Drop Down 73" hidden="1">
              <a:extLst>
                <a:ext uri="{63B3BB69-23CF-44E3-9099-C40C66FF867C}">
                  <a14:compatExt spid="_x0000_s2121"/>
                </a:ext>
                <a:ext uri="{FF2B5EF4-FFF2-40B4-BE49-F238E27FC236}">
                  <a16:creationId xmlns:a16="http://schemas.microsoft.com/office/drawing/2014/main" id="{00000000-0008-0000-0100-00004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32</xdr:row>
          <xdr:rowOff>9525</xdr:rowOff>
        </xdr:from>
        <xdr:to>
          <xdr:col>2</xdr:col>
          <xdr:colOff>9525</xdr:colOff>
          <xdr:row>33</xdr:row>
          <xdr:rowOff>0</xdr:rowOff>
        </xdr:to>
        <xdr:sp macro="" textlink="">
          <xdr:nvSpPr>
            <xdr:cNvPr id="2122" name="Drop Down 74" hidden="1">
              <a:extLst>
                <a:ext uri="{63B3BB69-23CF-44E3-9099-C40C66FF867C}">
                  <a14:compatExt spid="_x0000_s2122"/>
                </a:ext>
                <a:ext uri="{FF2B5EF4-FFF2-40B4-BE49-F238E27FC236}">
                  <a16:creationId xmlns:a16="http://schemas.microsoft.com/office/drawing/2014/main" id="{00000000-0008-0000-0100-00004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33</xdr:row>
          <xdr:rowOff>9525</xdr:rowOff>
        </xdr:from>
        <xdr:to>
          <xdr:col>2</xdr:col>
          <xdr:colOff>9525</xdr:colOff>
          <xdr:row>34</xdr:row>
          <xdr:rowOff>0</xdr:rowOff>
        </xdr:to>
        <xdr:sp macro="" textlink="">
          <xdr:nvSpPr>
            <xdr:cNvPr id="2123" name="Drop Down 75" hidden="1">
              <a:extLst>
                <a:ext uri="{63B3BB69-23CF-44E3-9099-C40C66FF867C}">
                  <a14:compatExt spid="_x0000_s2123"/>
                </a:ext>
                <a:ext uri="{FF2B5EF4-FFF2-40B4-BE49-F238E27FC236}">
                  <a16:creationId xmlns:a16="http://schemas.microsoft.com/office/drawing/2014/main" id="{00000000-0008-0000-0100-00004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16</xdr:row>
          <xdr:rowOff>9525</xdr:rowOff>
        </xdr:from>
        <xdr:to>
          <xdr:col>2</xdr:col>
          <xdr:colOff>3486150</xdr:colOff>
          <xdr:row>17</xdr:row>
          <xdr:rowOff>9525</xdr:rowOff>
        </xdr:to>
        <xdr:sp macro="" textlink="">
          <xdr:nvSpPr>
            <xdr:cNvPr id="3074" name="Drop Down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2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image" Target="../media/image1.png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7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26" Type="http://schemas.openxmlformats.org/officeDocument/2006/relationships/ctrlProp" Target="../ctrlProps/ctrlProp25.xml"/><Relationship Id="rId3" Type="http://schemas.openxmlformats.org/officeDocument/2006/relationships/vmlDrawing" Target="../drawings/vmlDrawing2.vml"/><Relationship Id="rId21" Type="http://schemas.openxmlformats.org/officeDocument/2006/relationships/ctrlProp" Target="../ctrlProps/ctrlProp20.xml"/><Relationship Id="rId7" Type="http://schemas.openxmlformats.org/officeDocument/2006/relationships/ctrlProp" Target="../ctrlProps/ctrlProp6.xml"/><Relationship Id="rId12" Type="http://schemas.openxmlformats.org/officeDocument/2006/relationships/ctrlProp" Target="../ctrlProps/ctrlProp11.xml"/><Relationship Id="rId17" Type="http://schemas.openxmlformats.org/officeDocument/2006/relationships/ctrlProp" Target="../ctrlProps/ctrlProp16.xml"/><Relationship Id="rId25" Type="http://schemas.openxmlformats.org/officeDocument/2006/relationships/ctrlProp" Target="../ctrlProps/ctrlProp24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15.xml"/><Relationship Id="rId20" Type="http://schemas.openxmlformats.org/officeDocument/2006/relationships/ctrlProp" Target="../ctrlProps/ctrlProp19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11" Type="http://schemas.openxmlformats.org/officeDocument/2006/relationships/ctrlProp" Target="../ctrlProps/ctrlProp10.xml"/><Relationship Id="rId24" Type="http://schemas.openxmlformats.org/officeDocument/2006/relationships/ctrlProp" Target="../ctrlProps/ctrlProp23.xml"/><Relationship Id="rId5" Type="http://schemas.openxmlformats.org/officeDocument/2006/relationships/ctrlProp" Target="../ctrlProps/ctrlProp4.xml"/><Relationship Id="rId15" Type="http://schemas.openxmlformats.org/officeDocument/2006/relationships/ctrlProp" Target="../ctrlProps/ctrlProp14.xml"/><Relationship Id="rId23" Type="http://schemas.openxmlformats.org/officeDocument/2006/relationships/ctrlProp" Target="../ctrlProps/ctrlProp22.xml"/><Relationship Id="rId10" Type="http://schemas.openxmlformats.org/officeDocument/2006/relationships/ctrlProp" Target="../ctrlProps/ctrlProp9.xml"/><Relationship Id="rId19" Type="http://schemas.openxmlformats.org/officeDocument/2006/relationships/ctrlProp" Target="../ctrlProps/ctrlProp18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14" Type="http://schemas.openxmlformats.org/officeDocument/2006/relationships/ctrlProp" Target="../ctrlProps/ctrlProp13.xml"/><Relationship Id="rId22" Type="http://schemas.openxmlformats.org/officeDocument/2006/relationships/ctrlProp" Target="../ctrlProps/ctrlProp2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trlProp" Target="../ctrlProps/ctrlProp2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P328"/>
  <sheetViews>
    <sheetView zoomScale="80" zoomScaleNormal="80" zoomScaleSheetLayoutView="90" workbookViewId="0">
      <selection activeCell="R21" sqref="R21"/>
    </sheetView>
  </sheetViews>
  <sheetFormatPr defaultColWidth="8.85546875" defaultRowHeight="12.75" x14ac:dyDescent="0.2"/>
  <cols>
    <col min="1" max="1" width="2.7109375" style="1" customWidth="1"/>
    <col min="2" max="2" width="46.42578125" style="1" customWidth="1"/>
    <col min="3" max="3" width="50" style="1" customWidth="1"/>
    <col min="4" max="4" width="25" style="1" customWidth="1"/>
    <col min="5" max="5" width="24" style="1" customWidth="1"/>
    <col min="6" max="6" width="19.140625" style="1" bestFit="1" customWidth="1"/>
    <col min="7" max="7" width="18.140625" style="1" customWidth="1"/>
    <col min="8" max="8" width="19.28515625" style="1" customWidth="1"/>
    <col min="9" max="9" width="21.28515625" style="1" customWidth="1"/>
    <col min="10" max="10" width="24.7109375" style="5" customWidth="1"/>
    <col min="11" max="11" width="18" style="1" customWidth="1"/>
    <col min="12" max="12" width="18.7109375" style="1" bestFit="1" customWidth="1"/>
    <col min="13" max="13" width="13.28515625" style="1" customWidth="1"/>
    <col min="14" max="14" width="12.28515625" style="1" customWidth="1"/>
    <col min="15" max="15" width="8.85546875" style="1" customWidth="1"/>
    <col min="16" max="16" width="13.42578125" style="1" customWidth="1"/>
    <col min="17" max="17" width="8.85546875" style="1" customWidth="1"/>
    <col min="18" max="18" width="25.28515625" style="1" customWidth="1"/>
    <col min="19" max="19" width="18.28515625" style="1" customWidth="1"/>
    <col min="20" max="21" width="8.85546875" style="1" customWidth="1"/>
    <col min="22" max="22" width="14.140625" style="1" customWidth="1"/>
    <col min="23" max="23" width="15.85546875" style="1" customWidth="1"/>
    <col min="24" max="26" width="8.85546875" style="1" customWidth="1"/>
    <col min="27" max="28" width="8.85546875" style="1" hidden="1" customWidth="1"/>
    <col min="29" max="29" width="20.85546875" style="1" hidden="1" customWidth="1"/>
    <col min="30" max="30" width="21.140625" style="1" hidden="1" customWidth="1"/>
    <col min="31" max="32" width="8.85546875" style="1" hidden="1" customWidth="1"/>
    <col min="33" max="33" width="12.42578125" style="1" hidden="1" customWidth="1"/>
    <col min="34" max="42" width="8.85546875" style="1" hidden="1" customWidth="1"/>
    <col min="43" max="44" width="8.85546875" style="1" customWidth="1"/>
    <col min="45" max="16384" width="8.85546875" style="1"/>
  </cols>
  <sheetData>
    <row r="1" spans="2:38" ht="13.5" thickBot="1" x14ac:dyDescent="0.25"/>
    <row r="2" spans="2:38" ht="15.75" customHeight="1" thickBot="1" x14ac:dyDescent="0.25">
      <c r="B2" s="145" t="s">
        <v>0</v>
      </c>
      <c r="C2" s="67" t="s">
        <v>3</v>
      </c>
      <c r="AB2" s="6"/>
    </row>
    <row r="3" spans="2:38" ht="15.75" customHeight="1" x14ac:dyDescent="0.2">
      <c r="B3" s="76" t="s">
        <v>46</v>
      </c>
      <c r="C3" s="443"/>
      <c r="AB3" s="6"/>
    </row>
    <row r="4" spans="2:38" ht="15.75" customHeight="1" x14ac:dyDescent="0.2">
      <c r="B4" s="73" t="s">
        <v>47</v>
      </c>
      <c r="C4" s="444"/>
      <c r="K4" s="6"/>
      <c r="L4" s="6"/>
      <c r="M4" s="6"/>
      <c r="N4" s="6"/>
      <c r="O4" s="6"/>
      <c r="P4" s="6"/>
      <c r="Q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</row>
    <row r="5" spans="2:38" ht="15.75" customHeight="1" x14ac:dyDescent="0.2">
      <c r="B5" s="73" t="s">
        <v>48</v>
      </c>
      <c r="C5" s="445"/>
      <c r="K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</row>
    <row r="6" spans="2:38" ht="15.75" customHeight="1" thickBot="1" x14ac:dyDescent="0.25">
      <c r="B6" s="77" t="s">
        <v>49</v>
      </c>
      <c r="C6" s="446"/>
      <c r="K6" s="6"/>
      <c r="AB6" s="6"/>
      <c r="AC6" s="6"/>
      <c r="AD6" s="6"/>
      <c r="AE6" s="6"/>
      <c r="AF6" s="6" t="s">
        <v>61</v>
      </c>
      <c r="AG6" s="6"/>
      <c r="AH6" s="6"/>
      <c r="AI6" s="6"/>
      <c r="AJ6" s="6"/>
      <c r="AK6" s="6"/>
      <c r="AL6" s="6"/>
    </row>
    <row r="7" spans="2:38" ht="15.75" customHeight="1" thickBot="1" x14ac:dyDescent="0.25">
      <c r="B7" s="2"/>
      <c r="K7" s="6"/>
      <c r="AB7" s="6"/>
      <c r="AC7" s="36"/>
      <c r="AD7" s="134"/>
      <c r="AE7" s="6"/>
      <c r="AF7" s="6"/>
      <c r="AG7" s="6" t="s">
        <v>70</v>
      </c>
      <c r="AH7" s="6"/>
      <c r="AI7" s="6" t="s">
        <v>62</v>
      </c>
      <c r="AJ7" s="6"/>
      <c r="AK7" s="36" t="s">
        <v>82</v>
      </c>
      <c r="AL7" s="6"/>
    </row>
    <row r="8" spans="2:38" ht="15.75" customHeight="1" thickBot="1" x14ac:dyDescent="0.25">
      <c r="B8" s="151" t="s">
        <v>1</v>
      </c>
      <c r="C8" s="67" t="s">
        <v>3</v>
      </c>
      <c r="E8" s="3"/>
      <c r="K8" s="6"/>
      <c r="AB8" s="6"/>
      <c r="AC8" s="252" t="s">
        <v>258</v>
      </c>
      <c r="AD8" s="253">
        <f>SUM(AG8:AG11)</f>
        <v>176600.40999999997</v>
      </c>
      <c r="AE8" s="6"/>
      <c r="AF8" s="7" t="s">
        <v>59</v>
      </c>
      <c r="AG8" s="26">
        <v>37365.15</v>
      </c>
      <c r="AH8" s="133">
        <f>AG8/$AD$8</f>
        <v>0.21158019961561814</v>
      </c>
      <c r="AI8" s="7" t="s">
        <v>63</v>
      </c>
      <c r="AJ8" s="6"/>
      <c r="AK8" s="6">
        <f>0.86*25</f>
        <v>21.5</v>
      </c>
      <c r="AL8" s="6"/>
    </row>
    <row r="9" spans="2:38" ht="20.45" customHeight="1" x14ac:dyDescent="0.2">
      <c r="B9" s="218" t="s">
        <v>44</v>
      </c>
      <c r="C9" s="20"/>
      <c r="D9" s="3"/>
      <c r="K9" s="6"/>
      <c r="AB9" s="6"/>
      <c r="AC9" s="6"/>
      <c r="AD9" s="135"/>
      <c r="AE9" s="6"/>
      <c r="AF9" s="7" t="s">
        <v>58</v>
      </c>
      <c r="AG9" s="26">
        <v>87067.18</v>
      </c>
      <c r="AH9" s="133">
        <f>AG9/$AD$8</f>
        <v>0.49301799469208485</v>
      </c>
      <c r="AI9" s="7" t="s">
        <v>64</v>
      </c>
      <c r="AJ9" s="6"/>
      <c r="AK9" s="36">
        <f>0.86*30</f>
        <v>25.8</v>
      </c>
      <c r="AL9" s="6"/>
    </row>
    <row r="10" spans="2:38" ht="20.45" customHeight="1" x14ac:dyDescent="0.2">
      <c r="B10" s="218" t="s">
        <v>56</v>
      </c>
      <c r="C10" s="74">
        <f>IF(AG12=1,AG8,IF(AG12=2,AG9,IF(AG12=3,AG10,IF(AG12=4,AG11))))</f>
        <v>0</v>
      </c>
      <c r="K10" s="6"/>
      <c r="AB10" s="6"/>
      <c r="AC10" s="36" t="s">
        <v>259</v>
      </c>
      <c r="AD10" s="6"/>
      <c r="AE10" s="6"/>
      <c r="AF10" s="7" t="s">
        <v>344</v>
      </c>
      <c r="AG10" s="5">
        <v>52168.08</v>
      </c>
      <c r="AH10" s="133">
        <f>AG10/$AD$8</f>
        <v>0.29540180569229713</v>
      </c>
      <c r="AI10" s="8" t="s">
        <v>65</v>
      </c>
      <c r="AJ10" s="6"/>
      <c r="AK10" s="6">
        <f>0.86*35</f>
        <v>30.099999999999998</v>
      </c>
      <c r="AL10" s="6"/>
    </row>
    <row r="11" spans="2:38" ht="20.45" customHeight="1" x14ac:dyDescent="0.2">
      <c r="B11" s="218" t="s">
        <v>55</v>
      </c>
      <c r="C11" s="74" t="str">
        <f>IF(AG12=1,AG16,IF(AG12=2,AG17,IF(AG12=3,AG18,IF(AG12=4,"0"))))</f>
        <v>0</v>
      </c>
      <c r="K11" s="6"/>
      <c r="AB11" s="6"/>
      <c r="AC11" s="7" t="s">
        <v>59</v>
      </c>
      <c r="AD11" s="339">
        <v>39365.31</v>
      </c>
      <c r="AE11" s="6"/>
      <c r="AF11" s="9" t="s">
        <v>66</v>
      </c>
      <c r="AG11" s="26">
        <v>0</v>
      </c>
      <c r="AH11" s="133">
        <f>AG11/$AD$8</f>
        <v>0</v>
      </c>
      <c r="AI11" s="6" t="s">
        <v>67</v>
      </c>
      <c r="AJ11" s="6"/>
      <c r="AK11" s="6"/>
      <c r="AL11" s="6"/>
    </row>
    <row r="12" spans="2:38" ht="20.45" customHeight="1" x14ac:dyDescent="0.2">
      <c r="B12" s="218" t="s">
        <v>54</v>
      </c>
      <c r="C12" s="58"/>
      <c r="K12" s="6"/>
      <c r="AB12" s="6"/>
      <c r="AC12" s="7" t="s">
        <v>58</v>
      </c>
      <c r="AD12" s="339">
        <v>91727.9</v>
      </c>
      <c r="AE12" s="6"/>
      <c r="AF12" s="10" t="s">
        <v>60</v>
      </c>
      <c r="AG12" s="8">
        <v>4</v>
      </c>
      <c r="AH12" s="133"/>
      <c r="AI12" s="8" t="s">
        <v>60</v>
      </c>
      <c r="AJ12" s="8">
        <v>4</v>
      </c>
      <c r="AK12" s="6"/>
      <c r="AL12" s="6"/>
    </row>
    <row r="13" spans="2:38" ht="26.45" customHeight="1" x14ac:dyDescent="0.2">
      <c r="B13" s="218" t="s">
        <v>149</v>
      </c>
      <c r="C13" s="74">
        <f>IF(AJ12=1,C10/25,IF(AJ12=2,C10/30,IF(AJ12=3,C10/35,IF(AJ12=4,0))))</f>
        <v>0</v>
      </c>
      <c r="G13" s="5"/>
      <c r="K13" s="6"/>
      <c r="AB13" s="6"/>
      <c r="AC13" s="7" t="s">
        <v>344</v>
      </c>
      <c r="AD13" s="1">
        <v>54960.639999999999</v>
      </c>
      <c r="AE13" s="6"/>
      <c r="AF13" s="6"/>
      <c r="AG13" s="6"/>
      <c r="AH13" s="6"/>
      <c r="AI13" s="6"/>
      <c r="AJ13" s="6"/>
      <c r="AK13" s="6"/>
      <c r="AL13" s="6"/>
    </row>
    <row r="14" spans="2:38" ht="29.45" customHeight="1" x14ac:dyDescent="0.2">
      <c r="B14" s="218" t="s">
        <v>53</v>
      </c>
      <c r="C14" s="75">
        <f>IF(AJ12=1,C11/25,IF(AJ12=2,C11/30,IF(AJ12=3,C11/35,IF(AJ12=4,0))))</f>
        <v>0</v>
      </c>
      <c r="G14" s="251"/>
      <c r="H14" s="90"/>
      <c r="I14" s="90"/>
      <c r="K14" s="6"/>
      <c r="AB14" s="6"/>
      <c r="AC14" s="9" t="s">
        <v>66</v>
      </c>
      <c r="AD14" s="339">
        <v>0</v>
      </c>
      <c r="AE14" s="6"/>
      <c r="AF14" s="440" t="s">
        <v>345</v>
      </c>
      <c r="AG14" s="6"/>
      <c r="AH14" s="6"/>
      <c r="AI14" s="6"/>
      <c r="AJ14" s="6"/>
      <c r="AK14" s="6"/>
      <c r="AL14" s="6"/>
    </row>
    <row r="15" spans="2:38" ht="20.45" customHeight="1" x14ac:dyDescent="0.2">
      <c r="B15" s="218" t="s">
        <v>164</v>
      </c>
      <c r="C15" s="58"/>
      <c r="G15" s="90"/>
      <c r="H15" s="90"/>
      <c r="I15" s="90"/>
      <c r="K15" s="6"/>
      <c r="AB15" s="6"/>
      <c r="AC15" s="8"/>
      <c r="AD15" s="339">
        <f>SUM(AD11:AD14)</f>
        <v>186053.84999999998</v>
      </c>
      <c r="AE15" s="6"/>
      <c r="AF15" s="6"/>
      <c r="AG15" s="6" t="s">
        <v>70</v>
      </c>
      <c r="AH15" s="6"/>
      <c r="AI15" s="6"/>
      <c r="AJ15" s="6"/>
      <c r="AK15" s="6"/>
      <c r="AL15" s="6"/>
    </row>
    <row r="16" spans="2:38" ht="20.45" customHeight="1" x14ac:dyDescent="0.2">
      <c r="B16" s="218" t="s">
        <v>83</v>
      </c>
      <c r="C16" s="395" t="str">
        <f>IF(AND(AJ12=1,C15&lt;=AK8),"SIM",IF(AND(AJ12=2,C15&lt;=AK9),"SIM",IF(AND(AJ12=3,C15&lt;=AK10),"SIM",IF(AJ12=4,"","Não é permitido por lei"))))</f>
        <v/>
      </c>
      <c r="G16" s="90"/>
      <c r="H16" s="90"/>
      <c r="I16" s="90"/>
      <c r="K16" s="6"/>
      <c r="AB16" s="6"/>
      <c r="AC16" s="6"/>
      <c r="AD16" s="6"/>
      <c r="AE16" s="6"/>
      <c r="AF16" s="7" t="s">
        <v>59</v>
      </c>
      <c r="AG16" s="26">
        <v>31833.21</v>
      </c>
      <c r="AH16" s="6"/>
      <c r="AI16" s="6"/>
      <c r="AJ16" s="6"/>
      <c r="AK16" s="6"/>
      <c r="AL16" s="6"/>
    </row>
    <row r="17" spans="2:38" ht="20.45" customHeight="1" thickBot="1" x14ac:dyDescent="0.25">
      <c r="B17" s="218" t="s">
        <v>52</v>
      </c>
      <c r="C17" s="89" t="str">
        <f>IF(C16="SIM",C15*C14,IF(AJ12=4,"","Não é permitido por lei"))</f>
        <v/>
      </c>
      <c r="G17" s="90"/>
      <c r="H17" s="90"/>
      <c r="I17" s="90"/>
      <c r="K17" s="6"/>
      <c r="AB17" s="6"/>
      <c r="AC17" s="6"/>
      <c r="AD17" s="6"/>
      <c r="AE17" s="6"/>
      <c r="AF17" s="7" t="s">
        <v>58</v>
      </c>
      <c r="AG17" s="26">
        <v>76111.94</v>
      </c>
      <c r="AH17" s="6"/>
      <c r="AI17" s="6"/>
      <c r="AJ17" s="6"/>
      <c r="AK17" s="6"/>
      <c r="AL17" s="6"/>
    </row>
    <row r="18" spans="2:38" ht="20.45" customHeight="1" x14ac:dyDescent="0.2">
      <c r="B18" s="218" t="s">
        <v>165</v>
      </c>
      <c r="C18" s="442"/>
      <c r="G18" s="90"/>
      <c r="H18" s="90"/>
      <c r="I18" s="90"/>
      <c r="K18" s="6"/>
      <c r="AB18" s="6"/>
      <c r="AC18" s="507" t="s">
        <v>326</v>
      </c>
      <c r="AD18" s="340">
        <f>SUM(E42:J45)+SUM(G55:N55)+SUM(G66:N66)+SUM(F74:M74)+SUM(F80:M80)</f>
        <v>0</v>
      </c>
      <c r="AE18" s="6"/>
      <c r="AF18" s="7" t="s">
        <v>344</v>
      </c>
      <c r="AG18" s="5">
        <v>45389.71</v>
      </c>
      <c r="AH18" s="6"/>
      <c r="AI18" s="6"/>
      <c r="AJ18" s="6"/>
      <c r="AK18" s="6"/>
      <c r="AL18" s="6"/>
    </row>
    <row r="19" spans="2:38" ht="13.5" customHeight="1" thickBot="1" x14ac:dyDescent="0.25">
      <c r="B19" s="4"/>
      <c r="G19" s="90"/>
      <c r="H19" s="90"/>
      <c r="I19" s="90"/>
      <c r="AB19" s="6"/>
      <c r="AC19" s="508"/>
      <c r="AD19" s="273"/>
      <c r="AE19" s="6"/>
      <c r="AF19" s="9" t="s">
        <v>66</v>
      </c>
      <c r="AG19" s="26">
        <v>0</v>
      </c>
      <c r="AH19" s="6"/>
      <c r="AI19" s="6"/>
      <c r="AJ19" s="6"/>
      <c r="AK19" s="6"/>
      <c r="AL19" s="6"/>
    </row>
    <row r="20" spans="2:38" ht="13.5" customHeight="1" x14ac:dyDescent="0.2">
      <c r="B20" s="512" t="s">
        <v>7</v>
      </c>
      <c r="C20" s="509" t="s">
        <v>163</v>
      </c>
      <c r="D20" s="493" t="s">
        <v>162</v>
      </c>
      <c r="E20" s="493"/>
      <c r="F20" s="494"/>
      <c r="G20" s="492" t="s">
        <v>166</v>
      </c>
      <c r="H20" s="493"/>
      <c r="I20" s="493"/>
      <c r="J20" s="494"/>
      <c r="AB20" s="6"/>
      <c r="AC20" s="6"/>
      <c r="AD20" s="6"/>
      <c r="AE20" s="6"/>
      <c r="AF20" s="10"/>
      <c r="AG20" s="8"/>
      <c r="AH20" s="6"/>
      <c r="AI20" s="6"/>
      <c r="AJ20" s="6"/>
      <c r="AK20" s="6"/>
      <c r="AL20" s="6"/>
    </row>
    <row r="21" spans="2:38" ht="54.6" customHeight="1" thickBot="1" x14ac:dyDescent="0.25">
      <c r="B21" s="513"/>
      <c r="C21" s="510"/>
      <c r="D21" s="172" t="s">
        <v>98</v>
      </c>
      <c r="E21" s="156" t="s">
        <v>167</v>
      </c>
      <c r="F21" s="157" t="s">
        <v>85</v>
      </c>
      <c r="G21" s="155" t="s">
        <v>15</v>
      </c>
      <c r="H21" s="156" t="s">
        <v>168</v>
      </c>
      <c r="I21" s="156" t="s">
        <v>334</v>
      </c>
      <c r="J21" s="157" t="s">
        <v>169</v>
      </c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</row>
    <row r="22" spans="2:38" ht="18" customHeight="1" x14ac:dyDescent="0.2">
      <c r="B22" s="110" t="s">
        <v>8</v>
      </c>
      <c r="C22" s="166"/>
      <c r="D22" s="167"/>
      <c r="E22" s="168"/>
      <c r="F22" s="169"/>
      <c r="G22" s="170"/>
      <c r="H22" s="168"/>
      <c r="I22" s="171"/>
      <c r="J22" s="437" t="str">
        <f>IF(H22=0,"",I22*H22*G22)</f>
        <v/>
      </c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</row>
    <row r="23" spans="2:38" ht="18" customHeight="1" x14ac:dyDescent="0.2">
      <c r="B23" s="106" t="s">
        <v>160</v>
      </c>
      <c r="C23" s="163"/>
      <c r="D23" s="160"/>
      <c r="E23" s="27"/>
      <c r="F23" s="92"/>
      <c r="G23" s="91"/>
      <c r="H23" s="27"/>
      <c r="I23" s="171"/>
      <c r="J23" s="437" t="str">
        <f t="shared" ref="J23:J32" si="0">IF(H23=0,"",I23*H23*G23)</f>
        <v/>
      </c>
      <c r="AB23" s="6"/>
      <c r="AC23" s="6"/>
      <c r="AD23" s="6"/>
      <c r="AE23" s="36" t="s">
        <v>275</v>
      </c>
      <c r="AF23" s="6"/>
      <c r="AG23" s="6"/>
      <c r="AH23" s="6"/>
      <c r="AI23" s="6"/>
      <c r="AJ23" s="6"/>
      <c r="AK23" s="6"/>
      <c r="AL23" s="6"/>
    </row>
    <row r="24" spans="2:38" ht="18" customHeight="1" x14ac:dyDescent="0.2">
      <c r="B24" s="106" t="s">
        <v>161</v>
      </c>
      <c r="C24" s="163"/>
      <c r="D24" s="160"/>
      <c r="E24" s="28"/>
      <c r="F24" s="92"/>
      <c r="G24" s="91"/>
      <c r="H24" s="27"/>
      <c r="I24" s="171"/>
      <c r="J24" s="437" t="str">
        <f t="shared" si="0"/>
        <v/>
      </c>
      <c r="AB24" s="6"/>
      <c r="AC24" s="6"/>
      <c r="AD24" s="6"/>
      <c r="AE24" s="6" t="str">
        <f t="shared" ref="AE24:AE34" si="1">IF(F22=0,"",(C22*D22)/F22)</f>
        <v/>
      </c>
      <c r="AF24" s="6"/>
      <c r="AG24" s="6"/>
      <c r="AH24" s="6"/>
      <c r="AI24" s="6"/>
      <c r="AJ24" s="6"/>
      <c r="AK24" s="6"/>
      <c r="AL24" s="6"/>
    </row>
    <row r="25" spans="2:38" ht="18" customHeight="1" x14ac:dyDescent="0.2">
      <c r="B25" s="106" t="s">
        <v>9</v>
      </c>
      <c r="C25" s="447"/>
      <c r="D25" s="161"/>
      <c r="E25" s="27"/>
      <c r="F25" s="93"/>
      <c r="G25" s="91"/>
      <c r="H25" s="27"/>
      <c r="I25" s="171"/>
      <c r="J25" s="437" t="str">
        <f t="shared" si="0"/>
        <v/>
      </c>
      <c r="AB25" s="6"/>
      <c r="AC25" s="6"/>
      <c r="AD25" s="6"/>
      <c r="AE25" s="6" t="str">
        <f t="shared" si="1"/>
        <v/>
      </c>
      <c r="AF25" s="6"/>
      <c r="AG25" s="6"/>
      <c r="AH25" s="6"/>
      <c r="AI25" s="6"/>
      <c r="AJ25" s="6"/>
      <c r="AK25" s="6"/>
      <c r="AL25" s="6"/>
    </row>
    <row r="26" spans="2:38" ht="18" customHeight="1" x14ac:dyDescent="0.2">
      <c r="B26" s="106" t="s">
        <v>57</v>
      </c>
      <c r="C26" s="447"/>
      <c r="D26" s="160"/>
      <c r="E26" s="27"/>
      <c r="F26" s="92"/>
      <c r="G26" s="91"/>
      <c r="H26" s="27"/>
      <c r="I26" s="171"/>
      <c r="J26" s="437" t="str">
        <f t="shared" si="0"/>
        <v/>
      </c>
      <c r="AC26" s="6"/>
      <c r="AD26" s="6"/>
      <c r="AE26" s="6" t="str">
        <f t="shared" si="1"/>
        <v/>
      </c>
      <c r="AF26" s="6"/>
      <c r="AG26" s="6"/>
      <c r="AH26" s="6"/>
      <c r="AI26" s="6"/>
      <c r="AJ26" s="6"/>
      <c r="AK26" s="6"/>
      <c r="AL26" s="6"/>
    </row>
    <row r="27" spans="2:38" ht="18" customHeight="1" x14ac:dyDescent="0.2">
      <c r="B27" s="106" t="s">
        <v>17</v>
      </c>
      <c r="C27" s="163"/>
      <c r="D27" s="160"/>
      <c r="E27" s="27"/>
      <c r="F27" s="92"/>
      <c r="G27" s="91"/>
      <c r="H27" s="27"/>
      <c r="I27" s="171"/>
      <c r="J27" s="437" t="str">
        <f t="shared" si="0"/>
        <v/>
      </c>
      <c r="AC27" s="6"/>
      <c r="AD27" s="6"/>
      <c r="AE27" s="6" t="str">
        <f t="shared" si="1"/>
        <v/>
      </c>
      <c r="AF27" s="6"/>
      <c r="AG27" s="6"/>
      <c r="AH27" s="6"/>
      <c r="AI27" s="6"/>
      <c r="AJ27" s="6"/>
      <c r="AK27" s="6"/>
      <c r="AL27" s="6"/>
    </row>
    <row r="28" spans="2:38" ht="18" customHeight="1" x14ac:dyDescent="0.2">
      <c r="B28" s="106" t="s">
        <v>10</v>
      </c>
      <c r="C28" s="163"/>
      <c r="D28" s="160"/>
      <c r="E28" s="27"/>
      <c r="F28" s="93"/>
      <c r="G28" s="91"/>
      <c r="H28" s="27"/>
      <c r="I28" s="171"/>
      <c r="J28" s="437" t="str">
        <f t="shared" si="0"/>
        <v/>
      </c>
      <c r="AE28" s="1" t="str">
        <f t="shared" si="1"/>
        <v/>
      </c>
    </row>
    <row r="29" spans="2:38" ht="18" customHeight="1" x14ac:dyDescent="0.2">
      <c r="B29" s="106" t="s">
        <v>11</v>
      </c>
      <c r="C29" s="163"/>
      <c r="D29" s="160"/>
      <c r="E29" s="27"/>
      <c r="F29" s="92"/>
      <c r="G29" s="91"/>
      <c r="H29" s="448"/>
      <c r="I29" s="171"/>
      <c r="J29" s="437" t="str">
        <f t="shared" si="0"/>
        <v/>
      </c>
      <c r="AE29" s="1" t="str">
        <f t="shared" si="1"/>
        <v/>
      </c>
    </row>
    <row r="30" spans="2:38" ht="18" customHeight="1" x14ac:dyDescent="0.2">
      <c r="B30" s="106" t="s">
        <v>12</v>
      </c>
      <c r="C30" s="163"/>
      <c r="D30" s="160"/>
      <c r="E30" s="27"/>
      <c r="F30" s="92"/>
      <c r="G30" s="91"/>
      <c r="H30" s="448"/>
      <c r="I30" s="171"/>
      <c r="J30" s="437" t="str">
        <f t="shared" si="0"/>
        <v/>
      </c>
      <c r="AE30" s="1" t="str">
        <f t="shared" si="1"/>
        <v/>
      </c>
    </row>
    <row r="31" spans="2:38" ht="18" customHeight="1" x14ac:dyDescent="0.2">
      <c r="B31" s="106" t="s">
        <v>13</v>
      </c>
      <c r="C31" s="163"/>
      <c r="D31" s="160"/>
      <c r="E31" s="27"/>
      <c r="F31" s="92"/>
      <c r="G31" s="91"/>
      <c r="H31" s="27"/>
      <c r="I31" s="171"/>
      <c r="J31" s="437" t="str">
        <f t="shared" si="0"/>
        <v/>
      </c>
      <c r="AE31" s="1" t="str">
        <f t="shared" si="1"/>
        <v/>
      </c>
    </row>
    <row r="32" spans="2:38" ht="18" customHeight="1" thickBot="1" x14ac:dyDescent="0.25">
      <c r="B32" s="107" t="s">
        <v>16</v>
      </c>
      <c r="C32" s="164"/>
      <c r="D32" s="162"/>
      <c r="E32" s="152"/>
      <c r="F32" s="153"/>
      <c r="G32" s="91"/>
      <c r="H32" s="27"/>
      <c r="I32" s="29"/>
      <c r="J32" s="437" t="str">
        <f t="shared" si="0"/>
        <v/>
      </c>
      <c r="AE32" s="1" t="str">
        <f t="shared" si="1"/>
        <v/>
      </c>
    </row>
    <row r="33" spans="2:38" s="56" customFormat="1" ht="18" customHeight="1" thickBot="1" x14ac:dyDescent="0.25">
      <c r="B33" s="158" t="s">
        <v>6</v>
      </c>
      <c r="C33" s="219" t="s">
        <v>18</v>
      </c>
      <c r="D33" s="220">
        <f>C22*D22+C23*D23+C24*D24+C25*D25+C26*D26+C27*D27+C28*D28+C29*D29+C30*D30+C31*D31+C32*D32</f>
        <v>0</v>
      </c>
      <c r="E33" s="221">
        <f>C22*E22+C23*E23+C25*E25+C26*E26+C27*E27+C28*E28+C29*E29+C30*E30+C31*E31+C32*E32+E24*C24</f>
        <v>0</v>
      </c>
      <c r="F33" s="222" t="s">
        <v>19</v>
      </c>
      <c r="G33" s="223" t="s">
        <v>19</v>
      </c>
      <c r="H33" s="223" t="s">
        <v>19</v>
      </c>
      <c r="I33" s="223" t="s">
        <v>19</v>
      </c>
      <c r="J33" s="224">
        <f>SUM(J22:J32)</f>
        <v>0</v>
      </c>
      <c r="AC33" s="1"/>
      <c r="AD33" s="1"/>
      <c r="AE33" s="1" t="str">
        <f t="shared" si="1"/>
        <v/>
      </c>
      <c r="AF33" s="1"/>
      <c r="AG33" s="1"/>
      <c r="AH33" s="1"/>
      <c r="AI33" s="1"/>
      <c r="AJ33" s="1"/>
      <c r="AK33" s="1"/>
      <c r="AL33" s="1"/>
    </row>
    <row r="34" spans="2:38" ht="13.5" customHeight="1" thickBot="1" x14ac:dyDescent="0.25">
      <c r="B34" s="48"/>
      <c r="C34" s="49"/>
      <c r="D34" s="50"/>
      <c r="E34" s="50"/>
      <c r="F34" s="51"/>
      <c r="G34" s="51"/>
      <c r="H34" s="52"/>
      <c r="I34" s="51"/>
      <c r="AE34" s="1" t="str">
        <f t="shared" si="1"/>
        <v/>
      </c>
    </row>
    <row r="35" spans="2:38" ht="30" customHeight="1" thickBot="1" x14ac:dyDescent="0.25">
      <c r="B35" s="158" t="s">
        <v>172</v>
      </c>
      <c r="C35" s="111" t="s">
        <v>171</v>
      </c>
      <c r="D35" s="159" t="s">
        <v>170</v>
      </c>
      <c r="E35" s="50"/>
      <c r="F35" s="51"/>
      <c r="G35" s="51"/>
      <c r="H35" s="52"/>
      <c r="I35" s="51"/>
      <c r="AC35" s="56"/>
      <c r="AD35" s="56"/>
      <c r="AE35" s="56"/>
      <c r="AF35" s="56"/>
      <c r="AG35" s="56"/>
      <c r="AH35" s="56"/>
      <c r="AI35" s="56"/>
      <c r="AJ35" s="56"/>
      <c r="AK35" s="56"/>
      <c r="AL35" s="56"/>
    </row>
    <row r="36" spans="2:38" ht="17.45" customHeight="1" x14ac:dyDescent="0.2">
      <c r="B36" s="225" t="s">
        <v>112</v>
      </c>
      <c r="C36" s="255"/>
      <c r="D36" s="256"/>
      <c r="E36" s="50"/>
      <c r="F36" s="51"/>
      <c r="G36" s="51"/>
      <c r="H36" s="52"/>
      <c r="I36" s="51"/>
      <c r="AE36" s="3">
        <f>SUM(AE24:AE34)</f>
        <v>0</v>
      </c>
    </row>
    <row r="37" spans="2:38" ht="17.45" customHeight="1" thickBot="1" x14ac:dyDescent="0.25">
      <c r="B37" s="226" t="s">
        <v>113</v>
      </c>
      <c r="C37" s="257"/>
      <c r="D37" s="258"/>
      <c r="E37" s="50"/>
      <c r="F37" s="51"/>
      <c r="G37" s="51"/>
      <c r="H37" s="52"/>
      <c r="I37" s="51"/>
    </row>
    <row r="38" spans="2:38" ht="13.5" customHeight="1" x14ac:dyDescent="0.2">
      <c r="B38" s="48"/>
      <c r="C38" s="49"/>
      <c r="D38" s="50"/>
      <c r="E38" s="50"/>
      <c r="F38" s="51"/>
      <c r="G38" s="51"/>
      <c r="H38" s="52"/>
      <c r="I38" s="51"/>
    </row>
    <row r="39" spans="2:38" ht="48" customHeight="1" thickBot="1" x14ac:dyDescent="0.25">
      <c r="B39" s="511" t="s">
        <v>328</v>
      </c>
      <c r="C39" s="511"/>
      <c r="D39" s="511"/>
      <c r="E39" s="518" t="s">
        <v>101</v>
      </c>
      <c r="F39" s="518"/>
      <c r="G39" s="518"/>
      <c r="H39" s="518"/>
      <c r="I39" s="518"/>
      <c r="J39" s="518"/>
      <c r="K39" s="518"/>
      <c r="L39" s="518"/>
      <c r="M39" s="518"/>
      <c r="N39" s="518"/>
      <c r="O39" s="518"/>
      <c r="P39" s="518"/>
      <c r="Q39" s="518"/>
      <c r="R39" s="518"/>
      <c r="S39" s="518"/>
      <c r="T39" s="518"/>
      <c r="U39" s="518"/>
      <c r="V39" s="518"/>
      <c r="W39" s="518"/>
      <c r="X39" s="518"/>
      <c r="Y39" s="518"/>
      <c r="Z39" s="518"/>
      <c r="AA39" s="518"/>
      <c r="AB39" s="518"/>
    </row>
    <row r="40" spans="2:38" ht="16.5" customHeight="1" x14ac:dyDescent="0.2">
      <c r="B40" s="495" t="s">
        <v>173</v>
      </c>
      <c r="C40" s="496" t="s">
        <v>88</v>
      </c>
      <c r="D40" s="516" t="s">
        <v>100</v>
      </c>
      <c r="E40" s="495" t="s">
        <v>89</v>
      </c>
      <c r="F40" s="496"/>
      <c r="G40" s="497"/>
      <c r="H40" s="493" t="s">
        <v>90</v>
      </c>
      <c r="I40" s="493"/>
      <c r="J40" s="494"/>
      <c r="K40" s="83"/>
      <c r="L40" s="83"/>
      <c r="M40" s="83"/>
      <c r="N40" s="83"/>
      <c r="O40" s="83"/>
      <c r="P40" s="83"/>
      <c r="Q40" s="83"/>
      <c r="R40" s="83"/>
      <c r="S40" s="83"/>
      <c r="T40" s="83"/>
      <c r="U40" s="83"/>
      <c r="V40" s="83"/>
      <c r="W40" s="83"/>
      <c r="X40" s="83"/>
      <c r="Y40" s="83"/>
      <c r="Z40" s="83"/>
      <c r="AA40" s="83"/>
      <c r="AB40" s="83"/>
    </row>
    <row r="41" spans="2:38" ht="45.75" thickBot="1" x14ac:dyDescent="0.25">
      <c r="B41" s="520"/>
      <c r="C41" s="506"/>
      <c r="D41" s="517"/>
      <c r="E41" s="205" t="s">
        <v>146</v>
      </c>
      <c r="F41" s="204" t="s">
        <v>147</v>
      </c>
      <c r="G41" s="227" t="s">
        <v>148</v>
      </c>
      <c r="H41" s="203" t="s">
        <v>146</v>
      </c>
      <c r="I41" s="204" t="s">
        <v>147</v>
      </c>
      <c r="J41" s="227" t="s">
        <v>148</v>
      </c>
      <c r="AA41" s="47"/>
      <c r="AB41" s="47"/>
    </row>
    <row r="42" spans="2:38" ht="16.5" customHeight="1" x14ac:dyDescent="0.2">
      <c r="B42" s="144" t="s">
        <v>174</v>
      </c>
      <c r="C42" s="259"/>
      <c r="D42" s="479" t="str">
        <f>IF(C42=0,"",C42*C10)</f>
        <v/>
      </c>
      <c r="E42" s="262"/>
      <c r="F42" s="263"/>
      <c r="G42" s="264"/>
      <c r="H42" s="481"/>
      <c r="I42" s="263"/>
      <c r="J42" s="265"/>
      <c r="N42" s="519"/>
      <c r="O42" s="519"/>
      <c r="P42" s="519"/>
      <c r="Q42" s="519"/>
      <c r="R42" s="519"/>
      <c r="S42" s="519"/>
      <c r="T42" s="519"/>
      <c r="U42" s="519"/>
      <c r="V42" s="519"/>
      <c r="W42" s="519"/>
      <c r="X42" s="519"/>
      <c r="Y42" s="519"/>
      <c r="Z42" s="519"/>
      <c r="AA42" s="519"/>
      <c r="AB42" s="519"/>
      <c r="AC42" s="519"/>
      <c r="AD42" s="519"/>
      <c r="AE42" s="519"/>
      <c r="AF42" s="519"/>
      <c r="AG42" s="519"/>
      <c r="AH42" s="519"/>
      <c r="AI42" s="519"/>
      <c r="AJ42" s="519"/>
      <c r="AK42" s="519"/>
    </row>
    <row r="43" spans="2:38" ht="16.5" customHeight="1" x14ac:dyDescent="0.2">
      <c r="B43" s="72" t="s">
        <v>87</v>
      </c>
      <c r="C43" s="260"/>
      <c r="D43" s="480" t="str">
        <f>IF(C43=0,"",C43*C13)</f>
        <v/>
      </c>
      <c r="E43" s="266"/>
      <c r="F43" s="267"/>
      <c r="G43" s="163"/>
      <c r="H43" s="482"/>
      <c r="I43" s="267"/>
      <c r="J43" s="268"/>
    </row>
    <row r="44" spans="2:38" ht="16.5" customHeight="1" x14ac:dyDescent="0.2">
      <c r="B44" s="154" t="s">
        <v>175</v>
      </c>
      <c r="C44" s="261"/>
      <c r="D44" s="474" t="str">
        <f>IF(C44=0,"",C44*$C$18)</f>
        <v/>
      </c>
      <c r="E44" s="269"/>
      <c r="F44" s="58"/>
      <c r="G44" s="270"/>
      <c r="H44" s="483"/>
      <c r="I44" s="58"/>
      <c r="J44" s="271"/>
    </row>
    <row r="45" spans="2:38" ht="16.5" customHeight="1" x14ac:dyDescent="0.2">
      <c r="B45" s="469" t="s">
        <v>176</v>
      </c>
      <c r="C45" s="261"/>
      <c r="D45" s="474" t="str">
        <f>IF(C45=0,"",C45*$C$18)</f>
        <v/>
      </c>
      <c r="E45" s="269"/>
      <c r="F45" s="58"/>
      <c r="G45" s="270"/>
      <c r="H45" s="483"/>
      <c r="I45" s="58"/>
      <c r="J45" s="271"/>
    </row>
    <row r="46" spans="2:38" ht="16.5" customHeight="1" thickBot="1" x14ac:dyDescent="0.25">
      <c r="B46" s="95" t="s">
        <v>366</v>
      </c>
      <c r="C46" s="478"/>
      <c r="D46" s="485" t="str">
        <f>IF(C46=0,"",C46*C10)</f>
        <v/>
      </c>
      <c r="E46" s="477"/>
      <c r="F46" s="475"/>
      <c r="G46" s="476"/>
      <c r="H46" s="484"/>
      <c r="I46" s="272"/>
      <c r="J46" s="274"/>
    </row>
    <row r="47" spans="2:38" ht="16.5" customHeight="1" x14ac:dyDescent="0.2">
      <c r="B47" s="44"/>
    </row>
    <row r="48" spans="2:38" ht="16.5" customHeight="1" thickBot="1" x14ac:dyDescent="0.25">
      <c r="B48" s="44"/>
      <c r="E48" s="136"/>
      <c r="F48" s="136"/>
      <c r="G48" s="136"/>
      <c r="H48" s="136"/>
      <c r="I48" s="136"/>
      <c r="J48" s="136"/>
      <c r="K48" s="136"/>
      <c r="L48" s="136"/>
      <c r="M48" s="136"/>
      <c r="N48" s="136"/>
      <c r="O48" s="136"/>
      <c r="P48" s="136"/>
      <c r="Q48" s="136"/>
      <c r="R48" s="136"/>
      <c r="S48" s="136"/>
      <c r="T48" s="136"/>
      <c r="U48" s="136"/>
      <c r="V48" s="136"/>
      <c r="W48" s="136"/>
      <c r="X48" s="136"/>
      <c r="Y48" s="136"/>
      <c r="Z48" s="136"/>
      <c r="AA48" s="136"/>
      <c r="AB48" s="136"/>
    </row>
    <row r="49" spans="2:30" ht="21.75" customHeight="1" x14ac:dyDescent="0.2">
      <c r="B49" s="514" t="s">
        <v>177</v>
      </c>
      <c r="C49" s="495" t="s">
        <v>86</v>
      </c>
      <c r="D49" s="496" t="s">
        <v>92</v>
      </c>
      <c r="E49" s="496" t="s">
        <v>178</v>
      </c>
      <c r="F49" s="497" t="s">
        <v>93</v>
      </c>
      <c r="G49" s="495" t="s">
        <v>89</v>
      </c>
      <c r="H49" s="496"/>
      <c r="I49" s="496"/>
      <c r="J49" s="497"/>
      <c r="K49" s="495" t="s">
        <v>90</v>
      </c>
      <c r="L49" s="496"/>
      <c r="M49" s="496"/>
      <c r="N49" s="497"/>
      <c r="O49" s="83"/>
      <c r="P49" s="83"/>
      <c r="Q49" s="83"/>
      <c r="R49" s="83"/>
      <c r="S49" s="83"/>
      <c r="T49" s="83"/>
      <c r="U49" s="83"/>
      <c r="V49" s="83"/>
      <c r="W49" s="83"/>
      <c r="X49" s="83"/>
      <c r="Y49" s="83"/>
      <c r="Z49" s="83"/>
      <c r="AA49" s="83"/>
      <c r="AB49" s="83"/>
      <c r="AC49" s="83"/>
      <c r="AD49" s="83"/>
    </row>
    <row r="50" spans="2:30" ht="34.5" thickBot="1" x14ac:dyDescent="0.25">
      <c r="B50" s="515"/>
      <c r="C50" s="520"/>
      <c r="D50" s="506"/>
      <c r="E50" s="506"/>
      <c r="F50" s="505"/>
      <c r="G50" s="228" t="s">
        <v>187</v>
      </c>
      <c r="H50" s="198" t="s">
        <v>181</v>
      </c>
      <c r="I50" s="198" t="s">
        <v>179</v>
      </c>
      <c r="J50" s="199" t="s">
        <v>182</v>
      </c>
      <c r="K50" s="228" t="s">
        <v>180</v>
      </c>
      <c r="L50" s="198" t="s">
        <v>181</v>
      </c>
      <c r="M50" s="198" t="s">
        <v>179</v>
      </c>
      <c r="N50" s="199" t="s">
        <v>182</v>
      </c>
      <c r="AC50" s="47"/>
      <c r="AD50" s="47"/>
    </row>
    <row r="51" spans="2:30" ht="18.600000000000001" customHeight="1" x14ac:dyDescent="0.2">
      <c r="B51" s="173" t="s">
        <v>91</v>
      </c>
      <c r="C51" s="275"/>
      <c r="D51" s="276"/>
      <c r="E51" s="396" t="str">
        <f>IF(D51=0,"",$C$17/D51)</f>
        <v/>
      </c>
      <c r="F51" s="397" t="str">
        <f>IF(C51=0,"",C51*$C$17)</f>
        <v/>
      </c>
      <c r="G51" s="281"/>
      <c r="H51" s="282"/>
      <c r="I51" s="283"/>
      <c r="J51" s="166"/>
      <c r="K51" s="281"/>
      <c r="L51" s="282"/>
      <c r="M51" s="283"/>
      <c r="N51" s="166"/>
    </row>
    <row r="52" spans="2:30" ht="18.600000000000001" customHeight="1" x14ac:dyDescent="0.2">
      <c r="B52" s="71" t="s">
        <v>4</v>
      </c>
      <c r="C52" s="277"/>
      <c r="D52" s="278"/>
      <c r="E52" s="398" t="str">
        <f>IF(D52=0,"",$C$17/D52)</f>
        <v/>
      </c>
      <c r="F52" s="399" t="str">
        <f>IF(C52=0,"",C52*$C$17)</f>
        <v/>
      </c>
      <c r="G52" s="284"/>
      <c r="H52" s="58"/>
      <c r="I52" s="267"/>
      <c r="J52" s="163"/>
      <c r="K52" s="284"/>
      <c r="L52" s="58"/>
      <c r="M52" s="267"/>
      <c r="N52" s="163"/>
    </row>
    <row r="53" spans="2:30" ht="18.600000000000001" customHeight="1" x14ac:dyDescent="0.2">
      <c r="B53" s="71" t="s">
        <v>5</v>
      </c>
      <c r="C53" s="277"/>
      <c r="D53" s="278"/>
      <c r="E53" s="398" t="str">
        <f>IF(D53=0,"",$C$17/D53)</f>
        <v/>
      </c>
      <c r="F53" s="399" t="str">
        <f>IF(C53=0,"",C53*$C$17)</f>
        <v/>
      </c>
      <c r="G53" s="284"/>
      <c r="H53" s="58"/>
      <c r="I53" s="267"/>
      <c r="J53" s="163"/>
      <c r="K53" s="284"/>
      <c r="L53" s="58"/>
      <c r="M53" s="267"/>
      <c r="N53" s="163"/>
    </row>
    <row r="54" spans="2:30" ht="18.600000000000001" customHeight="1" thickBot="1" x14ac:dyDescent="0.25">
      <c r="B54" s="175" t="s">
        <v>114</v>
      </c>
      <c r="C54" s="279"/>
      <c r="D54" s="280"/>
      <c r="E54" s="400" t="str">
        <f>IF(D54=0,"",$C$17/D54)</f>
        <v/>
      </c>
      <c r="F54" s="401" t="str">
        <f>IF(C54=0,"",C54*$C$17)</f>
        <v/>
      </c>
      <c r="G54" s="285"/>
      <c r="H54" s="286"/>
      <c r="I54" s="287"/>
      <c r="J54" s="164"/>
      <c r="K54" s="285"/>
      <c r="L54" s="286"/>
      <c r="M54" s="287"/>
      <c r="N54" s="164"/>
    </row>
    <row r="55" spans="2:30" ht="16.5" customHeight="1" thickBot="1" x14ac:dyDescent="0.25">
      <c r="B55" s="174" t="s">
        <v>26</v>
      </c>
      <c r="C55" s="176" t="s">
        <v>99</v>
      </c>
      <c r="D55" s="176" t="s">
        <v>99</v>
      </c>
      <c r="E55" s="177" t="s">
        <v>99</v>
      </c>
      <c r="F55" s="178">
        <f t="shared" ref="F55:N55" si="2">SUM(F51:F54)</f>
        <v>0</v>
      </c>
      <c r="G55" s="84">
        <f t="shared" si="2"/>
        <v>0</v>
      </c>
      <c r="H55" s="84">
        <f t="shared" si="2"/>
        <v>0</v>
      </c>
      <c r="I55" s="85">
        <f t="shared" si="2"/>
        <v>0</v>
      </c>
      <c r="J55" s="86">
        <f t="shared" si="2"/>
        <v>0</v>
      </c>
      <c r="K55" s="84">
        <f t="shared" si="2"/>
        <v>0</v>
      </c>
      <c r="L55" s="84">
        <f t="shared" si="2"/>
        <v>0</v>
      </c>
      <c r="M55" s="85">
        <f t="shared" si="2"/>
        <v>0</v>
      </c>
      <c r="N55" s="86">
        <f t="shared" si="2"/>
        <v>0</v>
      </c>
      <c r="O55" s="53"/>
      <c r="P55" s="53"/>
      <c r="Q55" s="53"/>
      <c r="R55" s="53"/>
      <c r="S55" s="53"/>
      <c r="T55" s="53"/>
      <c r="U55" s="53"/>
      <c r="V55" s="53"/>
      <c r="W55" s="53"/>
      <c r="X55" s="53"/>
      <c r="Y55" s="53"/>
      <c r="Z55" s="53"/>
      <c r="AA55" s="53"/>
      <c r="AB55" s="53"/>
      <c r="AC55" s="53"/>
      <c r="AD55" s="53"/>
    </row>
    <row r="56" spans="2:30" ht="16.5" customHeight="1" thickBot="1" x14ac:dyDescent="0.25">
      <c r="B56" s="47"/>
      <c r="C56" s="45"/>
      <c r="D56" s="45"/>
      <c r="E56" s="46"/>
      <c r="F56" s="53"/>
      <c r="G56" s="53"/>
      <c r="H56" s="53"/>
      <c r="I56" s="53"/>
      <c r="J56" s="53"/>
      <c r="K56" s="53"/>
      <c r="L56" s="53"/>
      <c r="M56" s="53"/>
      <c r="N56" s="53"/>
      <c r="O56" s="53"/>
      <c r="P56" s="53"/>
      <c r="Q56" s="53"/>
      <c r="R56" s="53"/>
      <c r="S56" s="53"/>
      <c r="T56" s="53"/>
      <c r="U56" s="53"/>
      <c r="V56" s="53"/>
      <c r="W56" s="53"/>
      <c r="X56" s="53"/>
      <c r="Y56" s="53"/>
      <c r="Z56" s="53"/>
      <c r="AA56" s="53"/>
      <c r="AB56" s="53"/>
      <c r="AC56" s="53"/>
      <c r="AD56" s="53"/>
    </row>
    <row r="57" spans="2:30" ht="27.75" customHeight="1" thickBot="1" x14ac:dyDescent="0.25">
      <c r="B57" s="174" t="s">
        <v>185</v>
      </c>
      <c r="C57" s="69" t="s">
        <v>186</v>
      </c>
      <c r="D57" s="69" t="s">
        <v>29</v>
      </c>
      <c r="E57" s="121" t="s">
        <v>301</v>
      </c>
      <c r="F57" s="53"/>
      <c r="G57" s="53"/>
      <c r="H57" s="53"/>
      <c r="I57" s="53"/>
      <c r="J57" s="53"/>
      <c r="K57" s="53"/>
      <c r="L57" s="53"/>
      <c r="M57" s="53"/>
      <c r="N57" s="53"/>
      <c r="O57" s="53"/>
      <c r="P57" s="53"/>
      <c r="Q57" s="53"/>
      <c r="R57" s="53"/>
      <c r="S57" s="53"/>
      <c r="T57" s="53"/>
      <c r="U57" s="53"/>
      <c r="V57" s="53"/>
      <c r="W57" s="53"/>
      <c r="X57" s="53"/>
      <c r="Y57" s="53"/>
      <c r="Z57" s="53"/>
      <c r="AA57" s="53"/>
      <c r="AB57" s="53"/>
      <c r="AC57" s="53"/>
      <c r="AD57" s="53"/>
    </row>
    <row r="58" spans="2:30" ht="19.899999999999999" customHeight="1" x14ac:dyDescent="0.2">
      <c r="B58" s="165" t="s">
        <v>183</v>
      </c>
      <c r="C58" s="288"/>
      <c r="D58" s="289"/>
      <c r="E58" s="402" t="str">
        <f>IF(D58=0,"",C58*D58*C17)</f>
        <v/>
      </c>
      <c r="F58" s="53"/>
      <c r="G58" s="53"/>
      <c r="H58" s="53"/>
      <c r="I58" s="53"/>
      <c r="J58" s="53"/>
      <c r="K58" s="53"/>
      <c r="L58" s="53"/>
      <c r="M58" s="53"/>
      <c r="N58" s="53"/>
      <c r="O58" s="53"/>
      <c r="P58" s="53"/>
      <c r="Q58" s="53"/>
      <c r="R58" s="53"/>
      <c r="S58" s="53"/>
      <c r="T58" s="53"/>
      <c r="U58" s="53"/>
      <c r="V58" s="53"/>
      <c r="W58" s="53"/>
      <c r="X58" s="53"/>
      <c r="Y58" s="53"/>
      <c r="Z58" s="53"/>
      <c r="AA58" s="53"/>
      <c r="AB58" s="53"/>
      <c r="AC58" s="53"/>
      <c r="AD58" s="53"/>
    </row>
    <row r="59" spans="2:30" ht="19.899999999999999" customHeight="1" thickBot="1" x14ac:dyDescent="0.25">
      <c r="B59" s="95" t="s">
        <v>184</v>
      </c>
      <c r="C59" s="290"/>
      <c r="D59" s="291"/>
      <c r="E59" s="403" t="str">
        <f>IF(D59=0,"",C59*D59*$C$17)</f>
        <v/>
      </c>
      <c r="F59" s="53"/>
      <c r="G59" s="53"/>
      <c r="H59" s="53"/>
      <c r="I59" s="53"/>
      <c r="J59" s="53"/>
      <c r="K59" s="53"/>
      <c r="L59" s="53"/>
      <c r="M59" s="53"/>
      <c r="N59" s="53"/>
      <c r="O59" s="53"/>
      <c r="P59" s="53"/>
      <c r="Q59" s="53"/>
      <c r="R59" s="53"/>
      <c r="S59" s="53"/>
      <c r="T59" s="53"/>
      <c r="U59" s="53"/>
      <c r="V59" s="53"/>
      <c r="W59" s="53"/>
      <c r="X59" s="53"/>
      <c r="Y59" s="53"/>
      <c r="Z59" s="53"/>
      <c r="AA59" s="53"/>
      <c r="AB59" s="53"/>
      <c r="AC59" s="53"/>
      <c r="AD59" s="53"/>
    </row>
    <row r="60" spans="2:30" ht="16.149999999999999" customHeight="1" thickBot="1" x14ac:dyDescent="0.25">
      <c r="B60" s="47"/>
      <c r="C60" s="45"/>
      <c r="D60" s="45"/>
      <c r="E60" s="46"/>
      <c r="F60" s="46"/>
      <c r="G60" s="45"/>
      <c r="J60" s="1"/>
    </row>
    <row r="61" spans="2:30" ht="16.5" customHeight="1" thickBot="1" x14ac:dyDescent="0.25">
      <c r="B61" s="495" t="s">
        <v>137</v>
      </c>
      <c r="C61" s="496" t="s">
        <v>150</v>
      </c>
      <c r="D61" s="496" t="s">
        <v>279</v>
      </c>
      <c r="E61" s="496" t="s">
        <v>281</v>
      </c>
      <c r="F61" s="497" t="s">
        <v>93</v>
      </c>
      <c r="G61" s="498" t="s">
        <v>89</v>
      </c>
      <c r="H61" s="499"/>
      <c r="I61" s="499"/>
      <c r="J61" s="500"/>
      <c r="K61" s="498" t="s">
        <v>90</v>
      </c>
      <c r="L61" s="499"/>
      <c r="M61" s="499"/>
      <c r="N61" s="500"/>
      <c r="O61" s="83"/>
      <c r="P61" s="83"/>
      <c r="Q61" s="83"/>
      <c r="R61" s="83"/>
      <c r="S61" s="83"/>
      <c r="T61" s="83"/>
      <c r="U61" s="83"/>
      <c r="V61" s="83"/>
      <c r="W61" s="83"/>
      <c r="X61" s="83"/>
      <c r="Y61" s="83"/>
      <c r="Z61" s="83"/>
      <c r="AA61" s="83"/>
      <c r="AB61" s="83"/>
      <c r="AC61" s="83"/>
      <c r="AD61" s="83"/>
    </row>
    <row r="62" spans="2:30" ht="34.5" thickBot="1" x14ac:dyDescent="0.25">
      <c r="B62" s="520"/>
      <c r="C62" s="506"/>
      <c r="D62" s="506"/>
      <c r="E62" s="506"/>
      <c r="F62" s="505"/>
      <c r="G62" s="229" t="s">
        <v>187</v>
      </c>
      <c r="H62" s="230" t="s">
        <v>181</v>
      </c>
      <c r="I62" s="230" t="s">
        <v>179</v>
      </c>
      <c r="J62" s="231" t="s">
        <v>182</v>
      </c>
      <c r="K62" s="229" t="s">
        <v>180</v>
      </c>
      <c r="L62" s="230" t="s">
        <v>181</v>
      </c>
      <c r="M62" s="230" t="s">
        <v>179</v>
      </c>
      <c r="N62" s="231" t="s">
        <v>182</v>
      </c>
      <c r="AC62" s="47"/>
      <c r="AD62" s="47"/>
    </row>
    <row r="63" spans="2:30" ht="16.5" customHeight="1" x14ac:dyDescent="0.2">
      <c r="B63" s="165" t="s">
        <v>94</v>
      </c>
      <c r="C63" s="292"/>
      <c r="D63" s="293"/>
      <c r="E63" s="392" t="str">
        <f>IF(D63=0,"",D63/1000*$C$13)</f>
        <v/>
      </c>
      <c r="F63" s="404" t="str">
        <f>IF(D63=0,"",C63*E63)</f>
        <v/>
      </c>
      <c r="G63" s="296"/>
      <c r="H63" s="282"/>
      <c r="I63" s="283"/>
      <c r="J63" s="166"/>
      <c r="K63" s="281"/>
      <c r="L63" s="282"/>
      <c r="M63" s="283"/>
      <c r="N63" s="166"/>
    </row>
    <row r="64" spans="2:30" ht="16.5" customHeight="1" x14ac:dyDescent="0.2">
      <c r="B64" s="94" t="s">
        <v>95</v>
      </c>
      <c r="C64" s="294"/>
      <c r="D64" s="295"/>
      <c r="E64" s="405" t="str">
        <f>IF(D64=0,"",D64/1000*$C$13)</f>
        <v/>
      </c>
      <c r="F64" s="406" t="str">
        <f>IF(D64=0,"",C64*E64)</f>
        <v/>
      </c>
      <c r="G64" s="297"/>
      <c r="H64" s="58"/>
      <c r="I64" s="267"/>
      <c r="J64" s="163"/>
      <c r="K64" s="284"/>
      <c r="L64" s="58"/>
      <c r="M64" s="267"/>
      <c r="N64" s="163"/>
    </row>
    <row r="65" spans="2:30" ht="16.5" customHeight="1" thickBot="1" x14ac:dyDescent="0.25">
      <c r="B65" s="94" t="s">
        <v>96</v>
      </c>
      <c r="C65" s="294"/>
      <c r="D65" s="295"/>
      <c r="E65" s="405" t="str">
        <f>IF(D65=0,"",D65*$C$13)</f>
        <v/>
      </c>
      <c r="F65" s="406" t="str">
        <f>IF(D65=0,"",C65*E65)</f>
        <v/>
      </c>
      <c r="G65" s="297"/>
      <c r="H65" s="58"/>
      <c r="I65" s="267"/>
      <c r="J65" s="163"/>
      <c r="K65" s="284"/>
      <c r="L65" s="58"/>
      <c r="M65" s="267"/>
      <c r="N65" s="163"/>
    </row>
    <row r="66" spans="2:30" ht="17.25" customHeight="1" thickBot="1" x14ac:dyDescent="0.25">
      <c r="B66" s="155" t="s">
        <v>26</v>
      </c>
      <c r="C66" s="105" t="s">
        <v>99</v>
      </c>
      <c r="D66" s="105" t="s">
        <v>99</v>
      </c>
      <c r="E66" s="179" t="s">
        <v>99</v>
      </c>
      <c r="F66" s="180">
        <f>SUM(F63:F65)</f>
        <v>0</v>
      </c>
      <c r="G66" s="85">
        <f>SUM(G63:G65)</f>
        <v>0</v>
      </c>
      <c r="H66" s="84">
        <f t="shared" ref="H66:N66" si="3">SUM(H63:H65)</f>
        <v>0</v>
      </c>
      <c r="I66" s="84">
        <f t="shared" si="3"/>
        <v>0</v>
      </c>
      <c r="J66" s="84">
        <f t="shared" si="3"/>
        <v>0</v>
      </c>
      <c r="K66" s="84">
        <f t="shared" si="3"/>
        <v>0</v>
      </c>
      <c r="L66" s="84">
        <f t="shared" si="3"/>
        <v>0</v>
      </c>
      <c r="M66" s="84">
        <f t="shared" si="3"/>
        <v>0</v>
      </c>
      <c r="N66" s="84">
        <f t="shared" si="3"/>
        <v>0</v>
      </c>
      <c r="O66" s="53"/>
      <c r="P66" s="53"/>
      <c r="Q66" s="53"/>
      <c r="R66" s="53"/>
      <c r="S66" s="53"/>
      <c r="T66" s="53"/>
      <c r="U66" s="53"/>
      <c r="V66" s="53"/>
      <c r="W66" s="53"/>
      <c r="X66" s="53"/>
      <c r="Y66" s="53"/>
      <c r="Z66" s="53"/>
      <c r="AA66" s="53"/>
      <c r="AB66" s="53"/>
      <c r="AC66" s="53"/>
      <c r="AD66" s="53"/>
    </row>
    <row r="67" spans="2:30" ht="17.25" customHeight="1" x14ac:dyDescent="0.2">
      <c r="B67" s="47"/>
      <c r="C67" s="45"/>
      <c r="D67" s="45"/>
      <c r="E67" s="45"/>
      <c r="F67" s="46"/>
      <c r="J67" s="1"/>
    </row>
    <row r="68" spans="2:30" ht="17.25" customHeight="1" thickBot="1" x14ac:dyDescent="0.25">
      <c r="B68" s="47"/>
      <c r="C68" s="45"/>
      <c r="D68" s="45"/>
      <c r="E68" s="45"/>
      <c r="F68" s="46"/>
      <c r="G68" s="45"/>
    </row>
    <row r="69" spans="2:30" ht="17.25" customHeight="1" thickBot="1" x14ac:dyDescent="0.25">
      <c r="B69" s="495" t="s">
        <v>138</v>
      </c>
      <c r="C69" s="496" t="s">
        <v>150</v>
      </c>
      <c r="D69" s="496" t="s">
        <v>97</v>
      </c>
      <c r="E69" s="497" t="s">
        <v>93</v>
      </c>
      <c r="F69" s="498" t="s">
        <v>89</v>
      </c>
      <c r="G69" s="499"/>
      <c r="H69" s="499"/>
      <c r="I69" s="500"/>
      <c r="J69" s="498" t="s">
        <v>90</v>
      </c>
      <c r="K69" s="499"/>
      <c r="L69" s="499"/>
      <c r="M69" s="500"/>
      <c r="N69" s="83"/>
      <c r="O69" s="83"/>
      <c r="P69" s="83"/>
      <c r="Q69" s="83"/>
      <c r="R69" s="83"/>
      <c r="S69" s="83"/>
      <c r="T69" s="83"/>
      <c r="U69" s="83"/>
      <c r="V69" s="83"/>
      <c r="W69" s="83"/>
      <c r="X69" s="83"/>
      <c r="Y69" s="83"/>
      <c r="Z69" s="83"/>
      <c r="AA69" s="83"/>
      <c r="AB69" s="83"/>
      <c r="AC69" s="83"/>
    </row>
    <row r="70" spans="2:30" ht="35.450000000000003" customHeight="1" thickBot="1" x14ac:dyDescent="0.25">
      <c r="B70" s="520"/>
      <c r="C70" s="506"/>
      <c r="D70" s="506"/>
      <c r="E70" s="505"/>
      <c r="F70" s="229" t="s">
        <v>187</v>
      </c>
      <c r="G70" s="230" t="s">
        <v>181</v>
      </c>
      <c r="H70" s="230" t="s">
        <v>179</v>
      </c>
      <c r="I70" s="231" t="s">
        <v>182</v>
      </c>
      <c r="J70" s="229" t="s">
        <v>180</v>
      </c>
      <c r="K70" s="230" t="s">
        <v>181</v>
      </c>
      <c r="L70" s="230" t="s">
        <v>179</v>
      </c>
      <c r="M70" s="231" t="s">
        <v>182</v>
      </c>
      <c r="AB70" s="47"/>
      <c r="AC70" s="47"/>
    </row>
    <row r="71" spans="2:30" ht="16.5" customHeight="1" x14ac:dyDescent="0.2">
      <c r="B71" s="165" t="s">
        <v>94</v>
      </c>
      <c r="C71" s="298"/>
      <c r="D71" s="293"/>
      <c r="E71" s="407" t="str">
        <f>IF(C71=0,"",D71*C71)</f>
        <v/>
      </c>
      <c r="F71" s="296"/>
      <c r="G71" s="282"/>
      <c r="H71" s="283"/>
      <c r="I71" s="166"/>
      <c r="J71" s="281"/>
      <c r="K71" s="282"/>
      <c r="L71" s="283"/>
      <c r="M71" s="166"/>
      <c r="N71" s="87"/>
      <c r="O71" s="87"/>
      <c r="P71" s="87"/>
      <c r="Q71" s="87"/>
      <c r="R71" s="87"/>
      <c r="S71" s="87"/>
      <c r="T71" s="87"/>
      <c r="U71" s="87"/>
      <c r="V71" s="87"/>
      <c r="W71" s="87"/>
      <c r="X71" s="87"/>
      <c r="Y71" s="87"/>
      <c r="Z71" s="87"/>
      <c r="AA71" s="87"/>
      <c r="AB71" s="87"/>
      <c r="AC71" s="87"/>
    </row>
    <row r="72" spans="2:30" ht="16.5" customHeight="1" x14ac:dyDescent="0.2">
      <c r="B72" s="94" t="s">
        <v>95</v>
      </c>
      <c r="C72" s="299"/>
      <c r="D72" s="295"/>
      <c r="E72" s="408" t="str">
        <f>IF(C72=0,"",D72*C72)</f>
        <v/>
      </c>
      <c r="F72" s="297"/>
      <c r="G72" s="58"/>
      <c r="H72" s="267"/>
      <c r="I72" s="163"/>
      <c r="J72" s="284"/>
      <c r="K72" s="58"/>
      <c r="L72" s="267"/>
      <c r="M72" s="163"/>
      <c r="N72" s="87"/>
      <c r="O72" s="87"/>
      <c r="P72" s="87"/>
      <c r="Q72" s="87"/>
      <c r="R72" s="87"/>
      <c r="S72" s="87"/>
      <c r="T72" s="87"/>
      <c r="U72" s="87"/>
      <c r="V72" s="87"/>
      <c r="W72" s="87"/>
      <c r="X72" s="87"/>
      <c r="Y72" s="87"/>
      <c r="Z72" s="87"/>
      <c r="AA72" s="87"/>
      <c r="AB72" s="87"/>
      <c r="AC72" s="87"/>
    </row>
    <row r="73" spans="2:30" ht="16.5" customHeight="1" thickBot="1" x14ac:dyDescent="0.25">
      <c r="B73" s="94" t="s">
        <v>96</v>
      </c>
      <c r="C73" s="299"/>
      <c r="D73" s="295"/>
      <c r="E73" s="408" t="str">
        <f>IF(C73=0,"",D73*C73)</f>
        <v/>
      </c>
      <c r="F73" s="297"/>
      <c r="G73" s="58"/>
      <c r="H73" s="267"/>
      <c r="I73" s="163"/>
      <c r="J73" s="284"/>
      <c r="K73" s="58"/>
      <c r="L73" s="267"/>
      <c r="M73" s="163"/>
      <c r="N73" s="87"/>
      <c r="O73" s="87"/>
      <c r="P73" s="87"/>
      <c r="Q73" s="87"/>
      <c r="R73" s="87"/>
      <c r="S73" s="87"/>
      <c r="T73" s="87"/>
      <c r="U73" s="87"/>
      <c r="V73" s="87"/>
      <c r="W73" s="87"/>
      <c r="X73" s="87"/>
      <c r="Y73" s="87"/>
      <c r="Z73" s="87"/>
      <c r="AA73" s="87"/>
      <c r="AB73" s="87"/>
      <c r="AC73" s="87"/>
    </row>
    <row r="74" spans="2:30" ht="16.5" customHeight="1" thickBot="1" x14ac:dyDescent="0.25">
      <c r="B74" s="155" t="s">
        <v>26</v>
      </c>
      <c r="C74" s="105" t="s">
        <v>99</v>
      </c>
      <c r="D74" s="105" t="s">
        <v>99</v>
      </c>
      <c r="E74" s="181">
        <f t="shared" ref="E74:M74" si="4">SUM(E71:E73)</f>
        <v>0</v>
      </c>
      <c r="F74" s="85">
        <f t="shared" si="4"/>
        <v>0</v>
      </c>
      <c r="G74" s="84">
        <f t="shared" si="4"/>
        <v>0</v>
      </c>
      <c r="H74" s="84">
        <f t="shared" si="4"/>
        <v>0</v>
      </c>
      <c r="I74" s="84">
        <f t="shared" si="4"/>
        <v>0</v>
      </c>
      <c r="J74" s="84">
        <f t="shared" si="4"/>
        <v>0</v>
      </c>
      <c r="K74" s="84">
        <f t="shared" si="4"/>
        <v>0</v>
      </c>
      <c r="L74" s="84">
        <f t="shared" si="4"/>
        <v>0</v>
      </c>
      <c r="M74" s="84">
        <f t="shared" si="4"/>
        <v>0</v>
      </c>
      <c r="N74" s="53"/>
      <c r="O74" s="53"/>
      <c r="P74" s="53"/>
      <c r="Q74" s="53"/>
      <c r="R74" s="53"/>
      <c r="S74" s="53"/>
      <c r="T74" s="53"/>
      <c r="U74" s="53"/>
      <c r="V74" s="53"/>
      <c r="W74" s="53"/>
      <c r="X74" s="53"/>
      <c r="Y74" s="53"/>
      <c r="Z74" s="53"/>
      <c r="AA74" s="53"/>
      <c r="AB74" s="53"/>
      <c r="AC74" s="53"/>
    </row>
    <row r="75" spans="2:30" ht="16.5" customHeight="1" x14ac:dyDescent="0.2">
      <c r="G75" s="44"/>
    </row>
    <row r="76" spans="2:30" ht="16.5" customHeight="1" thickBot="1" x14ac:dyDescent="0.25">
      <c r="G76" s="44"/>
    </row>
    <row r="77" spans="2:30" ht="16.5" customHeight="1" thickBot="1" x14ac:dyDescent="0.25">
      <c r="B77" s="495" t="s">
        <v>139</v>
      </c>
      <c r="C77" s="496" t="s">
        <v>136</v>
      </c>
      <c r="D77" s="496" t="s">
        <v>189</v>
      </c>
      <c r="E77" s="497" t="s">
        <v>190</v>
      </c>
      <c r="F77" s="501" t="s">
        <v>89</v>
      </c>
      <c r="G77" s="502"/>
      <c r="H77" s="502"/>
      <c r="I77" s="503"/>
      <c r="J77" s="504" t="s">
        <v>90</v>
      </c>
      <c r="K77" s="502"/>
      <c r="L77" s="502"/>
      <c r="M77" s="503"/>
      <c r="N77" s="83"/>
      <c r="O77" s="83"/>
      <c r="P77" s="83"/>
      <c r="Q77" s="83"/>
      <c r="R77" s="83"/>
      <c r="S77" s="83"/>
      <c r="T77" s="83"/>
      <c r="U77" s="83"/>
      <c r="V77" s="83"/>
      <c r="W77" s="83"/>
      <c r="X77" s="83"/>
      <c r="Y77" s="83"/>
      <c r="Z77" s="83"/>
      <c r="AA77" s="83"/>
      <c r="AB77" s="83"/>
      <c r="AC77" s="83"/>
    </row>
    <row r="78" spans="2:30" ht="39.6" customHeight="1" thickBot="1" x14ac:dyDescent="0.25">
      <c r="B78" s="520"/>
      <c r="C78" s="506"/>
      <c r="D78" s="506"/>
      <c r="E78" s="505"/>
      <c r="F78" s="229" t="s">
        <v>187</v>
      </c>
      <c r="G78" s="230" t="s">
        <v>181</v>
      </c>
      <c r="H78" s="230" t="s">
        <v>179</v>
      </c>
      <c r="I78" s="231" t="s">
        <v>182</v>
      </c>
      <c r="J78" s="229" t="s">
        <v>180</v>
      </c>
      <c r="K78" s="230" t="s">
        <v>181</v>
      </c>
      <c r="L78" s="230" t="s">
        <v>179</v>
      </c>
      <c r="M78" s="231" t="s">
        <v>182</v>
      </c>
      <c r="AB78" s="47"/>
      <c r="AC78" s="47"/>
    </row>
    <row r="79" spans="2:30" ht="22.15" customHeight="1" thickBot="1" x14ac:dyDescent="0.25">
      <c r="B79" s="208" t="s">
        <v>188</v>
      </c>
      <c r="C79" s="300"/>
      <c r="D79" s="301"/>
      <c r="E79" s="409" t="str">
        <f>IF(D79=0,"",C79*D79)</f>
        <v/>
      </c>
      <c r="F79" s="302"/>
      <c r="G79" s="282"/>
      <c r="H79" s="283"/>
      <c r="I79" s="166"/>
      <c r="J79" s="281"/>
      <c r="K79" s="282"/>
      <c r="L79" s="283"/>
      <c r="M79" s="166"/>
      <c r="N79" s="87"/>
      <c r="O79" s="87"/>
      <c r="P79" s="87"/>
      <c r="Q79" s="87"/>
      <c r="R79" s="87"/>
      <c r="S79" s="87"/>
      <c r="T79" s="87"/>
      <c r="U79" s="87"/>
      <c r="V79" s="87"/>
      <c r="W79" s="87"/>
      <c r="X79" s="87"/>
      <c r="Y79" s="87"/>
      <c r="Z79" s="87"/>
      <c r="AA79" s="87"/>
      <c r="AB79" s="87"/>
      <c r="AC79" s="87"/>
    </row>
    <row r="80" spans="2:30" ht="16.5" customHeight="1" thickBot="1" x14ac:dyDescent="0.25">
      <c r="B80" s="490"/>
      <c r="C80" s="490"/>
      <c r="D80" s="490"/>
      <c r="E80" s="491"/>
      <c r="F80" s="86">
        <f t="shared" ref="F80:M80" si="5">SUM(F79:F79)</f>
        <v>0</v>
      </c>
      <c r="G80" s="85">
        <f t="shared" si="5"/>
        <v>0</v>
      </c>
      <c r="H80" s="84">
        <f t="shared" si="5"/>
        <v>0</v>
      </c>
      <c r="I80" s="84">
        <f t="shared" si="5"/>
        <v>0</v>
      </c>
      <c r="J80" s="84">
        <f t="shared" si="5"/>
        <v>0</v>
      </c>
      <c r="K80" s="84">
        <f t="shared" si="5"/>
        <v>0</v>
      </c>
      <c r="L80" s="84">
        <f t="shared" si="5"/>
        <v>0</v>
      </c>
      <c r="M80" s="84">
        <f t="shared" si="5"/>
        <v>0</v>
      </c>
    </row>
    <row r="81" spans="2:10" ht="16.5" customHeight="1" thickBot="1" x14ac:dyDescent="0.25">
      <c r="J81" s="1"/>
    </row>
    <row r="82" spans="2:10" ht="29.25" customHeight="1" thickBot="1" x14ac:dyDescent="0.25">
      <c r="B82" s="174" t="s">
        <v>302</v>
      </c>
      <c r="C82" s="69" t="s">
        <v>253</v>
      </c>
      <c r="D82" s="69" t="s">
        <v>29</v>
      </c>
      <c r="E82" s="121" t="s">
        <v>301</v>
      </c>
    </row>
    <row r="83" spans="2:10" ht="18.600000000000001" customHeight="1" x14ac:dyDescent="0.2">
      <c r="B83" s="165" t="s">
        <v>183</v>
      </c>
      <c r="C83" s="288"/>
      <c r="D83" s="289"/>
      <c r="E83" s="402" t="str">
        <f>IF(D83=0,"",C83*D83*$D$79)</f>
        <v/>
      </c>
    </row>
    <row r="84" spans="2:10" ht="18.600000000000001" customHeight="1" thickBot="1" x14ac:dyDescent="0.25">
      <c r="B84" s="95" t="s">
        <v>184</v>
      </c>
      <c r="C84" s="290"/>
      <c r="D84" s="291"/>
      <c r="E84" s="403" t="str">
        <f>IF(D84=0,"",C84*D84*$D$79)</f>
        <v/>
      </c>
    </row>
    <row r="85" spans="2:10" ht="16.5" customHeight="1" x14ac:dyDescent="0.2"/>
    <row r="86" spans="2:10" ht="16.5" customHeight="1" x14ac:dyDescent="0.2"/>
    <row r="87" spans="2:10" ht="16.5" customHeight="1" x14ac:dyDescent="0.2"/>
    <row r="88" spans="2:10" ht="16.5" customHeight="1" x14ac:dyDescent="0.2"/>
    <row r="89" spans="2:10" ht="24.75" customHeight="1" x14ac:dyDescent="0.2">
      <c r="B89" s="3"/>
    </row>
    <row r="90" spans="2:10" ht="24.75" customHeight="1" x14ac:dyDescent="0.2"/>
    <row r="91" spans="2:10" ht="24.75" customHeight="1" x14ac:dyDescent="0.2"/>
    <row r="92" spans="2:10" ht="24.75" customHeight="1" x14ac:dyDescent="0.2"/>
    <row r="93" spans="2:10" ht="24.75" customHeight="1" x14ac:dyDescent="0.2"/>
    <row r="94" spans="2:10" ht="24.75" customHeight="1" x14ac:dyDescent="0.2"/>
    <row r="95" spans="2:10" ht="24.75" customHeight="1" x14ac:dyDescent="0.2"/>
    <row r="96" spans="2:10" ht="24.75" customHeight="1" x14ac:dyDescent="0.2"/>
    <row r="97" ht="24.75" customHeight="1" x14ac:dyDescent="0.2"/>
    <row r="98" ht="24.75" customHeight="1" x14ac:dyDescent="0.2"/>
    <row r="99" ht="24.75" customHeight="1" x14ac:dyDescent="0.2"/>
    <row r="100" ht="24.75" customHeight="1" x14ac:dyDescent="0.2"/>
    <row r="101" ht="24.75" customHeight="1" x14ac:dyDescent="0.2"/>
    <row r="102" ht="24.75" customHeight="1" x14ac:dyDescent="0.2"/>
    <row r="103" ht="24.75" customHeight="1" x14ac:dyDescent="0.2"/>
    <row r="104" ht="24.75" customHeight="1" x14ac:dyDescent="0.2"/>
    <row r="105" ht="24.75" customHeight="1" x14ac:dyDescent="0.2"/>
    <row r="106" ht="24.75" customHeight="1" x14ac:dyDescent="0.2"/>
    <row r="107" ht="24.75" customHeight="1" x14ac:dyDescent="0.2"/>
    <row r="108" ht="24.75" customHeight="1" x14ac:dyDescent="0.2"/>
    <row r="109" ht="24.75" customHeight="1" x14ac:dyDescent="0.2"/>
    <row r="110" ht="24.75" customHeight="1" x14ac:dyDescent="0.2"/>
    <row r="111" ht="24.75" customHeight="1" x14ac:dyDescent="0.2"/>
    <row r="112" ht="24.75" customHeight="1" x14ac:dyDescent="0.2"/>
    <row r="113" ht="24.75" customHeight="1" x14ac:dyDescent="0.2"/>
    <row r="114" ht="24.75" customHeight="1" x14ac:dyDescent="0.2"/>
    <row r="115" ht="24.75" customHeight="1" x14ac:dyDescent="0.2"/>
    <row r="116" ht="24.75" customHeight="1" x14ac:dyDescent="0.2"/>
    <row r="117" ht="24.75" customHeight="1" x14ac:dyDescent="0.2"/>
    <row r="118" ht="24.75" customHeight="1" x14ac:dyDescent="0.2"/>
    <row r="119" ht="24.75" customHeight="1" x14ac:dyDescent="0.2"/>
    <row r="120" ht="24.75" customHeight="1" x14ac:dyDescent="0.2"/>
    <row r="121" ht="24.75" customHeight="1" x14ac:dyDescent="0.2"/>
    <row r="122" ht="24.75" customHeight="1" x14ac:dyDescent="0.2"/>
    <row r="123" ht="24.75" customHeight="1" x14ac:dyDescent="0.2"/>
    <row r="124" ht="24.75" customHeight="1" x14ac:dyDescent="0.2"/>
    <row r="125" ht="24.75" customHeight="1" x14ac:dyDescent="0.2"/>
    <row r="126" ht="24.75" customHeight="1" x14ac:dyDescent="0.2"/>
    <row r="127" ht="24.75" customHeight="1" x14ac:dyDescent="0.2"/>
    <row r="128" ht="24.75" customHeight="1" x14ac:dyDescent="0.2"/>
    <row r="129" ht="24.75" customHeight="1" x14ac:dyDescent="0.2"/>
    <row r="130" ht="24.75" customHeight="1" x14ac:dyDescent="0.2"/>
    <row r="131" ht="24.75" customHeight="1" x14ac:dyDescent="0.2"/>
    <row r="132" ht="24.75" customHeight="1" x14ac:dyDescent="0.2"/>
    <row r="133" ht="24.75" customHeight="1" x14ac:dyDescent="0.2"/>
    <row r="134" ht="24.75" customHeight="1" x14ac:dyDescent="0.2"/>
    <row r="135" ht="24.75" customHeight="1" x14ac:dyDescent="0.2"/>
    <row r="136" ht="24.75" customHeight="1" x14ac:dyDescent="0.2"/>
    <row r="137" ht="24.75" customHeight="1" x14ac:dyDescent="0.2"/>
    <row r="138" ht="24.75" customHeight="1" x14ac:dyDescent="0.2"/>
    <row r="139" ht="24.75" customHeight="1" x14ac:dyDescent="0.2"/>
    <row r="140" ht="24.75" customHeight="1" x14ac:dyDescent="0.2"/>
    <row r="141" ht="24.75" customHeight="1" x14ac:dyDescent="0.2"/>
    <row r="142" ht="24.75" customHeight="1" x14ac:dyDescent="0.2"/>
    <row r="143" ht="24.75" customHeight="1" x14ac:dyDescent="0.2"/>
    <row r="144" ht="24.75" customHeight="1" x14ac:dyDescent="0.2"/>
    <row r="145" ht="24.75" customHeight="1" x14ac:dyDescent="0.2"/>
    <row r="146" ht="24.75" customHeight="1" x14ac:dyDescent="0.2"/>
    <row r="147" ht="24.75" customHeight="1" x14ac:dyDescent="0.2"/>
    <row r="148" ht="24.75" customHeight="1" x14ac:dyDescent="0.2"/>
    <row r="149" ht="24.75" customHeight="1" x14ac:dyDescent="0.2"/>
    <row r="150" ht="24.75" customHeight="1" x14ac:dyDescent="0.2"/>
    <row r="151" ht="24.75" customHeight="1" x14ac:dyDescent="0.2"/>
    <row r="152" ht="24.75" customHeight="1" x14ac:dyDescent="0.2"/>
    <row r="153" ht="24.75" customHeight="1" x14ac:dyDescent="0.2"/>
    <row r="154" ht="24.75" customHeight="1" x14ac:dyDescent="0.2"/>
    <row r="155" ht="24.75" customHeight="1" x14ac:dyDescent="0.2"/>
    <row r="156" ht="24.75" customHeight="1" x14ac:dyDescent="0.2"/>
    <row r="157" ht="24.75" customHeight="1" x14ac:dyDescent="0.2"/>
    <row r="158" ht="24.75" customHeight="1" x14ac:dyDescent="0.2"/>
    <row r="159" ht="24.75" customHeight="1" x14ac:dyDescent="0.2"/>
    <row r="160" ht="24.75" customHeight="1" x14ac:dyDescent="0.2"/>
    <row r="161" ht="24.75" customHeight="1" x14ac:dyDescent="0.2"/>
    <row r="162" ht="24.75" customHeight="1" x14ac:dyDescent="0.2"/>
    <row r="163" ht="24.75" customHeight="1" x14ac:dyDescent="0.2"/>
    <row r="164" ht="24.75" customHeight="1" x14ac:dyDescent="0.2"/>
    <row r="165" ht="24.75" customHeight="1" x14ac:dyDescent="0.2"/>
    <row r="166" ht="24.75" customHeight="1" x14ac:dyDescent="0.2"/>
    <row r="167" ht="24.75" customHeight="1" x14ac:dyDescent="0.2"/>
    <row r="168" ht="24.75" customHeight="1" x14ac:dyDescent="0.2"/>
    <row r="169" ht="24.75" customHeight="1" x14ac:dyDescent="0.2"/>
    <row r="170" ht="24.75" customHeight="1" x14ac:dyDescent="0.2"/>
    <row r="171" ht="24.75" customHeight="1" x14ac:dyDescent="0.2"/>
    <row r="172" ht="24.75" customHeight="1" x14ac:dyDescent="0.2"/>
    <row r="173" ht="24.75" customHeight="1" x14ac:dyDescent="0.2"/>
    <row r="174" ht="24.75" customHeight="1" x14ac:dyDescent="0.2"/>
    <row r="175" ht="24.75" customHeight="1" x14ac:dyDescent="0.2"/>
    <row r="176" ht="24.75" customHeight="1" x14ac:dyDescent="0.2"/>
    <row r="177" ht="24.75" customHeight="1" x14ac:dyDescent="0.2"/>
    <row r="178" ht="24.75" customHeight="1" x14ac:dyDescent="0.2"/>
    <row r="179" ht="24.75" customHeight="1" x14ac:dyDescent="0.2"/>
    <row r="180" ht="24.75" customHeight="1" x14ac:dyDescent="0.2"/>
    <row r="181" ht="24.75" customHeight="1" x14ac:dyDescent="0.2"/>
    <row r="182" ht="24.75" customHeight="1" x14ac:dyDescent="0.2"/>
    <row r="183" ht="24.75" customHeight="1" x14ac:dyDescent="0.2"/>
    <row r="184" ht="24.75" customHeight="1" x14ac:dyDescent="0.2"/>
    <row r="185" ht="24.75" customHeight="1" x14ac:dyDescent="0.2"/>
    <row r="186" ht="24.75" customHeight="1" x14ac:dyDescent="0.2"/>
    <row r="187" ht="24.75" customHeight="1" x14ac:dyDescent="0.2"/>
    <row r="188" ht="24.75" customHeight="1" x14ac:dyDescent="0.2"/>
    <row r="189" ht="24.75" customHeight="1" x14ac:dyDescent="0.2"/>
    <row r="190" ht="24.75" customHeight="1" x14ac:dyDescent="0.2"/>
    <row r="191" ht="24.75" customHeight="1" x14ac:dyDescent="0.2"/>
    <row r="192" ht="24.75" customHeight="1" x14ac:dyDescent="0.2"/>
    <row r="193" ht="24.75" customHeight="1" x14ac:dyDescent="0.2"/>
    <row r="194" ht="24.75" customHeight="1" x14ac:dyDescent="0.2"/>
    <row r="195" ht="24.75" customHeight="1" x14ac:dyDescent="0.2"/>
    <row r="196" ht="24.75" customHeight="1" x14ac:dyDescent="0.2"/>
    <row r="197" ht="24.75" customHeight="1" x14ac:dyDescent="0.2"/>
    <row r="198" ht="24.75" customHeight="1" x14ac:dyDescent="0.2"/>
    <row r="199" ht="24.75" customHeight="1" x14ac:dyDescent="0.2"/>
    <row r="200" ht="24.75" customHeight="1" x14ac:dyDescent="0.2"/>
    <row r="201" ht="24.75" customHeight="1" x14ac:dyDescent="0.2"/>
    <row r="202" ht="24.75" customHeight="1" x14ac:dyDescent="0.2"/>
    <row r="203" ht="24.75" customHeight="1" x14ac:dyDescent="0.2"/>
    <row r="204" ht="24.75" customHeight="1" x14ac:dyDescent="0.2"/>
    <row r="205" ht="24.75" customHeight="1" x14ac:dyDescent="0.2"/>
    <row r="206" ht="24.75" customHeight="1" x14ac:dyDescent="0.2"/>
    <row r="207" ht="24.75" customHeight="1" x14ac:dyDescent="0.2"/>
    <row r="208" ht="24.75" customHeight="1" x14ac:dyDescent="0.2"/>
    <row r="209" ht="24.75" customHeight="1" x14ac:dyDescent="0.2"/>
    <row r="210" ht="24.75" customHeight="1" x14ac:dyDescent="0.2"/>
    <row r="211" ht="24.75" customHeight="1" x14ac:dyDescent="0.2"/>
    <row r="212" ht="24.75" customHeight="1" x14ac:dyDescent="0.2"/>
    <row r="213" ht="24.75" customHeight="1" x14ac:dyDescent="0.2"/>
    <row r="214" ht="24.75" customHeight="1" x14ac:dyDescent="0.2"/>
    <row r="215" ht="24.75" customHeight="1" x14ac:dyDescent="0.2"/>
    <row r="216" ht="24.75" customHeight="1" x14ac:dyDescent="0.2"/>
    <row r="217" ht="24.75" customHeight="1" x14ac:dyDescent="0.2"/>
    <row r="218" ht="24.75" customHeight="1" x14ac:dyDescent="0.2"/>
    <row r="219" ht="24.75" customHeight="1" x14ac:dyDescent="0.2"/>
    <row r="220" ht="24.75" customHeight="1" x14ac:dyDescent="0.2"/>
    <row r="221" ht="24.75" customHeight="1" x14ac:dyDescent="0.2"/>
    <row r="222" ht="24.75" customHeight="1" x14ac:dyDescent="0.2"/>
    <row r="223" ht="24.75" customHeight="1" x14ac:dyDescent="0.2"/>
    <row r="224" ht="24.75" customHeight="1" x14ac:dyDescent="0.2"/>
    <row r="225" ht="24.75" customHeight="1" x14ac:dyDescent="0.2"/>
    <row r="226" ht="24.75" customHeight="1" x14ac:dyDescent="0.2"/>
    <row r="227" ht="24.75" customHeight="1" x14ac:dyDescent="0.2"/>
    <row r="228" ht="24.75" customHeight="1" x14ac:dyDescent="0.2"/>
    <row r="229" ht="24.75" customHeight="1" x14ac:dyDescent="0.2"/>
    <row r="230" ht="24.75" customHeight="1" x14ac:dyDescent="0.2"/>
    <row r="231" ht="24.75" customHeight="1" x14ac:dyDescent="0.2"/>
    <row r="232" ht="24.75" customHeight="1" x14ac:dyDescent="0.2"/>
    <row r="233" ht="24.75" customHeight="1" x14ac:dyDescent="0.2"/>
    <row r="234" ht="24.75" customHeight="1" x14ac:dyDescent="0.2"/>
    <row r="235" ht="24.75" customHeight="1" x14ac:dyDescent="0.2"/>
    <row r="236" ht="24.75" customHeight="1" x14ac:dyDescent="0.2"/>
    <row r="237" ht="24.75" customHeight="1" x14ac:dyDescent="0.2"/>
    <row r="238" ht="24.75" customHeight="1" x14ac:dyDescent="0.2"/>
    <row r="239" ht="24.75" customHeight="1" x14ac:dyDescent="0.2"/>
    <row r="240" ht="24.75" customHeight="1" x14ac:dyDescent="0.2"/>
    <row r="241" ht="24.75" customHeight="1" x14ac:dyDescent="0.2"/>
    <row r="242" ht="24.75" customHeight="1" x14ac:dyDescent="0.2"/>
    <row r="243" ht="24.75" customHeight="1" x14ac:dyDescent="0.2"/>
    <row r="244" ht="24.75" customHeight="1" x14ac:dyDescent="0.2"/>
    <row r="245" ht="24.75" customHeight="1" x14ac:dyDescent="0.2"/>
    <row r="246" ht="24.75" customHeight="1" x14ac:dyDescent="0.2"/>
    <row r="247" ht="24.75" customHeight="1" x14ac:dyDescent="0.2"/>
    <row r="248" ht="24.75" customHeight="1" x14ac:dyDescent="0.2"/>
    <row r="249" ht="24.75" customHeight="1" x14ac:dyDescent="0.2"/>
    <row r="250" ht="24.75" customHeight="1" x14ac:dyDescent="0.2"/>
    <row r="251" ht="24.75" customHeight="1" x14ac:dyDescent="0.2"/>
    <row r="252" ht="24.75" customHeight="1" x14ac:dyDescent="0.2"/>
    <row r="253" ht="24.75" customHeight="1" x14ac:dyDescent="0.2"/>
    <row r="254" ht="24.75" customHeight="1" x14ac:dyDescent="0.2"/>
    <row r="255" ht="24.75" customHeight="1" x14ac:dyDescent="0.2"/>
    <row r="256" ht="24.75" customHeight="1" x14ac:dyDescent="0.2"/>
    <row r="257" ht="24.75" customHeight="1" x14ac:dyDescent="0.2"/>
    <row r="258" ht="24.75" customHeight="1" x14ac:dyDescent="0.2"/>
    <row r="259" ht="24.75" customHeight="1" x14ac:dyDescent="0.2"/>
    <row r="260" ht="24.75" customHeight="1" x14ac:dyDescent="0.2"/>
    <row r="261" ht="24.75" customHeight="1" x14ac:dyDescent="0.2"/>
    <row r="262" ht="24.75" customHeight="1" x14ac:dyDescent="0.2"/>
    <row r="263" ht="24.75" customHeight="1" x14ac:dyDescent="0.2"/>
    <row r="264" ht="24.75" customHeight="1" x14ac:dyDescent="0.2"/>
    <row r="265" ht="24.75" customHeight="1" x14ac:dyDescent="0.2"/>
    <row r="266" ht="24.75" customHeight="1" x14ac:dyDescent="0.2"/>
    <row r="267" ht="24.75" customHeight="1" x14ac:dyDescent="0.2"/>
    <row r="268" ht="24.75" customHeight="1" x14ac:dyDescent="0.2"/>
    <row r="269" ht="24.75" customHeight="1" x14ac:dyDescent="0.2"/>
    <row r="270" ht="24.75" customHeight="1" x14ac:dyDescent="0.2"/>
    <row r="271" ht="24.75" customHeight="1" x14ac:dyDescent="0.2"/>
    <row r="272" ht="24.75" customHeight="1" x14ac:dyDescent="0.2"/>
    <row r="273" ht="24.75" customHeight="1" x14ac:dyDescent="0.2"/>
    <row r="274" ht="24.75" customHeight="1" x14ac:dyDescent="0.2"/>
    <row r="275" ht="24.75" customHeight="1" x14ac:dyDescent="0.2"/>
    <row r="276" ht="24.75" customHeight="1" x14ac:dyDescent="0.2"/>
    <row r="277" ht="24.75" customHeight="1" x14ac:dyDescent="0.2"/>
    <row r="278" ht="24.75" customHeight="1" x14ac:dyDescent="0.2"/>
    <row r="279" ht="24.75" customHeight="1" x14ac:dyDescent="0.2"/>
    <row r="280" ht="24.75" customHeight="1" x14ac:dyDescent="0.2"/>
    <row r="281" ht="24.75" customHeight="1" x14ac:dyDescent="0.2"/>
    <row r="282" ht="24.75" customHeight="1" x14ac:dyDescent="0.2"/>
    <row r="283" ht="24.75" customHeight="1" x14ac:dyDescent="0.2"/>
    <row r="284" ht="24.75" customHeight="1" x14ac:dyDescent="0.2"/>
    <row r="285" ht="24.75" customHeight="1" x14ac:dyDescent="0.2"/>
    <row r="286" ht="24.75" customHeight="1" x14ac:dyDescent="0.2"/>
    <row r="287" ht="24.75" customHeight="1" x14ac:dyDescent="0.2"/>
    <row r="288" ht="24.75" customHeight="1" x14ac:dyDescent="0.2"/>
    <row r="289" ht="24.75" customHeight="1" x14ac:dyDescent="0.2"/>
    <row r="290" ht="24.75" customHeight="1" x14ac:dyDescent="0.2"/>
    <row r="291" ht="24.75" customHeight="1" x14ac:dyDescent="0.2"/>
    <row r="292" ht="24.75" customHeight="1" x14ac:dyDescent="0.2"/>
    <row r="293" ht="24.75" customHeight="1" x14ac:dyDescent="0.2"/>
    <row r="294" ht="24.75" customHeight="1" x14ac:dyDescent="0.2"/>
    <row r="295" ht="24.75" customHeight="1" x14ac:dyDescent="0.2"/>
    <row r="296" ht="24.75" customHeight="1" x14ac:dyDescent="0.2"/>
    <row r="297" ht="24.75" customHeight="1" x14ac:dyDescent="0.2"/>
    <row r="298" ht="24.75" customHeight="1" x14ac:dyDescent="0.2"/>
    <row r="299" ht="24.75" customHeight="1" x14ac:dyDescent="0.2"/>
    <row r="300" ht="24.75" customHeight="1" x14ac:dyDescent="0.2"/>
    <row r="301" ht="24.75" customHeight="1" x14ac:dyDescent="0.2"/>
    <row r="302" ht="24.75" customHeight="1" x14ac:dyDescent="0.2"/>
    <row r="303" ht="24.75" customHeight="1" x14ac:dyDescent="0.2"/>
    <row r="304" ht="24.75" customHeight="1" x14ac:dyDescent="0.2"/>
    <row r="305" ht="24.75" customHeight="1" x14ac:dyDescent="0.2"/>
    <row r="306" ht="24.75" customHeight="1" x14ac:dyDescent="0.2"/>
    <row r="307" ht="24.75" customHeight="1" x14ac:dyDescent="0.2"/>
    <row r="308" ht="24.75" customHeight="1" x14ac:dyDescent="0.2"/>
    <row r="309" ht="24.75" customHeight="1" x14ac:dyDescent="0.2"/>
    <row r="310" ht="24.75" customHeight="1" x14ac:dyDescent="0.2"/>
    <row r="311" ht="24.75" customHeight="1" x14ac:dyDescent="0.2"/>
    <row r="312" ht="24.75" customHeight="1" x14ac:dyDescent="0.2"/>
    <row r="313" ht="24.75" customHeight="1" x14ac:dyDescent="0.2"/>
    <row r="314" ht="24.75" customHeight="1" x14ac:dyDescent="0.2"/>
    <row r="315" ht="24.75" customHeight="1" x14ac:dyDescent="0.2"/>
    <row r="316" ht="24.75" customHeight="1" x14ac:dyDescent="0.2"/>
    <row r="317" ht="24.75" customHeight="1" x14ac:dyDescent="0.2"/>
    <row r="318" ht="24.75" customHeight="1" x14ac:dyDescent="0.2"/>
    <row r="319" ht="24.75" customHeight="1" x14ac:dyDescent="0.2"/>
    <row r="320" ht="24.75" customHeight="1" x14ac:dyDescent="0.2"/>
    <row r="321" ht="24.75" customHeight="1" x14ac:dyDescent="0.2"/>
    <row r="322" ht="24.75" customHeight="1" x14ac:dyDescent="0.2"/>
    <row r="323" ht="24.75" customHeight="1" x14ac:dyDescent="0.2"/>
    <row r="324" ht="24.75" customHeight="1" x14ac:dyDescent="0.2"/>
    <row r="325" ht="24.75" customHeight="1" x14ac:dyDescent="0.2"/>
    <row r="326" ht="24.75" customHeight="1" x14ac:dyDescent="0.2"/>
    <row r="327" ht="24.75" customHeight="1" x14ac:dyDescent="0.2"/>
    <row r="328" ht="24.75" customHeight="1" x14ac:dyDescent="0.2"/>
  </sheetData>
  <sheetProtection password="AAE8" sheet="1"/>
  <mergeCells count="40">
    <mergeCell ref="D49:D50"/>
    <mergeCell ref="C49:C50"/>
    <mergeCell ref="B77:B78"/>
    <mergeCell ref="D61:D62"/>
    <mergeCell ref="C61:C62"/>
    <mergeCell ref="B61:B62"/>
    <mergeCell ref="C69:C70"/>
    <mergeCell ref="B69:B70"/>
    <mergeCell ref="AC18:AC19"/>
    <mergeCell ref="D20:F20"/>
    <mergeCell ref="C20:C21"/>
    <mergeCell ref="B39:D39"/>
    <mergeCell ref="K49:N49"/>
    <mergeCell ref="B20:B21"/>
    <mergeCell ref="B49:B50"/>
    <mergeCell ref="D40:D41"/>
    <mergeCell ref="F49:F50"/>
    <mergeCell ref="E49:E50"/>
    <mergeCell ref="E40:G40"/>
    <mergeCell ref="E39:AB39"/>
    <mergeCell ref="N42:AK42"/>
    <mergeCell ref="H40:J40"/>
    <mergeCell ref="C40:C41"/>
    <mergeCell ref="B40:B41"/>
    <mergeCell ref="B80:E80"/>
    <mergeCell ref="G20:J20"/>
    <mergeCell ref="G49:J49"/>
    <mergeCell ref="F69:I69"/>
    <mergeCell ref="F77:I77"/>
    <mergeCell ref="J77:M77"/>
    <mergeCell ref="G61:J61"/>
    <mergeCell ref="K61:N61"/>
    <mergeCell ref="J69:M69"/>
    <mergeCell ref="F61:F62"/>
    <mergeCell ref="E61:E62"/>
    <mergeCell ref="E69:E70"/>
    <mergeCell ref="D69:D70"/>
    <mergeCell ref="E77:E78"/>
    <mergeCell ref="D77:D78"/>
    <mergeCell ref="C77:C78"/>
  </mergeCells>
  <phoneticPr fontId="0" type="noConversion"/>
  <conditionalFormatting sqref="C17">
    <cfRule type="containsText" dxfId="0" priority="1" stopIfTrue="1" operator="containsText" text="Não é permitido por lei">
      <formula>NOT(ISERROR(SEARCH("Não é permitido por lei",C17)))</formula>
    </cfRule>
  </conditionalFormatting>
  <pageMargins left="0.39370078740157483" right="0.39370078740157483" top="0.59055118110236227" bottom="1.5748031496062993" header="0.39370078740157483" footer="0.31496062992125984"/>
  <pageSetup paperSize="9" scale="75" orientation="landscape" horizontalDpi="300" verticalDpi="300" r:id="rId1"/>
  <headerFooter alignWithMargins="0"/>
  <drawing r:id="rId2"/>
  <legacyDrawing r:id="rId3"/>
  <picture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0" r:id="rId5" name="Drop Down 6">
              <controlPr locked="0" defaultSize="0" autoLine="0" autoPict="0">
                <anchor moveWithCells="1">
                  <from>
                    <xdr:col>2</xdr:col>
                    <xdr:colOff>9525</xdr:colOff>
                    <xdr:row>7</xdr:row>
                    <xdr:rowOff>180975</xdr:rowOff>
                  </from>
                  <to>
                    <xdr:col>3</xdr:col>
                    <xdr:colOff>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6" name="Drop Down 8">
              <controlPr locked="0" defaultSize="0" autoLine="0" autoPict="0">
                <anchor moveWithCells="1">
                  <from>
                    <xdr:col>2</xdr:col>
                    <xdr:colOff>0</xdr:colOff>
                    <xdr:row>11</xdr:row>
                    <xdr:rowOff>9525</xdr:rowOff>
                  </from>
                  <to>
                    <xdr:col>3</xdr:col>
                    <xdr:colOff>9525</xdr:colOff>
                    <xdr:row>12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340"/>
  <sheetViews>
    <sheetView zoomScale="80" zoomScaleNormal="80" workbookViewId="0">
      <selection activeCell="Y1" sqref="Y1:AN65536"/>
    </sheetView>
  </sheetViews>
  <sheetFormatPr defaultColWidth="8.85546875" defaultRowHeight="12.75" x14ac:dyDescent="0.2"/>
  <cols>
    <col min="1" max="1" width="4.42578125" style="12" customWidth="1"/>
    <col min="2" max="2" width="50.42578125" style="19" customWidth="1"/>
    <col min="3" max="3" width="43.7109375" style="19" customWidth="1"/>
    <col min="4" max="4" width="25.42578125" style="18" customWidth="1"/>
    <col min="5" max="5" width="25.28515625" style="18" customWidth="1"/>
    <col min="6" max="6" width="24.85546875" style="18" customWidth="1"/>
    <col min="7" max="7" width="20.85546875" style="18" customWidth="1"/>
    <col min="8" max="8" width="26.28515625" style="18" customWidth="1"/>
    <col min="9" max="9" width="23.85546875" style="18" customWidth="1"/>
    <col min="10" max="10" width="22.7109375" style="18" customWidth="1"/>
    <col min="11" max="11" width="21" style="18" customWidth="1"/>
    <col min="12" max="12" width="16.42578125" style="15" customWidth="1"/>
    <col min="13" max="13" width="18.5703125" style="12" customWidth="1"/>
    <col min="14" max="14" width="8.85546875" style="12" customWidth="1"/>
    <col min="15" max="15" width="17.28515625" style="12" customWidth="1"/>
    <col min="16" max="25" width="8.85546875" style="12" customWidth="1"/>
    <col min="26" max="28" width="8.85546875" style="12" hidden="1" customWidth="1"/>
    <col min="29" max="29" width="38.28515625" style="12" hidden="1" customWidth="1"/>
    <col min="30" max="30" width="12.28515625" style="12" hidden="1" customWidth="1"/>
    <col min="31" max="39" width="8.85546875" style="12" hidden="1" customWidth="1"/>
    <col min="40" max="16384" width="8.85546875" style="19"/>
  </cols>
  <sheetData>
    <row r="1" spans="2:34" ht="19.149999999999999" customHeight="1" thickBot="1" x14ac:dyDescent="0.25">
      <c r="D1" s="15"/>
      <c r="E1" s="15"/>
      <c r="F1" s="15"/>
      <c r="G1" s="15"/>
      <c r="H1" s="15"/>
      <c r="I1" s="15"/>
      <c r="J1" s="15"/>
      <c r="K1" s="15"/>
    </row>
    <row r="2" spans="2:34" ht="25.9" customHeight="1" thickBot="1" x14ac:dyDescent="0.25">
      <c r="B2" s="145" t="s">
        <v>0</v>
      </c>
      <c r="C2" s="67" t="s">
        <v>3</v>
      </c>
      <c r="D2" s="15"/>
      <c r="E2" s="15"/>
      <c r="F2" s="15"/>
      <c r="G2" s="15"/>
      <c r="H2" s="15"/>
      <c r="I2" s="15"/>
      <c r="J2" s="15"/>
      <c r="K2" s="15"/>
    </row>
    <row r="3" spans="2:34" ht="18.600000000000001" customHeight="1" x14ac:dyDescent="0.2">
      <c r="B3" s="64" t="s">
        <v>46</v>
      </c>
      <c r="C3" s="21" t="str">
        <f>IF('Plano de Manejo'!C3=0,"",'Plano de Manejo'!C3)</f>
        <v/>
      </c>
      <c r="D3" s="15"/>
      <c r="E3" s="15"/>
      <c r="F3" s="15"/>
      <c r="G3" s="15"/>
      <c r="H3" s="15"/>
      <c r="I3" s="15"/>
      <c r="J3" s="15"/>
      <c r="K3" s="15"/>
      <c r="R3" s="412"/>
      <c r="S3" s="412"/>
      <c r="T3" s="412"/>
      <c r="U3" s="412"/>
      <c r="V3" s="412"/>
      <c r="W3" s="412"/>
      <c r="X3" s="412"/>
      <c r="Y3" s="412"/>
      <c r="Z3" s="412"/>
      <c r="AA3" s="412"/>
      <c r="AB3" s="412"/>
      <c r="AC3" s="412"/>
      <c r="AD3" s="412"/>
      <c r="AE3" s="412"/>
      <c r="AF3" s="412"/>
      <c r="AG3" s="412"/>
      <c r="AH3" s="412"/>
    </row>
    <row r="4" spans="2:34" ht="19.899999999999999" customHeight="1" x14ac:dyDescent="0.2">
      <c r="B4" s="65" t="s">
        <v>47</v>
      </c>
      <c r="C4" s="254" t="str">
        <f>IF('Plano de Manejo'!C4=0,"",'Plano de Manejo'!C4)</f>
        <v/>
      </c>
      <c r="D4" s="15"/>
      <c r="E4" s="15"/>
      <c r="F4" s="15"/>
      <c r="G4" s="15"/>
      <c r="H4" s="15"/>
      <c r="I4" s="15"/>
      <c r="J4" s="15"/>
      <c r="K4" s="15"/>
      <c r="R4" s="412"/>
      <c r="S4" s="412"/>
      <c r="T4" s="412"/>
      <c r="U4" s="412"/>
      <c r="V4" s="412"/>
      <c r="W4" s="412"/>
      <c r="X4" s="412"/>
      <c r="Y4" s="412"/>
      <c r="Z4" s="412"/>
      <c r="AA4" s="412"/>
      <c r="AB4" s="412"/>
      <c r="AC4" s="412"/>
      <c r="AD4" s="412"/>
      <c r="AE4" s="412"/>
      <c r="AF4" s="412"/>
      <c r="AG4" s="412"/>
      <c r="AH4" s="412"/>
    </row>
    <row r="5" spans="2:34" ht="19.149999999999999" customHeight="1" x14ac:dyDescent="0.2">
      <c r="B5" s="65" t="s">
        <v>48</v>
      </c>
      <c r="C5" s="21" t="str">
        <f>IF('Plano de Manejo'!C5=0,"",'Plano de Manejo'!C5)</f>
        <v/>
      </c>
      <c r="D5" s="15"/>
      <c r="E5" s="15"/>
      <c r="F5" s="15"/>
      <c r="G5" s="15"/>
      <c r="H5" s="15"/>
      <c r="I5" s="15"/>
      <c r="J5" s="15"/>
      <c r="K5" s="15"/>
      <c r="R5" s="412"/>
      <c r="S5" s="412"/>
      <c r="T5" s="412"/>
      <c r="U5" s="412"/>
      <c r="V5" s="412"/>
      <c r="W5" s="412"/>
      <c r="X5" s="412"/>
      <c r="Y5" s="412"/>
      <c r="Z5" s="412"/>
      <c r="AA5" s="412"/>
      <c r="AB5" s="412"/>
      <c r="AC5" s="412"/>
      <c r="AD5" s="412"/>
      <c r="AE5" s="412"/>
      <c r="AF5" s="412"/>
      <c r="AG5" s="412"/>
      <c r="AH5" s="412"/>
    </row>
    <row r="6" spans="2:34" ht="19.899999999999999" customHeight="1" thickBot="1" x14ac:dyDescent="0.25">
      <c r="B6" s="66" t="s">
        <v>49</v>
      </c>
      <c r="C6" s="21" t="str">
        <f>IF('Plano de Manejo'!C6=0,"",'Plano de Manejo'!C6)</f>
        <v/>
      </c>
      <c r="D6" s="15"/>
      <c r="E6" s="15"/>
      <c r="F6" s="15"/>
      <c r="G6" s="15"/>
      <c r="H6" s="15"/>
      <c r="I6" s="15"/>
      <c r="J6" s="15"/>
      <c r="K6" s="15"/>
      <c r="R6" s="412"/>
      <c r="S6" s="412"/>
      <c r="T6" s="412"/>
      <c r="U6" s="412"/>
      <c r="V6" s="412"/>
      <c r="W6" s="412"/>
      <c r="X6" s="412"/>
      <c r="Y6" s="412"/>
      <c r="Z6" s="412"/>
      <c r="AA6" s="411"/>
      <c r="AB6" s="411"/>
      <c r="AC6" s="412"/>
      <c r="AD6" s="412"/>
      <c r="AE6" s="412"/>
      <c r="AF6" s="412"/>
      <c r="AG6" s="412"/>
      <c r="AH6" s="412"/>
    </row>
    <row r="7" spans="2:34" ht="7.9" customHeight="1" x14ac:dyDescent="0.2">
      <c r="B7" s="12"/>
      <c r="C7" s="12"/>
      <c r="D7" s="15"/>
      <c r="E7" s="15"/>
      <c r="F7" s="15"/>
      <c r="G7" s="15"/>
      <c r="H7" s="15"/>
      <c r="I7" s="15"/>
      <c r="J7" s="15"/>
      <c r="K7" s="15"/>
      <c r="R7" s="412"/>
      <c r="S7" s="412"/>
      <c r="T7" s="412"/>
      <c r="U7" s="412"/>
      <c r="V7" s="412"/>
      <c r="W7" s="412"/>
      <c r="X7" s="412"/>
      <c r="Y7" s="412"/>
      <c r="Z7" s="412"/>
      <c r="AA7" s="411"/>
      <c r="AB7" s="411"/>
      <c r="AC7" s="412"/>
      <c r="AD7" s="412"/>
      <c r="AE7" s="412"/>
      <c r="AF7" s="412"/>
      <c r="AG7" s="412"/>
      <c r="AH7" s="412"/>
    </row>
    <row r="8" spans="2:34" ht="9.6" customHeight="1" thickBot="1" x14ac:dyDescent="0.25">
      <c r="B8" s="12"/>
      <c r="C8" s="12"/>
      <c r="D8" s="15"/>
      <c r="E8" s="15"/>
      <c r="F8" s="15"/>
      <c r="G8" s="15"/>
      <c r="H8" s="15"/>
      <c r="I8" s="15"/>
      <c r="J8" s="15"/>
      <c r="K8" s="15"/>
      <c r="R8" s="412"/>
      <c r="S8" s="412"/>
      <c r="T8" s="412"/>
      <c r="U8" s="412"/>
      <c r="V8" s="412"/>
      <c r="W8" s="412"/>
      <c r="X8" s="412"/>
      <c r="Y8" s="412"/>
      <c r="Z8" s="412"/>
      <c r="AA8" s="411"/>
      <c r="AB8" s="411"/>
      <c r="AC8" s="412"/>
      <c r="AD8" s="412"/>
      <c r="AE8" s="412"/>
      <c r="AF8" s="412"/>
      <c r="AG8" s="412"/>
      <c r="AH8" s="412"/>
    </row>
    <row r="9" spans="2:34" ht="21" customHeight="1" x14ac:dyDescent="0.2">
      <c r="B9" s="146" t="s">
        <v>122</v>
      </c>
      <c r="C9" s="137" t="s">
        <v>3</v>
      </c>
      <c r="D9" s="15"/>
      <c r="E9" s="15"/>
      <c r="F9" s="15"/>
      <c r="G9" s="15"/>
      <c r="H9" s="15"/>
      <c r="I9" s="15"/>
      <c r="J9" s="16"/>
      <c r="K9" s="15"/>
      <c r="R9" s="412"/>
      <c r="S9" s="412"/>
      <c r="T9" s="412"/>
      <c r="U9" s="412"/>
      <c r="V9" s="412"/>
      <c r="W9" s="412"/>
      <c r="X9" s="412"/>
      <c r="Y9" s="412"/>
      <c r="Z9" s="412"/>
      <c r="AA9" s="55" t="s">
        <v>115</v>
      </c>
      <c r="AB9" s="411"/>
      <c r="AC9" s="412"/>
      <c r="AD9" s="412"/>
      <c r="AE9" s="412"/>
      <c r="AF9" s="412"/>
      <c r="AG9" s="412"/>
      <c r="AH9" s="412"/>
    </row>
    <row r="10" spans="2:34" ht="23.25" customHeight="1" thickBot="1" x14ac:dyDescent="0.25">
      <c r="B10" s="106" t="s">
        <v>72</v>
      </c>
      <c r="C10" s="449"/>
      <c r="D10" s="15"/>
      <c r="E10" s="15"/>
      <c r="F10" s="15"/>
      <c r="G10" s="15"/>
      <c r="H10" s="15"/>
      <c r="I10" s="15"/>
      <c r="J10" s="16"/>
      <c r="K10" s="15"/>
      <c r="R10" s="412"/>
      <c r="S10" s="412"/>
      <c r="T10" s="412"/>
      <c r="U10" s="412"/>
      <c r="V10" s="412"/>
      <c r="W10" s="412"/>
      <c r="X10" s="412"/>
      <c r="Y10" s="412"/>
      <c r="Z10" s="412"/>
      <c r="AA10" s="55" t="s">
        <v>191</v>
      </c>
      <c r="AB10" s="411"/>
      <c r="AC10" s="412"/>
      <c r="AD10" s="412"/>
      <c r="AE10" s="412"/>
      <c r="AF10" s="412"/>
      <c r="AG10" s="412"/>
      <c r="AH10" s="412"/>
    </row>
    <row r="11" spans="2:34" ht="21" customHeight="1" thickBot="1" x14ac:dyDescent="0.25">
      <c r="B11" s="106" t="s">
        <v>68</v>
      </c>
      <c r="C11" s="128"/>
      <c r="D11" s="15"/>
      <c r="E11" s="15"/>
      <c r="F11" s="15"/>
      <c r="G11" s="15"/>
      <c r="H11" s="15"/>
      <c r="I11" s="15"/>
      <c r="J11" s="16"/>
      <c r="K11" s="15"/>
      <c r="R11" s="412"/>
      <c r="S11" s="412"/>
      <c r="T11" s="412"/>
      <c r="U11" s="412"/>
      <c r="V11" s="412"/>
      <c r="W11" s="412"/>
      <c r="X11" s="412"/>
      <c r="Y11" s="412"/>
      <c r="Z11" s="412"/>
      <c r="AA11" s="410" t="s">
        <v>69</v>
      </c>
      <c r="AB11" s="411"/>
      <c r="AC11" s="413" t="s">
        <v>327</v>
      </c>
      <c r="AD11" s="414">
        <f>SUM(H40:M40)+SUM(F45:K45)+SUM(F49:K49)+SUM(D89:I89)+SUM(D102:I102)</f>
        <v>0</v>
      </c>
      <c r="AE11" s="412"/>
      <c r="AF11" s="412"/>
      <c r="AG11" s="412"/>
      <c r="AH11" s="412"/>
    </row>
    <row r="12" spans="2:34" ht="21" customHeight="1" x14ac:dyDescent="0.2">
      <c r="B12" s="106" t="s">
        <v>123</v>
      </c>
      <c r="C12" s="450"/>
      <c r="D12" s="12"/>
      <c r="E12" s="56"/>
      <c r="F12" s="56"/>
      <c r="G12" s="56"/>
      <c r="H12" s="56"/>
      <c r="I12" s="15"/>
      <c r="J12" s="16"/>
      <c r="K12" s="15"/>
      <c r="R12" s="412"/>
      <c r="S12" s="412"/>
      <c r="T12" s="412"/>
      <c r="U12" s="412"/>
      <c r="V12" s="412"/>
      <c r="W12" s="412"/>
      <c r="X12" s="412"/>
      <c r="Y12" s="412"/>
      <c r="Z12" s="412"/>
      <c r="AA12" s="411">
        <v>3</v>
      </c>
      <c r="AB12" s="411"/>
      <c r="AC12" s="412"/>
      <c r="AD12" s="412"/>
      <c r="AE12" s="412"/>
      <c r="AF12" s="412"/>
      <c r="AG12" s="412"/>
      <c r="AH12" s="412"/>
    </row>
    <row r="13" spans="2:34" ht="21" customHeight="1" x14ac:dyDescent="0.2">
      <c r="B13" s="107" t="s">
        <v>264</v>
      </c>
      <c r="C13" s="451"/>
      <c r="D13" s="12"/>
      <c r="E13" s="56"/>
      <c r="F13" s="56"/>
      <c r="G13" s="56"/>
      <c r="H13" s="56"/>
      <c r="I13" s="15"/>
      <c r="J13" s="16"/>
      <c r="K13" s="15"/>
      <c r="R13" s="412"/>
      <c r="S13" s="412"/>
      <c r="T13" s="412"/>
      <c r="U13" s="412"/>
      <c r="V13" s="412"/>
      <c r="W13" s="412"/>
      <c r="X13" s="412"/>
      <c r="Y13" s="412"/>
      <c r="Z13" s="412"/>
      <c r="AA13" s="411"/>
      <c r="AB13" s="411"/>
      <c r="AC13" s="412"/>
      <c r="AD13" s="412"/>
      <c r="AE13" s="412"/>
      <c r="AF13" s="412"/>
      <c r="AG13" s="412"/>
      <c r="AH13" s="412"/>
    </row>
    <row r="14" spans="2:34" ht="21" customHeight="1" thickBot="1" x14ac:dyDescent="0.25">
      <c r="B14" s="116" t="s">
        <v>265</v>
      </c>
      <c r="C14" s="452"/>
      <c r="D14" s="127"/>
      <c r="E14" s="56"/>
      <c r="F14" s="56"/>
      <c r="G14" s="56"/>
      <c r="H14" s="56"/>
      <c r="I14" s="15"/>
      <c r="J14" s="16"/>
      <c r="K14" s="15"/>
      <c r="R14" s="412"/>
      <c r="S14" s="412"/>
      <c r="T14" s="412"/>
      <c r="U14" s="412"/>
      <c r="V14" s="412"/>
      <c r="W14" s="412"/>
      <c r="X14" s="412"/>
      <c r="Y14" s="412"/>
      <c r="Z14" s="412"/>
      <c r="AA14" s="412"/>
      <c r="AB14" s="412"/>
      <c r="AC14" s="412"/>
      <c r="AD14" s="412"/>
      <c r="AE14" s="412"/>
      <c r="AF14" s="412"/>
      <c r="AG14" s="412"/>
      <c r="AH14" s="412"/>
    </row>
    <row r="15" spans="2:34" ht="21" customHeight="1" thickBot="1" x14ac:dyDescent="0.25">
      <c r="B15" s="13"/>
      <c r="C15" s="12"/>
      <c r="D15" s="523"/>
      <c r="E15" s="523"/>
      <c r="F15" s="15"/>
      <c r="G15" s="15"/>
      <c r="H15" s="15"/>
      <c r="I15" s="15"/>
      <c r="J15" s="16"/>
      <c r="K15" s="15"/>
      <c r="R15" s="412"/>
      <c r="S15" s="412"/>
      <c r="T15" s="412"/>
      <c r="U15" s="412"/>
      <c r="V15" s="412"/>
      <c r="W15" s="412"/>
      <c r="X15" s="412"/>
      <c r="Y15" s="412"/>
      <c r="Z15" s="412"/>
      <c r="AA15" s="412"/>
      <c r="AB15" s="412"/>
      <c r="AC15" s="412"/>
      <c r="AD15" s="412"/>
      <c r="AE15" s="412"/>
      <c r="AF15" s="412"/>
      <c r="AG15" s="412"/>
      <c r="AH15" s="412"/>
    </row>
    <row r="16" spans="2:34" ht="30.75" customHeight="1" x14ac:dyDescent="0.2">
      <c r="B16" s="146" t="s">
        <v>22</v>
      </c>
      <c r="C16" s="115" t="s">
        <v>192</v>
      </c>
      <c r="D16" s="115" t="s">
        <v>81</v>
      </c>
      <c r="E16" s="15"/>
      <c r="F16" s="15"/>
      <c r="G16" s="15"/>
      <c r="H16" s="15"/>
      <c r="I16" s="15"/>
      <c r="J16" s="16"/>
      <c r="K16" s="15"/>
      <c r="R16" s="412"/>
      <c r="S16" s="412"/>
      <c r="T16" s="412"/>
      <c r="U16" s="412"/>
      <c r="V16" s="412"/>
      <c r="W16" s="412"/>
      <c r="X16" s="412"/>
      <c r="Y16" s="412"/>
      <c r="Z16" s="412"/>
      <c r="AA16" s="412"/>
      <c r="AB16" s="412"/>
      <c r="AC16" s="412"/>
      <c r="AD16" s="412"/>
      <c r="AE16" s="412"/>
      <c r="AF16" s="412"/>
      <c r="AG16" s="412"/>
      <c r="AH16" s="412"/>
    </row>
    <row r="17" spans="2:39" ht="21" customHeight="1" x14ac:dyDescent="0.2">
      <c r="B17" s="59" t="s">
        <v>51</v>
      </c>
      <c r="C17" s="369"/>
      <c r="D17" s="463"/>
      <c r="E17" s="15"/>
      <c r="F17" s="15"/>
      <c r="G17" s="15"/>
      <c r="H17" s="15"/>
      <c r="I17" s="15"/>
      <c r="J17" s="16"/>
      <c r="K17" s="15"/>
      <c r="R17" s="412"/>
      <c r="S17" s="412"/>
      <c r="T17" s="412"/>
      <c r="U17" s="412"/>
      <c r="V17" s="412"/>
      <c r="W17" s="412"/>
      <c r="X17" s="412"/>
      <c r="Y17" s="412"/>
      <c r="Z17" s="412"/>
      <c r="AA17" s="412"/>
      <c r="AB17" s="412"/>
      <c r="AC17" s="412"/>
      <c r="AD17" s="412"/>
      <c r="AE17" s="412"/>
      <c r="AF17" s="412"/>
      <c r="AG17" s="412"/>
      <c r="AH17" s="412"/>
    </row>
    <row r="18" spans="2:39" ht="21" customHeight="1" x14ac:dyDescent="0.2">
      <c r="B18" s="60" t="s">
        <v>21</v>
      </c>
      <c r="C18" s="369"/>
      <c r="D18" s="453"/>
      <c r="E18" s="15"/>
      <c r="F18" s="15"/>
      <c r="G18" s="15"/>
      <c r="H18" s="15"/>
      <c r="I18" s="15"/>
      <c r="J18" s="16"/>
      <c r="K18" s="15"/>
      <c r="R18" s="412"/>
      <c r="S18" s="412"/>
      <c r="T18" s="412"/>
      <c r="U18" s="412"/>
      <c r="V18" s="412"/>
      <c r="W18" s="412"/>
      <c r="X18" s="412"/>
      <c r="Y18" s="412"/>
      <c r="Z18" s="412"/>
      <c r="AA18" s="412"/>
      <c r="AB18" s="412"/>
      <c r="AC18" s="415" t="s">
        <v>276</v>
      </c>
      <c r="AD18" s="412"/>
      <c r="AE18" s="412"/>
      <c r="AF18" s="412"/>
      <c r="AG18" s="412"/>
      <c r="AH18" s="412"/>
    </row>
    <row r="19" spans="2:39" ht="21" customHeight="1" x14ac:dyDescent="0.2">
      <c r="B19" s="60" t="s">
        <v>50</v>
      </c>
      <c r="C19" s="369"/>
      <c r="D19" s="464"/>
      <c r="E19" s="15"/>
      <c r="F19" s="15"/>
      <c r="G19" s="15"/>
      <c r="H19" s="15"/>
      <c r="I19" s="15"/>
      <c r="J19" s="16"/>
      <c r="K19" s="15"/>
      <c r="R19" s="412"/>
      <c r="S19" s="412"/>
      <c r="T19" s="412"/>
      <c r="U19" s="412"/>
      <c r="V19" s="412"/>
      <c r="W19" s="412"/>
      <c r="X19" s="412"/>
      <c r="Y19" s="412"/>
      <c r="Z19" s="412"/>
      <c r="AA19" s="412"/>
      <c r="AB19" s="412"/>
      <c r="AC19" s="412" t="str">
        <f>IF(D24=0,"",((D24)/E24))</f>
        <v/>
      </c>
      <c r="AD19" s="412"/>
      <c r="AE19" s="412"/>
      <c r="AF19" s="412"/>
      <c r="AG19" s="412"/>
      <c r="AH19" s="412"/>
    </row>
    <row r="20" spans="2:39" ht="21" customHeight="1" x14ac:dyDescent="0.2">
      <c r="B20" s="63" t="s">
        <v>193</v>
      </c>
      <c r="C20" s="369"/>
      <c r="D20" s="465"/>
      <c r="E20" s="15"/>
      <c r="F20" s="15"/>
      <c r="G20" s="15"/>
      <c r="H20" s="15"/>
      <c r="I20" s="15"/>
      <c r="J20" s="16"/>
      <c r="K20" s="15"/>
      <c r="R20" s="412"/>
      <c r="S20" s="412"/>
      <c r="T20" s="412"/>
      <c r="U20" s="412"/>
      <c r="V20" s="412"/>
      <c r="W20" s="412"/>
      <c r="X20" s="412"/>
      <c r="Y20" s="412"/>
      <c r="Z20" s="412"/>
      <c r="AA20" s="412"/>
      <c r="AB20" s="412"/>
      <c r="AC20" s="412" t="str">
        <f>IF(D25=0,"",((D25)/E25))</f>
        <v/>
      </c>
      <c r="AD20" s="412"/>
      <c r="AE20" s="412"/>
      <c r="AF20" s="412"/>
      <c r="AG20" s="412"/>
      <c r="AH20" s="412"/>
    </row>
    <row r="21" spans="2:39" ht="21" customHeight="1" thickBot="1" x14ac:dyDescent="0.25">
      <c r="B21" s="148" t="s">
        <v>26</v>
      </c>
      <c r="C21" s="126">
        <f>SUM(C17:C20)</f>
        <v>0</v>
      </c>
      <c r="D21" s="370" t="s">
        <v>18</v>
      </c>
      <c r="E21" s="15"/>
      <c r="F21" s="15"/>
      <c r="G21" s="15"/>
      <c r="H21" s="15"/>
      <c r="I21" s="15"/>
      <c r="J21" s="16"/>
      <c r="K21" s="15"/>
      <c r="R21" s="412"/>
      <c r="S21" s="412"/>
      <c r="T21" s="412"/>
      <c r="U21" s="412"/>
      <c r="V21" s="412"/>
      <c r="W21" s="412"/>
      <c r="X21" s="412"/>
      <c r="Y21" s="412"/>
      <c r="Z21" s="412"/>
      <c r="AA21" s="412"/>
      <c r="AB21" s="412"/>
      <c r="AC21" s="412" t="str">
        <f>IF(D26=0,"",((D26)/E26))</f>
        <v/>
      </c>
      <c r="AD21" s="412"/>
      <c r="AE21" s="412"/>
      <c r="AF21" s="412"/>
      <c r="AG21" s="412"/>
      <c r="AH21" s="412"/>
    </row>
    <row r="22" spans="2:39" ht="15.75" customHeight="1" thickBot="1" x14ac:dyDescent="0.25">
      <c r="B22" s="11"/>
      <c r="F22" s="15"/>
      <c r="G22" s="15"/>
      <c r="H22" s="15"/>
      <c r="I22" s="15"/>
      <c r="J22" s="16"/>
      <c r="K22" s="15"/>
      <c r="R22" s="412"/>
      <c r="S22" s="412"/>
      <c r="T22" s="412"/>
      <c r="U22" s="412"/>
      <c r="V22" s="412"/>
      <c r="W22" s="412"/>
      <c r="X22" s="412"/>
      <c r="Y22" s="412"/>
      <c r="Z22" s="412"/>
      <c r="AA22" s="412"/>
      <c r="AB22" s="412"/>
      <c r="AC22" s="412" t="str">
        <f>IF(D27=0,"",((D27)/E27))</f>
        <v/>
      </c>
      <c r="AD22" s="412"/>
      <c r="AE22" s="412"/>
      <c r="AF22" s="412"/>
      <c r="AG22" s="412"/>
      <c r="AH22" s="412"/>
    </row>
    <row r="23" spans="2:39" ht="49.5" customHeight="1" thickBot="1" x14ac:dyDescent="0.25">
      <c r="B23" s="147" t="s">
        <v>23</v>
      </c>
      <c r="C23" s="98" t="s">
        <v>14</v>
      </c>
      <c r="D23" s="69" t="s">
        <v>277</v>
      </c>
      <c r="E23" s="121" t="s">
        <v>194</v>
      </c>
      <c r="F23" s="15"/>
      <c r="G23" s="16"/>
      <c r="H23" s="15"/>
      <c r="I23" s="15"/>
      <c r="J23" s="12"/>
      <c r="K23" s="12"/>
      <c r="L23" s="12"/>
      <c r="R23" s="412"/>
      <c r="S23" s="412"/>
      <c r="T23" s="412"/>
      <c r="U23" s="412"/>
      <c r="V23" s="412"/>
      <c r="W23" s="412"/>
      <c r="X23" s="412"/>
      <c r="Y23" s="412"/>
      <c r="Z23" s="412"/>
      <c r="AA23" s="412"/>
      <c r="AB23" s="412"/>
      <c r="AC23" s="412" t="str">
        <f>IF(D28=0,"",((D28)/E28))</f>
        <v/>
      </c>
      <c r="AD23" s="412"/>
      <c r="AE23" s="412"/>
      <c r="AF23" s="412"/>
      <c r="AG23" s="412"/>
      <c r="AH23" s="412"/>
      <c r="AK23" s="19"/>
      <c r="AL23" s="19"/>
      <c r="AM23" s="19"/>
    </row>
    <row r="24" spans="2:39" ht="21" customHeight="1" x14ac:dyDescent="0.2">
      <c r="B24" s="59" t="s">
        <v>195</v>
      </c>
      <c r="C24" s="22"/>
      <c r="D24" s="454"/>
      <c r="E24" s="122"/>
      <c r="F24" s="15"/>
      <c r="G24" s="16"/>
      <c r="H24" s="15"/>
      <c r="I24" s="15"/>
      <c r="J24" s="12"/>
      <c r="K24" s="12"/>
      <c r="L24" s="12"/>
      <c r="R24" s="412"/>
      <c r="S24" s="412"/>
      <c r="T24" s="412"/>
      <c r="U24" s="412"/>
      <c r="V24" s="412"/>
      <c r="W24" s="412"/>
      <c r="X24" s="412"/>
      <c r="Y24" s="412"/>
      <c r="Z24" s="412"/>
      <c r="AA24" s="412"/>
      <c r="AB24" s="412"/>
      <c r="AC24" s="415" t="s">
        <v>278</v>
      </c>
      <c r="AD24" s="412"/>
      <c r="AE24" s="412"/>
      <c r="AF24" s="412"/>
      <c r="AG24" s="412"/>
      <c r="AH24" s="412"/>
      <c r="AK24" s="19"/>
      <c r="AL24" s="19"/>
      <c r="AM24" s="19"/>
    </row>
    <row r="25" spans="2:39" ht="21" customHeight="1" x14ac:dyDescent="0.2">
      <c r="B25" s="60" t="s">
        <v>103</v>
      </c>
      <c r="C25" s="23"/>
      <c r="D25" s="454"/>
      <c r="E25" s="123"/>
      <c r="F25" s="15"/>
      <c r="G25" s="16"/>
      <c r="H25" s="15"/>
      <c r="I25" s="15"/>
      <c r="J25" s="12"/>
      <c r="K25" s="12"/>
      <c r="L25" s="12"/>
      <c r="R25" s="412"/>
      <c r="S25" s="412"/>
      <c r="T25" s="412"/>
      <c r="U25" s="412"/>
      <c r="V25" s="412"/>
      <c r="W25" s="412"/>
      <c r="X25" s="412"/>
      <c r="Y25" s="412"/>
      <c r="Z25" s="412"/>
      <c r="AA25" s="412"/>
      <c r="AB25" s="412"/>
      <c r="AC25" s="412">
        <f>SUM(AC19:AC23)</f>
        <v>0</v>
      </c>
      <c r="AD25" s="412"/>
      <c r="AE25" s="412"/>
      <c r="AF25" s="412"/>
      <c r="AG25" s="412"/>
      <c r="AH25" s="412"/>
      <c r="AK25" s="19"/>
      <c r="AL25" s="19"/>
      <c r="AM25" s="19"/>
    </row>
    <row r="26" spans="2:39" ht="21" customHeight="1" x14ac:dyDescent="0.2">
      <c r="B26" s="60" t="s">
        <v>104</v>
      </c>
      <c r="C26" s="455"/>
      <c r="D26" s="454"/>
      <c r="E26" s="123"/>
      <c r="F26" s="15"/>
      <c r="G26" s="16"/>
      <c r="H26" s="15"/>
      <c r="I26" s="15"/>
      <c r="J26" s="12"/>
      <c r="K26" s="12"/>
      <c r="L26" s="12"/>
      <c r="R26" s="412"/>
      <c r="S26" s="412"/>
      <c r="T26" s="412"/>
      <c r="U26" s="412"/>
      <c r="V26" s="412"/>
      <c r="W26" s="412"/>
      <c r="X26" s="412"/>
      <c r="Y26" s="412"/>
      <c r="Z26" s="412"/>
      <c r="AA26" s="412"/>
      <c r="AB26" s="412"/>
      <c r="AC26" s="412"/>
      <c r="AD26" s="412"/>
      <c r="AE26" s="412"/>
      <c r="AF26" s="412"/>
      <c r="AG26" s="412"/>
      <c r="AH26" s="412"/>
      <c r="AK26" s="19"/>
      <c r="AL26" s="19"/>
      <c r="AM26" s="19"/>
    </row>
    <row r="27" spans="2:39" ht="21" customHeight="1" x14ac:dyDescent="0.2">
      <c r="B27" s="60" t="s">
        <v>105</v>
      </c>
      <c r="C27" s="23"/>
      <c r="D27" s="97"/>
      <c r="E27" s="123"/>
      <c r="F27" s="15"/>
      <c r="G27" s="16"/>
      <c r="H27" s="15"/>
      <c r="I27" s="15"/>
      <c r="J27" s="12"/>
      <c r="K27" s="12"/>
      <c r="L27" s="12"/>
      <c r="R27" s="412"/>
      <c r="S27" s="412"/>
      <c r="T27" s="412"/>
      <c r="U27" s="412"/>
      <c r="V27" s="412"/>
      <c r="W27" s="412"/>
      <c r="X27" s="412"/>
      <c r="Y27" s="412"/>
      <c r="Z27" s="412"/>
      <c r="AA27" s="412"/>
      <c r="AB27" s="412"/>
      <c r="AC27" s="412"/>
      <c r="AD27" s="412"/>
      <c r="AE27" s="412"/>
      <c r="AF27" s="412"/>
      <c r="AG27" s="412"/>
      <c r="AH27" s="412"/>
      <c r="AK27" s="19"/>
      <c r="AL27" s="19"/>
      <c r="AM27" s="19"/>
    </row>
    <row r="28" spans="2:39" ht="21" customHeight="1" thickBot="1" x14ac:dyDescent="0.25">
      <c r="B28" s="62" t="s">
        <v>196</v>
      </c>
      <c r="C28" s="23"/>
      <c r="D28" s="97"/>
      <c r="E28" s="123"/>
      <c r="F28" s="15"/>
      <c r="G28" s="16"/>
      <c r="H28" s="15"/>
      <c r="I28" s="15"/>
      <c r="J28" s="12"/>
      <c r="K28" s="12"/>
      <c r="L28" s="12"/>
      <c r="R28" s="412"/>
      <c r="S28" s="412"/>
      <c r="T28" s="412"/>
      <c r="U28" s="412"/>
      <c r="V28" s="412"/>
      <c r="W28" s="412"/>
      <c r="X28" s="412"/>
      <c r="Y28" s="412"/>
      <c r="Z28" s="412"/>
      <c r="AA28" s="412"/>
      <c r="AB28" s="412"/>
      <c r="AC28" s="412"/>
      <c r="AD28" s="412"/>
      <c r="AE28" s="412"/>
      <c r="AF28" s="412"/>
      <c r="AG28" s="412"/>
      <c r="AH28" s="412"/>
      <c r="AK28" s="19"/>
      <c r="AL28" s="19"/>
      <c r="AM28" s="19"/>
    </row>
    <row r="29" spans="2:39" ht="21" customHeight="1" thickBot="1" x14ac:dyDescent="0.25">
      <c r="B29" s="147" t="s">
        <v>6</v>
      </c>
      <c r="C29" s="70" t="s">
        <v>18</v>
      </c>
      <c r="D29" s="124">
        <f>D24*C24+D25*C25+D26*C26+D27*C27+D28*C28</f>
        <v>0</v>
      </c>
      <c r="E29" s="125" t="s">
        <v>19</v>
      </c>
      <c r="F29" s="15"/>
      <c r="G29" s="16"/>
      <c r="H29" s="15"/>
      <c r="I29" s="15"/>
      <c r="J29" s="12"/>
      <c r="K29" s="12"/>
      <c r="L29" s="12"/>
      <c r="R29" s="412"/>
      <c r="S29" s="412"/>
      <c r="T29" s="412"/>
      <c r="U29" s="412"/>
      <c r="V29" s="412"/>
      <c r="W29" s="412"/>
      <c r="X29" s="412"/>
      <c r="Y29" s="412"/>
      <c r="Z29" s="412"/>
      <c r="AA29" s="412"/>
      <c r="AB29" s="412"/>
      <c r="AC29" s="415" t="s">
        <v>240</v>
      </c>
      <c r="AD29" s="412"/>
      <c r="AE29" s="412"/>
      <c r="AF29" s="412"/>
      <c r="AG29" s="412"/>
      <c r="AH29" s="412"/>
      <c r="AK29" s="19"/>
      <c r="AL29" s="19"/>
      <c r="AM29" s="19"/>
    </row>
    <row r="30" spans="2:39" ht="21" customHeight="1" thickBot="1" x14ac:dyDescent="0.25">
      <c r="B30" s="14"/>
      <c r="C30" s="17"/>
      <c r="D30" s="54"/>
      <c r="E30" s="54"/>
      <c r="F30" s="15"/>
      <c r="G30" s="16"/>
      <c r="H30" s="250" t="s">
        <v>101</v>
      </c>
      <c r="I30" s="250"/>
      <c r="J30" s="250"/>
      <c r="K30" s="250"/>
      <c r="L30" s="250"/>
      <c r="M30" s="250"/>
      <c r="N30" s="250"/>
      <c r="O30" s="250"/>
      <c r="P30" s="250"/>
      <c r="Q30" s="250"/>
      <c r="R30" s="416"/>
      <c r="S30" s="416"/>
      <c r="T30" s="416"/>
      <c r="U30" s="416"/>
      <c r="V30" s="416"/>
      <c r="W30" s="416"/>
      <c r="X30" s="416"/>
      <c r="Y30" s="416"/>
      <c r="Z30" s="416"/>
      <c r="AA30" s="416"/>
      <c r="AB30" s="416"/>
      <c r="AC30" s="416" t="str">
        <f>'Plano de Manejo'!C17</f>
        <v/>
      </c>
      <c r="AD30" s="416"/>
      <c r="AE30" s="416"/>
      <c r="AF30" s="412"/>
      <c r="AG30" s="412"/>
      <c r="AH30" s="412"/>
      <c r="AK30" s="19"/>
      <c r="AL30" s="19"/>
      <c r="AM30" s="19"/>
    </row>
    <row r="31" spans="2:39" ht="21" customHeight="1" x14ac:dyDescent="0.2">
      <c r="B31" s="512" t="s">
        <v>341</v>
      </c>
      <c r="C31" s="521" t="s">
        <v>340</v>
      </c>
      <c r="D31" s="521" t="s">
        <v>202</v>
      </c>
      <c r="E31" s="521" t="s">
        <v>342</v>
      </c>
      <c r="F31" s="521" t="s">
        <v>203</v>
      </c>
      <c r="G31" s="521" t="s">
        <v>201</v>
      </c>
      <c r="H31" s="521" t="s">
        <v>162</v>
      </c>
      <c r="I31" s="521"/>
      <c r="J31" s="521"/>
      <c r="K31" s="521" t="s">
        <v>116</v>
      </c>
      <c r="L31" s="521"/>
      <c r="M31" s="522"/>
      <c r="R31" s="412"/>
      <c r="S31" s="412"/>
      <c r="T31" s="412"/>
      <c r="U31" s="412"/>
      <c r="V31" s="412"/>
      <c r="W31" s="412"/>
      <c r="X31" s="412"/>
      <c r="Y31" s="412"/>
      <c r="Z31" s="412"/>
      <c r="AA31" s="412"/>
      <c r="AB31" s="412"/>
      <c r="AC31" s="412"/>
      <c r="AD31" s="412"/>
      <c r="AE31" s="412"/>
      <c r="AF31" s="412"/>
      <c r="AG31" s="412"/>
      <c r="AH31" s="412"/>
    </row>
    <row r="32" spans="2:39" ht="43.15" customHeight="1" thickBot="1" x14ac:dyDescent="0.25">
      <c r="B32" s="513"/>
      <c r="C32" s="530"/>
      <c r="D32" s="530"/>
      <c r="E32" s="530"/>
      <c r="F32" s="530"/>
      <c r="G32" s="530"/>
      <c r="H32" s="198" t="s">
        <v>204</v>
      </c>
      <c r="I32" s="198" t="s">
        <v>181</v>
      </c>
      <c r="J32" s="198" t="s">
        <v>148</v>
      </c>
      <c r="K32" s="198" t="s">
        <v>180</v>
      </c>
      <c r="L32" s="198" t="s">
        <v>181</v>
      </c>
      <c r="M32" s="199" t="s">
        <v>148</v>
      </c>
      <c r="R32" s="412"/>
      <c r="S32" s="412"/>
      <c r="T32" s="412"/>
      <c r="U32" s="412"/>
      <c r="V32" s="412"/>
      <c r="W32" s="412"/>
      <c r="X32" s="6"/>
      <c r="Y32" s="6"/>
      <c r="Z32" s="6"/>
      <c r="AA32" s="6"/>
      <c r="AB32" s="417"/>
      <c r="AC32" s="417"/>
      <c r="AD32" s="412"/>
      <c r="AE32" s="412"/>
      <c r="AF32" s="412"/>
      <c r="AG32" s="412"/>
      <c r="AH32" s="412"/>
    </row>
    <row r="33" spans="1:39" ht="21" customHeight="1" x14ac:dyDescent="0.2">
      <c r="B33" s="110" t="s">
        <v>106</v>
      </c>
      <c r="C33" s="303"/>
      <c r="D33" s="532" t="str">
        <f>'Plano de Manejo'!C17</f>
        <v/>
      </c>
      <c r="E33" s="458" t="str">
        <f t="shared" ref="E33:E39" si="0">IF(F33=0,"",F33*$D$33)</f>
        <v/>
      </c>
      <c r="F33" s="466"/>
      <c r="G33" s="371" t="str">
        <f>IF(F33=0," ",C33*E33)</f>
        <v xml:space="preserve"> </v>
      </c>
      <c r="H33" s="306"/>
      <c r="I33" s="306"/>
      <c r="J33" s="306"/>
      <c r="K33" s="306"/>
      <c r="L33" s="171"/>
      <c r="M33" s="122"/>
      <c r="R33" s="412"/>
      <c r="S33" s="412"/>
      <c r="T33" s="412"/>
      <c r="U33" s="412"/>
      <c r="V33" s="412"/>
      <c r="W33" s="412"/>
      <c r="X33" s="412"/>
      <c r="Y33" s="412"/>
      <c r="Z33" s="412"/>
      <c r="AA33" s="412"/>
      <c r="AB33" s="412"/>
      <c r="AC33" s="456" t="s">
        <v>348</v>
      </c>
      <c r="AD33" s="412"/>
      <c r="AE33" s="412"/>
      <c r="AF33" s="412"/>
      <c r="AG33" s="412"/>
      <c r="AH33" s="412"/>
    </row>
    <row r="34" spans="1:39" ht="21" customHeight="1" x14ac:dyDescent="0.2">
      <c r="B34" s="106" t="s">
        <v>107</v>
      </c>
      <c r="C34" s="304"/>
      <c r="D34" s="533"/>
      <c r="E34" s="458" t="str">
        <f t="shared" si="0"/>
        <v/>
      </c>
      <c r="F34" s="467"/>
      <c r="G34" s="371" t="str">
        <f t="shared" ref="G34:G39" si="1">IF(F34=0," ",C34*E34)</f>
        <v xml:space="preserve"> </v>
      </c>
      <c r="H34" s="307"/>
      <c r="I34" s="307"/>
      <c r="J34" s="307"/>
      <c r="K34" s="307"/>
      <c r="L34" s="29"/>
      <c r="M34" s="123"/>
      <c r="R34" s="412"/>
      <c r="S34" s="412"/>
      <c r="T34" s="412"/>
      <c r="U34" s="412"/>
      <c r="V34" s="412"/>
      <c r="W34" s="412"/>
      <c r="X34" s="412"/>
      <c r="Y34" s="412"/>
      <c r="Z34" s="412"/>
      <c r="AA34" s="412"/>
      <c r="AB34" s="412"/>
      <c r="AC34" s="456" t="s">
        <v>349</v>
      </c>
      <c r="AD34" s="412"/>
      <c r="AE34" s="412"/>
      <c r="AF34" s="412"/>
      <c r="AG34" s="412"/>
      <c r="AH34" s="412"/>
    </row>
    <row r="35" spans="1:39" ht="21" customHeight="1" x14ac:dyDescent="0.2">
      <c r="B35" s="106" t="s">
        <v>108</v>
      </c>
      <c r="C35" s="304"/>
      <c r="D35" s="533"/>
      <c r="E35" s="458" t="str">
        <f t="shared" si="0"/>
        <v/>
      </c>
      <c r="F35" s="467"/>
      <c r="G35" s="371" t="str">
        <f t="shared" si="1"/>
        <v xml:space="preserve"> </v>
      </c>
      <c r="H35" s="307"/>
      <c r="I35" s="307"/>
      <c r="J35" s="307"/>
      <c r="K35" s="307"/>
      <c r="L35" s="29"/>
      <c r="M35" s="123"/>
      <c r="R35" s="412"/>
      <c r="S35" s="412"/>
      <c r="T35" s="412"/>
      <c r="U35" s="412"/>
      <c r="V35" s="412"/>
      <c r="W35" s="412"/>
      <c r="X35" s="412"/>
      <c r="Y35" s="412"/>
      <c r="Z35" s="412"/>
      <c r="AA35" s="412"/>
      <c r="AB35" s="412"/>
      <c r="AC35" s="456" t="s">
        <v>350</v>
      </c>
      <c r="AD35" s="412"/>
      <c r="AE35" s="412"/>
      <c r="AF35" s="412"/>
      <c r="AG35" s="412"/>
      <c r="AH35" s="412"/>
    </row>
    <row r="36" spans="1:39" ht="21" customHeight="1" x14ac:dyDescent="0.2">
      <c r="B36" s="106"/>
      <c r="C36" s="304"/>
      <c r="D36" s="533"/>
      <c r="E36" s="458" t="str">
        <f t="shared" si="0"/>
        <v/>
      </c>
      <c r="F36" s="467"/>
      <c r="G36" s="371" t="str">
        <f t="shared" si="1"/>
        <v xml:space="preserve"> </v>
      </c>
      <c r="H36" s="307"/>
      <c r="I36" s="307"/>
      <c r="J36" s="307"/>
      <c r="K36" s="307"/>
      <c r="L36" s="29"/>
      <c r="M36" s="123"/>
      <c r="R36" s="412"/>
      <c r="S36" s="412"/>
      <c r="T36" s="412"/>
      <c r="U36" s="412"/>
      <c r="V36" s="412"/>
      <c r="W36" s="412"/>
      <c r="X36" s="412"/>
      <c r="Y36" s="412"/>
      <c r="Z36" s="412"/>
      <c r="AA36" s="412"/>
      <c r="AB36" s="412"/>
      <c r="AC36" s="456" t="s">
        <v>351</v>
      </c>
      <c r="AD36" s="412"/>
      <c r="AE36" s="412"/>
      <c r="AF36" s="412"/>
      <c r="AG36" s="412"/>
      <c r="AH36" s="412"/>
    </row>
    <row r="37" spans="1:39" ht="21" customHeight="1" x14ac:dyDescent="0.2">
      <c r="B37" s="106"/>
      <c r="C37" s="304"/>
      <c r="D37" s="533"/>
      <c r="E37" s="458" t="str">
        <f t="shared" si="0"/>
        <v/>
      </c>
      <c r="F37" s="467"/>
      <c r="G37" s="371" t="str">
        <f t="shared" si="1"/>
        <v xml:space="preserve"> </v>
      </c>
      <c r="H37" s="307"/>
      <c r="I37" s="307"/>
      <c r="J37" s="307"/>
      <c r="K37" s="307"/>
      <c r="L37" s="29"/>
      <c r="M37" s="123"/>
      <c r="R37" s="412"/>
      <c r="S37" s="412"/>
      <c r="T37" s="412"/>
      <c r="U37" s="412"/>
      <c r="V37" s="412"/>
      <c r="W37" s="412"/>
      <c r="X37" s="412"/>
      <c r="Y37" s="412"/>
      <c r="Z37" s="412"/>
      <c r="AA37" s="412"/>
      <c r="AB37" s="412"/>
      <c r="AC37" s="456" t="s">
        <v>352</v>
      </c>
      <c r="AD37" s="412"/>
      <c r="AE37" s="412"/>
      <c r="AF37" s="412"/>
      <c r="AG37" s="412"/>
      <c r="AH37" s="412"/>
    </row>
    <row r="38" spans="1:39" ht="21" customHeight="1" x14ac:dyDescent="0.2">
      <c r="B38" s="106"/>
      <c r="C38" s="304"/>
      <c r="D38" s="533"/>
      <c r="E38" s="458" t="str">
        <f t="shared" si="0"/>
        <v/>
      </c>
      <c r="F38" s="459"/>
      <c r="G38" s="371" t="str">
        <f t="shared" si="1"/>
        <v xml:space="preserve"> </v>
      </c>
      <c r="H38" s="307"/>
      <c r="I38" s="307"/>
      <c r="J38" s="307"/>
      <c r="K38" s="307"/>
      <c r="L38" s="29"/>
      <c r="M38" s="123"/>
      <c r="R38" s="412"/>
      <c r="S38" s="412"/>
      <c r="T38" s="412"/>
      <c r="U38" s="412"/>
      <c r="V38" s="412"/>
      <c r="W38" s="412"/>
      <c r="X38" s="412"/>
      <c r="Y38" s="412"/>
      <c r="Z38" s="412"/>
      <c r="AA38" s="412"/>
      <c r="AB38" s="412"/>
      <c r="AC38" s="418" t="s">
        <v>234</v>
      </c>
      <c r="AD38" s="412"/>
      <c r="AE38" s="412"/>
      <c r="AF38" s="412"/>
      <c r="AG38" s="412"/>
      <c r="AH38" s="412"/>
    </row>
    <row r="39" spans="1:39" ht="21" customHeight="1" thickBot="1" x14ac:dyDescent="0.25">
      <c r="B39" s="107"/>
      <c r="C39" s="305"/>
      <c r="D39" s="534"/>
      <c r="E39" s="458" t="str">
        <f t="shared" si="0"/>
        <v/>
      </c>
      <c r="F39" s="460"/>
      <c r="G39" s="371" t="str">
        <f t="shared" si="1"/>
        <v xml:space="preserve"> </v>
      </c>
      <c r="H39" s="308"/>
      <c r="I39" s="308"/>
      <c r="J39" s="308"/>
      <c r="K39" s="308"/>
      <c r="L39" s="309"/>
      <c r="M39" s="310"/>
      <c r="R39" s="412"/>
      <c r="S39" s="412"/>
      <c r="T39" s="412"/>
      <c r="U39" s="412"/>
      <c r="V39" s="412"/>
      <c r="W39" s="412"/>
      <c r="X39" s="412"/>
      <c r="Y39" s="412"/>
      <c r="Z39" s="412"/>
      <c r="AA39" s="412"/>
      <c r="AB39" s="412"/>
      <c r="AC39" s="419" t="s">
        <v>197</v>
      </c>
      <c r="AD39" s="412"/>
      <c r="AE39" s="412"/>
      <c r="AF39" s="412"/>
      <c r="AG39" s="412"/>
      <c r="AH39" s="412"/>
    </row>
    <row r="40" spans="1:39" s="102" customFormat="1" ht="21" customHeight="1" thickBot="1" x14ac:dyDescent="0.25">
      <c r="A40" s="88"/>
      <c r="B40" s="183" t="s">
        <v>117</v>
      </c>
      <c r="C40" s="184" t="s">
        <v>99</v>
      </c>
      <c r="D40" s="430">
        <f>SUM(D33:D39)</f>
        <v>0</v>
      </c>
      <c r="E40" s="429">
        <f>SUM(E33:E39)</f>
        <v>0</v>
      </c>
      <c r="F40" s="429"/>
      <c r="G40" s="429">
        <f>SUM(G33:G39)</f>
        <v>0</v>
      </c>
      <c r="H40" s="431">
        <f t="shared" ref="H40:M40" si="2">SUM(H33:H39)</f>
        <v>0</v>
      </c>
      <c r="I40" s="431">
        <f t="shared" si="2"/>
        <v>0</v>
      </c>
      <c r="J40" s="431">
        <f t="shared" si="2"/>
        <v>0</v>
      </c>
      <c r="K40" s="431">
        <f t="shared" si="2"/>
        <v>0</v>
      </c>
      <c r="L40" s="431">
        <f t="shared" si="2"/>
        <v>0</v>
      </c>
      <c r="M40" s="432">
        <f t="shared" si="2"/>
        <v>0</v>
      </c>
      <c r="N40" s="88"/>
      <c r="O40" s="88"/>
      <c r="P40" s="88"/>
      <c r="Q40" s="88"/>
      <c r="R40" s="420"/>
      <c r="S40" s="420"/>
      <c r="T40" s="420"/>
      <c r="U40" s="420"/>
      <c r="V40" s="420"/>
      <c r="W40" s="420"/>
      <c r="X40" s="421"/>
      <c r="Y40" s="421"/>
      <c r="Z40" s="421"/>
      <c r="AA40" s="421"/>
      <c r="AB40" s="421"/>
      <c r="AC40" s="457" t="s">
        <v>353</v>
      </c>
      <c r="AD40" s="420"/>
      <c r="AE40" s="420"/>
      <c r="AF40" s="420"/>
      <c r="AG40" s="420"/>
      <c r="AH40" s="420"/>
      <c r="AI40" s="88"/>
      <c r="AJ40" s="88"/>
      <c r="AK40" s="88"/>
      <c r="AL40" s="88"/>
      <c r="AM40" s="88"/>
    </row>
    <row r="41" spans="1:39" ht="21.6" customHeight="1" x14ac:dyDescent="0.2">
      <c r="B41" s="14"/>
      <c r="C41" s="99"/>
      <c r="D41" s="103" t="str">
        <f>IF(D40&gt;AC30,"Volume de toras excede o Volume estimado","")</f>
        <v/>
      </c>
      <c r="E41" s="100"/>
      <c r="F41" s="101"/>
      <c r="G41" s="101"/>
      <c r="H41" s="101"/>
      <c r="I41" s="101"/>
      <c r="J41" s="101"/>
      <c r="K41" s="101"/>
      <c r="L41" s="53"/>
      <c r="M41" s="53"/>
      <c r="N41" s="53"/>
      <c r="O41" s="53"/>
      <c r="P41" s="53"/>
      <c r="Q41" s="53"/>
      <c r="R41" s="422"/>
      <c r="S41" s="422"/>
      <c r="T41" s="422"/>
      <c r="U41" s="422"/>
      <c r="V41" s="422"/>
      <c r="W41" s="422"/>
      <c r="X41" s="422"/>
      <c r="Y41" s="422"/>
      <c r="Z41" s="422"/>
      <c r="AA41" s="422"/>
      <c r="AB41" s="422"/>
      <c r="AC41" s="415"/>
      <c r="AD41" s="412"/>
      <c r="AE41" s="412"/>
      <c r="AF41" s="412"/>
      <c r="AG41" s="412"/>
      <c r="AH41" s="412"/>
    </row>
    <row r="42" spans="1:39" ht="18" customHeight="1" thickBot="1" x14ac:dyDescent="0.25">
      <c r="B42" s="12"/>
      <c r="C42" s="15"/>
      <c r="D42" s="104"/>
      <c r="E42" s="15"/>
      <c r="F42" s="15"/>
      <c r="G42" s="15"/>
      <c r="H42" s="15"/>
      <c r="I42" s="15"/>
      <c r="J42" s="16"/>
      <c r="K42" s="15"/>
      <c r="R42" s="412"/>
      <c r="S42" s="412"/>
      <c r="T42" s="412"/>
      <c r="U42" s="412"/>
      <c r="V42" s="412"/>
      <c r="W42" s="412"/>
      <c r="X42" s="412"/>
      <c r="Y42" s="412"/>
      <c r="Z42" s="412"/>
      <c r="AA42" s="412"/>
      <c r="AB42" s="412"/>
      <c r="AC42" s="415"/>
      <c r="AD42" s="412"/>
      <c r="AE42" s="412"/>
      <c r="AF42" s="412"/>
      <c r="AG42" s="412"/>
      <c r="AH42" s="412"/>
    </row>
    <row r="43" spans="1:39" ht="15.6" customHeight="1" thickBot="1" x14ac:dyDescent="0.25">
      <c r="B43" s="512" t="s">
        <v>291</v>
      </c>
      <c r="C43" s="521" t="s">
        <v>86</v>
      </c>
      <c r="D43" s="521" t="s">
        <v>205</v>
      </c>
      <c r="E43" s="522" t="s">
        <v>201</v>
      </c>
      <c r="F43" s="524" t="s">
        <v>162</v>
      </c>
      <c r="G43" s="525"/>
      <c r="H43" s="525"/>
      <c r="I43" s="525" t="s">
        <v>116</v>
      </c>
      <c r="J43" s="525"/>
      <c r="K43" s="526"/>
      <c r="R43" s="412"/>
      <c r="S43" s="412"/>
      <c r="T43" s="412"/>
      <c r="U43" s="412"/>
      <c r="V43" s="412"/>
      <c r="W43" s="412"/>
      <c r="X43" s="412"/>
      <c r="Y43" s="412"/>
      <c r="Z43" s="412"/>
      <c r="AA43" s="412"/>
      <c r="AB43" s="412"/>
      <c r="AC43" s="415"/>
      <c r="AD43" s="412"/>
      <c r="AE43" s="412"/>
      <c r="AF43" s="412"/>
      <c r="AG43" s="412"/>
      <c r="AH43" s="412"/>
    </row>
    <row r="44" spans="1:39" ht="33" customHeight="1" thickBot="1" x14ac:dyDescent="0.25">
      <c r="B44" s="513"/>
      <c r="C44" s="530"/>
      <c r="D44" s="530"/>
      <c r="E44" s="531"/>
      <c r="F44" s="200" t="s">
        <v>207</v>
      </c>
      <c r="G44" s="201" t="s">
        <v>208</v>
      </c>
      <c r="H44" s="201" t="s">
        <v>209</v>
      </c>
      <c r="I44" s="201" t="s">
        <v>207</v>
      </c>
      <c r="J44" s="201" t="s">
        <v>208</v>
      </c>
      <c r="K44" s="202" t="s">
        <v>209</v>
      </c>
      <c r="R44" s="412"/>
      <c r="S44" s="412"/>
      <c r="T44" s="412"/>
      <c r="U44" s="412"/>
      <c r="V44" s="412"/>
      <c r="W44" s="412"/>
      <c r="X44" s="412"/>
      <c r="Y44" s="412"/>
      <c r="Z44" s="412"/>
      <c r="AA44" s="412"/>
      <c r="AB44" s="412"/>
      <c r="AC44" s="415"/>
      <c r="AD44" s="412"/>
      <c r="AE44" s="412"/>
      <c r="AF44" s="412"/>
      <c r="AG44" s="412"/>
      <c r="AH44" s="412"/>
    </row>
    <row r="45" spans="1:39" ht="24.6" customHeight="1" thickBot="1" x14ac:dyDescent="0.25">
      <c r="B45" s="182" t="s">
        <v>206</v>
      </c>
      <c r="C45" s="311"/>
      <c r="D45" s="374" t="str">
        <f>IF(E40=0,"",E40)</f>
        <v/>
      </c>
      <c r="E45" s="375" t="str">
        <f>IF(C45=0,"",C45*D45)</f>
        <v/>
      </c>
      <c r="F45" s="312"/>
      <c r="G45" s="313"/>
      <c r="H45" s="313"/>
      <c r="I45" s="313"/>
      <c r="J45" s="314"/>
      <c r="K45" s="315"/>
      <c r="R45" s="412"/>
      <c r="S45" s="412"/>
      <c r="T45" s="412"/>
      <c r="U45" s="412"/>
      <c r="V45" s="412"/>
      <c r="W45" s="412"/>
      <c r="X45" s="412"/>
      <c r="Y45" s="412"/>
      <c r="Z45" s="412"/>
      <c r="AA45" s="412"/>
      <c r="AB45" s="412"/>
      <c r="AC45" s="415"/>
      <c r="AD45" s="412"/>
      <c r="AE45" s="412"/>
      <c r="AF45" s="412"/>
      <c r="AG45" s="412"/>
      <c r="AH45" s="412"/>
    </row>
    <row r="46" spans="1:39" ht="21" customHeight="1" thickBot="1" x14ac:dyDescent="0.25">
      <c r="B46" s="12"/>
      <c r="C46" s="15"/>
      <c r="D46" s="15"/>
      <c r="E46" s="15"/>
      <c r="F46" s="15"/>
      <c r="G46" s="15"/>
      <c r="H46" s="15"/>
      <c r="I46" s="15"/>
      <c r="J46" s="16"/>
      <c r="R46" s="412"/>
      <c r="S46" s="412"/>
      <c r="T46" s="412"/>
      <c r="U46" s="412"/>
      <c r="V46" s="412"/>
      <c r="W46" s="412"/>
      <c r="X46" s="412"/>
      <c r="Y46" s="412"/>
      <c r="Z46" s="412"/>
      <c r="AA46" s="412"/>
      <c r="AB46" s="412"/>
      <c r="AC46" s="415"/>
      <c r="AD46" s="412"/>
      <c r="AE46" s="412"/>
      <c r="AF46" s="412"/>
      <c r="AG46" s="412"/>
      <c r="AH46" s="412"/>
    </row>
    <row r="47" spans="1:39" ht="20.45" customHeight="1" thickBot="1" x14ac:dyDescent="0.25">
      <c r="B47" s="512" t="s">
        <v>292</v>
      </c>
      <c r="C47" s="521" t="s">
        <v>86</v>
      </c>
      <c r="D47" s="521" t="s">
        <v>118</v>
      </c>
      <c r="E47" s="522" t="s">
        <v>201</v>
      </c>
      <c r="F47" s="527" t="s">
        <v>162</v>
      </c>
      <c r="G47" s="527"/>
      <c r="H47" s="528"/>
      <c r="I47" s="529" t="s">
        <v>116</v>
      </c>
      <c r="J47" s="527"/>
      <c r="K47" s="528"/>
      <c r="R47" s="412"/>
      <c r="S47" s="412"/>
      <c r="T47" s="412"/>
      <c r="U47" s="412"/>
      <c r="V47" s="412"/>
      <c r="W47" s="412"/>
      <c r="X47" s="412"/>
      <c r="Y47" s="412"/>
      <c r="Z47" s="412"/>
      <c r="AA47" s="412"/>
      <c r="AB47" s="412"/>
      <c r="AC47" s="415"/>
      <c r="AD47" s="412"/>
      <c r="AE47" s="412"/>
      <c r="AF47" s="412"/>
      <c r="AG47" s="412"/>
      <c r="AH47" s="412"/>
    </row>
    <row r="48" spans="1:39" ht="34.15" customHeight="1" thickBot="1" x14ac:dyDescent="0.25">
      <c r="B48" s="513"/>
      <c r="C48" s="530"/>
      <c r="D48" s="530"/>
      <c r="E48" s="531"/>
      <c r="F48" s="203" t="s">
        <v>207</v>
      </c>
      <c r="G48" s="204" t="s">
        <v>208</v>
      </c>
      <c r="H48" s="204" t="s">
        <v>209</v>
      </c>
      <c r="I48" s="205" t="s">
        <v>207</v>
      </c>
      <c r="J48" s="204" t="s">
        <v>208</v>
      </c>
      <c r="K48" s="204" t="s">
        <v>209</v>
      </c>
      <c r="R48" s="412"/>
      <c r="S48" s="412"/>
      <c r="T48" s="412"/>
      <c r="U48" s="412"/>
      <c r="V48" s="412"/>
      <c r="W48" s="412"/>
      <c r="X48" s="412"/>
      <c r="Y48" s="412"/>
      <c r="Z48" s="412"/>
      <c r="AA48" s="412"/>
      <c r="AB48" s="412"/>
      <c r="AC48" s="412"/>
      <c r="AD48" s="412"/>
      <c r="AE48" s="412"/>
      <c r="AF48" s="412"/>
      <c r="AG48" s="412"/>
      <c r="AH48" s="412"/>
    </row>
    <row r="49" spans="2:34" ht="27.6" customHeight="1" thickBot="1" x14ac:dyDescent="0.25">
      <c r="B49" s="207" t="s">
        <v>119</v>
      </c>
      <c r="C49" s="311"/>
      <c r="D49" s="374" t="str">
        <f>IF(E40=0,"",E40)</f>
        <v/>
      </c>
      <c r="E49" s="375" t="str">
        <f>IF(C49=0,"",C49*D49)</f>
        <v/>
      </c>
      <c r="F49" s="316"/>
      <c r="G49" s="317"/>
      <c r="H49" s="317"/>
      <c r="I49" s="317"/>
      <c r="J49" s="318"/>
      <c r="K49" s="319"/>
      <c r="R49" s="412"/>
      <c r="S49" s="412"/>
      <c r="T49" s="412"/>
      <c r="U49" s="412"/>
      <c r="V49" s="412"/>
      <c r="W49" s="412"/>
      <c r="X49" s="412"/>
      <c r="Y49" s="412"/>
      <c r="Z49" s="412"/>
      <c r="AA49" s="412"/>
      <c r="AB49" s="412"/>
      <c r="AC49" s="412"/>
      <c r="AD49" s="412"/>
      <c r="AE49" s="412"/>
      <c r="AF49" s="412"/>
      <c r="AG49" s="412"/>
      <c r="AH49" s="412"/>
    </row>
    <row r="50" spans="2:34" ht="21" customHeight="1" x14ac:dyDescent="0.2">
      <c r="B50" s="12"/>
      <c r="C50" s="15"/>
      <c r="D50" s="15"/>
      <c r="E50" s="15"/>
      <c r="F50" s="15"/>
      <c r="G50" s="15"/>
      <c r="H50" s="15"/>
      <c r="I50" s="15"/>
      <c r="J50" s="16"/>
      <c r="K50" s="15"/>
      <c r="R50" s="412"/>
      <c r="S50" s="412"/>
      <c r="T50" s="412"/>
      <c r="U50" s="412"/>
      <c r="V50" s="412"/>
      <c r="W50" s="412"/>
      <c r="X50" s="412"/>
      <c r="Y50" s="412"/>
      <c r="Z50" s="412"/>
      <c r="AA50" s="412"/>
      <c r="AB50" s="412"/>
      <c r="AC50" s="412"/>
      <c r="AD50" s="412"/>
      <c r="AE50" s="412"/>
      <c r="AF50" s="412"/>
      <c r="AG50" s="412"/>
      <c r="AH50" s="412"/>
    </row>
    <row r="51" spans="2:34" ht="21" customHeight="1" thickBot="1" x14ac:dyDescent="0.25">
      <c r="B51" s="13"/>
      <c r="C51" s="15"/>
      <c r="D51" s="15"/>
      <c r="E51" s="15"/>
      <c r="F51" s="15"/>
      <c r="G51" s="15"/>
      <c r="H51" s="15"/>
      <c r="I51" s="15"/>
      <c r="J51" s="16"/>
      <c r="K51" s="15"/>
      <c r="R51" s="412"/>
      <c r="S51" s="412"/>
      <c r="T51" s="412"/>
      <c r="U51" s="412"/>
      <c r="V51" s="412"/>
      <c r="W51" s="412"/>
      <c r="X51" s="412"/>
      <c r="Y51" s="412"/>
      <c r="Z51" s="412"/>
      <c r="AA51" s="412"/>
      <c r="AB51" s="412"/>
      <c r="AC51" s="412"/>
      <c r="AD51" s="415" t="s">
        <v>200</v>
      </c>
      <c r="AE51" s="412"/>
      <c r="AF51" s="412"/>
      <c r="AG51" s="412"/>
      <c r="AH51" s="412"/>
    </row>
    <row r="52" spans="2:34" ht="21" customHeight="1" thickBot="1" x14ac:dyDescent="0.25">
      <c r="B52" s="149" t="s">
        <v>293</v>
      </c>
      <c r="C52" s="111" t="s">
        <v>210</v>
      </c>
      <c r="D52" s="112" t="s">
        <v>211</v>
      </c>
      <c r="E52" s="112" t="s">
        <v>212</v>
      </c>
      <c r="F52" s="112" t="s">
        <v>335</v>
      </c>
      <c r="G52" s="112" t="s">
        <v>336</v>
      </c>
      <c r="H52" s="113" t="s">
        <v>111</v>
      </c>
      <c r="I52" s="15"/>
      <c r="J52" s="15"/>
      <c r="K52" s="15"/>
      <c r="R52" s="412"/>
      <c r="S52" s="412"/>
      <c r="T52" s="412"/>
      <c r="U52" s="412"/>
      <c r="V52" s="412"/>
      <c r="W52" s="412"/>
      <c r="X52" s="412"/>
      <c r="Y52" s="412"/>
      <c r="Z52" s="412"/>
      <c r="AA52" s="412"/>
      <c r="AB52" s="412"/>
      <c r="AC52" s="415" t="s">
        <v>227</v>
      </c>
      <c r="AD52" s="412">
        <v>8</v>
      </c>
      <c r="AE52" s="412"/>
      <c r="AF52" s="412"/>
      <c r="AG52" s="412"/>
      <c r="AH52" s="412"/>
    </row>
    <row r="53" spans="2:34" ht="23.45" customHeight="1" x14ac:dyDescent="0.2">
      <c r="B53" s="376" t="str">
        <f>IF(AD52=1,$AC$33,IF(AD52=2,$AC$34,IF(AD52=3,$AC$35,IF(AD52=4,$AC$36,IF(AD52=5,$AC$37,IF(AD52=6,$AC$38,IF(AD52=7,$AC$39,IF(AD52=8,$AC$40,))))))))</f>
        <v>Outros</v>
      </c>
      <c r="C53" s="461" t="str">
        <f>IF(E33=0,"",E33)</f>
        <v/>
      </c>
      <c r="D53" s="303"/>
      <c r="E53" s="96" t="str">
        <f>IF(D53=0,"",C53*D53)</f>
        <v/>
      </c>
      <c r="F53" s="320"/>
      <c r="G53" s="320"/>
      <c r="H53" s="96" t="str">
        <f>IF(D53=0,"",E53*((1-(F53+G53))))</f>
        <v/>
      </c>
      <c r="I53" s="15"/>
      <c r="J53" s="15"/>
      <c r="K53" s="15"/>
      <c r="R53" s="412"/>
      <c r="S53" s="412"/>
      <c r="T53" s="412"/>
      <c r="U53" s="412"/>
      <c r="V53" s="412"/>
      <c r="W53" s="412"/>
      <c r="X53" s="412"/>
      <c r="Y53" s="412"/>
      <c r="Z53" s="412"/>
      <c r="AA53" s="412"/>
      <c r="AB53" s="412"/>
      <c r="AC53" s="415" t="s">
        <v>228</v>
      </c>
      <c r="AD53" s="412">
        <v>8</v>
      </c>
      <c r="AE53" s="412"/>
      <c r="AF53" s="412"/>
      <c r="AG53" s="412"/>
      <c r="AH53" s="412"/>
    </row>
    <row r="54" spans="2:34" ht="23.45" customHeight="1" x14ac:dyDescent="0.2">
      <c r="B54" s="377" t="str">
        <f t="shared" ref="B54:B59" si="3">IF(AD53=1,$AC$33,IF(AD53=2,$AC$34,IF(AD53=3,$AC$35,IF(AD53=4,$AC$36,IF(AD53=5,$AC$37,IF(AD53=6,$AC$38,IF(AD53=7,$AC$39,IF(AD53=8,$AC$40,))))))))</f>
        <v>Outros</v>
      </c>
      <c r="C54" s="461" t="str">
        <f t="shared" ref="C54:C59" si="4">IF(E34=0,"",E34)</f>
        <v/>
      </c>
      <c r="D54" s="304"/>
      <c r="E54" s="96" t="str">
        <f t="shared" ref="E54:E59" si="5">IF(D54=0,"",C54*D54)</f>
        <v/>
      </c>
      <c r="F54" s="320"/>
      <c r="G54" s="320"/>
      <c r="H54" s="96" t="str">
        <f t="shared" ref="H54:H59" si="6">IF(D54=0,"",E54*((1-(F54+G54))))</f>
        <v/>
      </c>
      <c r="I54" s="12"/>
      <c r="J54" s="12"/>
      <c r="K54" s="15"/>
      <c r="R54" s="412"/>
      <c r="S54" s="412"/>
      <c r="T54" s="412"/>
      <c r="U54" s="412"/>
      <c r="V54" s="412"/>
      <c r="W54" s="412"/>
      <c r="X54" s="412"/>
      <c r="Y54" s="412"/>
      <c r="Z54" s="412"/>
      <c r="AA54" s="412"/>
      <c r="AB54" s="412"/>
      <c r="AC54" s="415" t="s">
        <v>229</v>
      </c>
      <c r="AD54" s="412">
        <v>8</v>
      </c>
      <c r="AE54" s="412"/>
      <c r="AF54" s="412"/>
      <c r="AG54" s="412"/>
      <c r="AH54" s="412"/>
    </row>
    <row r="55" spans="2:34" ht="23.45" customHeight="1" x14ac:dyDescent="0.2">
      <c r="B55" s="377" t="str">
        <f t="shared" si="3"/>
        <v>Outros</v>
      </c>
      <c r="C55" s="461" t="str">
        <f t="shared" si="4"/>
        <v/>
      </c>
      <c r="D55" s="304"/>
      <c r="E55" s="96" t="str">
        <f t="shared" si="5"/>
        <v/>
      </c>
      <c r="F55" s="320"/>
      <c r="G55" s="320"/>
      <c r="H55" s="96" t="str">
        <f t="shared" si="6"/>
        <v/>
      </c>
      <c r="I55" s="12"/>
      <c r="J55" s="12"/>
      <c r="K55" s="15"/>
      <c r="R55" s="412"/>
      <c r="S55" s="412"/>
      <c r="T55" s="412"/>
      <c r="U55" s="412"/>
      <c r="V55" s="412"/>
      <c r="W55" s="412"/>
      <c r="X55" s="412"/>
      <c r="Y55" s="412"/>
      <c r="Z55" s="412"/>
      <c r="AA55" s="412"/>
      <c r="AB55" s="412"/>
      <c r="AC55" s="415" t="s">
        <v>230</v>
      </c>
      <c r="AD55" s="412">
        <v>8</v>
      </c>
      <c r="AE55" s="412"/>
      <c r="AF55" s="412"/>
      <c r="AG55" s="412"/>
      <c r="AH55" s="412"/>
    </row>
    <row r="56" spans="2:34" ht="23.45" customHeight="1" x14ac:dyDescent="0.2">
      <c r="B56" s="377" t="str">
        <f t="shared" si="3"/>
        <v>Outros</v>
      </c>
      <c r="C56" s="461" t="str">
        <f t="shared" si="4"/>
        <v/>
      </c>
      <c r="D56" s="304"/>
      <c r="E56" s="96" t="str">
        <f t="shared" si="5"/>
        <v/>
      </c>
      <c r="F56" s="321"/>
      <c r="G56" s="321"/>
      <c r="H56" s="96" t="str">
        <f t="shared" si="6"/>
        <v/>
      </c>
      <c r="I56" s="12"/>
      <c r="J56" s="12"/>
      <c r="K56" s="15"/>
      <c r="R56" s="412"/>
      <c r="S56" s="412"/>
      <c r="T56" s="412"/>
      <c r="U56" s="412"/>
      <c r="V56" s="412"/>
      <c r="W56" s="412"/>
      <c r="X56" s="412"/>
      <c r="Y56" s="412"/>
      <c r="Z56" s="412"/>
      <c r="AA56" s="412"/>
      <c r="AB56" s="412"/>
      <c r="AC56" s="415" t="s">
        <v>231</v>
      </c>
      <c r="AD56" s="412">
        <v>8</v>
      </c>
      <c r="AE56" s="412"/>
      <c r="AF56" s="412"/>
      <c r="AG56" s="412"/>
      <c r="AH56" s="412"/>
    </row>
    <row r="57" spans="2:34" ht="23.45" customHeight="1" x14ac:dyDescent="0.2">
      <c r="B57" s="377" t="str">
        <f t="shared" si="3"/>
        <v>Outros</v>
      </c>
      <c r="C57" s="461" t="str">
        <f t="shared" si="4"/>
        <v/>
      </c>
      <c r="D57" s="304"/>
      <c r="E57" s="96" t="str">
        <f t="shared" si="5"/>
        <v/>
      </c>
      <c r="F57" s="321"/>
      <c r="G57" s="321"/>
      <c r="H57" s="96" t="str">
        <f t="shared" si="6"/>
        <v/>
      </c>
      <c r="I57" s="12"/>
      <c r="J57" s="12"/>
      <c r="K57" s="15"/>
      <c r="R57" s="412"/>
      <c r="S57" s="412"/>
      <c r="T57" s="412"/>
      <c r="U57" s="412"/>
      <c r="V57" s="412"/>
      <c r="W57" s="412"/>
      <c r="X57" s="412"/>
      <c r="Y57" s="412"/>
      <c r="Z57" s="412"/>
      <c r="AA57" s="412"/>
      <c r="AB57" s="412"/>
      <c r="AC57" s="415" t="s">
        <v>232</v>
      </c>
      <c r="AD57" s="412">
        <v>8</v>
      </c>
      <c r="AE57" s="412"/>
      <c r="AF57" s="412"/>
      <c r="AG57" s="412"/>
      <c r="AH57" s="412"/>
    </row>
    <row r="58" spans="2:34" ht="23.45" customHeight="1" x14ac:dyDescent="0.2">
      <c r="B58" s="377" t="str">
        <f t="shared" si="3"/>
        <v>Outros</v>
      </c>
      <c r="C58" s="461" t="str">
        <f t="shared" si="4"/>
        <v/>
      </c>
      <c r="D58" s="304"/>
      <c r="E58" s="96" t="str">
        <f t="shared" si="5"/>
        <v/>
      </c>
      <c r="F58" s="321"/>
      <c r="G58" s="321"/>
      <c r="H58" s="96" t="str">
        <f t="shared" si="6"/>
        <v/>
      </c>
      <c r="I58" s="12"/>
      <c r="J58" s="12"/>
      <c r="K58" s="15"/>
      <c r="R58" s="412"/>
      <c r="S58" s="412"/>
      <c r="T58" s="412"/>
      <c r="U58" s="412"/>
      <c r="V58" s="412"/>
      <c r="W58" s="412"/>
      <c r="X58" s="412"/>
      <c r="Y58" s="412"/>
      <c r="Z58" s="412"/>
      <c r="AA58" s="412"/>
      <c r="AB58" s="412"/>
      <c r="AC58" s="415" t="s">
        <v>233</v>
      </c>
      <c r="AD58" s="412">
        <v>8</v>
      </c>
      <c r="AE58" s="412"/>
      <c r="AF58" s="412"/>
      <c r="AG58" s="412"/>
      <c r="AH58" s="412"/>
    </row>
    <row r="59" spans="2:34" ht="23.45" customHeight="1" thickBot="1" x14ac:dyDescent="0.25">
      <c r="B59" s="378" t="str">
        <f t="shared" si="3"/>
        <v>Outros</v>
      </c>
      <c r="C59" s="461" t="str">
        <f t="shared" si="4"/>
        <v/>
      </c>
      <c r="D59" s="305"/>
      <c r="E59" s="96" t="str">
        <f t="shared" si="5"/>
        <v/>
      </c>
      <c r="F59" s="322"/>
      <c r="G59" s="322"/>
      <c r="H59" s="96" t="str">
        <f t="shared" si="6"/>
        <v/>
      </c>
      <c r="I59" s="12"/>
      <c r="J59" s="12"/>
      <c r="K59" s="15"/>
      <c r="R59" s="412"/>
      <c r="S59" s="412"/>
      <c r="T59" s="412"/>
      <c r="U59" s="412"/>
      <c r="V59" s="412"/>
      <c r="W59" s="412"/>
      <c r="X59" s="412"/>
      <c r="Y59" s="412"/>
      <c r="Z59" s="412"/>
      <c r="AA59" s="412"/>
      <c r="AB59" s="412"/>
      <c r="AC59" s="412"/>
      <c r="AD59" s="412"/>
      <c r="AE59" s="412"/>
      <c r="AF59" s="412"/>
      <c r="AG59" s="412"/>
      <c r="AH59" s="412"/>
    </row>
    <row r="60" spans="2:34" ht="21" customHeight="1" thickBot="1" x14ac:dyDescent="0.25">
      <c r="B60" s="427" t="s">
        <v>117</v>
      </c>
      <c r="C60" s="428" t="s">
        <v>99</v>
      </c>
      <c r="D60" s="108" t="s">
        <v>99</v>
      </c>
      <c r="E60" s="425">
        <f>SUM(E53:E59)</f>
        <v>0</v>
      </c>
      <c r="F60" s="108" t="s">
        <v>99</v>
      </c>
      <c r="G60" s="108" t="s">
        <v>99</v>
      </c>
      <c r="H60" s="426">
        <f>SUM(H53:H59)</f>
        <v>0</v>
      </c>
      <c r="I60" s="12"/>
      <c r="J60" s="12"/>
      <c r="K60" s="15"/>
      <c r="R60" s="412"/>
      <c r="S60" s="412"/>
      <c r="T60" s="412"/>
      <c r="U60" s="412"/>
      <c r="V60" s="412"/>
      <c r="W60" s="412"/>
      <c r="X60" s="412"/>
      <c r="Y60" s="412"/>
      <c r="Z60" s="412"/>
      <c r="AA60" s="412"/>
      <c r="AB60" s="412"/>
      <c r="AC60" s="412"/>
      <c r="AD60" s="412"/>
      <c r="AE60" s="412"/>
      <c r="AF60" s="412"/>
      <c r="AG60" s="412"/>
      <c r="AH60" s="412"/>
    </row>
    <row r="61" spans="2:34" ht="56.45" customHeight="1" thickBot="1" x14ac:dyDescent="0.25">
      <c r="B61" s="13"/>
      <c r="C61" s="55"/>
      <c r="D61" s="15"/>
      <c r="E61" s="15"/>
      <c r="F61" s="15"/>
      <c r="G61" s="15"/>
      <c r="H61" s="15"/>
      <c r="I61" s="15"/>
      <c r="J61" s="16"/>
      <c r="K61" s="15"/>
      <c r="R61" s="412"/>
      <c r="S61" s="412"/>
      <c r="T61" s="412"/>
      <c r="U61" s="412"/>
      <c r="V61" s="412"/>
      <c r="W61" s="412"/>
      <c r="X61" s="412"/>
      <c r="Y61" s="412"/>
      <c r="Z61" s="412"/>
      <c r="AA61" s="412"/>
      <c r="AB61" s="412"/>
      <c r="AC61" s="412"/>
      <c r="AD61" s="412"/>
      <c r="AE61" s="412"/>
      <c r="AF61" s="412"/>
      <c r="AG61" s="412"/>
      <c r="AH61" s="412"/>
    </row>
    <row r="62" spans="2:34" ht="36" customHeight="1" thickBot="1" x14ac:dyDescent="0.25">
      <c r="B62" s="149" t="s">
        <v>294</v>
      </c>
      <c r="C62" s="186" t="s">
        <v>337</v>
      </c>
      <c r="D62" s="186" t="s">
        <v>303</v>
      </c>
      <c r="E62" s="186" t="s">
        <v>339</v>
      </c>
      <c r="F62" s="187" t="s">
        <v>216</v>
      </c>
      <c r="G62" s="187" t="s">
        <v>219</v>
      </c>
      <c r="H62" s="186" t="s">
        <v>130</v>
      </c>
      <c r="I62" s="186" t="s">
        <v>110</v>
      </c>
      <c r="J62" s="159" t="s">
        <v>329</v>
      </c>
      <c r="K62" s="15"/>
      <c r="R62" s="412"/>
      <c r="S62" s="412"/>
      <c r="T62" s="412"/>
      <c r="U62" s="412"/>
      <c r="V62" s="412"/>
      <c r="W62" s="412"/>
      <c r="X62" s="412"/>
      <c r="Y62" s="412"/>
      <c r="Z62" s="412"/>
      <c r="AA62" s="412"/>
      <c r="AB62" s="412"/>
      <c r="AC62" s="412"/>
      <c r="AD62" s="415" t="s">
        <v>213</v>
      </c>
      <c r="AE62" s="412"/>
      <c r="AF62" s="412"/>
      <c r="AG62" s="412"/>
      <c r="AH62" s="412"/>
    </row>
    <row r="63" spans="2:34" ht="21.6" customHeight="1" x14ac:dyDescent="0.2">
      <c r="B63" s="185" t="s">
        <v>106</v>
      </c>
      <c r="C63" s="323"/>
      <c r="D63" s="306"/>
      <c r="E63" s="96">
        <f>C63*D63</f>
        <v>0</v>
      </c>
      <c r="F63" s="303"/>
      <c r="G63" s="371" t="str">
        <f>IF(F63=0,"",D63*F63)</f>
        <v/>
      </c>
      <c r="H63" s="320"/>
      <c r="I63" s="320"/>
      <c r="J63" s="96" t="str">
        <f>IF(F63=0,"",G63*(1-(H63+I63)))</f>
        <v/>
      </c>
      <c r="K63" s="15"/>
      <c r="R63" s="412"/>
      <c r="S63" s="412"/>
      <c r="T63" s="412"/>
      <c r="U63" s="412"/>
      <c r="V63" s="412"/>
      <c r="W63" s="412"/>
      <c r="X63" s="412"/>
      <c r="Y63" s="412"/>
      <c r="Z63" s="412"/>
      <c r="AA63" s="412"/>
      <c r="AB63" s="412"/>
      <c r="AC63" s="412"/>
      <c r="AD63" s="415" t="s">
        <v>214</v>
      </c>
      <c r="AE63" s="412"/>
      <c r="AF63" s="412"/>
      <c r="AG63" s="412"/>
      <c r="AH63" s="412"/>
    </row>
    <row r="64" spans="2:34" ht="21.6" customHeight="1" x14ac:dyDescent="0.2">
      <c r="B64" s="114" t="s">
        <v>107</v>
      </c>
      <c r="C64" s="324"/>
      <c r="D64" s="307"/>
      <c r="E64" s="96">
        <f>C64*D64</f>
        <v>0</v>
      </c>
      <c r="F64" s="304"/>
      <c r="G64" s="372" t="str">
        <f>IF(F64=0,"",D64*F64)</f>
        <v/>
      </c>
      <c r="H64" s="321"/>
      <c r="I64" s="321"/>
      <c r="J64" s="379" t="str">
        <f>IF(F64=0,"",G64*(1-(H64+I64)))</f>
        <v/>
      </c>
      <c r="K64" s="15"/>
      <c r="R64" s="412"/>
      <c r="S64" s="412"/>
      <c r="T64" s="412"/>
      <c r="U64" s="412"/>
      <c r="V64" s="412"/>
      <c r="W64" s="412"/>
      <c r="X64" s="412"/>
      <c r="Y64" s="412"/>
      <c r="Z64" s="412"/>
      <c r="AA64" s="412"/>
      <c r="AB64" s="412"/>
      <c r="AC64" s="412"/>
      <c r="AD64" s="415" t="s">
        <v>217</v>
      </c>
      <c r="AE64" s="412"/>
      <c r="AF64" s="412"/>
      <c r="AG64" s="412"/>
      <c r="AH64" s="412"/>
    </row>
    <row r="65" spans="2:34" ht="21.6" customHeight="1" x14ac:dyDescent="0.2">
      <c r="B65" s="114" t="s">
        <v>108</v>
      </c>
      <c r="C65" s="324"/>
      <c r="D65" s="307"/>
      <c r="E65" s="96">
        <f>C65*D65</f>
        <v>0</v>
      </c>
      <c r="F65" s="304"/>
      <c r="G65" s="372" t="str">
        <f>IF(F65=0,"",D65*F65)</f>
        <v/>
      </c>
      <c r="H65" s="321"/>
      <c r="I65" s="321"/>
      <c r="J65" s="379" t="str">
        <f>IF(F65=0,"",G65*(1-(H65+I65)))</f>
        <v/>
      </c>
      <c r="K65" s="15"/>
      <c r="R65" s="412"/>
      <c r="S65" s="412"/>
      <c r="T65" s="412"/>
      <c r="U65" s="412"/>
      <c r="V65" s="412"/>
      <c r="W65" s="412"/>
      <c r="X65" s="412"/>
      <c r="Y65" s="412"/>
      <c r="Z65" s="412"/>
      <c r="AA65" s="412"/>
      <c r="AB65" s="412"/>
      <c r="AC65" s="412"/>
      <c r="AD65" s="415" t="s">
        <v>218</v>
      </c>
      <c r="AE65" s="412"/>
      <c r="AF65" s="412"/>
      <c r="AG65" s="412"/>
      <c r="AH65" s="412"/>
    </row>
    <row r="66" spans="2:34" ht="21.6" customHeight="1" thickBot="1" x14ac:dyDescent="0.25">
      <c r="B66" s="188" t="s">
        <v>109</v>
      </c>
      <c r="C66" s="325"/>
      <c r="D66" s="308"/>
      <c r="E66" s="96">
        <f>C66*D66</f>
        <v>0</v>
      </c>
      <c r="F66" s="305"/>
      <c r="G66" s="373" t="str">
        <f>IF(F66=0,"",D66*F66)</f>
        <v/>
      </c>
      <c r="H66" s="322"/>
      <c r="I66" s="322"/>
      <c r="J66" s="380" t="str">
        <f>IF(F66=0,"",G66*(1-(H66+I66)))</f>
        <v/>
      </c>
      <c r="K66" s="15"/>
      <c r="R66" s="412"/>
      <c r="S66" s="412"/>
      <c r="T66" s="412"/>
      <c r="U66" s="412"/>
      <c r="V66" s="412"/>
      <c r="W66" s="412"/>
      <c r="X66" s="412"/>
      <c r="Y66" s="412"/>
      <c r="Z66" s="412"/>
      <c r="AA66" s="412"/>
      <c r="AB66" s="412"/>
      <c r="AC66" s="412"/>
      <c r="AD66" s="415" t="s">
        <v>199</v>
      </c>
      <c r="AE66" s="412"/>
      <c r="AF66" s="412"/>
      <c r="AG66" s="412"/>
      <c r="AH66" s="412"/>
    </row>
    <row r="67" spans="2:34" ht="21" customHeight="1" thickBot="1" x14ac:dyDescent="0.25">
      <c r="B67" s="150" t="s">
        <v>117</v>
      </c>
      <c r="C67" s="108" t="s">
        <v>99</v>
      </c>
      <c r="D67" s="108" t="s">
        <v>99</v>
      </c>
      <c r="E67" s="109">
        <f>SUM(E63:E66)</f>
        <v>0</v>
      </c>
      <c r="F67" s="108" t="s">
        <v>99</v>
      </c>
      <c r="G67" s="425">
        <f>SUM(G63:G66)</f>
        <v>0</v>
      </c>
      <c r="H67" s="108" t="s">
        <v>99</v>
      </c>
      <c r="I67" s="108" t="s">
        <v>99</v>
      </c>
      <c r="J67" s="426">
        <f>SUM(J63:J66)</f>
        <v>0</v>
      </c>
      <c r="K67" s="15"/>
      <c r="R67" s="412"/>
      <c r="S67" s="412"/>
      <c r="T67" s="412"/>
      <c r="U67" s="412"/>
      <c r="V67" s="412"/>
      <c r="W67" s="412"/>
      <c r="X67" s="412"/>
      <c r="Y67" s="412"/>
      <c r="Z67" s="412"/>
      <c r="AA67" s="412"/>
      <c r="AB67" s="412"/>
      <c r="AC67" s="412"/>
      <c r="AD67" s="415" t="s">
        <v>198</v>
      </c>
      <c r="AE67" s="412"/>
      <c r="AF67" s="412"/>
      <c r="AG67" s="412"/>
      <c r="AH67" s="412"/>
    </row>
    <row r="68" spans="2:34" ht="9.6" customHeight="1" x14ac:dyDescent="0.2">
      <c r="B68" s="12"/>
      <c r="C68" s="12"/>
      <c r="D68" s="15"/>
      <c r="E68" s="15"/>
      <c r="F68" s="15"/>
      <c r="G68" s="15"/>
      <c r="H68" s="15"/>
      <c r="I68" s="15"/>
      <c r="J68" s="16"/>
      <c r="K68" s="15"/>
      <c r="R68" s="412"/>
      <c r="S68" s="412"/>
      <c r="T68" s="412"/>
      <c r="U68" s="412"/>
      <c r="V68" s="412"/>
      <c r="W68" s="412"/>
      <c r="X68" s="412"/>
      <c r="Y68" s="412"/>
      <c r="Z68" s="412"/>
      <c r="AA68" s="412"/>
      <c r="AB68" s="412"/>
      <c r="AC68" s="412"/>
      <c r="AD68" s="415" t="s">
        <v>266</v>
      </c>
      <c r="AE68" s="412"/>
      <c r="AF68" s="412"/>
      <c r="AG68" s="412"/>
      <c r="AH68" s="412"/>
    </row>
    <row r="69" spans="2:34" ht="7.9" customHeight="1" x14ac:dyDescent="0.2">
      <c r="B69" s="12"/>
      <c r="C69" s="12"/>
      <c r="D69" s="15"/>
      <c r="E69" s="15"/>
      <c r="F69" s="15"/>
      <c r="G69" s="15"/>
      <c r="H69" s="15"/>
      <c r="I69" s="15"/>
      <c r="J69" s="16"/>
      <c r="K69" s="15"/>
      <c r="R69" s="412"/>
      <c r="S69" s="412"/>
      <c r="T69" s="412"/>
      <c r="U69" s="412"/>
      <c r="V69" s="412"/>
      <c r="W69" s="412"/>
      <c r="X69" s="412"/>
      <c r="Y69" s="412"/>
      <c r="Z69" s="412"/>
      <c r="AA69" s="412"/>
      <c r="AB69" s="412"/>
      <c r="AC69" s="412"/>
      <c r="AD69" s="415" t="s">
        <v>235</v>
      </c>
      <c r="AE69" s="412"/>
      <c r="AF69" s="412"/>
      <c r="AG69" s="412"/>
      <c r="AH69" s="412"/>
    </row>
    <row r="70" spans="2:34" ht="5.45" customHeight="1" x14ac:dyDescent="0.2">
      <c r="B70" s="12"/>
      <c r="C70" s="12"/>
      <c r="D70" s="15"/>
      <c r="E70" s="15"/>
      <c r="F70" s="15"/>
      <c r="G70" s="15"/>
      <c r="H70" s="15"/>
      <c r="I70" s="15"/>
      <c r="J70" s="16"/>
      <c r="K70" s="15"/>
      <c r="R70" s="412"/>
      <c r="S70" s="412"/>
      <c r="T70" s="412"/>
      <c r="U70" s="412"/>
      <c r="V70" s="412"/>
      <c r="W70" s="412"/>
      <c r="X70" s="412"/>
      <c r="Y70" s="412"/>
      <c r="Z70" s="412"/>
      <c r="AA70" s="412"/>
      <c r="AB70" s="412"/>
      <c r="AC70" s="412"/>
      <c r="AD70" s="412"/>
      <c r="AE70" s="415" t="s">
        <v>215</v>
      </c>
      <c r="AF70" s="412"/>
      <c r="AG70" s="412"/>
      <c r="AH70" s="412"/>
    </row>
    <row r="71" spans="2:34" ht="21" customHeight="1" thickBot="1" x14ac:dyDescent="0.25">
      <c r="B71" s="12"/>
      <c r="C71" s="12"/>
      <c r="D71" s="15"/>
      <c r="E71" s="15"/>
      <c r="F71" s="15"/>
      <c r="G71" s="15"/>
      <c r="H71" s="15"/>
      <c r="I71" s="15"/>
      <c r="J71" s="16"/>
      <c r="K71" s="15"/>
      <c r="R71" s="412"/>
      <c r="S71" s="412"/>
      <c r="T71" s="412"/>
      <c r="U71" s="412"/>
      <c r="V71" s="412"/>
      <c r="W71" s="412"/>
      <c r="X71" s="412"/>
      <c r="Y71" s="412"/>
      <c r="Z71" s="412"/>
      <c r="AA71" s="412"/>
      <c r="AB71" s="412"/>
      <c r="AC71" s="412"/>
      <c r="AD71" s="415" t="s">
        <v>236</v>
      </c>
      <c r="AE71" s="412">
        <v>7</v>
      </c>
      <c r="AF71" s="412"/>
      <c r="AG71" s="412"/>
      <c r="AH71" s="412"/>
    </row>
    <row r="72" spans="2:34" ht="21" customHeight="1" thickBot="1" x14ac:dyDescent="0.25">
      <c r="B72" s="190" t="s">
        <v>295</v>
      </c>
      <c r="C72" s="142" t="s">
        <v>3</v>
      </c>
      <c r="D72" s="15"/>
      <c r="E72" s="15"/>
      <c r="F72" s="15"/>
      <c r="G72" s="15"/>
      <c r="H72" s="15"/>
      <c r="I72" s="15"/>
      <c r="J72" s="16"/>
      <c r="K72" s="15"/>
      <c r="R72" s="412"/>
      <c r="S72" s="412"/>
      <c r="T72" s="412"/>
      <c r="U72" s="412"/>
      <c r="V72" s="412"/>
      <c r="W72" s="412"/>
      <c r="X72" s="412"/>
      <c r="Y72" s="412"/>
      <c r="Z72" s="412"/>
      <c r="AA72" s="412"/>
      <c r="AB72" s="412"/>
      <c r="AC72" s="412"/>
      <c r="AD72" s="415" t="s">
        <v>237</v>
      </c>
      <c r="AE72" s="412">
        <v>7</v>
      </c>
      <c r="AF72" s="412"/>
      <c r="AG72" s="412"/>
      <c r="AH72" s="412"/>
    </row>
    <row r="73" spans="2:34" ht="21" customHeight="1" x14ac:dyDescent="0.2">
      <c r="B73" s="110" t="s">
        <v>24</v>
      </c>
      <c r="C73" s="189"/>
      <c r="D73" s="15"/>
      <c r="E73" s="15"/>
      <c r="F73" s="15"/>
      <c r="G73" s="15"/>
      <c r="H73" s="15"/>
      <c r="I73" s="15"/>
      <c r="J73" s="16"/>
      <c r="K73" s="15"/>
      <c r="R73" s="412"/>
      <c r="S73" s="412"/>
      <c r="T73" s="412"/>
      <c r="U73" s="412"/>
      <c r="V73" s="412"/>
      <c r="W73" s="412"/>
      <c r="X73" s="412"/>
      <c r="Y73" s="412"/>
      <c r="Z73" s="412"/>
      <c r="AA73" s="412"/>
      <c r="AB73" s="412"/>
      <c r="AC73" s="412"/>
      <c r="AD73" s="415" t="s">
        <v>238</v>
      </c>
      <c r="AE73" s="412">
        <v>7</v>
      </c>
      <c r="AF73" s="412"/>
      <c r="AG73" s="412"/>
      <c r="AH73" s="412"/>
    </row>
    <row r="74" spans="2:34" ht="22.9" customHeight="1" thickBot="1" x14ac:dyDescent="0.25">
      <c r="B74" s="116" t="s">
        <v>25</v>
      </c>
      <c r="C74" s="117"/>
      <c r="D74" s="15"/>
      <c r="E74" s="15"/>
      <c r="F74" s="15"/>
      <c r="G74" s="15"/>
      <c r="H74" s="15"/>
      <c r="I74" s="15"/>
      <c r="J74" s="16"/>
      <c r="K74" s="15"/>
      <c r="R74" s="412"/>
      <c r="S74" s="412"/>
      <c r="T74" s="412"/>
      <c r="U74" s="412"/>
      <c r="V74" s="412"/>
      <c r="W74" s="412"/>
      <c r="X74" s="412"/>
      <c r="Y74" s="412"/>
      <c r="Z74" s="412"/>
      <c r="AA74" s="412"/>
      <c r="AB74" s="412"/>
      <c r="AC74" s="412"/>
      <c r="AD74" s="415" t="s">
        <v>239</v>
      </c>
      <c r="AE74" s="412">
        <v>7</v>
      </c>
      <c r="AF74" s="412"/>
      <c r="AG74" s="412"/>
      <c r="AH74" s="412"/>
    </row>
    <row r="75" spans="2:34" ht="12" customHeight="1" x14ac:dyDescent="0.2">
      <c r="B75" s="12"/>
      <c r="C75" s="12"/>
      <c r="D75" s="15"/>
      <c r="E75" s="15"/>
      <c r="F75" s="15"/>
      <c r="G75" s="15"/>
      <c r="H75" s="15"/>
      <c r="I75" s="15"/>
      <c r="J75" s="16"/>
      <c r="K75" s="15"/>
      <c r="R75" s="412"/>
      <c r="S75" s="412"/>
      <c r="T75" s="412"/>
      <c r="U75" s="412"/>
      <c r="V75" s="412"/>
      <c r="W75" s="412"/>
      <c r="X75" s="412"/>
      <c r="Y75" s="412"/>
      <c r="Z75" s="412"/>
      <c r="AA75" s="412"/>
      <c r="AB75" s="412"/>
      <c r="AC75" s="412"/>
      <c r="AD75" s="415"/>
      <c r="AE75" s="412"/>
      <c r="AF75" s="412"/>
      <c r="AG75" s="412"/>
      <c r="AH75" s="412"/>
    </row>
    <row r="76" spans="2:34" ht="9.6" customHeight="1" x14ac:dyDescent="0.2">
      <c r="B76" s="12"/>
      <c r="C76" s="12"/>
      <c r="D76" s="15"/>
      <c r="E76" s="15"/>
      <c r="F76" s="15"/>
      <c r="G76" s="15"/>
      <c r="H76" s="15"/>
      <c r="I76" s="15"/>
      <c r="J76" s="15"/>
      <c r="K76" s="15"/>
      <c r="R76" s="412"/>
      <c r="S76" s="412"/>
      <c r="T76" s="412"/>
      <c r="U76" s="412"/>
      <c r="V76" s="412"/>
      <c r="W76" s="412"/>
      <c r="X76" s="412"/>
      <c r="Y76" s="412"/>
      <c r="Z76" s="412"/>
      <c r="AA76" s="412"/>
      <c r="AB76" s="412"/>
      <c r="AC76" s="412"/>
      <c r="AD76" s="412"/>
      <c r="AE76" s="412"/>
      <c r="AF76" s="412"/>
      <c r="AG76" s="412"/>
      <c r="AH76" s="412"/>
    </row>
    <row r="77" spans="2:34" ht="9" customHeight="1" thickBot="1" x14ac:dyDescent="0.25">
      <c r="B77" s="12"/>
      <c r="C77" s="12"/>
      <c r="D77" s="15"/>
      <c r="E77" s="15"/>
      <c r="F77" s="15"/>
      <c r="G77" s="15"/>
      <c r="H77" s="15"/>
      <c r="I77" s="15"/>
      <c r="J77" s="15"/>
      <c r="K77" s="15"/>
      <c r="R77" s="412"/>
      <c r="S77" s="412"/>
      <c r="T77" s="412"/>
      <c r="U77" s="412"/>
      <c r="V77" s="412"/>
      <c r="W77" s="412"/>
      <c r="X77" s="412"/>
      <c r="Y77" s="412"/>
      <c r="Z77" s="412"/>
      <c r="AA77" s="412"/>
      <c r="AB77" s="412"/>
      <c r="AC77" s="412"/>
      <c r="AD77" s="412"/>
      <c r="AE77" s="412"/>
      <c r="AF77" s="412"/>
      <c r="AG77" s="412"/>
      <c r="AH77" s="412"/>
    </row>
    <row r="78" spans="2:34" ht="28.9" customHeight="1" thickBot="1" x14ac:dyDescent="0.25">
      <c r="B78" s="190" t="s">
        <v>296</v>
      </c>
      <c r="C78" s="121" t="s">
        <v>135</v>
      </c>
      <c r="D78" s="197" t="s">
        <v>153</v>
      </c>
      <c r="E78" s="15"/>
      <c r="F78" s="15"/>
      <c r="G78" s="15"/>
      <c r="H78" s="15"/>
      <c r="I78" s="15"/>
      <c r="J78" s="15"/>
      <c r="K78" s="12"/>
      <c r="R78" s="412"/>
      <c r="S78" s="412"/>
      <c r="T78" s="412"/>
      <c r="U78" s="412"/>
      <c r="V78" s="412"/>
      <c r="W78" s="412"/>
      <c r="X78" s="412"/>
      <c r="Y78" s="412"/>
      <c r="Z78" s="412"/>
      <c r="AA78" s="412"/>
      <c r="AB78" s="412"/>
      <c r="AC78" s="412"/>
      <c r="AD78" s="412"/>
      <c r="AE78" s="412"/>
      <c r="AF78" s="412"/>
      <c r="AG78" s="412"/>
      <c r="AH78" s="412"/>
    </row>
    <row r="79" spans="2:34" ht="21" customHeight="1" thickBot="1" x14ac:dyDescent="0.25">
      <c r="B79" s="110" t="s">
        <v>220</v>
      </c>
      <c r="C79" s="326"/>
      <c r="D79" s="381">
        <f>'Proposta de Preço'!C13</f>
        <v>6</v>
      </c>
      <c r="E79" s="15"/>
      <c r="F79" s="15"/>
      <c r="G79" s="15"/>
      <c r="H79" s="15"/>
      <c r="I79" s="15"/>
      <c r="J79" s="15"/>
      <c r="K79" s="12"/>
      <c r="R79" s="412"/>
      <c r="S79" s="412"/>
      <c r="T79" s="412"/>
      <c r="U79" s="412"/>
      <c r="V79" s="412"/>
      <c r="W79" s="412"/>
      <c r="X79" s="412"/>
      <c r="Y79" s="412"/>
      <c r="Z79" s="412"/>
      <c r="AA79" s="412"/>
      <c r="AB79" s="412"/>
      <c r="AC79" s="412"/>
      <c r="AD79" s="412"/>
      <c r="AE79" s="412"/>
      <c r="AF79" s="412"/>
      <c r="AG79" s="412"/>
      <c r="AH79" s="412"/>
    </row>
    <row r="80" spans="2:34" ht="21" customHeight="1" thickBot="1" x14ac:dyDescent="0.25">
      <c r="B80" s="116" t="s">
        <v>221</v>
      </c>
      <c r="C80" s="327"/>
      <c r="D80" s="15"/>
      <c r="E80" s="15"/>
      <c r="F80" s="15"/>
      <c r="G80" s="15"/>
      <c r="H80" s="15"/>
      <c r="I80" s="15"/>
      <c r="J80" s="15"/>
      <c r="K80" s="12"/>
      <c r="R80" s="412"/>
      <c r="S80" s="412"/>
      <c r="T80" s="412"/>
      <c r="U80" s="412"/>
      <c r="V80" s="412"/>
      <c r="W80" s="412"/>
      <c r="X80" s="412"/>
      <c r="Y80" s="412"/>
      <c r="Z80" s="412"/>
      <c r="AA80" s="412"/>
      <c r="AB80" s="412"/>
      <c r="AC80" s="412"/>
      <c r="AD80" s="412"/>
      <c r="AE80" s="412"/>
      <c r="AF80" s="412"/>
      <c r="AG80" s="412"/>
      <c r="AH80" s="412"/>
    </row>
    <row r="81" spans="2:34" ht="21" customHeight="1" x14ac:dyDescent="0.2">
      <c r="B81" s="12"/>
      <c r="C81" s="12"/>
      <c r="D81" s="15"/>
      <c r="E81" s="15"/>
      <c r="F81" s="15"/>
      <c r="G81" s="15"/>
      <c r="H81" s="15"/>
      <c r="I81" s="15"/>
      <c r="J81" s="15"/>
      <c r="K81" s="15"/>
      <c r="R81" s="412"/>
      <c r="S81" s="412"/>
      <c r="T81" s="412"/>
      <c r="U81" s="412"/>
      <c r="V81" s="412"/>
      <c r="W81" s="412"/>
      <c r="X81" s="412"/>
      <c r="Y81" s="412"/>
      <c r="Z81" s="412"/>
      <c r="AA81" s="412"/>
      <c r="AB81" s="412"/>
      <c r="AC81" s="412"/>
      <c r="AD81" s="412"/>
      <c r="AE81" s="412"/>
      <c r="AF81" s="412"/>
      <c r="AG81" s="412"/>
      <c r="AH81" s="412"/>
    </row>
    <row r="82" spans="2:34" ht="21" customHeight="1" thickBot="1" x14ac:dyDescent="0.25">
      <c r="B82" s="12"/>
      <c r="C82" s="12"/>
      <c r="D82" s="15"/>
      <c r="E82" s="15"/>
      <c r="F82" s="15"/>
      <c r="G82" s="15"/>
      <c r="H82" s="15"/>
      <c r="I82" s="15"/>
      <c r="J82" s="15"/>
      <c r="K82" s="15"/>
      <c r="R82" s="412"/>
      <c r="S82" s="412"/>
      <c r="T82" s="412"/>
      <c r="U82" s="412"/>
      <c r="V82" s="412"/>
      <c r="W82" s="412"/>
      <c r="X82" s="412"/>
      <c r="Y82" s="412"/>
      <c r="Z82" s="412"/>
      <c r="AA82" s="412"/>
      <c r="AB82" s="412"/>
      <c r="AC82" s="412"/>
      <c r="AD82" s="412"/>
      <c r="AE82" s="412"/>
      <c r="AF82" s="412"/>
      <c r="AG82" s="412"/>
      <c r="AH82" s="412"/>
    </row>
    <row r="83" spans="2:34" ht="32.25" thickBot="1" x14ac:dyDescent="0.25">
      <c r="B83" s="190" t="s">
        <v>297</v>
      </c>
      <c r="C83" s="191" t="s">
        <v>132</v>
      </c>
      <c r="D83" s="121" t="s">
        <v>224</v>
      </c>
      <c r="E83" s="15"/>
      <c r="F83" s="15"/>
      <c r="G83" s="15"/>
      <c r="H83" s="15"/>
      <c r="I83" s="15"/>
      <c r="J83" s="15"/>
      <c r="K83" s="15"/>
      <c r="R83" s="412"/>
      <c r="S83" s="412"/>
      <c r="T83" s="412"/>
      <c r="U83" s="412"/>
      <c r="V83" s="412"/>
      <c r="W83" s="412"/>
      <c r="X83" s="412"/>
      <c r="Y83" s="412"/>
      <c r="Z83" s="412"/>
      <c r="AA83" s="412"/>
      <c r="AB83" s="412"/>
      <c r="AC83" s="412"/>
      <c r="AD83" s="412"/>
      <c r="AE83" s="412"/>
      <c r="AF83" s="412"/>
      <c r="AG83" s="412"/>
      <c r="AH83" s="412"/>
    </row>
    <row r="84" spans="2:34" ht="22.9" customHeight="1" x14ac:dyDescent="0.2">
      <c r="B84" s="81" t="s">
        <v>222</v>
      </c>
      <c r="C84" s="303"/>
      <c r="D84" s="326"/>
      <c r="E84" s="15"/>
      <c r="F84" s="15"/>
      <c r="G84" s="15"/>
      <c r="H84" s="15"/>
      <c r="I84" s="15"/>
      <c r="J84" s="15"/>
      <c r="K84" s="15"/>
      <c r="R84" s="412"/>
      <c r="S84" s="412"/>
      <c r="T84" s="412"/>
      <c r="U84" s="412"/>
      <c r="V84" s="412"/>
      <c r="W84" s="412"/>
      <c r="X84" s="412"/>
      <c r="Y84" s="412"/>
      <c r="Z84" s="412"/>
      <c r="AA84" s="412"/>
      <c r="AB84" s="412"/>
      <c r="AC84" s="412"/>
      <c r="AD84" s="412"/>
      <c r="AE84" s="412"/>
      <c r="AF84" s="412"/>
      <c r="AG84" s="412"/>
      <c r="AH84" s="412"/>
    </row>
    <row r="85" spans="2:34" ht="22.9" customHeight="1" thickBot="1" x14ac:dyDescent="0.25">
      <c r="B85" s="118" t="s">
        <v>223</v>
      </c>
      <c r="C85" s="328"/>
      <c r="D85" s="327"/>
      <c r="E85" s="15"/>
      <c r="F85" s="15"/>
      <c r="G85" s="15"/>
      <c r="H85" s="15"/>
      <c r="I85" s="15"/>
      <c r="J85" s="15"/>
      <c r="K85" s="15"/>
      <c r="R85" s="412"/>
      <c r="S85" s="412"/>
      <c r="T85" s="412"/>
      <c r="U85" s="412"/>
      <c r="V85" s="412"/>
      <c r="W85" s="412"/>
      <c r="X85" s="412"/>
      <c r="Y85" s="412"/>
      <c r="Z85" s="412"/>
      <c r="AA85" s="412"/>
      <c r="AB85" s="412"/>
      <c r="AC85" s="412"/>
      <c r="AD85" s="412"/>
      <c r="AE85" s="412"/>
      <c r="AF85" s="412"/>
      <c r="AG85" s="412"/>
      <c r="AH85" s="412"/>
    </row>
    <row r="86" spans="2:34" ht="21" customHeight="1" thickBot="1" x14ac:dyDescent="0.25">
      <c r="B86" s="12"/>
      <c r="C86" s="12"/>
      <c r="D86" s="15"/>
      <c r="E86" s="15"/>
      <c r="F86" s="15"/>
      <c r="G86" s="15"/>
      <c r="H86" s="15"/>
      <c r="I86" s="15"/>
      <c r="J86" s="15"/>
      <c r="K86" s="15"/>
      <c r="R86" s="412"/>
      <c r="S86" s="412"/>
      <c r="T86" s="412"/>
      <c r="U86" s="412"/>
      <c r="V86" s="412"/>
      <c r="W86" s="412"/>
      <c r="X86" s="412"/>
      <c r="Y86" s="412"/>
      <c r="Z86" s="412"/>
      <c r="AA86" s="412"/>
      <c r="AB86" s="412"/>
      <c r="AC86" s="412"/>
      <c r="AD86" s="412"/>
      <c r="AE86" s="412"/>
      <c r="AF86" s="412"/>
      <c r="AG86" s="412"/>
      <c r="AH86" s="412"/>
    </row>
    <row r="87" spans="2:34" ht="21" customHeight="1" x14ac:dyDescent="0.2">
      <c r="B87" s="495" t="s">
        <v>298</v>
      </c>
      <c r="C87" s="535" t="s">
        <v>133</v>
      </c>
      <c r="D87" s="537" t="s">
        <v>162</v>
      </c>
      <c r="E87" s="521"/>
      <c r="F87" s="521"/>
      <c r="G87" s="521" t="s">
        <v>116</v>
      </c>
      <c r="H87" s="521"/>
      <c r="I87" s="522"/>
      <c r="J87" s="15"/>
      <c r="K87" s="15"/>
      <c r="R87" s="412"/>
      <c r="S87" s="412"/>
      <c r="T87" s="412"/>
      <c r="U87" s="412"/>
      <c r="V87" s="412"/>
      <c r="W87" s="412"/>
      <c r="X87" s="412"/>
      <c r="Y87" s="412"/>
      <c r="Z87" s="412"/>
      <c r="AA87" s="412"/>
      <c r="AB87" s="412"/>
      <c r="AC87" s="412"/>
      <c r="AD87" s="412"/>
      <c r="AE87" s="412"/>
      <c r="AF87" s="412"/>
      <c r="AG87" s="412"/>
      <c r="AH87" s="412"/>
    </row>
    <row r="88" spans="2:34" ht="34.9" customHeight="1" thickBot="1" x14ac:dyDescent="0.25">
      <c r="B88" s="520"/>
      <c r="C88" s="536"/>
      <c r="D88" s="206" t="s">
        <v>207</v>
      </c>
      <c r="E88" s="198" t="s">
        <v>208</v>
      </c>
      <c r="F88" s="198" t="s">
        <v>209</v>
      </c>
      <c r="G88" s="198" t="s">
        <v>207</v>
      </c>
      <c r="H88" s="198" t="s">
        <v>208</v>
      </c>
      <c r="I88" s="199" t="s">
        <v>209</v>
      </c>
      <c r="J88" s="15"/>
      <c r="K88" s="15"/>
      <c r="R88" s="412"/>
      <c r="S88" s="412"/>
      <c r="T88" s="412"/>
      <c r="U88" s="412"/>
      <c r="V88" s="412"/>
      <c r="W88" s="412"/>
      <c r="X88" s="412"/>
      <c r="Y88" s="412"/>
      <c r="Z88" s="412"/>
      <c r="AA88" s="412"/>
      <c r="AB88" s="412"/>
      <c r="AC88" s="412"/>
      <c r="AD88" s="412"/>
      <c r="AE88" s="412"/>
      <c r="AF88" s="412"/>
      <c r="AG88" s="412"/>
      <c r="AH88" s="412"/>
    </row>
    <row r="89" spans="2:34" ht="21" customHeight="1" thickBot="1" x14ac:dyDescent="0.25">
      <c r="B89" s="196" t="s">
        <v>225</v>
      </c>
      <c r="C89" s="329"/>
      <c r="D89" s="312"/>
      <c r="E89" s="313"/>
      <c r="F89" s="313"/>
      <c r="G89" s="313"/>
      <c r="H89" s="314"/>
      <c r="I89" s="315"/>
      <c r="J89" s="15"/>
      <c r="K89" s="15"/>
      <c r="R89" s="412"/>
      <c r="S89" s="412"/>
      <c r="T89" s="412"/>
      <c r="U89" s="412"/>
      <c r="V89" s="412"/>
      <c r="W89" s="412"/>
      <c r="X89" s="412"/>
      <c r="Y89" s="412"/>
      <c r="Z89" s="412"/>
      <c r="AA89" s="412"/>
      <c r="AB89" s="412"/>
      <c r="AC89" s="412"/>
      <c r="AD89" s="412"/>
      <c r="AE89" s="412"/>
      <c r="AF89" s="412"/>
      <c r="AG89" s="412"/>
      <c r="AH89" s="412"/>
    </row>
    <row r="90" spans="2:34" ht="15" customHeight="1" thickBot="1" x14ac:dyDescent="0.25">
      <c r="B90" s="12"/>
      <c r="C90" s="12"/>
      <c r="D90" s="15"/>
      <c r="E90" s="15"/>
      <c r="F90" s="15"/>
      <c r="G90" s="15"/>
      <c r="H90" s="15"/>
      <c r="I90" s="15"/>
      <c r="J90" s="15"/>
      <c r="K90" s="15"/>
      <c r="R90" s="412"/>
      <c r="S90" s="412"/>
      <c r="T90" s="412"/>
      <c r="U90" s="412"/>
      <c r="V90" s="412"/>
      <c r="W90" s="420" t="s">
        <v>151</v>
      </c>
      <c r="X90" s="412"/>
      <c r="Y90" s="412"/>
      <c r="Z90" s="412"/>
      <c r="AA90" s="412"/>
      <c r="AB90" s="412"/>
      <c r="AC90" s="412"/>
      <c r="AD90" s="412"/>
      <c r="AE90" s="412"/>
      <c r="AF90" s="412"/>
      <c r="AG90" s="412"/>
      <c r="AH90" s="412"/>
    </row>
    <row r="91" spans="2:34" ht="19.899999999999999" customHeight="1" thickBot="1" x14ac:dyDescent="0.25">
      <c r="B91" s="190" t="s">
        <v>299</v>
      </c>
      <c r="C91" s="192" t="s">
        <v>133</v>
      </c>
      <c r="D91" s="15"/>
      <c r="E91" s="15"/>
      <c r="F91" s="15"/>
      <c r="G91" s="15"/>
      <c r="H91" s="15"/>
      <c r="I91" s="15"/>
      <c r="J91" s="15"/>
      <c r="K91" s="15"/>
      <c r="R91" s="412"/>
      <c r="S91" s="412"/>
      <c r="T91" s="412"/>
      <c r="U91" s="412"/>
      <c r="V91" s="412"/>
      <c r="W91" s="420" t="s">
        <v>152</v>
      </c>
      <c r="X91" s="412"/>
      <c r="Y91" s="412"/>
      <c r="Z91" s="412"/>
      <c r="AA91" s="412"/>
      <c r="AB91" s="412"/>
      <c r="AC91" s="412"/>
      <c r="AD91" s="412"/>
      <c r="AE91" s="412"/>
      <c r="AF91" s="412"/>
      <c r="AG91" s="412"/>
      <c r="AH91" s="412"/>
    </row>
    <row r="92" spans="2:34" ht="21.6" customHeight="1" thickBot="1" x14ac:dyDescent="0.25">
      <c r="B92" s="194" t="s">
        <v>304</v>
      </c>
      <c r="C92" s="381" t="str">
        <f>IF(C84=0,"",(C79*D79)+(C84/D84)+(C85/D85)+C89)</f>
        <v/>
      </c>
      <c r="D92" s="15"/>
      <c r="E92" s="15"/>
      <c r="F92" s="15"/>
      <c r="G92" s="15"/>
      <c r="H92" s="15"/>
      <c r="I92" s="15"/>
      <c r="J92" s="15"/>
      <c r="K92" s="15"/>
      <c r="R92" s="412"/>
      <c r="S92" s="412"/>
      <c r="T92" s="412"/>
      <c r="U92" s="412"/>
      <c r="V92" s="412"/>
      <c r="W92" s="420"/>
      <c r="X92" s="412"/>
      <c r="Y92" s="412"/>
      <c r="Z92" s="412"/>
      <c r="AA92" s="412"/>
      <c r="AB92" s="412"/>
      <c r="AC92" s="412"/>
      <c r="AD92" s="412"/>
      <c r="AE92" s="412"/>
      <c r="AF92" s="412"/>
      <c r="AG92" s="412"/>
      <c r="AH92" s="412"/>
    </row>
    <row r="93" spans="2:34" x14ac:dyDescent="0.2">
      <c r="B93" s="12"/>
      <c r="C93" s="12"/>
      <c r="D93" s="15"/>
      <c r="E93" s="15"/>
      <c r="F93" s="15"/>
      <c r="G93" s="15"/>
      <c r="H93" s="15"/>
      <c r="I93" s="15"/>
      <c r="J93" s="15"/>
      <c r="K93" s="15"/>
      <c r="R93" s="412"/>
      <c r="S93" s="412"/>
      <c r="T93" s="412"/>
      <c r="U93" s="412"/>
      <c r="V93" s="412"/>
      <c r="W93" s="412"/>
      <c r="X93" s="412"/>
      <c r="Y93" s="412"/>
      <c r="Z93" s="412"/>
      <c r="AA93" s="412"/>
      <c r="AB93" s="412"/>
      <c r="AC93" s="412"/>
      <c r="AD93" s="412"/>
      <c r="AE93" s="412"/>
      <c r="AF93" s="412"/>
      <c r="AG93" s="412"/>
      <c r="AH93" s="412"/>
    </row>
    <row r="94" spans="2:34" x14ac:dyDescent="0.2">
      <c r="B94" s="12"/>
      <c r="C94" s="12"/>
      <c r="D94" s="15"/>
      <c r="E94" s="15"/>
      <c r="F94" s="15"/>
      <c r="G94" s="15"/>
      <c r="H94" s="15"/>
      <c r="I94" s="15"/>
      <c r="J94" s="15"/>
      <c r="K94" s="15"/>
      <c r="R94" s="412"/>
      <c r="S94" s="412"/>
      <c r="T94" s="412"/>
      <c r="U94" s="412"/>
      <c r="V94" s="412"/>
      <c r="W94" s="420"/>
      <c r="X94" s="412"/>
      <c r="Y94" s="412"/>
      <c r="Z94" s="412"/>
      <c r="AA94" s="412"/>
      <c r="AB94" s="412"/>
      <c r="AC94" s="412"/>
      <c r="AD94" s="412"/>
      <c r="AE94" s="412"/>
      <c r="AF94" s="412"/>
      <c r="AG94" s="412"/>
      <c r="AH94" s="412"/>
    </row>
    <row r="95" spans="2:34" ht="13.5" thickBot="1" x14ac:dyDescent="0.25">
      <c r="B95" s="12"/>
      <c r="C95" s="12"/>
      <c r="D95" s="15"/>
      <c r="E95" s="15"/>
      <c r="F95" s="15"/>
      <c r="G95" s="15"/>
      <c r="H95" s="15"/>
      <c r="I95" s="15"/>
      <c r="J95" s="15"/>
      <c r="K95" s="15"/>
      <c r="R95" s="412"/>
      <c r="S95" s="412"/>
      <c r="T95" s="412"/>
      <c r="U95" s="412"/>
      <c r="V95" s="412"/>
      <c r="W95" s="420"/>
      <c r="X95" s="412"/>
      <c r="Y95" s="412"/>
      <c r="Z95" s="412"/>
      <c r="AA95" s="412"/>
      <c r="AB95" s="412"/>
      <c r="AC95" s="412"/>
      <c r="AD95" s="412"/>
      <c r="AE95" s="412"/>
      <c r="AF95" s="412"/>
      <c r="AG95" s="412"/>
      <c r="AH95" s="412"/>
    </row>
    <row r="96" spans="2:34" ht="32.25" thickBot="1" x14ac:dyDescent="0.25">
      <c r="B96" s="195" t="s">
        <v>306</v>
      </c>
      <c r="C96" s="191" t="s">
        <v>132</v>
      </c>
      <c r="D96" s="121" t="s">
        <v>134</v>
      </c>
      <c r="E96" s="15"/>
      <c r="F96" s="15"/>
      <c r="G96" s="15"/>
      <c r="H96" s="15"/>
      <c r="I96" s="15"/>
      <c r="J96" s="15"/>
      <c r="K96" s="15"/>
      <c r="R96" s="412"/>
      <c r="S96" s="412"/>
      <c r="T96" s="412"/>
      <c r="U96" s="412"/>
      <c r="V96" s="412"/>
      <c r="W96" s="412"/>
      <c r="X96" s="412"/>
      <c r="Y96" s="412"/>
      <c r="Z96" s="412"/>
      <c r="AA96" s="412"/>
      <c r="AB96" s="412"/>
      <c r="AC96" s="412"/>
      <c r="AD96" s="412"/>
      <c r="AE96" s="412"/>
      <c r="AF96" s="412"/>
      <c r="AG96" s="412"/>
      <c r="AH96" s="412"/>
    </row>
    <row r="97" spans="2:39" ht="19.899999999999999" customHeight="1" x14ac:dyDescent="0.2">
      <c r="B97" s="81" t="s">
        <v>222</v>
      </c>
      <c r="C97" s="330"/>
      <c r="D97" s="326"/>
      <c r="E97" s="15"/>
      <c r="F97" s="15"/>
      <c r="G97" s="15"/>
      <c r="H97" s="15"/>
      <c r="I97" s="15"/>
      <c r="J97" s="15"/>
      <c r="K97" s="15"/>
      <c r="L97" s="12"/>
      <c r="R97" s="412"/>
      <c r="S97" s="412"/>
      <c r="T97" s="412"/>
      <c r="U97" s="412"/>
      <c r="V97" s="412"/>
      <c r="W97" s="412">
        <v>2</v>
      </c>
      <c r="X97" s="412">
        <v>2</v>
      </c>
      <c r="Y97" s="412"/>
      <c r="Z97" s="412"/>
      <c r="AA97" s="412"/>
      <c r="AB97" s="412"/>
      <c r="AC97" s="412"/>
      <c r="AD97" s="412"/>
      <c r="AE97" s="412"/>
      <c r="AF97" s="412"/>
      <c r="AG97" s="412"/>
      <c r="AH97" s="412"/>
      <c r="AL97" s="19"/>
      <c r="AM97" s="19"/>
    </row>
    <row r="98" spans="2:39" ht="19.899999999999999" customHeight="1" thickBot="1" x14ac:dyDescent="0.25">
      <c r="B98" s="118" t="s">
        <v>223</v>
      </c>
      <c r="C98" s="331"/>
      <c r="D98" s="327"/>
      <c r="E98" s="15"/>
      <c r="F98" s="15"/>
      <c r="G98" s="15"/>
      <c r="H98" s="15"/>
      <c r="I98" s="15"/>
      <c r="J98" s="15"/>
      <c r="K98" s="15"/>
      <c r="L98" s="12"/>
      <c r="R98" s="412"/>
      <c r="S98" s="412"/>
      <c r="T98" s="412"/>
      <c r="U98" s="412"/>
      <c r="V98" s="412"/>
      <c r="W98" s="412"/>
      <c r="X98" s="412"/>
      <c r="Y98" s="412"/>
      <c r="Z98" s="412"/>
      <c r="AA98" s="412"/>
      <c r="AB98" s="412"/>
      <c r="AC98" s="412"/>
      <c r="AD98" s="412"/>
      <c r="AE98" s="412"/>
      <c r="AF98" s="412"/>
      <c r="AG98" s="412"/>
      <c r="AH98" s="412"/>
      <c r="AL98" s="19"/>
      <c r="AM98" s="19"/>
    </row>
    <row r="99" spans="2:39" ht="21.6" customHeight="1" thickBot="1" x14ac:dyDescent="0.25">
      <c r="B99" s="12"/>
      <c r="C99" s="12"/>
      <c r="D99" s="15"/>
      <c r="E99" s="15"/>
      <c r="F99" s="15"/>
      <c r="G99" s="15"/>
      <c r="H99" s="15"/>
      <c r="I99" s="15"/>
      <c r="J99" s="15"/>
      <c r="K99" s="15"/>
      <c r="L99" s="12"/>
      <c r="R99" s="412"/>
      <c r="S99" s="412"/>
      <c r="T99" s="412"/>
      <c r="U99" s="412"/>
      <c r="V99" s="412"/>
      <c r="W99" s="412"/>
      <c r="X99" s="412"/>
      <c r="Y99" s="412"/>
      <c r="Z99" s="412"/>
      <c r="AA99" s="412"/>
      <c r="AB99" s="412"/>
      <c r="AC99" s="412"/>
      <c r="AD99" s="412"/>
      <c r="AE99" s="412"/>
      <c r="AF99" s="412"/>
      <c r="AG99" s="412"/>
      <c r="AH99" s="412"/>
      <c r="AL99" s="19"/>
      <c r="AM99" s="19"/>
    </row>
    <row r="100" spans="2:39" ht="21" customHeight="1" x14ac:dyDescent="0.2">
      <c r="B100" s="495" t="s">
        <v>305</v>
      </c>
      <c r="C100" s="535" t="s">
        <v>133</v>
      </c>
      <c r="D100" s="537" t="s">
        <v>115</v>
      </c>
      <c r="E100" s="521"/>
      <c r="F100" s="521"/>
      <c r="G100" s="521" t="s">
        <v>116</v>
      </c>
      <c r="H100" s="521"/>
      <c r="I100" s="522"/>
      <c r="J100" s="15"/>
      <c r="K100" s="15"/>
      <c r="R100" s="412"/>
      <c r="S100" s="412"/>
      <c r="T100" s="412"/>
      <c r="U100" s="412"/>
      <c r="V100" s="412"/>
      <c r="W100" s="412"/>
      <c r="X100" s="412"/>
      <c r="Y100" s="412"/>
      <c r="Z100" s="412"/>
      <c r="AA100" s="412"/>
      <c r="AB100" s="412"/>
      <c r="AC100" s="412"/>
      <c r="AD100" s="412"/>
      <c r="AE100" s="412"/>
      <c r="AF100" s="412"/>
      <c r="AG100" s="412"/>
      <c r="AH100" s="412"/>
    </row>
    <row r="101" spans="2:39" ht="36.6" customHeight="1" thickBot="1" x14ac:dyDescent="0.25">
      <c r="B101" s="520"/>
      <c r="C101" s="536"/>
      <c r="D101" s="206" t="s">
        <v>180</v>
      </c>
      <c r="E101" s="198" t="s">
        <v>181</v>
      </c>
      <c r="F101" s="198" t="s">
        <v>148</v>
      </c>
      <c r="G101" s="198" t="s">
        <v>180</v>
      </c>
      <c r="H101" s="198" t="s">
        <v>181</v>
      </c>
      <c r="I101" s="199" t="s">
        <v>148</v>
      </c>
      <c r="J101" s="15"/>
      <c r="K101" s="15"/>
      <c r="R101" s="412"/>
      <c r="S101" s="412"/>
      <c r="T101" s="412"/>
      <c r="U101" s="412"/>
      <c r="V101" s="412"/>
      <c r="W101" s="412"/>
      <c r="X101" s="412"/>
      <c r="Y101" s="412"/>
      <c r="Z101" s="412"/>
      <c r="AA101" s="412"/>
      <c r="AB101" s="412"/>
      <c r="AC101" s="412"/>
      <c r="AD101" s="412"/>
      <c r="AE101" s="412"/>
      <c r="AF101" s="412"/>
      <c r="AG101" s="412"/>
      <c r="AH101" s="412"/>
    </row>
    <row r="102" spans="2:39" ht="23.45" customHeight="1" thickBot="1" x14ac:dyDescent="0.25">
      <c r="B102" s="196" t="s">
        <v>143</v>
      </c>
      <c r="C102" s="332"/>
      <c r="D102" s="312"/>
      <c r="E102" s="313"/>
      <c r="F102" s="313"/>
      <c r="G102" s="313"/>
      <c r="H102" s="314"/>
      <c r="I102" s="315"/>
      <c r="J102" s="15"/>
      <c r="K102" s="15"/>
      <c r="R102" s="412"/>
      <c r="S102" s="412"/>
      <c r="T102" s="412"/>
      <c r="U102" s="412"/>
      <c r="V102" s="412"/>
      <c r="W102" s="61"/>
      <c r="X102" s="412"/>
      <c r="Y102" s="412"/>
      <c r="Z102" s="412"/>
      <c r="AA102" s="412"/>
      <c r="AB102" s="412"/>
      <c r="AC102" s="412"/>
      <c r="AD102" s="412"/>
      <c r="AE102" s="412"/>
      <c r="AF102" s="412"/>
      <c r="AG102" s="412"/>
      <c r="AH102" s="412"/>
    </row>
    <row r="103" spans="2:39" ht="18" customHeight="1" thickBot="1" x14ac:dyDescent="0.25">
      <c r="B103" s="13"/>
      <c r="C103" s="139"/>
      <c r="D103" s="15"/>
      <c r="E103" s="15"/>
      <c r="F103" s="15"/>
      <c r="G103" s="15"/>
      <c r="H103" s="16"/>
      <c r="J103" s="15"/>
      <c r="K103" s="15"/>
      <c r="R103" s="412"/>
      <c r="S103" s="412"/>
      <c r="T103" s="412"/>
      <c r="U103" s="412"/>
      <c r="V103" s="412"/>
      <c r="W103" s="138"/>
      <c r="X103" s="412"/>
      <c r="Y103" s="412"/>
      <c r="Z103" s="412"/>
      <c r="AA103" s="412"/>
      <c r="AB103" s="412"/>
      <c r="AC103" s="412"/>
      <c r="AD103" s="412"/>
      <c r="AE103" s="412"/>
      <c r="AF103" s="412"/>
      <c r="AG103" s="412"/>
      <c r="AH103" s="412"/>
    </row>
    <row r="104" spans="2:39" ht="39" thickBot="1" x14ac:dyDescent="0.25">
      <c r="B104" s="195" t="s">
        <v>267</v>
      </c>
      <c r="C104" s="69" t="s">
        <v>135</v>
      </c>
      <c r="D104" s="69" t="s">
        <v>145</v>
      </c>
      <c r="E104" s="69" t="s">
        <v>283</v>
      </c>
      <c r="F104" s="121" t="s">
        <v>284</v>
      </c>
      <c r="G104" s="15"/>
      <c r="H104" s="15"/>
      <c r="I104" s="15"/>
      <c r="J104" s="15"/>
      <c r="K104" s="15"/>
      <c r="R104" s="412"/>
      <c r="S104" s="412"/>
      <c r="T104" s="412"/>
      <c r="U104" s="412"/>
      <c r="V104" s="412"/>
      <c r="W104" s="412"/>
      <c r="X104" s="412"/>
      <c r="Y104" s="412"/>
      <c r="Z104" s="412"/>
      <c r="AA104" s="412"/>
      <c r="AB104" s="412"/>
      <c r="AC104" s="412"/>
      <c r="AD104" s="412"/>
      <c r="AE104" s="412"/>
      <c r="AF104" s="412"/>
      <c r="AG104" s="412"/>
      <c r="AH104" s="412"/>
    </row>
    <row r="105" spans="2:39" ht="19.899999999999999" customHeight="1" x14ac:dyDescent="0.2">
      <c r="B105" s="110" t="s">
        <v>220</v>
      </c>
      <c r="C105" s="333"/>
      <c r="D105" s="423">
        <f>'Proposta de Preço'!C13</f>
        <v>6</v>
      </c>
      <c r="E105" s="306"/>
      <c r="F105" s="382">
        <f>(((C105*1000)*(E105*0.15))/860)</f>
        <v>0</v>
      </c>
      <c r="G105" s="15"/>
      <c r="H105" s="15"/>
      <c r="I105" s="15"/>
      <c r="J105" s="15"/>
      <c r="K105" s="15"/>
      <c r="R105" s="412"/>
      <c r="S105" s="412"/>
      <c r="T105" s="412"/>
      <c r="U105" s="412"/>
      <c r="V105" s="412"/>
      <c r="W105" s="412" t="s">
        <v>154</v>
      </c>
      <c r="X105" s="412"/>
      <c r="Y105" s="412"/>
      <c r="Z105" s="412"/>
      <c r="AA105" s="412"/>
      <c r="AB105" s="412"/>
      <c r="AC105" s="412"/>
      <c r="AD105" s="412"/>
      <c r="AE105" s="412"/>
      <c r="AF105" s="412"/>
      <c r="AG105" s="412"/>
      <c r="AH105" s="412"/>
    </row>
    <row r="106" spans="2:39" ht="19.899999999999999" customHeight="1" thickBot="1" x14ac:dyDescent="0.25">
      <c r="B106" s="116" t="s">
        <v>226</v>
      </c>
      <c r="C106" s="334"/>
      <c r="D106" s="424" t="s">
        <v>268</v>
      </c>
      <c r="E106" s="335"/>
      <c r="F106" s="383">
        <f>(((C106*1000)*(E106*0.15))/860)</f>
        <v>0</v>
      </c>
      <c r="G106" s="15"/>
      <c r="H106" s="15"/>
      <c r="I106" s="15"/>
      <c r="J106" s="15"/>
      <c r="K106" s="15"/>
      <c r="R106" s="412"/>
      <c r="S106" s="412"/>
      <c r="T106" s="412"/>
      <c r="U106" s="412"/>
      <c r="V106" s="412"/>
      <c r="W106" s="412" t="s">
        <v>155</v>
      </c>
      <c r="X106" s="412"/>
      <c r="Y106" s="412"/>
      <c r="Z106" s="412"/>
      <c r="AA106" s="412"/>
      <c r="AB106" s="412"/>
      <c r="AC106" s="412"/>
      <c r="AD106" s="412"/>
      <c r="AE106" s="412"/>
      <c r="AF106" s="412"/>
      <c r="AG106" s="412"/>
      <c r="AH106" s="412"/>
    </row>
    <row r="107" spans="2:39" ht="27.6" customHeight="1" x14ac:dyDescent="0.2">
      <c r="B107" s="110" t="s">
        <v>285</v>
      </c>
      <c r="C107" s="384">
        <f>(SUM(F105:F106))/1000</f>
        <v>0</v>
      </c>
      <c r="D107" s="12"/>
      <c r="E107" s="15"/>
      <c r="F107" s="15"/>
      <c r="G107" s="15"/>
      <c r="H107" s="15"/>
      <c r="I107" s="15"/>
      <c r="J107" s="15"/>
      <c r="K107" s="15"/>
      <c r="R107" s="412"/>
      <c r="S107" s="412"/>
      <c r="T107" s="412"/>
      <c r="U107" s="412"/>
      <c r="V107" s="412"/>
      <c r="W107" s="412" t="s">
        <v>156</v>
      </c>
      <c r="X107" s="412"/>
      <c r="Y107" s="412"/>
      <c r="Z107" s="412"/>
      <c r="AA107" s="412"/>
      <c r="AB107" s="412"/>
      <c r="AC107" s="412"/>
      <c r="AD107" s="412"/>
      <c r="AE107" s="412"/>
      <c r="AF107" s="412"/>
      <c r="AG107" s="412"/>
      <c r="AH107" s="412"/>
    </row>
    <row r="108" spans="2:39" ht="19.899999999999999" customHeight="1" thickBot="1" x14ac:dyDescent="0.25">
      <c r="B108" s="120" t="s">
        <v>144</v>
      </c>
      <c r="C108" s="119"/>
      <c r="D108" s="15"/>
      <c r="E108" s="15"/>
      <c r="F108" s="15"/>
      <c r="G108" s="15"/>
      <c r="H108" s="15"/>
      <c r="I108" s="15"/>
      <c r="J108" s="15"/>
      <c r="K108" s="15"/>
      <c r="R108" s="412"/>
      <c r="S108" s="412"/>
      <c r="T108" s="412"/>
      <c r="U108" s="412"/>
      <c r="V108" s="412"/>
      <c r="W108" s="412">
        <v>3</v>
      </c>
      <c r="X108" s="412"/>
      <c r="Y108" s="412"/>
      <c r="Z108" s="412"/>
      <c r="AA108" s="412"/>
      <c r="AB108" s="412"/>
      <c r="AC108" s="412"/>
      <c r="AD108" s="412"/>
      <c r="AE108" s="412"/>
      <c r="AF108" s="412"/>
      <c r="AG108" s="412"/>
      <c r="AH108" s="412"/>
    </row>
    <row r="109" spans="2:39" ht="17.45" customHeight="1" x14ac:dyDescent="0.2">
      <c r="B109" s="12"/>
      <c r="C109" s="12"/>
      <c r="D109" s="15"/>
      <c r="E109" s="15"/>
      <c r="F109" s="15"/>
      <c r="G109" s="15"/>
      <c r="H109" s="15"/>
      <c r="I109" s="15"/>
      <c r="J109" s="15"/>
      <c r="K109" s="15"/>
      <c r="R109" s="412"/>
      <c r="S109" s="412"/>
      <c r="T109" s="412"/>
      <c r="U109" s="412"/>
      <c r="V109" s="412"/>
      <c r="W109" s="412"/>
      <c r="X109" s="412"/>
      <c r="Y109" s="412"/>
      <c r="Z109" s="412"/>
      <c r="AA109" s="412"/>
      <c r="AB109" s="412"/>
      <c r="AC109" s="412"/>
      <c r="AD109" s="412"/>
      <c r="AE109" s="412"/>
      <c r="AF109" s="412"/>
      <c r="AG109" s="412"/>
      <c r="AH109" s="412"/>
    </row>
    <row r="110" spans="2:39" ht="12.6" customHeight="1" thickBot="1" x14ac:dyDescent="0.25">
      <c r="B110" s="12"/>
      <c r="C110" s="12"/>
      <c r="D110" s="15"/>
      <c r="E110" s="15"/>
      <c r="F110" s="15"/>
      <c r="G110" s="15"/>
      <c r="H110" s="15"/>
      <c r="I110" s="15"/>
      <c r="J110" s="15"/>
      <c r="K110" s="15"/>
      <c r="R110" s="412"/>
      <c r="S110" s="412"/>
      <c r="T110" s="412"/>
      <c r="U110" s="412"/>
      <c r="V110" s="412"/>
      <c r="W110" s="412"/>
      <c r="X110" s="412"/>
      <c r="Y110" s="412"/>
      <c r="Z110" s="412"/>
      <c r="AA110" s="412"/>
      <c r="AB110" s="412"/>
      <c r="AC110" s="412"/>
      <c r="AD110" s="412"/>
      <c r="AE110" s="412"/>
      <c r="AF110" s="412"/>
      <c r="AG110" s="412"/>
      <c r="AH110" s="412"/>
    </row>
    <row r="111" spans="2:39" ht="19.149999999999999" customHeight="1" thickBot="1" x14ac:dyDescent="0.25">
      <c r="B111" s="174" t="s">
        <v>307</v>
      </c>
      <c r="C111" s="121" t="s">
        <v>286</v>
      </c>
      <c r="D111" s="192" t="s">
        <v>287</v>
      </c>
      <c r="E111" s="15"/>
      <c r="F111" s="15"/>
      <c r="G111" s="15"/>
      <c r="H111" s="15"/>
      <c r="I111" s="15"/>
      <c r="J111" s="15"/>
      <c r="K111" s="15"/>
      <c r="R111" s="412"/>
      <c r="S111" s="412"/>
      <c r="T111" s="412"/>
      <c r="U111" s="412"/>
      <c r="V111" s="412"/>
      <c r="W111" s="412"/>
      <c r="X111" s="412"/>
      <c r="Y111" s="412"/>
      <c r="Z111" s="412"/>
      <c r="AA111" s="412"/>
      <c r="AB111" s="412"/>
      <c r="AC111" s="412"/>
      <c r="AD111" s="412"/>
      <c r="AE111" s="412"/>
      <c r="AF111" s="412"/>
      <c r="AG111" s="412"/>
      <c r="AH111" s="412"/>
    </row>
    <row r="112" spans="2:39" ht="19.899999999999999" customHeight="1" thickBot="1" x14ac:dyDescent="0.25">
      <c r="B112" s="110" t="s">
        <v>308</v>
      </c>
      <c r="C112" s="384">
        <f>C107</f>
        <v>0</v>
      </c>
      <c r="D112" s="435" t="str">
        <f>IF(C112=0,"",((C97/D97)+(C98/D98)+C102+(C105*D105))/C112)</f>
        <v/>
      </c>
      <c r="E112" s="15"/>
      <c r="F112" s="15"/>
      <c r="G112" s="15"/>
      <c r="H112" s="15"/>
      <c r="I112" s="15"/>
      <c r="J112" s="15"/>
      <c r="K112" s="15"/>
      <c r="R112" s="412"/>
      <c r="S112" s="412"/>
      <c r="T112" s="412"/>
      <c r="U112" s="412"/>
      <c r="V112" s="412"/>
      <c r="W112" s="412"/>
      <c r="X112" s="412"/>
      <c r="Y112" s="412"/>
      <c r="Z112" s="412"/>
      <c r="AA112" s="412"/>
      <c r="AB112" s="412"/>
      <c r="AC112" s="412"/>
      <c r="AD112" s="412"/>
      <c r="AE112" s="412"/>
      <c r="AF112" s="412"/>
      <c r="AG112" s="412"/>
      <c r="AH112" s="412"/>
    </row>
    <row r="113" spans="2:34" ht="19.899999999999999" customHeight="1" x14ac:dyDescent="0.2">
      <c r="B113" s="106" t="s">
        <v>310</v>
      </c>
      <c r="C113" s="336"/>
      <c r="D113" s="15"/>
      <c r="E113" s="15"/>
      <c r="F113" s="15"/>
      <c r="G113" s="15"/>
      <c r="H113" s="15"/>
      <c r="I113" s="15"/>
      <c r="J113" s="15"/>
      <c r="K113" s="15"/>
      <c r="R113" s="412"/>
      <c r="S113" s="412"/>
      <c r="T113" s="412"/>
      <c r="U113" s="412"/>
      <c r="V113" s="412"/>
      <c r="W113" s="412"/>
      <c r="X113" s="412"/>
      <c r="Y113" s="412"/>
      <c r="Z113" s="412"/>
      <c r="AA113" s="412"/>
      <c r="AB113" s="412"/>
      <c r="AC113" s="412"/>
      <c r="AD113" s="412"/>
      <c r="AE113" s="412"/>
      <c r="AF113" s="412"/>
      <c r="AG113" s="412"/>
      <c r="AH113" s="412"/>
    </row>
    <row r="114" spans="2:34" ht="19.899999999999999" customHeight="1" thickBot="1" x14ac:dyDescent="0.25">
      <c r="B114" s="116" t="s">
        <v>309</v>
      </c>
      <c r="C114" s="385">
        <f>C112-C113</f>
        <v>0</v>
      </c>
      <c r="D114" s="15"/>
      <c r="E114" s="15"/>
      <c r="F114" s="15"/>
      <c r="G114" s="15"/>
      <c r="H114" s="15"/>
      <c r="I114" s="15"/>
      <c r="J114" s="15"/>
      <c r="K114" s="15"/>
      <c r="R114" s="412"/>
      <c r="S114" s="412"/>
      <c r="T114" s="412"/>
      <c r="U114" s="412"/>
      <c r="V114" s="412"/>
      <c r="W114" s="412"/>
      <c r="X114" s="412"/>
      <c r="Y114" s="412"/>
      <c r="Z114" s="412"/>
      <c r="AA114" s="412"/>
      <c r="AB114" s="412"/>
      <c r="AC114" s="412"/>
      <c r="AD114" s="412"/>
      <c r="AE114" s="412"/>
      <c r="AF114" s="412"/>
      <c r="AG114" s="412"/>
      <c r="AH114" s="412"/>
    </row>
    <row r="115" spans="2:34" x14ac:dyDescent="0.2">
      <c r="B115" s="12"/>
      <c r="C115" s="12"/>
      <c r="D115" s="15"/>
      <c r="E115" s="15"/>
      <c r="F115" s="15"/>
      <c r="G115" s="15"/>
      <c r="H115" s="15"/>
      <c r="I115" s="15"/>
      <c r="J115" s="15"/>
      <c r="K115" s="15"/>
      <c r="R115" s="412"/>
      <c r="S115" s="412"/>
      <c r="T115" s="412"/>
      <c r="U115" s="412"/>
      <c r="V115" s="412"/>
      <c r="W115" s="412"/>
      <c r="X115" s="412"/>
      <c r="Y115" s="412"/>
      <c r="Z115" s="412"/>
      <c r="AA115" s="412"/>
      <c r="AB115" s="412"/>
      <c r="AC115" s="412"/>
      <c r="AD115" s="412"/>
      <c r="AE115" s="412"/>
      <c r="AF115" s="412"/>
      <c r="AG115" s="412"/>
      <c r="AH115" s="412"/>
    </row>
    <row r="116" spans="2:34" ht="13.5" thickBot="1" x14ac:dyDescent="0.25">
      <c r="B116" s="12"/>
      <c r="C116" s="12"/>
      <c r="D116" s="15"/>
      <c r="E116" s="15"/>
      <c r="F116" s="15"/>
      <c r="G116" s="15"/>
      <c r="H116" s="15"/>
      <c r="I116" s="15"/>
      <c r="J116" s="15"/>
      <c r="K116" s="15"/>
      <c r="R116" s="412"/>
      <c r="S116" s="412"/>
      <c r="T116" s="412"/>
      <c r="U116" s="412"/>
      <c r="V116" s="412"/>
      <c r="W116" s="412"/>
      <c r="X116" s="412"/>
      <c r="Y116" s="412"/>
      <c r="Z116" s="412"/>
      <c r="AA116" s="412"/>
      <c r="AB116" s="412"/>
      <c r="AC116" s="412"/>
      <c r="AD116" s="412"/>
      <c r="AE116" s="412"/>
      <c r="AF116" s="412"/>
      <c r="AG116" s="412"/>
      <c r="AH116" s="412"/>
    </row>
    <row r="117" spans="2:34" ht="17.45" customHeight="1" thickBot="1" x14ac:dyDescent="0.25">
      <c r="B117" s="174" t="s">
        <v>311</v>
      </c>
      <c r="C117" s="121" t="s">
        <v>288</v>
      </c>
      <c r="D117" s="15"/>
      <c r="E117" s="15"/>
      <c r="F117" s="15"/>
      <c r="G117" s="15"/>
      <c r="H117" s="15"/>
      <c r="I117" s="15"/>
      <c r="J117" s="15"/>
      <c r="K117" s="15"/>
      <c r="R117" s="412"/>
      <c r="S117" s="412"/>
      <c r="T117" s="412"/>
      <c r="U117" s="412"/>
      <c r="V117" s="412"/>
      <c r="W117" s="412"/>
      <c r="X117" s="412"/>
      <c r="Y117" s="412"/>
      <c r="Z117" s="412"/>
      <c r="AA117" s="412"/>
      <c r="AB117" s="412"/>
      <c r="AC117" s="412"/>
      <c r="AD117" s="412"/>
      <c r="AE117" s="412"/>
      <c r="AF117" s="412"/>
      <c r="AG117" s="412"/>
      <c r="AH117" s="412"/>
    </row>
    <row r="118" spans="2:34" ht="21.6" customHeight="1" x14ac:dyDescent="0.2">
      <c r="B118" s="110" t="s">
        <v>142</v>
      </c>
      <c r="C118" s="337"/>
      <c r="D118" s="15"/>
      <c r="E118" s="15"/>
      <c r="F118" s="15"/>
      <c r="G118" s="15"/>
      <c r="H118" s="15"/>
      <c r="I118" s="15"/>
      <c r="J118" s="15"/>
      <c r="K118" s="15"/>
      <c r="R118" s="412"/>
      <c r="S118" s="412"/>
      <c r="T118" s="412"/>
      <c r="U118" s="412"/>
      <c r="V118" s="412"/>
      <c r="W118" s="412"/>
      <c r="X118" s="412"/>
      <c r="Y118" s="412"/>
      <c r="Z118" s="412"/>
      <c r="AA118" s="412"/>
      <c r="AB118" s="412"/>
      <c r="AC118" s="412"/>
      <c r="AD118" s="412"/>
      <c r="AE118" s="412"/>
      <c r="AF118" s="412"/>
      <c r="AG118" s="412"/>
      <c r="AH118" s="412"/>
    </row>
    <row r="119" spans="2:34" ht="20.45" customHeight="1" x14ac:dyDescent="0.2">
      <c r="B119" s="106" t="s">
        <v>141</v>
      </c>
      <c r="C119" s="338"/>
      <c r="D119" s="15"/>
      <c r="E119" s="15"/>
      <c r="F119" s="15"/>
      <c r="G119" s="15"/>
      <c r="H119" s="15"/>
      <c r="I119" s="15"/>
      <c r="J119" s="15"/>
      <c r="K119" s="15"/>
      <c r="R119" s="412"/>
      <c r="S119" s="412"/>
      <c r="T119" s="412"/>
      <c r="U119" s="412"/>
      <c r="V119" s="412"/>
      <c r="W119" s="412"/>
      <c r="X119" s="412"/>
      <c r="Y119" s="412"/>
      <c r="Z119" s="412"/>
      <c r="AA119" s="412"/>
      <c r="AB119" s="412"/>
      <c r="AC119" s="412"/>
      <c r="AD119" s="412"/>
      <c r="AE119" s="412"/>
      <c r="AF119" s="412"/>
      <c r="AG119" s="412"/>
      <c r="AH119" s="412"/>
    </row>
    <row r="120" spans="2:34" ht="21.6" customHeight="1" thickBot="1" x14ac:dyDescent="0.25">
      <c r="B120" s="116" t="s">
        <v>140</v>
      </c>
      <c r="C120" s="436" t="str">
        <f>IF(D112="","",D112/1000)</f>
        <v/>
      </c>
      <c r="D120" s="15"/>
      <c r="E120" s="15"/>
      <c r="F120" s="15"/>
      <c r="G120" s="15"/>
      <c r="H120" s="15"/>
      <c r="I120" s="15"/>
      <c r="J120" s="15"/>
      <c r="K120" s="15"/>
      <c r="R120" s="412"/>
      <c r="S120" s="412"/>
      <c r="T120" s="412"/>
      <c r="U120" s="412"/>
      <c r="V120" s="412"/>
      <c r="W120" s="412"/>
      <c r="X120" s="412"/>
      <c r="Y120" s="412"/>
      <c r="Z120" s="412"/>
      <c r="AA120" s="412"/>
      <c r="AB120" s="412"/>
      <c r="AC120" s="412"/>
      <c r="AD120" s="412"/>
      <c r="AE120" s="412"/>
      <c r="AF120" s="412"/>
      <c r="AG120" s="412"/>
      <c r="AH120" s="412"/>
    </row>
    <row r="121" spans="2:34" ht="16.149999999999999" customHeight="1" x14ac:dyDescent="0.2">
      <c r="B121" s="13"/>
      <c r="C121" s="193"/>
      <c r="D121" s="15"/>
      <c r="E121" s="15"/>
      <c r="F121" s="15"/>
      <c r="G121" s="15"/>
      <c r="H121" s="15"/>
      <c r="I121" s="15"/>
      <c r="J121" s="15"/>
      <c r="K121" s="15"/>
      <c r="R121" s="412"/>
      <c r="S121" s="412"/>
      <c r="T121" s="412"/>
      <c r="U121" s="412"/>
      <c r="V121" s="412"/>
      <c r="W121" s="412"/>
      <c r="X121" s="412"/>
      <c r="Y121" s="412"/>
      <c r="Z121" s="412"/>
      <c r="AA121" s="412"/>
      <c r="AB121" s="412"/>
      <c r="AC121" s="412"/>
      <c r="AD121" s="412"/>
      <c r="AE121" s="412"/>
      <c r="AF121" s="412"/>
      <c r="AG121" s="412"/>
      <c r="AH121" s="412"/>
    </row>
    <row r="122" spans="2:34" ht="13.15" customHeight="1" thickBot="1" x14ac:dyDescent="0.25">
      <c r="B122" s="12"/>
      <c r="C122" s="12"/>
      <c r="D122" s="15"/>
      <c r="E122" s="15"/>
      <c r="F122" s="15"/>
      <c r="G122" s="15"/>
      <c r="H122" s="15"/>
      <c r="I122" s="15"/>
      <c r="J122" s="15"/>
      <c r="K122" s="15"/>
      <c r="R122" s="412"/>
      <c r="S122" s="412"/>
      <c r="T122" s="412"/>
      <c r="U122" s="412"/>
      <c r="V122" s="412"/>
      <c r="W122" s="412"/>
      <c r="X122" s="412"/>
      <c r="Y122" s="412"/>
      <c r="Z122" s="412"/>
      <c r="AA122" s="412"/>
      <c r="AB122" s="412"/>
      <c r="AC122" s="412"/>
      <c r="AD122" s="412"/>
      <c r="AE122" s="412"/>
      <c r="AF122" s="412"/>
      <c r="AG122" s="412"/>
      <c r="AH122" s="412"/>
    </row>
    <row r="123" spans="2:34" ht="18.600000000000001" customHeight="1" thickBot="1" x14ac:dyDescent="0.25">
      <c r="B123" s="174" t="s">
        <v>312</v>
      </c>
      <c r="C123" s="121" t="s">
        <v>269</v>
      </c>
      <c r="D123" s="15"/>
      <c r="E123" s="15"/>
      <c r="F123" s="15"/>
      <c r="G123" s="15"/>
      <c r="H123" s="15"/>
      <c r="I123" s="15"/>
      <c r="J123" s="15"/>
      <c r="K123" s="15"/>
      <c r="R123" s="412"/>
      <c r="S123" s="412"/>
      <c r="T123" s="412"/>
      <c r="U123" s="412"/>
      <c r="V123" s="412"/>
      <c r="W123" s="412"/>
      <c r="X123" s="412"/>
      <c r="Y123" s="412"/>
      <c r="Z123" s="412"/>
      <c r="AA123" s="412"/>
      <c r="AB123" s="412"/>
      <c r="AC123" s="412"/>
      <c r="AD123" s="412"/>
      <c r="AE123" s="412"/>
      <c r="AF123" s="412"/>
      <c r="AG123" s="412"/>
      <c r="AH123" s="412"/>
    </row>
    <row r="124" spans="2:34" ht="17.45" customHeight="1" x14ac:dyDescent="0.2">
      <c r="B124" s="110" t="s">
        <v>289</v>
      </c>
      <c r="C124" s="326"/>
      <c r="D124" s="15"/>
      <c r="E124" s="15"/>
      <c r="F124" s="15"/>
      <c r="G124" s="15"/>
      <c r="H124" s="15"/>
      <c r="I124" s="15"/>
      <c r="J124" s="15"/>
      <c r="K124" s="15"/>
      <c r="R124" s="412"/>
      <c r="S124" s="412"/>
      <c r="T124" s="412"/>
      <c r="U124" s="412"/>
      <c r="V124" s="412"/>
      <c r="W124" s="412"/>
      <c r="X124" s="412"/>
      <c r="Y124" s="412"/>
      <c r="Z124" s="412"/>
      <c r="AA124" s="412"/>
      <c r="AB124" s="412"/>
      <c r="AC124" s="412"/>
      <c r="AD124" s="412"/>
      <c r="AE124" s="412"/>
      <c r="AF124" s="412"/>
      <c r="AG124" s="412"/>
      <c r="AH124" s="412"/>
    </row>
    <row r="125" spans="2:34" ht="17.45" customHeight="1" thickBot="1" x14ac:dyDescent="0.25">
      <c r="B125" s="116" t="s">
        <v>290</v>
      </c>
      <c r="C125" s="386">
        <f>C114*C124*1000</f>
        <v>0</v>
      </c>
      <c r="D125" s="15"/>
      <c r="E125" s="15"/>
      <c r="F125" s="15"/>
      <c r="G125" s="15"/>
      <c r="H125" s="15"/>
      <c r="I125" s="15"/>
      <c r="J125" s="15"/>
      <c r="K125" s="15"/>
      <c r="R125" s="412"/>
      <c r="S125" s="412"/>
      <c r="T125" s="412"/>
      <c r="U125" s="412"/>
      <c r="V125" s="412"/>
      <c r="W125" s="412"/>
      <c r="X125" s="412"/>
      <c r="Y125" s="412"/>
      <c r="Z125" s="412"/>
      <c r="AA125" s="412"/>
      <c r="AB125" s="412"/>
      <c r="AC125" s="412"/>
      <c r="AD125" s="412"/>
      <c r="AE125" s="412"/>
      <c r="AF125" s="412"/>
      <c r="AG125" s="412"/>
      <c r="AH125" s="412"/>
    </row>
    <row r="126" spans="2:34" x14ac:dyDescent="0.2">
      <c r="B126" s="12"/>
      <c r="C126" s="12"/>
      <c r="D126" s="15"/>
      <c r="E126" s="15"/>
      <c r="F126" s="15"/>
      <c r="G126" s="15"/>
      <c r="H126" s="15"/>
      <c r="I126" s="15"/>
      <c r="J126" s="15"/>
      <c r="K126" s="15"/>
      <c r="R126" s="412"/>
      <c r="S126" s="412"/>
      <c r="T126" s="412"/>
      <c r="U126" s="412"/>
      <c r="V126" s="412"/>
      <c r="W126" s="412"/>
      <c r="X126" s="412"/>
      <c r="Y126" s="412"/>
      <c r="Z126" s="412"/>
      <c r="AA126" s="412"/>
      <c r="AB126" s="412"/>
      <c r="AC126" s="412"/>
      <c r="AD126" s="412"/>
      <c r="AE126" s="412"/>
      <c r="AF126" s="412"/>
      <c r="AG126" s="412"/>
      <c r="AH126" s="412"/>
    </row>
    <row r="127" spans="2:34" x14ac:dyDescent="0.2">
      <c r="B127" s="12"/>
      <c r="C127" s="12"/>
      <c r="D127" s="15"/>
      <c r="E127" s="15"/>
      <c r="F127" s="15"/>
      <c r="G127" s="15"/>
      <c r="H127" s="15"/>
      <c r="I127" s="15"/>
      <c r="J127" s="15"/>
      <c r="K127" s="15"/>
      <c r="R127" s="412"/>
      <c r="S127" s="412"/>
      <c r="T127" s="412"/>
      <c r="U127" s="412"/>
      <c r="V127" s="412"/>
      <c r="W127" s="412"/>
      <c r="X127" s="412"/>
      <c r="Y127" s="412"/>
      <c r="Z127" s="412"/>
      <c r="AA127" s="412"/>
      <c r="AB127" s="412"/>
      <c r="AC127" s="412"/>
      <c r="AD127" s="412"/>
      <c r="AE127" s="412"/>
      <c r="AF127" s="412"/>
      <c r="AG127" s="412"/>
      <c r="AH127" s="412"/>
    </row>
    <row r="128" spans="2:34" ht="45.75" customHeight="1" x14ac:dyDescent="0.2">
      <c r="B128" s="12"/>
      <c r="C128" s="12"/>
      <c r="D128" s="15"/>
      <c r="E128" s="15"/>
      <c r="F128" s="15"/>
      <c r="G128" s="15"/>
      <c r="H128" s="15"/>
      <c r="I128" s="15"/>
      <c r="J128" s="15"/>
      <c r="K128" s="15"/>
      <c r="R128" s="412"/>
      <c r="S128" s="412"/>
      <c r="T128" s="412"/>
      <c r="U128" s="412"/>
      <c r="V128" s="412"/>
      <c r="W128" s="412"/>
      <c r="X128" s="412"/>
      <c r="Y128" s="412"/>
      <c r="Z128" s="412"/>
      <c r="AA128" s="412"/>
      <c r="AB128" s="412"/>
      <c r="AC128" s="412"/>
      <c r="AD128" s="412"/>
      <c r="AE128" s="412"/>
      <c r="AF128" s="412"/>
      <c r="AG128" s="412"/>
      <c r="AH128" s="412"/>
    </row>
    <row r="129" spans="2:34" x14ac:dyDescent="0.2">
      <c r="B129" s="12"/>
      <c r="C129" s="12"/>
      <c r="D129" s="15"/>
      <c r="E129" s="15"/>
      <c r="F129" s="15"/>
      <c r="G129" s="15"/>
      <c r="H129" s="15"/>
      <c r="I129" s="15"/>
      <c r="J129" s="15"/>
      <c r="K129" s="15"/>
      <c r="R129" s="412"/>
      <c r="S129" s="412"/>
      <c r="T129" s="412"/>
      <c r="U129" s="412"/>
      <c r="V129" s="412"/>
      <c r="W129" s="412"/>
      <c r="X129" s="412"/>
      <c r="Y129" s="412"/>
      <c r="Z129" s="412"/>
      <c r="AA129" s="412"/>
      <c r="AB129" s="412"/>
      <c r="AC129" s="412"/>
      <c r="AD129" s="412"/>
      <c r="AE129" s="412"/>
      <c r="AF129" s="412"/>
      <c r="AG129" s="412"/>
      <c r="AH129" s="412"/>
    </row>
    <row r="130" spans="2:34" x14ac:dyDescent="0.2">
      <c r="B130" s="12"/>
      <c r="C130" s="12"/>
      <c r="D130" s="15"/>
      <c r="E130" s="15"/>
      <c r="F130" s="15"/>
      <c r="G130" s="15"/>
      <c r="H130" s="15"/>
      <c r="I130" s="15"/>
      <c r="J130" s="15"/>
      <c r="K130" s="15"/>
      <c r="R130" s="412"/>
      <c r="S130" s="412"/>
      <c r="T130" s="412"/>
      <c r="U130" s="412"/>
      <c r="V130" s="412"/>
      <c r="W130" s="412"/>
      <c r="X130" s="412"/>
      <c r="Y130" s="412"/>
      <c r="Z130" s="412"/>
      <c r="AA130" s="412"/>
      <c r="AB130" s="412"/>
      <c r="AC130" s="412"/>
      <c r="AD130" s="412"/>
      <c r="AE130" s="412"/>
      <c r="AF130" s="412"/>
      <c r="AG130" s="412"/>
      <c r="AH130" s="412"/>
    </row>
    <row r="131" spans="2:34" x14ac:dyDescent="0.2">
      <c r="B131" s="12"/>
      <c r="C131" s="12"/>
      <c r="D131" s="15"/>
      <c r="E131" s="15"/>
      <c r="F131" s="15"/>
      <c r="G131" s="15"/>
      <c r="H131" s="15"/>
      <c r="I131" s="15"/>
      <c r="J131" s="15"/>
      <c r="K131" s="15"/>
      <c r="R131" s="412"/>
      <c r="S131" s="412"/>
      <c r="T131" s="412"/>
      <c r="U131" s="412"/>
      <c r="V131" s="412"/>
      <c r="W131" s="412"/>
      <c r="X131" s="412"/>
      <c r="Y131" s="412"/>
      <c r="Z131" s="412"/>
      <c r="AA131" s="412"/>
      <c r="AB131" s="412"/>
      <c r="AC131" s="412"/>
      <c r="AD131" s="412"/>
      <c r="AE131" s="412"/>
      <c r="AF131" s="412"/>
      <c r="AG131" s="412"/>
      <c r="AH131" s="412"/>
    </row>
    <row r="132" spans="2:34" x14ac:dyDescent="0.2">
      <c r="B132" s="12"/>
      <c r="C132" s="12"/>
      <c r="D132" s="15"/>
      <c r="E132" s="15"/>
      <c r="F132" s="15"/>
      <c r="G132" s="15"/>
      <c r="H132" s="15"/>
      <c r="I132" s="15"/>
      <c r="J132" s="15"/>
      <c r="K132" s="15"/>
      <c r="R132" s="412"/>
      <c r="S132" s="412"/>
      <c r="T132" s="412"/>
      <c r="U132" s="412"/>
      <c r="V132" s="412"/>
      <c r="W132" s="412"/>
      <c r="X132" s="412"/>
      <c r="Y132" s="412"/>
      <c r="Z132" s="412"/>
      <c r="AA132" s="412"/>
      <c r="AB132" s="412"/>
      <c r="AC132" s="412"/>
      <c r="AD132" s="412"/>
      <c r="AE132" s="412"/>
      <c r="AF132" s="412"/>
      <c r="AG132" s="412"/>
      <c r="AH132" s="412"/>
    </row>
    <row r="133" spans="2:34" x14ac:dyDescent="0.2">
      <c r="B133" s="12"/>
      <c r="C133" s="12"/>
      <c r="D133" s="15"/>
      <c r="E133" s="15"/>
      <c r="F133" s="15"/>
      <c r="G133" s="15"/>
      <c r="H133" s="15"/>
      <c r="I133" s="15"/>
      <c r="J133" s="15"/>
      <c r="K133" s="15"/>
      <c r="R133" s="412"/>
      <c r="S133" s="412"/>
      <c r="T133" s="412"/>
      <c r="U133" s="412"/>
      <c r="V133" s="412"/>
      <c r="W133" s="412"/>
      <c r="X133" s="412"/>
      <c r="Y133" s="412"/>
      <c r="Z133" s="412"/>
      <c r="AA133" s="412"/>
      <c r="AB133" s="412"/>
      <c r="AC133" s="412"/>
      <c r="AD133" s="412"/>
      <c r="AE133" s="412"/>
      <c r="AF133" s="412"/>
      <c r="AG133" s="412"/>
      <c r="AH133" s="412"/>
    </row>
    <row r="134" spans="2:34" x14ac:dyDescent="0.2">
      <c r="B134" s="12"/>
      <c r="C134" s="12"/>
      <c r="D134" s="15"/>
      <c r="E134" s="15"/>
      <c r="F134" s="15"/>
      <c r="G134" s="15"/>
      <c r="H134" s="15"/>
      <c r="I134" s="15"/>
      <c r="J134" s="15"/>
      <c r="K134" s="15"/>
      <c r="R134" s="412"/>
      <c r="S134" s="412"/>
      <c r="T134" s="412"/>
      <c r="U134" s="412"/>
      <c r="V134" s="412"/>
      <c r="W134" s="412"/>
      <c r="X134" s="412"/>
      <c r="Y134" s="412"/>
      <c r="Z134" s="412"/>
      <c r="AA134" s="412"/>
      <c r="AB134" s="412"/>
      <c r="AC134" s="412"/>
      <c r="AD134" s="412"/>
      <c r="AE134" s="412"/>
      <c r="AF134" s="412"/>
      <c r="AG134" s="412"/>
      <c r="AH134" s="412"/>
    </row>
    <row r="135" spans="2:34" x14ac:dyDescent="0.2">
      <c r="B135" s="12"/>
      <c r="C135" s="12"/>
      <c r="D135" s="15"/>
      <c r="E135" s="15"/>
      <c r="F135" s="15"/>
      <c r="G135" s="15"/>
      <c r="H135" s="15"/>
      <c r="I135" s="15"/>
      <c r="J135" s="15"/>
      <c r="K135" s="15"/>
      <c r="R135" s="412"/>
      <c r="S135" s="412"/>
      <c r="T135" s="412"/>
      <c r="U135" s="412"/>
      <c r="V135" s="412"/>
      <c r="W135" s="412"/>
      <c r="X135" s="412"/>
      <c r="Y135" s="412"/>
      <c r="Z135" s="412"/>
      <c r="AA135" s="412"/>
      <c r="AB135" s="412"/>
      <c r="AC135" s="412"/>
      <c r="AD135" s="412"/>
      <c r="AE135" s="412"/>
      <c r="AF135" s="412"/>
      <c r="AG135" s="412"/>
      <c r="AH135" s="412"/>
    </row>
    <row r="136" spans="2:34" x14ac:dyDescent="0.2">
      <c r="B136" s="12"/>
      <c r="C136" s="12"/>
      <c r="D136" s="15"/>
      <c r="E136" s="15"/>
      <c r="F136" s="15"/>
      <c r="G136" s="15"/>
      <c r="H136" s="15"/>
      <c r="I136" s="15"/>
      <c r="J136" s="15"/>
      <c r="K136" s="15"/>
      <c r="R136" s="412"/>
      <c r="S136" s="412"/>
      <c r="T136" s="412"/>
      <c r="U136" s="412"/>
      <c r="V136" s="412"/>
      <c r="W136" s="412"/>
      <c r="X136" s="412"/>
      <c r="Y136" s="412"/>
      <c r="Z136" s="412"/>
      <c r="AA136" s="412"/>
      <c r="AB136" s="412"/>
      <c r="AC136" s="412"/>
      <c r="AD136" s="412"/>
      <c r="AE136" s="412"/>
      <c r="AF136" s="412"/>
      <c r="AG136" s="412"/>
      <c r="AH136" s="412"/>
    </row>
    <row r="137" spans="2:34" x14ac:dyDescent="0.2">
      <c r="B137" s="12"/>
      <c r="C137" s="12"/>
      <c r="D137" s="15"/>
      <c r="E137" s="15"/>
      <c r="F137" s="15"/>
      <c r="G137" s="15"/>
      <c r="H137" s="15"/>
      <c r="I137" s="15"/>
      <c r="J137" s="15"/>
      <c r="K137" s="15"/>
      <c r="R137" s="412"/>
      <c r="S137" s="412"/>
      <c r="T137" s="412"/>
      <c r="U137" s="412"/>
      <c r="V137" s="412"/>
      <c r="W137" s="412"/>
      <c r="X137" s="412"/>
      <c r="Y137" s="412"/>
      <c r="Z137" s="412"/>
      <c r="AA137" s="412"/>
      <c r="AB137" s="412"/>
      <c r="AC137" s="412"/>
      <c r="AD137" s="412"/>
      <c r="AE137" s="412"/>
      <c r="AF137" s="412"/>
      <c r="AG137" s="412"/>
      <c r="AH137" s="412"/>
    </row>
    <row r="138" spans="2:34" x14ac:dyDescent="0.2">
      <c r="B138" s="12"/>
      <c r="C138" s="12"/>
      <c r="D138" s="15"/>
      <c r="E138" s="15"/>
      <c r="F138" s="15"/>
      <c r="G138" s="15"/>
      <c r="H138" s="15"/>
      <c r="I138" s="15"/>
      <c r="J138" s="15"/>
      <c r="K138" s="15"/>
      <c r="R138" s="412"/>
      <c r="S138" s="412"/>
      <c r="T138" s="412"/>
      <c r="U138" s="412"/>
      <c r="V138" s="412"/>
      <c r="W138" s="412"/>
      <c r="X138" s="412"/>
      <c r="Y138" s="412"/>
      <c r="Z138" s="412"/>
      <c r="AA138" s="412"/>
      <c r="AB138" s="412"/>
      <c r="AC138" s="412"/>
      <c r="AD138" s="412"/>
      <c r="AE138" s="412"/>
      <c r="AF138" s="412"/>
      <c r="AG138" s="412"/>
      <c r="AH138" s="412"/>
    </row>
    <row r="139" spans="2:34" x14ac:dyDescent="0.2">
      <c r="B139" s="12"/>
      <c r="C139" s="12"/>
      <c r="D139" s="15"/>
      <c r="E139" s="15"/>
      <c r="F139" s="15"/>
      <c r="G139" s="15"/>
      <c r="H139" s="15"/>
      <c r="I139" s="15"/>
      <c r="J139" s="15"/>
      <c r="K139" s="15"/>
      <c r="R139" s="412"/>
      <c r="S139" s="412"/>
      <c r="T139" s="412"/>
      <c r="U139" s="412"/>
      <c r="V139" s="412"/>
      <c r="W139" s="412"/>
      <c r="X139" s="412"/>
      <c r="Y139" s="412"/>
      <c r="Z139" s="412"/>
      <c r="AA139" s="412"/>
      <c r="AB139" s="412"/>
      <c r="AC139" s="412"/>
      <c r="AD139" s="412"/>
      <c r="AE139" s="412"/>
      <c r="AF139" s="412"/>
      <c r="AG139" s="412"/>
      <c r="AH139" s="412"/>
    </row>
    <row r="140" spans="2:34" x14ac:dyDescent="0.2">
      <c r="B140" s="12"/>
      <c r="C140" s="12"/>
      <c r="D140" s="15"/>
      <c r="E140" s="15"/>
      <c r="F140" s="15"/>
      <c r="G140" s="15"/>
      <c r="H140" s="15"/>
      <c r="I140" s="15"/>
      <c r="J140" s="15"/>
      <c r="K140" s="15"/>
      <c r="R140" s="412"/>
      <c r="S140" s="412"/>
      <c r="T140" s="412"/>
      <c r="U140" s="412"/>
      <c r="V140" s="412"/>
      <c r="W140" s="412"/>
      <c r="X140" s="412"/>
      <c r="Y140" s="412"/>
      <c r="Z140" s="412"/>
      <c r="AA140" s="412"/>
      <c r="AB140" s="412"/>
      <c r="AC140" s="412"/>
      <c r="AD140" s="412"/>
      <c r="AE140" s="412"/>
      <c r="AF140" s="412"/>
      <c r="AG140" s="412"/>
      <c r="AH140" s="412"/>
    </row>
    <row r="141" spans="2:34" x14ac:dyDescent="0.2">
      <c r="B141" s="12"/>
      <c r="C141" s="12"/>
      <c r="D141" s="15"/>
      <c r="E141" s="15"/>
      <c r="F141" s="15"/>
      <c r="G141" s="15"/>
      <c r="H141" s="15"/>
      <c r="I141" s="15"/>
      <c r="J141" s="15"/>
      <c r="K141" s="15"/>
      <c r="R141" s="412"/>
      <c r="S141" s="412"/>
      <c r="T141" s="412"/>
      <c r="U141" s="412"/>
      <c r="V141" s="412"/>
      <c r="W141" s="412"/>
      <c r="X141" s="412"/>
      <c r="Y141" s="412"/>
      <c r="Z141" s="412"/>
      <c r="AA141" s="412"/>
      <c r="AB141" s="412"/>
      <c r="AC141" s="412"/>
      <c r="AD141" s="412"/>
      <c r="AE141" s="412"/>
      <c r="AF141" s="412"/>
      <c r="AG141" s="412"/>
      <c r="AH141" s="412"/>
    </row>
    <row r="142" spans="2:34" x14ac:dyDescent="0.2">
      <c r="B142" s="12"/>
      <c r="C142" s="12"/>
      <c r="D142" s="15"/>
      <c r="E142" s="15"/>
      <c r="F142" s="15"/>
      <c r="G142" s="15"/>
      <c r="H142" s="15"/>
      <c r="I142" s="15"/>
      <c r="J142" s="15"/>
      <c r="K142" s="15"/>
      <c r="R142" s="412"/>
      <c r="S142" s="412"/>
      <c r="T142" s="412"/>
      <c r="U142" s="412"/>
      <c r="V142" s="412"/>
      <c r="W142" s="412"/>
      <c r="X142" s="412"/>
      <c r="Y142" s="412"/>
      <c r="Z142" s="412"/>
      <c r="AA142" s="412"/>
      <c r="AB142" s="412"/>
      <c r="AC142" s="412"/>
      <c r="AD142" s="412"/>
      <c r="AE142" s="412"/>
      <c r="AF142" s="412"/>
      <c r="AG142" s="412"/>
      <c r="AH142" s="412"/>
    </row>
    <row r="143" spans="2:34" x14ac:dyDescent="0.2">
      <c r="B143" s="12"/>
      <c r="C143" s="12"/>
      <c r="D143" s="15"/>
      <c r="E143" s="15"/>
      <c r="F143" s="15"/>
      <c r="G143" s="15"/>
      <c r="H143" s="15"/>
      <c r="I143" s="15"/>
      <c r="J143" s="15"/>
      <c r="K143" s="15"/>
      <c r="R143" s="412"/>
      <c r="S143" s="412"/>
      <c r="T143" s="412"/>
      <c r="U143" s="412"/>
      <c r="V143" s="412"/>
      <c r="W143" s="412"/>
      <c r="X143" s="412"/>
      <c r="Y143" s="412"/>
      <c r="Z143" s="412"/>
      <c r="AA143" s="412"/>
      <c r="AB143" s="412"/>
      <c r="AC143" s="412"/>
      <c r="AD143" s="412"/>
      <c r="AE143" s="412"/>
      <c r="AF143" s="412"/>
      <c r="AG143" s="412"/>
      <c r="AH143" s="412"/>
    </row>
    <row r="144" spans="2:34" x14ac:dyDescent="0.2">
      <c r="B144" s="12"/>
      <c r="C144" s="12"/>
      <c r="D144" s="15"/>
      <c r="E144" s="15"/>
      <c r="F144" s="15"/>
      <c r="G144" s="15"/>
      <c r="H144" s="15"/>
      <c r="I144" s="15"/>
      <c r="J144" s="15"/>
      <c r="K144" s="15"/>
      <c r="R144" s="412"/>
      <c r="S144" s="412"/>
      <c r="T144" s="412"/>
      <c r="U144" s="412"/>
      <c r="V144" s="412"/>
      <c r="W144" s="412"/>
      <c r="X144" s="412"/>
      <c r="Y144" s="412"/>
      <c r="Z144" s="412"/>
      <c r="AA144" s="412"/>
      <c r="AB144" s="412"/>
      <c r="AC144" s="412"/>
      <c r="AD144" s="412"/>
      <c r="AE144" s="412"/>
      <c r="AF144" s="412"/>
      <c r="AG144" s="412"/>
      <c r="AH144" s="412"/>
    </row>
    <row r="145" spans="2:34" x14ac:dyDescent="0.2">
      <c r="B145" s="12"/>
      <c r="C145" s="12"/>
      <c r="D145" s="15"/>
      <c r="E145" s="15"/>
      <c r="F145" s="15"/>
      <c r="G145" s="15"/>
      <c r="H145" s="15"/>
      <c r="I145" s="15"/>
      <c r="J145" s="15"/>
      <c r="K145" s="15"/>
      <c r="R145" s="412"/>
      <c r="S145" s="412"/>
      <c r="T145" s="412"/>
      <c r="U145" s="412"/>
      <c r="V145" s="412"/>
      <c r="W145" s="412"/>
      <c r="X145" s="412"/>
      <c r="Y145" s="412"/>
      <c r="Z145" s="412"/>
      <c r="AA145" s="412"/>
      <c r="AB145" s="412"/>
      <c r="AC145" s="412"/>
      <c r="AD145" s="412"/>
      <c r="AE145" s="412"/>
      <c r="AF145" s="412"/>
      <c r="AG145" s="412"/>
      <c r="AH145" s="412"/>
    </row>
    <row r="146" spans="2:34" x14ac:dyDescent="0.2">
      <c r="B146" s="12"/>
      <c r="C146" s="12"/>
      <c r="D146" s="15"/>
      <c r="E146" s="15"/>
      <c r="F146" s="15"/>
      <c r="G146" s="15"/>
      <c r="H146" s="15"/>
      <c r="I146" s="15"/>
      <c r="J146" s="15"/>
      <c r="K146" s="15"/>
      <c r="R146" s="412"/>
      <c r="S146" s="412"/>
      <c r="T146" s="412"/>
      <c r="U146" s="412"/>
      <c r="V146" s="412"/>
      <c r="W146" s="412"/>
      <c r="X146" s="412"/>
      <c r="Y146" s="412"/>
      <c r="Z146" s="412"/>
      <c r="AA146" s="412"/>
      <c r="AB146" s="412"/>
      <c r="AC146" s="412"/>
      <c r="AD146" s="412"/>
      <c r="AE146" s="412"/>
      <c r="AF146" s="412"/>
      <c r="AG146" s="412"/>
      <c r="AH146" s="412"/>
    </row>
    <row r="147" spans="2:34" x14ac:dyDescent="0.2">
      <c r="B147" s="12"/>
      <c r="C147" s="12"/>
      <c r="D147" s="15"/>
      <c r="E147" s="15"/>
      <c r="F147" s="15"/>
      <c r="G147" s="15"/>
      <c r="H147" s="15"/>
      <c r="I147" s="15"/>
      <c r="J147" s="15"/>
      <c r="K147" s="15"/>
      <c r="R147" s="412"/>
      <c r="S147" s="412"/>
      <c r="T147" s="412"/>
      <c r="U147" s="412"/>
      <c r="V147" s="412"/>
      <c r="W147" s="412"/>
      <c r="X147" s="412"/>
      <c r="Y147" s="412"/>
      <c r="Z147" s="412"/>
      <c r="AA147" s="412"/>
      <c r="AB147" s="412"/>
      <c r="AC147" s="412"/>
      <c r="AD147" s="412"/>
      <c r="AE147" s="412"/>
      <c r="AF147" s="412"/>
      <c r="AG147" s="412"/>
      <c r="AH147" s="412"/>
    </row>
    <row r="148" spans="2:34" x14ac:dyDescent="0.2">
      <c r="B148" s="12"/>
      <c r="C148" s="12"/>
      <c r="D148" s="15"/>
      <c r="E148" s="15"/>
      <c r="F148" s="15"/>
      <c r="G148" s="15"/>
      <c r="H148" s="15"/>
      <c r="I148" s="15"/>
      <c r="J148" s="15"/>
      <c r="K148" s="15"/>
      <c r="R148" s="412"/>
      <c r="S148" s="412"/>
      <c r="T148" s="412"/>
      <c r="U148" s="412"/>
      <c r="V148" s="412"/>
      <c r="W148" s="412"/>
      <c r="X148" s="412"/>
      <c r="Y148" s="412"/>
      <c r="Z148" s="412"/>
      <c r="AA148" s="412"/>
      <c r="AB148" s="412"/>
      <c r="AC148" s="412"/>
      <c r="AD148" s="412"/>
      <c r="AE148" s="412"/>
      <c r="AF148" s="412"/>
      <c r="AG148" s="412"/>
      <c r="AH148" s="412"/>
    </row>
    <row r="149" spans="2:34" x14ac:dyDescent="0.2">
      <c r="B149" s="12"/>
      <c r="C149" s="12"/>
      <c r="D149" s="15"/>
      <c r="E149" s="15"/>
      <c r="F149" s="15"/>
      <c r="G149" s="15"/>
      <c r="H149" s="15"/>
      <c r="I149" s="15"/>
      <c r="J149" s="15"/>
      <c r="K149" s="15"/>
      <c r="R149" s="412"/>
      <c r="S149" s="412"/>
      <c r="T149" s="412"/>
      <c r="U149" s="412"/>
      <c r="V149" s="412"/>
      <c r="W149" s="412"/>
      <c r="X149" s="412"/>
      <c r="Y149" s="412"/>
      <c r="Z149" s="412"/>
      <c r="AA149" s="412"/>
      <c r="AB149" s="412"/>
      <c r="AC149" s="412"/>
      <c r="AD149" s="412"/>
      <c r="AE149" s="412"/>
      <c r="AF149" s="412"/>
      <c r="AG149" s="412"/>
      <c r="AH149" s="412"/>
    </row>
    <row r="150" spans="2:34" x14ac:dyDescent="0.2">
      <c r="B150" s="12"/>
      <c r="C150" s="12"/>
      <c r="D150" s="15"/>
      <c r="E150" s="15"/>
      <c r="F150" s="15"/>
      <c r="G150" s="15"/>
      <c r="H150" s="15"/>
      <c r="I150" s="15"/>
      <c r="J150" s="15"/>
      <c r="K150" s="15"/>
      <c r="R150" s="412"/>
      <c r="S150" s="412"/>
      <c r="T150" s="412"/>
      <c r="U150" s="412"/>
      <c r="V150" s="412"/>
      <c r="W150" s="412"/>
      <c r="X150" s="412"/>
      <c r="Y150" s="412"/>
      <c r="Z150" s="412"/>
      <c r="AA150" s="412"/>
      <c r="AB150" s="412"/>
      <c r="AC150" s="412"/>
      <c r="AD150" s="412"/>
      <c r="AE150" s="412"/>
      <c r="AF150" s="412"/>
      <c r="AG150" s="412"/>
      <c r="AH150" s="412"/>
    </row>
    <row r="151" spans="2:34" x14ac:dyDescent="0.2">
      <c r="B151" s="12"/>
      <c r="C151" s="12"/>
      <c r="D151" s="15"/>
      <c r="E151" s="15"/>
      <c r="F151" s="15"/>
      <c r="G151" s="15"/>
      <c r="H151" s="15"/>
      <c r="I151" s="15"/>
      <c r="J151" s="15"/>
      <c r="K151" s="15"/>
      <c r="R151" s="412"/>
      <c r="S151" s="412"/>
      <c r="T151" s="412"/>
      <c r="U151" s="412"/>
      <c r="V151" s="412"/>
      <c r="W151" s="412"/>
      <c r="X151" s="412"/>
      <c r="Y151" s="412"/>
      <c r="Z151" s="412"/>
      <c r="AA151" s="412"/>
      <c r="AB151" s="412"/>
      <c r="AC151" s="412"/>
      <c r="AD151" s="412"/>
      <c r="AE151" s="412"/>
      <c r="AF151" s="412"/>
      <c r="AG151" s="412"/>
      <c r="AH151" s="412"/>
    </row>
    <row r="152" spans="2:34" x14ac:dyDescent="0.2">
      <c r="B152" s="12"/>
      <c r="C152" s="12"/>
      <c r="D152" s="15"/>
      <c r="E152" s="15"/>
      <c r="F152" s="15"/>
      <c r="G152" s="15"/>
      <c r="H152" s="15"/>
      <c r="I152" s="15"/>
      <c r="J152" s="15"/>
      <c r="K152" s="15"/>
      <c r="R152" s="412"/>
      <c r="S152" s="412"/>
      <c r="T152" s="412"/>
      <c r="U152" s="412"/>
      <c r="V152" s="412"/>
      <c r="W152" s="412"/>
      <c r="X152" s="412"/>
      <c r="Y152" s="412"/>
      <c r="Z152" s="412"/>
      <c r="AA152" s="412"/>
      <c r="AB152" s="412"/>
      <c r="AC152" s="412"/>
      <c r="AD152" s="412"/>
      <c r="AE152" s="412"/>
      <c r="AF152" s="412"/>
      <c r="AG152" s="412"/>
      <c r="AH152" s="412"/>
    </row>
    <row r="153" spans="2:34" x14ac:dyDescent="0.2">
      <c r="B153" s="12"/>
      <c r="C153" s="12"/>
      <c r="D153" s="15"/>
      <c r="E153" s="15"/>
      <c r="F153" s="15"/>
      <c r="G153" s="15"/>
      <c r="H153" s="15"/>
      <c r="I153" s="15"/>
      <c r="J153" s="15"/>
      <c r="K153" s="15"/>
      <c r="R153" s="412"/>
      <c r="S153" s="412"/>
      <c r="T153" s="412"/>
      <c r="U153" s="412"/>
      <c r="V153" s="412"/>
      <c r="W153" s="412"/>
      <c r="X153" s="412"/>
      <c r="Y153" s="412"/>
      <c r="Z153" s="412"/>
      <c r="AA153" s="412"/>
      <c r="AB153" s="412"/>
      <c r="AC153" s="412"/>
      <c r="AD153" s="412"/>
      <c r="AE153" s="412"/>
      <c r="AF153" s="412"/>
      <c r="AG153" s="412"/>
      <c r="AH153" s="412"/>
    </row>
    <row r="154" spans="2:34" x14ac:dyDescent="0.2">
      <c r="B154" s="12"/>
      <c r="C154" s="12"/>
      <c r="D154" s="15"/>
      <c r="E154" s="15"/>
      <c r="F154" s="15"/>
      <c r="G154" s="15"/>
      <c r="H154" s="15"/>
      <c r="I154" s="15"/>
      <c r="J154" s="15"/>
      <c r="K154" s="15"/>
      <c r="R154" s="412"/>
      <c r="S154" s="412"/>
      <c r="T154" s="412"/>
      <c r="U154" s="412"/>
      <c r="V154" s="412"/>
      <c r="W154" s="412"/>
      <c r="X154" s="412"/>
      <c r="Y154" s="412"/>
      <c r="Z154" s="412"/>
      <c r="AA154" s="412"/>
      <c r="AB154" s="412"/>
      <c r="AC154" s="412"/>
      <c r="AD154" s="412"/>
      <c r="AE154" s="412"/>
      <c r="AF154" s="412"/>
      <c r="AG154" s="412"/>
      <c r="AH154" s="412"/>
    </row>
    <row r="155" spans="2:34" x14ac:dyDescent="0.2">
      <c r="B155" s="12"/>
      <c r="C155" s="12"/>
      <c r="D155" s="15"/>
      <c r="E155" s="15"/>
      <c r="F155" s="15"/>
      <c r="G155" s="15"/>
      <c r="H155" s="15"/>
      <c r="I155" s="15"/>
      <c r="J155" s="15"/>
      <c r="K155" s="15"/>
      <c r="R155" s="412"/>
      <c r="S155" s="412"/>
      <c r="T155" s="412"/>
      <c r="U155" s="412"/>
      <c r="V155" s="412"/>
      <c r="W155" s="412"/>
      <c r="X155" s="412"/>
      <c r="Y155" s="412"/>
      <c r="Z155" s="412"/>
      <c r="AA155" s="412"/>
      <c r="AB155" s="412"/>
      <c r="AC155" s="412"/>
      <c r="AD155" s="412"/>
      <c r="AE155" s="412"/>
      <c r="AF155" s="412"/>
      <c r="AG155" s="412"/>
      <c r="AH155" s="412"/>
    </row>
    <row r="156" spans="2:34" x14ac:dyDescent="0.2">
      <c r="B156" s="12"/>
      <c r="C156" s="12"/>
      <c r="D156" s="15"/>
      <c r="E156" s="15"/>
      <c r="F156" s="15"/>
      <c r="G156" s="15"/>
      <c r="H156" s="15"/>
      <c r="I156" s="15"/>
      <c r="J156" s="15"/>
      <c r="K156" s="15"/>
      <c r="R156" s="412"/>
      <c r="S156" s="412"/>
      <c r="T156" s="412"/>
      <c r="U156" s="412"/>
      <c r="V156" s="412"/>
      <c r="W156" s="412"/>
      <c r="X156" s="412"/>
      <c r="Y156" s="412"/>
      <c r="Z156" s="412"/>
      <c r="AA156" s="412"/>
      <c r="AB156" s="412"/>
      <c r="AC156" s="412"/>
      <c r="AD156" s="412"/>
      <c r="AE156" s="412"/>
      <c r="AF156" s="412"/>
      <c r="AG156" s="412"/>
      <c r="AH156" s="412"/>
    </row>
    <row r="157" spans="2:34" x14ac:dyDescent="0.2">
      <c r="B157" s="12"/>
      <c r="C157" s="12"/>
      <c r="D157" s="15"/>
      <c r="E157" s="15"/>
      <c r="F157" s="15"/>
      <c r="G157" s="15"/>
      <c r="H157" s="15"/>
      <c r="I157" s="15"/>
      <c r="J157" s="15"/>
      <c r="K157" s="15"/>
      <c r="R157" s="412"/>
      <c r="S157" s="412"/>
      <c r="T157" s="412"/>
      <c r="U157" s="412"/>
      <c r="V157" s="412"/>
      <c r="W157" s="412"/>
      <c r="X157" s="412"/>
      <c r="Y157" s="412"/>
      <c r="Z157" s="412"/>
      <c r="AA157" s="412"/>
      <c r="AB157" s="412"/>
      <c r="AC157" s="412"/>
      <c r="AD157" s="412"/>
      <c r="AE157" s="412"/>
      <c r="AF157" s="412"/>
      <c r="AG157" s="412"/>
      <c r="AH157" s="412"/>
    </row>
    <row r="158" spans="2:34" x14ac:dyDescent="0.2">
      <c r="B158" s="12"/>
      <c r="C158" s="12"/>
      <c r="D158" s="15"/>
      <c r="E158" s="15"/>
      <c r="F158" s="15"/>
      <c r="G158" s="15"/>
      <c r="H158" s="15"/>
      <c r="I158" s="15"/>
      <c r="J158" s="15"/>
      <c r="K158" s="15"/>
      <c r="R158" s="412"/>
      <c r="S158" s="412"/>
      <c r="T158" s="412"/>
      <c r="U158" s="412"/>
      <c r="V158" s="412"/>
      <c r="W158" s="412"/>
      <c r="X158" s="412"/>
      <c r="Y158" s="412"/>
      <c r="Z158" s="412"/>
      <c r="AA158" s="412"/>
      <c r="AB158" s="412"/>
      <c r="AC158" s="412"/>
      <c r="AD158" s="412"/>
      <c r="AE158" s="412"/>
      <c r="AF158" s="412"/>
      <c r="AG158" s="412"/>
      <c r="AH158" s="412"/>
    </row>
    <row r="159" spans="2:34" x14ac:dyDescent="0.2">
      <c r="B159" s="12"/>
      <c r="C159" s="12"/>
      <c r="D159" s="15"/>
      <c r="E159" s="15"/>
      <c r="F159" s="15"/>
      <c r="G159" s="15"/>
      <c r="H159" s="15"/>
      <c r="I159" s="15"/>
      <c r="J159" s="15"/>
      <c r="K159" s="15"/>
      <c r="R159" s="412"/>
      <c r="S159" s="412"/>
      <c r="T159" s="412"/>
      <c r="U159" s="412"/>
      <c r="V159" s="412"/>
      <c r="W159" s="412"/>
      <c r="X159" s="412"/>
      <c r="Y159" s="412"/>
      <c r="Z159" s="412"/>
      <c r="AA159" s="412"/>
      <c r="AB159" s="412"/>
      <c r="AC159" s="412"/>
      <c r="AD159" s="412"/>
      <c r="AE159" s="412"/>
      <c r="AF159" s="412"/>
      <c r="AG159" s="412"/>
      <c r="AH159" s="412"/>
    </row>
    <row r="160" spans="2:34" x14ac:dyDescent="0.2">
      <c r="B160" s="12"/>
      <c r="C160" s="12"/>
      <c r="D160" s="15"/>
      <c r="E160" s="15"/>
      <c r="F160" s="15"/>
      <c r="G160" s="15"/>
      <c r="H160" s="15"/>
      <c r="I160" s="15"/>
      <c r="J160" s="15"/>
      <c r="K160" s="15"/>
    </row>
    <row r="161" spans="2:11" x14ac:dyDescent="0.2">
      <c r="B161" s="12"/>
      <c r="C161" s="12"/>
      <c r="D161" s="15"/>
      <c r="E161" s="15"/>
      <c r="F161" s="15"/>
      <c r="G161" s="15"/>
      <c r="H161" s="15"/>
      <c r="I161" s="15"/>
      <c r="J161" s="15"/>
      <c r="K161" s="15"/>
    </row>
    <row r="162" spans="2:11" x14ac:dyDescent="0.2">
      <c r="B162" s="12"/>
      <c r="C162" s="12"/>
      <c r="D162" s="15"/>
      <c r="E162" s="15"/>
      <c r="F162" s="15"/>
      <c r="G162" s="15"/>
      <c r="H162" s="15"/>
      <c r="I162" s="15"/>
      <c r="J162" s="15"/>
      <c r="K162" s="15"/>
    </row>
    <row r="163" spans="2:11" x14ac:dyDescent="0.2">
      <c r="B163" s="12"/>
      <c r="C163" s="12"/>
      <c r="D163" s="15"/>
      <c r="E163" s="15"/>
      <c r="F163" s="15"/>
      <c r="G163" s="15"/>
      <c r="H163" s="15"/>
      <c r="I163" s="15"/>
      <c r="J163" s="15"/>
      <c r="K163" s="15"/>
    </row>
    <row r="164" spans="2:11" x14ac:dyDescent="0.2">
      <c r="B164" s="12"/>
      <c r="C164" s="12"/>
      <c r="D164" s="15"/>
      <c r="E164" s="15"/>
      <c r="F164" s="15"/>
      <c r="G164" s="15"/>
      <c r="H164" s="15"/>
      <c r="I164" s="15"/>
      <c r="J164" s="15"/>
      <c r="K164" s="15"/>
    </row>
    <row r="165" spans="2:11" x14ac:dyDescent="0.2">
      <c r="B165" s="12"/>
      <c r="C165" s="12"/>
      <c r="D165" s="15"/>
      <c r="E165" s="15"/>
      <c r="F165" s="15"/>
      <c r="G165" s="15"/>
      <c r="H165" s="15"/>
      <c r="I165" s="15"/>
      <c r="J165" s="15"/>
      <c r="K165" s="15"/>
    </row>
    <row r="166" spans="2:11" x14ac:dyDescent="0.2">
      <c r="B166" s="12"/>
      <c r="C166" s="12"/>
      <c r="D166" s="15"/>
      <c r="E166" s="15"/>
      <c r="F166" s="15"/>
      <c r="G166" s="15"/>
      <c r="H166" s="15"/>
      <c r="I166" s="15"/>
      <c r="J166" s="15"/>
      <c r="K166" s="15"/>
    </row>
    <row r="167" spans="2:11" x14ac:dyDescent="0.2">
      <c r="B167" s="12"/>
      <c r="C167" s="12"/>
      <c r="D167" s="15"/>
      <c r="E167" s="15"/>
      <c r="F167" s="15"/>
      <c r="G167" s="15"/>
      <c r="H167" s="15"/>
      <c r="I167" s="15"/>
      <c r="J167" s="15"/>
      <c r="K167" s="15"/>
    </row>
    <row r="168" spans="2:11" x14ac:dyDescent="0.2">
      <c r="B168" s="12"/>
      <c r="C168" s="12"/>
      <c r="D168" s="15"/>
      <c r="E168" s="15"/>
      <c r="F168" s="15"/>
      <c r="G168" s="15"/>
      <c r="H168" s="15"/>
      <c r="I168" s="15"/>
      <c r="J168" s="15"/>
      <c r="K168" s="15"/>
    </row>
    <row r="169" spans="2:11" x14ac:dyDescent="0.2">
      <c r="B169" s="12"/>
      <c r="C169" s="12"/>
      <c r="D169" s="15"/>
      <c r="E169" s="15"/>
      <c r="F169" s="15"/>
      <c r="G169" s="15"/>
      <c r="H169" s="15"/>
      <c r="I169" s="15"/>
      <c r="J169" s="15"/>
      <c r="K169" s="15"/>
    </row>
    <row r="170" spans="2:11" x14ac:dyDescent="0.2">
      <c r="B170" s="12"/>
      <c r="C170" s="12"/>
      <c r="D170" s="15"/>
      <c r="E170" s="15"/>
      <c r="F170" s="15"/>
      <c r="G170" s="15"/>
      <c r="H170" s="15"/>
      <c r="I170" s="15"/>
      <c r="J170" s="15"/>
      <c r="K170" s="15"/>
    </row>
    <row r="171" spans="2:11" x14ac:dyDescent="0.2">
      <c r="B171" s="12"/>
      <c r="C171" s="12"/>
      <c r="D171" s="15"/>
      <c r="E171" s="15"/>
      <c r="F171" s="15"/>
      <c r="G171" s="15"/>
      <c r="H171" s="15"/>
      <c r="I171" s="15"/>
      <c r="J171" s="15"/>
      <c r="K171" s="15"/>
    </row>
    <row r="172" spans="2:11" x14ac:dyDescent="0.2">
      <c r="B172" s="12"/>
      <c r="C172" s="12"/>
      <c r="D172" s="15"/>
      <c r="E172" s="15"/>
      <c r="F172" s="15"/>
      <c r="G172" s="15"/>
      <c r="H172" s="15"/>
      <c r="I172" s="15"/>
      <c r="J172" s="15"/>
      <c r="K172" s="15"/>
    </row>
    <row r="173" spans="2:11" x14ac:dyDescent="0.2">
      <c r="B173" s="12"/>
      <c r="C173" s="12"/>
      <c r="D173" s="15"/>
      <c r="E173" s="15"/>
      <c r="F173" s="15"/>
      <c r="G173" s="15"/>
      <c r="H173" s="15"/>
      <c r="I173" s="15"/>
      <c r="J173" s="15"/>
      <c r="K173" s="15"/>
    </row>
    <row r="174" spans="2:11" x14ac:dyDescent="0.2">
      <c r="B174" s="12"/>
      <c r="C174" s="12"/>
      <c r="D174" s="15"/>
      <c r="E174" s="15"/>
      <c r="F174" s="15"/>
      <c r="G174" s="15"/>
      <c r="H174" s="15"/>
      <c r="I174" s="15"/>
      <c r="J174" s="15"/>
      <c r="K174" s="15"/>
    </row>
    <row r="175" spans="2:11" x14ac:dyDescent="0.2">
      <c r="B175" s="12"/>
      <c r="C175" s="12"/>
      <c r="D175" s="15"/>
      <c r="E175" s="15"/>
      <c r="F175" s="15"/>
      <c r="G175" s="15"/>
      <c r="H175" s="15"/>
      <c r="I175" s="15"/>
      <c r="J175" s="15"/>
      <c r="K175" s="15"/>
    </row>
    <row r="176" spans="2:11" x14ac:dyDescent="0.2">
      <c r="B176" s="12"/>
      <c r="C176" s="12"/>
      <c r="D176" s="15"/>
      <c r="E176" s="15"/>
      <c r="F176" s="15"/>
      <c r="G176" s="15"/>
      <c r="H176" s="15"/>
      <c r="I176" s="15"/>
      <c r="J176" s="15"/>
      <c r="K176" s="15"/>
    </row>
    <row r="177" spans="2:11" x14ac:dyDescent="0.2">
      <c r="B177" s="12"/>
      <c r="C177" s="12"/>
      <c r="D177" s="15"/>
      <c r="E177" s="15"/>
      <c r="F177" s="15"/>
      <c r="G177" s="15"/>
      <c r="H177" s="15"/>
      <c r="I177" s="15"/>
      <c r="J177" s="15"/>
      <c r="K177" s="15"/>
    </row>
    <row r="178" spans="2:11" x14ac:dyDescent="0.2">
      <c r="B178" s="12"/>
      <c r="C178" s="12"/>
      <c r="D178" s="15"/>
      <c r="E178" s="15"/>
      <c r="F178" s="15"/>
      <c r="G178" s="15"/>
      <c r="H178" s="15"/>
      <c r="I178" s="15"/>
      <c r="J178" s="15"/>
      <c r="K178" s="15"/>
    </row>
    <row r="179" spans="2:11" x14ac:dyDescent="0.2">
      <c r="B179" s="12"/>
      <c r="C179" s="12"/>
      <c r="D179" s="15"/>
      <c r="E179" s="15"/>
      <c r="F179" s="15"/>
      <c r="G179" s="15"/>
      <c r="H179" s="15"/>
      <c r="I179" s="15"/>
      <c r="J179" s="15"/>
      <c r="K179" s="15"/>
    </row>
    <row r="180" spans="2:11" x14ac:dyDescent="0.2">
      <c r="B180" s="12"/>
      <c r="C180" s="12"/>
      <c r="D180" s="15"/>
      <c r="E180" s="15"/>
      <c r="F180" s="15"/>
      <c r="G180" s="15"/>
      <c r="H180" s="15"/>
      <c r="I180" s="15"/>
      <c r="J180" s="15"/>
      <c r="K180" s="15"/>
    </row>
    <row r="181" spans="2:11" x14ac:dyDescent="0.2">
      <c r="B181" s="12"/>
      <c r="C181" s="12"/>
      <c r="D181" s="15"/>
      <c r="E181" s="15"/>
      <c r="F181" s="15"/>
      <c r="G181" s="15"/>
      <c r="H181" s="15"/>
      <c r="I181" s="15"/>
      <c r="J181" s="15"/>
      <c r="K181" s="15"/>
    </row>
    <row r="182" spans="2:11" x14ac:dyDescent="0.2">
      <c r="B182" s="12"/>
      <c r="C182" s="12"/>
      <c r="D182" s="15"/>
      <c r="E182" s="15"/>
      <c r="F182" s="15"/>
      <c r="G182" s="15"/>
      <c r="H182" s="15"/>
      <c r="I182" s="15"/>
      <c r="J182" s="15"/>
      <c r="K182" s="15"/>
    </row>
    <row r="183" spans="2:11" x14ac:dyDescent="0.2">
      <c r="B183" s="12"/>
      <c r="C183" s="12"/>
      <c r="D183" s="15"/>
      <c r="E183" s="15"/>
      <c r="F183" s="15"/>
      <c r="G183" s="15"/>
      <c r="H183" s="15"/>
      <c r="I183" s="15"/>
      <c r="J183" s="15"/>
      <c r="K183" s="15"/>
    </row>
    <row r="184" spans="2:11" x14ac:dyDescent="0.2">
      <c r="B184" s="12"/>
      <c r="C184" s="12"/>
      <c r="D184" s="15"/>
      <c r="E184" s="15"/>
      <c r="F184" s="15"/>
      <c r="G184" s="15"/>
      <c r="H184" s="15"/>
      <c r="I184" s="15"/>
      <c r="J184" s="15"/>
      <c r="K184" s="15"/>
    </row>
    <row r="185" spans="2:11" x14ac:dyDescent="0.2">
      <c r="B185" s="12"/>
      <c r="C185" s="12"/>
      <c r="D185" s="15"/>
      <c r="E185" s="15"/>
      <c r="F185" s="15"/>
      <c r="G185" s="15"/>
      <c r="H185" s="15"/>
      <c r="I185" s="15"/>
      <c r="J185" s="15"/>
      <c r="K185" s="15"/>
    </row>
    <row r="186" spans="2:11" x14ac:dyDescent="0.2">
      <c r="B186" s="12"/>
      <c r="C186" s="12"/>
      <c r="D186" s="15"/>
      <c r="E186" s="15"/>
      <c r="F186" s="15"/>
      <c r="G186" s="15"/>
      <c r="H186" s="15"/>
      <c r="I186" s="15"/>
      <c r="J186" s="15"/>
      <c r="K186" s="15"/>
    </row>
    <row r="187" spans="2:11" x14ac:dyDescent="0.2">
      <c r="B187" s="12"/>
      <c r="C187" s="12"/>
      <c r="D187" s="15"/>
      <c r="E187" s="15"/>
      <c r="F187" s="15"/>
      <c r="G187" s="15"/>
      <c r="H187" s="15"/>
      <c r="I187" s="15"/>
      <c r="J187" s="15"/>
      <c r="K187" s="15"/>
    </row>
    <row r="188" spans="2:11" x14ac:dyDescent="0.2">
      <c r="B188" s="12"/>
      <c r="C188" s="12"/>
      <c r="D188" s="15"/>
      <c r="E188" s="15"/>
      <c r="F188" s="15"/>
      <c r="G188" s="15"/>
      <c r="H188" s="15"/>
      <c r="I188" s="15"/>
      <c r="J188" s="15"/>
      <c r="K188" s="15"/>
    </row>
    <row r="189" spans="2:11" x14ac:dyDescent="0.2">
      <c r="B189" s="12"/>
      <c r="C189" s="12"/>
      <c r="D189" s="15"/>
      <c r="E189" s="15"/>
      <c r="F189" s="15"/>
      <c r="G189" s="15"/>
      <c r="H189" s="15"/>
      <c r="I189" s="15"/>
      <c r="J189" s="15"/>
      <c r="K189" s="15"/>
    </row>
    <row r="190" spans="2:11" x14ac:dyDescent="0.2">
      <c r="B190" s="12"/>
      <c r="C190" s="12"/>
      <c r="D190" s="15"/>
      <c r="E190" s="15"/>
      <c r="F190" s="15"/>
      <c r="G190" s="15"/>
      <c r="H190" s="15"/>
      <c r="I190" s="15"/>
      <c r="J190" s="15"/>
      <c r="K190" s="15"/>
    </row>
    <row r="191" spans="2:11" x14ac:dyDescent="0.2">
      <c r="B191" s="12"/>
      <c r="C191" s="12"/>
      <c r="D191" s="15"/>
      <c r="E191" s="15"/>
      <c r="F191" s="15"/>
      <c r="G191" s="15"/>
      <c r="H191" s="15"/>
      <c r="I191" s="15"/>
      <c r="J191" s="15"/>
      <c r="K191" s="15"/>
    </row>
    <row r="192" spans="2:11" x14ac:dyDescent="0.2">
      <c r="B192" s="12"/>
      <c r="C192" s="12"/>
      <c r="D192" s="15"/>
      <c r="E192" s="15"/>
      <c r="F192" s="15"/>
      <c r="G192" s="15"/>
      <c r="H192" s="15"/>
      <c r="I192" s="15"/>
      <c r="J192" s="15"/>
      <c r="K192" s="15"/>
    </row>
    <row r="193" spans="2:11" x14ac:dyDescent="0.2">
      <c r="B193" s="12"/>
      <c r="C193" s="12"/>
      <c r="D193" s="15"/>
      <c r="E193" s="15"/>
      <c r="F193" s="15"/>
      <c r="G193" s="15"/>
      <c r="H193" s="15"/>
      <c r="I193" s="15"/>
      <c r="J193" s="15"/>
      <c r="K193" s="15"/>
    </row>
    <row r="194" spans="2:11" x14ac:dyDescent="0.2">
      <c r="B194" s="12"/>
      <c r="C194" s="12"/>
      <c r="D194" s="15"/>
      <c r="E194" s="15"/>
      <c r="F194" s="15"/>
      <c r="G194" s="15"/>
      <c r="H194" s="15"/>
      <c r="I194" s="15"/>
      <c r="J194" s="15"/>
      <c r="K194" s="15"/>
    </row>
    <row r="195" spans="2:11" x14ac:dyDescent="0.2">
      <c r="B195" s="12"/>
      <c r="C195" s="12"/>
      <c r="D195" s="15"/>
      <c r="E195" s="15"/>
      <c r="F195" s="15"/>
      <c r="G195" s="15"/>
      <c r="H195" s="15"/>
      <c r="I195" s="15"/>
      <c r="J195" s="15"/>
      <c r="K195" s="15"/>
    </row>
    <row r="196" spans="2:11" x14ac:dyDescent="0.2">
      <c r="B196" s="12"/>
      <c r="C196" s="12"/>
      <c r="D196" s="15"/>
      <c r="E196" s="15"/>
      <c r="F196" s="15"/>
      <c r="G196" s="15"/>
      <c r="H196" s="15"/>
      <c r="I196" s="15"/>
      <c r="J196" s="15"/>
      <c r="K196" s="15"/>
    </row>
    <row r="197" spans="2:11" x14ac:dyDescent="0.2">
      <c r="B197" s="12"/>
      <c r="C197" s="12"/>
      <c r="D197" s="15"/>
      <c r="E197" s="15"/>
      <c r="F197" s="15"/>
      <c r="G197" s="15"/>
      <c r="H197" s="15"/>
      <c r="I197" s="15"/>
      <c r="J197" s="15"/>
      <c r="K197" s="15"/>
    </row>
    <row r="198" spans="2:11" x14ac:dyDescent="0.2">
      <c r="B198" s="12"/>
      <c r="C198" s="12"/>
      <c r="D198" s="15"/>
      <c r="E198" s="15"/>
      <c r="F198" s="15"/>
      <c r="G198" s="15"/>
      <c r="H198" s="15"/>
      <c r="I198" s="15"/>
      <c r="J198" s="15"/>
      <c r="K198" s="15"/>
    </row>
    <row r="199" spans="2:11" x14ac:dyDescent="0.2">
      <c r="B199" s="12"/>
      <c r="C199" s="12"/>
      <c r="D199" s="15"/>
      <c r="E199" s="15"/>
      <c r="F199" s="15"/>
      <c r="G199" s="15"/>
      <c r="H199" s="15"/>
      <c r="I199" s="15"/>
      <c r="J199" s="15"/>
      <c r="K199" s="15"/>
    </row>
    <row r="200" spans="2:11" x14ac:dyDescent="0.2">
      <c r="B200" s="12"/>
      <c r="C200" s="12"/>
      <c r="D200" s="15"/>
      <c r="E200" s="15"/>
      <c r="F200" s="15"/>
      <c r="G200" s="15"/>
      <c r="H200" s="15"/>
      <c r="I200" s="15"/>
      <c r="J200" s="15"/>
      <c r="K200" s="15"/>
    </row>
    <row r="201" spans="2:11" x14ac:dyDescent="0.2">
      <c r="B201" s="12"/>
      <c r="C201" s="12"/>
      <c r="D201" s="15"/>
      <c r="E201" s="15"/>
      <c r="F201" s="15"/>
      <c r="G201" s="15"/>
      <c r="H201" s="15"/>
      <c r="I201" s="15"/>
      <c r="J201" s="15"/>
      <c r="K201" s="15"/>
    </row>
    <row r="202" spans="2:11" x14ac:dyDescent="0.2">
      <c r="B202" s="12"/>
      <c r="C202" s="12"/>
      <c r="D202" s="15"/>
      <c r="E202" s="15"/>
      <c r="F202" s="15"/>
      <c r="G202" s="15"/>
      <c r="H202" s="15"/>
      <c r="I202" s="15"/>
      <c r="J202" s="15"/>
      <c r="K202" s="15"/>
    </row>
    <row r="203" spans="2:11" x14ac:dyDescent="0.2">
      <c r="B203" s="12"/>
      <c r="C203" s="12"/>
      <c r="D203" s="15"/>
      <c r="E203" s="15"/>
      <c r="F203" s="15"/>
      <c r="G203" s="15"/>
      <c r="H203" s="15"/>
      <c r="I203" s="15"/>
      <c r="J203" s="15"/>
      <c r="K203" s="15"/>
    </row>
    <row r="204" spans="2:11" x14ac:dyDescent="0.2">
      <c r="B204" s="12"/>
      <c r="C204" s="12"/>
      <c r="D204" s="15"/>
      <c r="E204" s="15"/>
      <c r="F204" s="15"/>
      <c r="G204" s="15"/>
      <c r="H204" s="15"/>
      <c r="I204" s="15"/>
      <c r="J204" s="15"/>
      <c r="K204" s="15"/>
    </row>
    <row r="205" spans="2:11" x14ac:dyDescent="0.2">
      <c r="B205" s="12"/>
      <c r="C205" s="12"/>
      <c r="D205" s="15"/>
      <c r="E205" s="15"/>
      <c r="F205" s="15"/>
      <c r="G205" s="15"/>
      <c r="H205" s="15"/>
      <c r="I205" s="15"/>
      <c r="J205" s="15"/>
      <c r="K205" s="15"/>
    </row>
    <row r="206" spans="2:11" x14ac:dyDescent="0.2">
      <c r="B206" s="12"/>
      <c r="C206" s="12"/>
      <c r="D206" s="15"/>
      <c r="E206" s="15"/>
      <c r="F206" s="15"/>
      <c r="G206" s="15"/>
      <c r="H206" s="15"/>
      <c r="I206" s="15"/>
      <c r="J206" s="15"/>
      <c r="K206" s="15"/>
    </row>
    <row r="207" spans="2:11" x14ac:dyDescent="0.2">
      <c r="B207" s="12"/>
      <c r="C207" s="12"/>
      <c r="D207" s="15"/>
      <c r="E207" s="15"/>
      <c r="F207" s="15"/>
      <c r="G207" s="15"/>
      <c r="H207" s="15"/>
      <c r="I207" s="15"/>
      <c r="J207" s="15"/>
      <c r="K207" s="15"/>
    </row>
    <row r="208" spans="2:11" x14ac:dyDescent="0.2">
      <c r="B208" s="12"/>
      <c r="C208" s="12"/>
      <c r="D208" s="15"/>
      <c r="E208" s="15"/>
      <c r="F208" s="15"/>
      <c r="G208" s="15"/>
      <c r="H208" s="15"/>
      <c r="I208" s="15"/>
      <c r="J208" s="15"/>
      <c r="K208" s="15"/>
    </row>
    <row r="209" spans="2:11" x14ac:dyDescent="0.2">
      <c r="B209" s="12"/>
      <c r="C209" s="12"/>
      <c r="D209" s="15"/>
      <c r="E209" s="15"/>
      <c r="F209" s="15"/>
      <c r="G209" s="15"/>
      <c r="H209" s="15"/>
      <c r="I209" s="15"/>
      <c r="J209" s="15"/>
      <c r="K209" s="15"/>
    </row>
    <row r="210" spans="2:11" x14ac:dyDescent="0.2">
      <c r="B210" s="12"/>
      <c r="C210" s="12"/>
      <c r="D210" s="15"/>
      <c r="E210" s="15"/>
      <c r="F210" s="15"/>
      <c r="G210" s="15"/>
      <c r="H210" s="15"/>
      <c r="I210" s="15"/>
      <c r="J210" s="15"/>
      <c r="K210" s="15"/>
    </row>
    <row r="211" spans="2:11" x14ac:dyDescent="0.2">
      <c r="B211" s="12"/>
      <c r="C211" s="12"/>
      <c r="D211" s="15"/>
      <c r="E211" s="15"/>
      <c r="F211" s="15"/>
      <c r="G211" s="15"/>
      <c r="H211" s="15"/>
      <c r="I211" s="15"/>
      <c r="J211" s="15"/>
      <c r="K211" s="15"/>
    </row>
    <row r="212" spans="2:11" x14ac:dyDescent="0.2">
      <c r="B212" s="12"/>
      <c r="C212" s="12"/>
      <c r="D212" s="15"/>
      <c r="E212" s="15"/>
      <c r="F212" s="15"/>
      <c r="G212" s="15"/>
      <c r="H212" s="15"/>
      <c r="I212" s="15"/>
      <c r="J212" s="15"/>
      <c r="K212" s="15"/>
    </row>
    <row r="213" spans="2:11" x14ac:dyDescent="0.2">
      <c r="B213" s="12"/>
      <c r="C213" s="12"/>
      <c r="D213" s="15"/>
      <c r="E213" s="15"/>
      <c r="F213" s="15"/>
      <c r="G213" s="15"/>
      <c r="H213" s="15"/>
      <c r="I213" s="15"/>
      <c r="J213" s="15"/>
      <c r="K213" s="15"/>
    </row>
    <row r="214" spans="2:11" x14ac:dyDescent="0.2">
      <c r="B214" s="12"/>
      <c r="C214" s="12"/>
      <c r="D214" s="15"/>
      <c r="E214" s="15"/>
      <c r="F214" s="15"/>
      <c r="G214" s="15"/>
      <c r="H214" s="15"/>
      <c r="I214" s="15"/>
      <c r="J214" s="15"/>
      <c r="K214" s="15"/>
    </row>
    <row r="215" spans="2:11" x14ac:dyDescent="0.2">
      <c r="B215" s="12"/>
      <c r="C215" s="12"/>
      <c r="D215" s="15"/>
      <c r="E215" s="15"/>
      <c r="F215" s="15"/>
      <c r="G215" s="15"/>
      <c r="H215" s="15"/>
      <c r="I215" s="15"/>
      <c r="J215" s="15"/>
      <c r="K215" s="15"/>
    </row>
    <row r="216" spans="2:11" x14ac:dyDescent="0.2">
      <c r="B216" s="12"/>
      <c r="C216" s="12"/>
      <c r="D216" s="15"/>
      <c r="E216" s="15"/>
      <c r="F216" s="15"/>
      <c r="G216" s="15"/>
      <c r="H216" s="15"/>
      <c r="I216" s="15"/>
      <c r="J216" s="15"/>
      <c r="K216" s="15"/>
    </row>
    <row r="217" spans="2:11" x14ac:dyDescent="0.2">
      <c r="B217" s="12"/>
      <c r="C217" s="12"/>
      <c r="D217" s="15"/>
      <c r="E217" s="15"/>
      <c r="F217" s="15"/>
      <c r="G217" s="15"/>
      <c r="H217" s="15"/>
      <c r="I217" s="15"/>
      <c r="J217" s="15"/>
      <c r="K217" s="15"/>
    </row>
    <row r="218" spans="2:11" x14ac:dyDescent="0.2">
      <c r="B218" s="12"/>
      <c r="C218" s="12"/>
      <c r="D218" s="15"/>
      <c r="E218" s="15"/>
      <c r="F218" s="15"/>
      <c r="G218" s="15"/>
      <c r="H218" s="15"/>
      <c r="I218" s="15"/>
      <c r="J218" s="15"/>
      <c r="K218" s="15"/>
    </row>
    <row r="219" spans="2:11" x14ac:dyDescent="0.2">
      <c r="B219" s="12"/>
      <c r="C219" s="12"/>
      <c r="D219" s="15"/>
      <c r="E219" s="15"/>
      <c r="F219" s="15"/>
      <c r="G219" s="15"/>
      <c r="H219" s="15"/>
      <c r="I219" s="15"/>
      <c r="J219" s="15"/>
      <c r="K219" s="15"/>
    </row>
    <row r="220" spans="2:11" x14ac:dyDescent="0.2">
      <c r="B220" s="12"/>
      <c r="C220" s="12"/>
      <c r="D220" s="15"/>
      <c r="E220" s="15"/>
      <c r="F220" s="15"/>
      <c r="G220" s="15"/>
      <c r="H220" s="15"/>
      <c r="I220" s="15"/>
      <c r="J220" s="15"/>
      <c r="K220" s="15"/>
    </row>
    <row r="221" spans="2:11" x14ac:dyDescent="0.2">
      <c r="B221" s="12"/>
      <c r="C221" s="12"/>
      <c r="D221" s="15"/>
      <c r="E221" s="15"/>
      <c r="F221" s="15"/>
      <c r="G221" s="15"/>
      <c r="H221" s="15"/>
      <c r="I221" s="15"/>
      <c r="J221" s="15"/>
      <c r="K221" s="15"/>
    </row>
    <row r="222" spans="2:11" x14ac:dyDescent="0.2">
      <c r="B222" s="12"/>
      <c r="C222" s="12"/>
      <c r="D222" s="15"/>
      <c r="E222" s="15"/>
      <c r="F222" s="15"/>
      <c r="G222" s="15"/>
      <c r="H222" s="15"/>
      <c r="I222" s="15"/>
      <c r="J222" s="15"/>
      <c r="K222" s="15"/>
    </row>
    <row r="223" spans="2:11" x14ac:dyDescent="0.2">
      <c r="B223" s="12"/>
      <c r="C223" s="12"/>
      <c r="D223" s="15"/>
      <c r="E223" s="15"/>
      <c r="F223" s="15"/>
      <c r="G223" s="15"/>
      <c r="H223" s="15"/>
      <c r="I223" s="15"/>
      <c r="J223" s="15"/>
      <c r="K223" s="15"/>
    </row>
    <row r="224" spans="2:11" x14ac:dyDescent="0.2">
      <c r="B224" s="12"/>
      <c r="C224" s="12"/>
      <c r="D224" s="15"/>
      <c r="E224" s="15"/>
      <c r="F224" s="15"/>
      <c r="G224" s="15"/>
      <c r="H224" s="15"/>
      <c r="I224" s="15"/>
      <c r="J224" s="15"/>
      <c r="K224" s="15"/>
    </row>
    <row r="225" spans="2:11" x14ac:dyDescent="0.2">
      <c r="B225" s="12"/>
      <c r="C225" s="12"/>
      <c r="D225" s="15"/>
      <c r="E225" s="15"/>
      <c r="F225" s="15"/>
      <c r="G225" s="15"/>
      <c r="H225" s="15"/>
      <c r="I225" s="15"/>
      <c r="J225" s="15"/>
      <c r="K225" s="15"/>
    </row>
    <row r="226" spans="2:11" x14ac:dyDescent="0.2">
      <c r="B226" s="12"/>
      <c r="C226" s="12"/>
      <c r="D226" s="15"/>
      <c r="E226" s="15"/>
      <c r="F226" s="15"/>
      <c r="G226" s="15"/>
      <c r="H226" s="15"/>
      <c r="I226" s="15"/>
      <c r="J226" s="15"/>
      <c r="K226" s="15"/>
    </row>
    <row r="227" spans="2:11" x14ac:dyDescent="0.2">
      <c r="B227" s="12"/>
      <c r="C227" s="12"/>
      <c r="D227" s="15"/>
      <c r="E227" s="15"/>
      <c r="F227" s="15"/>
      <c r="G227" s="15"/>
      <c r="H227" s="15"/>
      <c r="I227" s="15"/>
      <c r="J227" s="15"/>
      <c r="K227" s="15"/>
    </row>
    <row r="228" spans="2:11" x14ac:dyDescent="0.2">
      <c r="B228" s="12"/>
      <c r="C228" s="12"/>
      <c r="D228" s="15"/>
      <c r="E228" s="15"/>
      <c r="F228" s="15"/>
      <c r="G228" s="15"/>
      <c r="H228" s="15"/>
      <c r="I228" s="15"/>
      <c r="J228" s="15"/>
      <c r="K228" s="15"/>
    </row>
    <row r="229" spans="2:11" x14ac:dyDescent="0.2">
      <c r="B229" s="12"/>
      <c r="C229" s="12"/>
      <c r="D229" s="15"/>
      <c r="E229" s="15"/>
      <c r="F229" s="15"/>
      <c r="G229" s="15"/>
      <c r="H229" s="15"/>
      <c r="I229" s="15"/>
      <c r="J229" s="15"/>
      <c r="K229" s="15"/>
    </row>
    <row r="230" spans="2:11" x14ac:dyDescent="0.2">
      <c r="B230" s="12"/>
      <c r="C230" s="12"/>
      <c r="D230" s="15"/>
      <c r="E230" s="15"/>
      <c r="F230" s="15"/>
      <c r="G230" s="15"/>
      <c r="H230" s="15"/>
      <c r="I230" s="15"/>
      <c r="J230" s="15"/>
      <c r="K230" s="15"/>
    </row>
    <row r="231" spans="2:11" x14ac:dyDescent="0.2">
      <c r="B231" s="12"/>
      <c r="C231" s="12"/>
      <c r="D231" s="15"/>
      <c r="E231" s="15"/>
      <c r="F231" s="15"/>
      <c r="G231" s="15"/>
      <c r="H231" s="15"/>
      <c r="I231" s="15"/>
      <c r="J231" s="15"/>
      <c r="K231" s="15"/>
    </row>
    <row r="232" spans="2:11" x14ac:dyDescent="0.2">
      <c r="B232" s="12"/>
      <c r="C232" s="12"/>
      <c r="D232" s="15"/>
      <c r="E232" s="15"/>
      <c r="F232" s="15"/>
      <c r="G232" s="15"/>
      <c r="H232" s="15"/>
      <c r="I232" s="15"/>
      <c r="J232" s="15"/>
      <c r="K232" s="15"/>
    </row>
    <row r="233" spans="2:11" x14ac:dyDescent="0.2">
      <c r="B233" s="12"/>
      <c r="C233" s="12"/>
      <c r="D233" s="15"/>
      <c r="E233" s="15"/>
      <c r="F233" s="15"/>
      <c r="G233" s="15"/>
      <c r="H233" s="15"/>
      <c r="I233" s="15"/>
      <c r="J233" s="15"/>
      <c r="K233" s="15"/>
    </row>
    <row r="234" spans="2:11" x14ac:dyDescent="0.2">
      <c r="B234" s="12"/>
      <c r="C234" s="12"/>
      <c r="D234" s="15"/>
      <c r="E234" s="15"/>
      <c r="F234" s="15"/>
      <c r="G234" s="15"/>
      <c r="H234" s="15"/>
      <c r="I234" s="15"/>
      <c r="J234" s="15"/>
      <c r="K234" s="15"/>
    </row>
    <row r="235" spans="2:11" x14ac:dyDescent="0.2">
      <c r="B235" s="12"/>
      <c r="C235" s="12"/>
      <c r="D235" s="15"/>
      <c r="E235" s="15"/>
      <c r="F235" s="15"/>
      <c r="G235" s="15"/>
      <c r="H235" s="15"/>
      <c r="I235" s="15"/>
      <c r="J235" s="15"/>
      <c r="K235" s="15"/>
    </row>
    <row r="236" spans="2:11" x14ac:dyDescent="0.2">
      <c r="B236" s="12"/>
      <c r="C236" s="12"/>
      <c r="D236" s="15"/>
      <c r="E236" s="15"/>
      <c r="F236" s="15"/>
      <c r="G236" s="15"/>
      <c r="H236" s="15"/>
      <c r="I236" s="15"/>
      <c r="J236" s="15"/>
      <c r="K236" s="15"/>
    </row>
    <row r="237" spans="2:11" x14ac:dyDescent="0.2">
      <c r="B237" s="12"/>
      <c r="C237" s="12"/>
      <c r="D237" s="15"/>
      <c r="E237" s="15"/>
      <c r="F237" s="15"/>
      <c r="G237" s="15"/>
      <c r="H237" s="15"/>
      <c r="I237" s="15"/>
      <c r="J237" s="15"/>
      <c r="K237" s="15"/>
    </row>
    <row r="238" spans="2:11" x14ac:dyDescent="0.2">
      <c r="B238" s="12"/>
      <c r="C238" s="12"/>
      <c r="D238" s="15"/>
      <c r="E238" s="15"/>
      <c r="F238" s="15"/>
      <c r="G238" s="15"/>
      <c r="H238" s="15"/>
      <c r="I238" s="15"/>
      <c r="J238" s="15"/>
      <c r="K238" s="15"/>
    </row>
    <row r="239" spans="2:11" x14ac:dyDescent="0.2">
      <c r="B239" s="12"/>
      <c r="C239" s="12"/>
      <c r="D239" s="15"/>
      <c r="E239" s="15"/>
      <c r="F239" s="15"/>
      <c r="G239" s="15"/>
      <c r="H239" s="15"/>
      <c r="I239" s="15"/>
      <c r="J239" s="15"/>
      <c r="K239" s="15"/>
    </row>
    <row r="240" spans="2:11" x14ac:dyDescent="0.2">
      <c r="B240" s="12"/>
      <c r="C240" s="12"/>
      <c r="D240" s="15"/>
      <c r="E240" s="15"/>
      <c r="F240" s="15"/>
      <c r="G240" s="15"/>
      <c r="H240" s="15"/>
      <c r="I240" s="15"/>
      <c r="J240" s="15"/>
      <c r="K240" s="15"/>
    </row>
    <row r="241" spans="2:11" x14ac:dyDescent="0.2">
      <c r="B241" s="12"/>
      <c r="C241" s="12"/>
      <c r="D241" s="15"/>
      <c r="E241" s="15"/>
      <c r="F241" s="15"/>
      <c r="G241" s="15"/>
      <c r="H241" s="15"/>
      <c r="I241" s="15"/>
      <c r="J241" s="15"/>
      <c r="K241" s="15"/>
    </row>
    <row r="242" spans="2:11" x14ac:dyDescent="0.2">
      <c r="B242" s="12"/>
      <c r="C242" s="12"/>
      <c r="D242" s="15"/>
      <c r="E242" s="15"/>
      <c r="F242" s="15"/>
      <c r="G242" s="15"/>
      <c r="H242" s="15"/>
      <c r="I242" s="15"/>
      <c r="J242" s="15"/>
      <c r="K242" s="15"/>
    </row>
    <row r="243" spans="2:11" x14ac:dyDescent="0.2">
      <c r="B243" s="12"/>
      <c r="C243" s="12"/>
      <c r="D243" s="15"/>
      <c r="E243" s="15"/>
      <c r="F243" s="15"/>
      <c r="G243" s="15"/>
      <c r="H243" s="15"/>
      <c r="I243" s="15"/>
      <c r="J243" s="15"/>
      <c r="K243" s="15"/>
    </row>
    <row r="244" spans="2:11" x14ac:dyDescent="0.2">
      <c r="B244" s="12"/>
      <c r="C244" s="12"/>
      <c r="D244" s="15"/>
      <c r="E244" s="15"/>
      <c r="F244" s="15"/>
      <c r="G244" s="15"/>
      <c r="H244" s="15"/>
      <c r="I244" s="15"/>
      <c r="J244" s="15"/>
      <c r="K244" s="15"/>
    </row>
    <row r="245" spans="2:11" x14ac:dyDescent="0.2">
      <c r="B245" s="12"/>
      <c r="C245" s="12"/>
      <c r="D245" s="15"/>
      <c r="E245" s="15"/>
      <c r="F245" s="15"/>
      <c r="G245" s="15"/>
      <c r="H245" s="15"/>
      <c r="I245" s="15"/>
      <c r="J245" s="15"/>
      <c r="K245" s="15"/>
    </row>
    <row r="246" spans="2:11" x14ac:dyDescent="0.2">
      <c r="B246" s="12"/>
      <c r="C246" s="12"/>
      <c r="D246" s="15"/>
      <c r="E246" s="15"/>
      <c r="F246" s="15"/>
      <c r="G246" s="15"/>
      <c r="H246" s="15"/>
      <c r="I246" s="15"/>
      <c r="J246" s="15"/>
      <c r="K246" s="15"/>
    </row>
    <row r="247" spans="2:11" x14ac:dyDescent="0.2">
      <c r="B247" s="12"/>
      <c r="C247" s="12"/>
      <c r="D247" s="15"/>
      <c r="E247" s="15"/>
      <c r="F247" s="15"/>
      <c r="G247" s="15"/>
      <c r="H247" s="15"/>
      <c r="I247" s="15"/>
      <c r="J247" s="15"/>
      <c r="K247" s="15"/>
    </row>
    <row r="248" spans="2:11" x14ac:dyDescent="0.2">
      <c r="B248" s="12"/>
      <c r="C248" s="12"/>
      <c r="D248" s="15"/>
      <c r="E248" s="15"/>
      <c r="F248" s="15"/>
      <c r="G248" s="15"/>
      <c r="H248" s="15"/>
      <c r="I248" s="15"/>
      <c r="J248" s="15"/>
      <c r="K248" s="15"/>
    </row>
    <row r="324" spans="2:11" x14ac:dyDescent="0.2">
      <c r="B324" s="12"/>
      <c r="C324" s="12"/>
      <c r="D324" s="15"/>
      <c r="E324" s="15"/>
      <c r="F324" s="15"/>
      <c r="G324" s="15"/>
      <c r="H324" s="15"/>
      <c r="I324" s="15"/>
      <c r="J324" s="15"/>
      <c r="K324" s="15"/>
    </row>
    <row r="325" spans="2:11" x14ac:dyDescent="0.2">
      <c r="B325" s="12"/>
      <c r="C325" s="12"/>
      <c r="D325" s="15"/>
      <c r="E325" s="15"/>
      <c r="F325" s="15"/>
      <c r="G325" s="15"/>
      <c r="H325" s="15"/>
      <c r="I325" s="15"/>
      <c r="J325" s="15"/>
      <c r="K325" s="15"/>
    </row>
    <row r="326" spans="2:11" x14ac:dyDescent="0.2">
      <c r="B326" s="12"/>
      <c r="C326" s="12"/>
      <c r="D326" s="15"/>
      <c r="E326" s="15"/>
      <c r="F326" s="15"/>
      <c r="G326" s="15"/>
      <c r="H326" s="15"/>
      <c r="I326" s="15"/>
      <c r="J326" s="15"/>
      <c r="K326" s="15"/>
    </row>
    <row r="327" spans="2:11" x14ac:dyDescent="0.2">
      <c r="B327" s="12"/>
      <c r="C327" s="12"/>
      <c r="D327" s="15"/>
      <c r="E327" s="15"/>
      <c r="F327" s="15"/>
      <c r="G327" s="15"/>
      <c r="H327" s="15"/>
      <c r="I327" s="15"/>
      <c r="J327" s="15"/>
      <c r="K327" s="15"/>
    </row>
    <row r="328" spans="2:11" x14ac:dyDescent="0.2">
      <c r="B328" s="12"/>
      <c r="C328" s="12"/>
      <c r="D328" s="15"/>
      <c r="E328" s="15"/>
      <c r="F328" s="15"/>
      <c r="G328" s="15"/>
      <c r="H328" s="15"/>
      <c r="I328" s="15"/>
      <c r="J328" s="15"/>
      <c r="K328" s="15"/>
    </row>
    <row r="329" spans="2:11" x14ac:dyDescent="0.2">
      <c r="B329" s="12"/>
      <c r="C329" s="12"/>
      <c r="D329" s="15"/>
      <c r="E329" s="15"/>
      <c r="F329" s="15"/>
      <c r="G329" s="15"/>
      <c r="H329" s="15"/>
      <c r="I329" s="15"/>
      <c r="J329" s="15"/>
      <c r="K329" s="15"/>
    </row>
    <row r="330" spans="2:11" x14ac:dyDescent="0.2">
      <c r="B330" s="12"/>
      <c r="C330" s="12"/>
      <c r="D330" s="15"/>
      <c r="E330" s="15"/>
      <c r="F330" s="15"/>
      <c r="G330" s="15"/>
      <c r="H330" s="15"/>
      <c r="I330" s="15"/>
      <c r="J330" s="15"/>
      <c r="K330" s="15"/>
    </row>
    <row r="331" spans="2:11" x14ac:dyDescent="0.2">
      <c r="B331" s="12"/>
      <c r="C331" s="12"/>
      <c r="D331" s="15"/>
      <c r="E331" s="15"/>
      <c r="F331" s="15"/>
      <c r="G331" s="15"/>
      <c r="H331" s="15"/>
      <c r="I331" s="15"/>
      <c r="J331" s="15"/>
      <c r="K331" s="15"/>
    </row>
    <row r="332" spans="2:11" x14ac:dyDescent="0.2">
      <c r="B332" s="12"/>
      <c r="C332" s="12"/>
      <c r="D332" s="15"/>
      <c r="E332" s="15"/>
      <c r="F332" s="15"/>
      <c r="G332" s="15"/>
      <c r="H332" s="15"/>
      <c r="I332" s="15"/>
      <c r="J332" s="15"/>
      <c r="K332" s="15"/>
    </row>
    <row r="333" spans="2:11" x14ac:dyDescent="0.2">
      <c r="B333" s="12"/>
      <c r="C333" s="12"/>
      <c r="D333" s="15"/>
      <c r="E333" s="15"/>
      <c r="F333" s="15"/>
      <c r="G333" s="15"/>
      <c r="H333" s="15"/>
      <c r="I333" s="15"/>
      <c r="J333" s="15"/>
      <c r="K333" s="15"/>
    </row>
    <row r="334" spans="2:11" x14ac:dyDescent="0.2">
      <c r="B334" s="12"/>
      <c r="C334" s="12"/>
      <c r="D334" s="15"/>
      <c r="E334" s="15"/>
      <c r="F334" s="15"/>
      <c r="G334" s="15"/>
      <c r="H334" s="15"/>
      <c r="I334" s="15"/>
      <c r="J334" s="15"/>
      <c r="K334" s="15"/>
    </row>
    <row r="335" spans="2:11" x14ac:dyDescent="0.2">
      <c r="B335" s="12"/>
      <c r="C335" s="12"/>
      <c r="D335" s="15"/>
      <c r="E335" s="15"/>
      <c r="F335" s="15"/>
      <c r="G335" s="15"/>
      <c r="H335" s="15"/>
      <c r="I335" s="15"/>
      <c r="J335" s="15"/>
      <c r="K335" s="15"/>
    </row>
    <row r="336" spans="2:11" x14ac:dyDescent="0.2">
      <c r="B336" s="12"/>
      <c r="C336" s="12"/>
      <c r="D336" s="15"/>
      <c r="E336" s="15"/>
      <c r="F336" s="15"/>
      <c r="G336" s="15"/>
      <c r="H336" s="15"/>
      <c r="I336" s="15"/>
      <c r="J336" s="15"/>
      <c r="K336" s="15"/>
    </row>
    <row r="337" spans="2:11" x14ac:dyDescent="0.2">
      <c r="B337" s="12"/>
      <c r="C337" s="12"/>
      <c r="D337" s="15"/>
      <c r="E337" s="15"/>
      <c r="F337" s="15"/>
      <c r="G337" s="15"/>
      <c r="H337" s="15"/>
      <c r="I337" s="15"/>
      <c r="J337" s="15"/>
      <c r="K337" s="15"/>
    </row>
    <row r="338" spans="2:11" x14ac:dyDescent="0.2">
      <c r="B338" s="12"/>
      <c r="C338" s="12"/>
      <c r="D338" s="15"/>
      <c r="E338" s="15"/>
      <c r="F338" s="15"/>
      <c r="G338" s="15"/>
      <c r="H338" s="15"/>
      <c r="I338" s="15"/>
      <c r="J338" s="15"/>
      <c r="K338" s="15"/>
    </row>
    <row r="339" spans="2:11" x14ac:dyDescent="0.2">
      <c r="B339" s="12"/>
      <c r="C339" s="12"/>
      <c r="D339" s="15"/>
      <c r="E339" s="15"/>
      <c r="F339" s="15"/>
      <c r="G339" s="15"/>
      <c r="H339" s="15"/>
      <c r="I339" s="15"/>
      <c r="J339" s="15"/>
      <c r="K339" s="15"/>
    </row>
    <row r="340" spans="2:11" x14ac:dyDescent="0.2">
      <c r="B340" s="12"/>
      <c r="C340" s="12"/>
      <c r="D340" s="15"/>
      <c r="E340" s="15"/>
      <c r="F340" s="15"/>
      <c r="G340" s="15"/>
      <c r="H340" s="15"/>
      <c r="I340" s="15"/>
      <c r="J340" s="15"/>
      <c r="K340" s="15"/>
    </row>
  </sheetData>
  <sheetProtection password="AAE8" sheet="1"/>
  <mergeCells count="30">
    <mergeCell ref="B43:B44"/>
    <mergeCell ref="C43:C44"/>
    <mergeCell ref="E31:E32"/>
    <mergeCell ref="D43:D44"/>
    <mergeCell ref="B100:B101"/>
    <mergeCell ref="C87:C88"/>
    <mergeCell ref="B87:B88"/>
    <mergeCell ref="D87:F87"/>
    <mergeCell ref="B47:B48"/>
    <mergeCell ref="C100:C101"/>
    <mergeCell ref="D100:F100"/>
    <mergeCell ref="D47:D48"/>
    <mergeCell ref="C47:C48"/>
    <mergeCell ref="E47:E48"/>
    <mergeCell ref="B31:B32"/>
    <mergeCell ref="C31:C32"/>
    <mergeCell ref="D31:D32"/>
    <mergeCell ref="F31:F32"/>
    <mergeCell ref="D33:D39"/>
    <mergeCell ref="G100:I100"/>
    <mergeCell ref="D15:E15"/>
    <mergeCell ref="F43:H43"/>
    <mergeCell ref="I43:K43"/>
    <mergeCell ref="F47:H47"/>
    <mergeCell ref="I47:K47"/>
    <mergeCell ref="G87:I87"/>
    <mergeCell ref="H31:J31"/>
    <mergeCell ref="K31:M31"/>
    <mergeCell ref="G31:G32"/>
    <mergeCell ref="E43:E44"/>
  </mergeCells>
  <phoneticPr fontId="9" type="noConversion"/>
  <pageMargins left="0.78740157480314965" right="0.78740157480314965" top="0.98425196850393704" bottom="0.98425196850393704" header="0.51181102362204722" footer="0.51181102362204722"/>
  <pageSetup paperSize="9" scale="70" orientation="landscape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defaultSize="0" autoLine="0" autoPict="0">
                <anchor moveWithCells="1">
                  <from>
                    <xdr:col>2</xdr:col>
                    <xdr:colOff>0</xdr:colOff>
                    <xdr:row>10</xdr:row>
                    <xdr:rowOff>19050</xdr:rowOff>
                  </from>
                  <to>
                    <xdr:col>2</xdr:col>
                    <xdr:colOff>2867025</xdr:colOff>
                    <xdr:row>10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5" name="Drop Down 30">
              <controlPr defaultSize="0" autoLine="0" autoPict="0">
                <anchor moveWithCells="1">
                  <from>
                    <xdr:col>2</xdr:col>
                    <xdr:colOff>0</xdr:colOff>
                    <xdr:row>72</xdr:row>
                    <xdr:rowOff>9525</xdr:rowOff>
                  </from>
                  <to>
                    <xdr:col>2</xdr:col>
                    <xdr:colOff>2867025</xdr:colOff>
                    <xdr:row>72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6" name="Drop Down 31">
              <controlPr defaultSize="0" autoLine="0" autoPict="0">
                <anchor moveWithCells="1">
                  <from>
                    <xdr:col>1</xdr:col>
                    <xdr:colOff>3352800</xdr:colOff>
                    <xdr:row>73</xdr:row>
                    <xdr:rowOff>9525</xdr:rowOff>
                  </from>
                  <to>
                    <xdr:col>2</xdr:col>
                    <xdr:colOff>2857500</xdr:colOff>
                    <xdr:row>73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7" name="Drop Down 32">
              <controlPr defaultSize="0" autoLine="0" autoPict="0">
                <anchor moveWithCells="1">
                  <from>
                    <xdr:col>1</xdr:col>
                    <xdr:colOff>3343275</xdr:colOff>
                    <xdr:row>107</xdr:row>
                    <xdr:rowOff>19050</xdr:rowOff>
                  </from>
                  <to>
                    <xdr:col>2</xdr:col>
                    <xdr:colOff>2867025</xdr:colOff>
                    <xdr:row>108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8" name="Drop Down 34">
              <controlPr defaultSize="0" autoLine="0" autoPict="0">
                <anchor moveWithCells="1">
                  <from>
                    <xdr:col>1</xdr:col>
                    <xdr:colOff>0</xdr:colOff>
                    <xdr:row>32</xdr:row>
                    <xdr:rowOff>9525</xdr:rowOff>
                  </from>
                  <to>
                    <xdr:col>2</xdr:col>
                    <xdr:colOff>9525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9" name="Drop Down 35">
              <controlPr defaultSize="0" autoLine="0" autoPict="0">
                <anchor moveWithCells="1">
                  <from>
                    <xdr:col>1</xdr:col>
                    <xdr:colOff>0</xdr:colOff>
                    <xdr:row>33</xdr:row>
                    <xdr:rowOff>9525</xdr:rowOff>
                  </from>
                  <to>
                    <xdr:col>2</xdr:col>
                    <xdr:colOff>9525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10" name="Drop Down 36">
              <controlPr defaultSize="0" autoLine="0" autoPict="0">
                <anchor moveWithCells="1">
                  <from>
                    <xdr:col>1</xdr:col>
                    <xdr:colOff>0</xdr:colOff>
                    <xdr:row>34</xdr:row>
                    <xdr:rowOff>0</xdr:rowOff>
                  </from>
                  <to>
                    <xdr:col>1</xdr:col>
                    <xdr:colOff>3352800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11" name="Drop Down 38">
              <controlPr defaultSize="0" autoLine="0" autoPict="0">
                <anchor moveWithCells="1">
                  <from>
                    <xdr:col>1</xdr:col>
                    <xdr:colOff>9525</xdr:colOff>
                    <xdr:row>62</xdr:row>
                    <xdr:rowOff>9525</xdr:rowOff>
                  </from>
                  <to>
                    <xdr:col>2</xdr:col>
                    <xdr:colOff>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12" name="Drop Down 39">
              <controlPr defaultSize="0" autoLine="0" autoPict="0">
                <anchor moveWithCells="1">
                  <from>
                    <xdr:col>1</xdr:col>
                    <xdr:colOff>0</xdr:colOff>
                    <xdr:row>35</xdr:row>
                    <xdr:rowOff>9525</xdr:rowOff>
                  </from>
                  <to>
                    <xdr:col>1</xdr:col>
                    <xdr:colOff>3352800</xdr:colOff>
                    <xdr:row>36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r:id="rId13" name="Drop Down 41">
              <controlPr defaultSize="0" autoLine="0" autoPict="0">
                <anchor moveWithCells="1">
                  <from>
                    <xdr:col>1</xdr:col>
                    <xdr:colOff>0</xdr:colOff>
                    <xdr:row>36</xdr:row>
                    <xdr:rowOff>19050</xdr:rowOff>
                  </from>
                  <to>
                    <xdr:col>1</xdr:col>
                    <xdr:colOff>3352800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r:id="rId14" name="Drop Down 42">
              <controlPr defaultSize="0" autoLine="0" autoPict="0">
                <anchor moveWithCells="1">
                  <from>
                    <xdr:col>1</xdr:col>
                    <xdr:colOff>9525</xdr:colOff>
                    <xdr:row>37</xdr:row>
                    <xdr:rowOff>19050</xdr:rowOff>
                  </from>
                  <to>
                    <xdr:col>1</xdr:col>
                    <xdr:colOff>3352800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r:id="rId15" name="Drop Down 43">
              <controlPr defaultSize="0" autoLine="0" autoPict="0">
                <anchor moveWithCells="1">
                  <from>
                    <xdr:col>1</xdr:col>
                    <xdr:colOff>9525</xdr:colOff>
                    <xdr:row>38</xdr:row>
                    <xdr:rowOff>9525</xdr:rowOff>
                  </from>
                  <to>
                    <xdr:col>1</xdr:col>
                    <xdr:colOff>3343275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r:id="rId16" name="Drop Down 44">
              <controlPr defaultSize="0" autoLine="0" autoPict="0">
                <anchor moveWithCells="1">
                  <from>
                    <xdr:col>1</xdr:col>
                    <xdr:colOff>0</xdr:colOff>
                    <xdr:row>63</xdr:row>
                    <xdr:rowOff>9525</xdr:rowOff>
                  </from>
                  <to>
                    <xdr:col>1</xdr:col>
                    <xdr:colOff>3352800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r:id="rId17" name="Drop Down 45">
              <controlPr defaultSize="0" autoLine="0" autoPict="0">
                <anchor moveWithCells="1">
                  <from>
                    <xdr:col>1</xdr:col>
                    <xdr:colOff>0</xdr:colOff>
                    <xdr:row>64</xdr:row>
                    <xdr:rowOff>9525</xdr:rowOff>
                  </from>
                  <to>
                    <xdr:col>1</xdr:col>
                    <xdr:colOff>3352800</xdr:colOff>
                    <xdr:row>65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r:id="rId18" name="Drop Down 46">
              <controlPr defaultSize="0" autoLine="0" autoPict="0">
                <anchor moveWithCells="1">
                  <from>
                    <xdr:col>1</xdr:col>
                    <xdr:colOff>9525</xdr:colOff>
                    <xdr:row>65</xdr:row>
                    <xdr:rowOff>0</xdr:rowOff>
                  </from>
                  <to>
                    <xdr:col>1</xdr:col>
                    <xdr:colOff>3352800</xdr:colOff>
                    <xdr:row>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4" r:id="rId19" name="Drop Down 66">
              <controlPr defaultSize="0" autoLine="0" autoPict="0">
                <anchor moveWithCells="1">
                  <from>
                    <xdr:col>1</xdr:col>
                    <xdr:colOff>0</xdr:colOff>
                    <xdr:row>32</xdr:row>
                    <xdr:rowOff>9525</xdr:rowOff>
                  </from>
                  <to>
                    <xdr:col>2</xdr:col>
                    <xdr:colOff>9525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5" r:id="rId20" name="Drop Down 67">
              <controlPr defaultSize="0" autoLine="0" autoPict="0">
                <anchor moveWithCells="1">
                  <from>
                    <xdr:col>1</xdr:col>
                    <xdr:colOff>0</xdr:colOff>
                    <xdr:row>33</xdr:row>
                    <xdr:rowOff>9525</xdr:rowOff>
                  </from>
                  <to>
                    <xdr:col>2</xdr:col>
                    <xdr:colOff>9525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6" r:id="rId21" name="Drop Down 68">
              <controlPr defaultSize="0" autoLine="0" autoPict="0">
                <anchor moveWithCells="1">
                  <from>
                    <xdr:col>1</xdr:col>
                    <xdr:colOff>0</xdr:colOff>
                    <xdr:row>32</xdr:row>
                    <xdr:rowOff>9525</xdr:rowOff>
                  </from>
                  <to>
                    <xdr:col>2</xdr:col>
                    <xdr:colOff>9525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7" r:id="rId22" name="Drop Down 69">
              <controlPr defaultSize="0" autoLine="0" autoPict="0">
                <anchor moveWithCells="1">
                  <from>
                    <xdr:col>1</xdr:col>
                    <xdr:colOff>0</xdr:colOff>
                    <xdr:row>33</xdr:row>
                    <xdr:rowOff>9525</xdr:rowOff>
                  </from>
                  <to>
                    <xdr:col>2</xdr:col>
                    <xdr:colOff>9525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0" r:id="rId23" name="Drop Down 72">
              <controlPr defaultSize="0" autoLine="0" autoPict="0">
                <anchor moveWithCells="1">
                  <from>
                    <xdr:col>1</xdr:col>
                    <xdr:colOff>0</xdr:colOff>
                    <xdr:row>32</xdr:row>
                    <xdr:rowOff>9525</xdr:rowOff>
                  </from>
                  <to>
                    <xdr:col>2</xdr:col>
                    <xdr:colOff>9525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1" r:id="rId24" name="Drop Down 73">
              <controlPr defaultSize="0" autoLine="0" autoPict="0">
                <anchor moveWithCells="1">
                  <from>
                    <xdr:col>1</xdr:col>
                    <xdr:colOff>0</xdr:colOff>
                    <xdr:row>33</xdr:row>
                    <xdr:rowOff>9525</xdr:rowOff>
                  </from>
                  <to>
                    <xdr:col>2</xdr:col>
                    <xdr:colOff>9525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2" r:id="rId25" name="Drop Down 74">
              <controlPr defaultSize="0" autoLine="0" autoPict="0">
                <anchor moveWithCells="1">
                  <from>
                    <xdr:col>1</xdr:col>
                    <xdr:colOff>0</xdr:colOff>
                    <xdr:row>32</xdr:row>
                    <xdr:rowOff>9525</xdr:rowOff>
                  </from>
                  <to>
                    <xdr:col>2</xdr:col>
                    <xdr:colOff>9525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3" r:id="rId26" name="Drop Down 75">
              <controlPr defaultSize="0" autoLine="0" autoPict="0">
                <anchor moveWithCells="1">
                  <from>
                    <xdr:col>1</xdr:col>
                    <xdr:colOff>0</xdr:colOff>
                    <xdr:row>33</xdr:row>
                    <xdr:rowOff>9525</xdr:rowOff>
                  </from>
                  <to>
                    <xdr:col>2</xdr:col>
                    <xdr:colOff>9525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U165"/>
  <sheetViews>
    <sheetView tabSelected="1" topLeftCell="A28" zoomScale="80" zoomScaleNormal="80" zoomScaleSheetLayoutView="100" workbookViewId="0">
      <selection activeCell="C45" sqref="C45"/>
    </sheetView>
  </sheetViews>
  <sheetFormatPr defaultColWidth="8.85546875" defaultRowHeight="12.75" x14ac:dyDescent="0.2"/>
  <cols>
    <col min="1" max="1" width="3.28515625" style="1" customWidth="1"/>
    <col min="2" max="2" width="60" bestFit="1" customWidth="1"/>
    <col min="3" max="3" width="57.7109375" customWidth="1"/>
    <col min="4" max="4" width="23" customWidth="1"/>
    <col min="5" max="5" width="25" customWidth="1"/>
    <col min="6" max="6" width="19" customWidth="1"/>
    <col min="7" max="34" width="19" bestFit="1" customWidth="1"/>
    <col min="35" max="35" width="19.85546875" bestFit="1" customWidth="1"/>
    <col min="36" max="38" width="19" bestFit="1" customWidth="1"/>
    <col min="39" max="43" width="19" customWidth="1"/>
    <col min="44" max="44" width="18.85546875" bestFit="1" customWidth="1"/>
    <col min="45" max="45" width="8.28515625" customWidth="1"/>
    <col min="46" max="46" width="13.7109375" customWidth="1"/>
    <col min="47" max="47" width="15.5703125" customWidth="1"/>
    <col min="48" max="49" width="15.5703125" hidden="1" customWidth="1"/>
    <col min="50" max="50" width="18.7109375" hidden="1" customWidth="1"/>
    <col min="51" max="51" width="15.28515625" hidden="1" customWidth="1"/>
    <col min="52" max="52" width="7.42578125" hidden="1" customWidth="1"/>
    <col min="53" max="53" width="31.5703125" hidden="1" customWidth="1"/>
    <col min="54" max="54" width="10.140625" hidden="1" customWidth="1"/>
    <col min="55" max="55" width="13.42578125" hidden="1" customWidth="1"/>
    <col min="56" max="57" width="16.5703125" hidden="1" customWidth="1"/>
    <col min="58" max="61" width="16.5703125" customWidth="1"/>
    <col min="62" max="76" width="16.5703125" bestFit="1" customWidth="1"/>
    <col min="77" max="85" width="18.28515625" bestFit="1" customWidth="1"/>
  </cols>
  <sheetData>
    <row r="1" spans="2:147" s="1" customFormat="1" ht="13.5" thickBot="1" x14ac:dyDescent="0.25">
      <c r="AW1" s="6"/>
      <c r="AX1" s="6"/>
      <c r="AY1" s="6"/>
      <c r="AZ1" s="6"/>
      <c r="BA1" s="6"/>
      <c r="BB1" s="6"/>
      <c r="BC1" s="6"/>
      <c r="BD1" s="6"/>
      <c r="BE1" s="6"/>
    </row>
    <row r="2" spans="2:147" ht="15.75" x14ac:dyDescent="0.2">
      <c r="B2" s="129" t="s">
        <v>0</v>
      </c>
      <c r="C2" s="538" t="s">
        <v>20</v>
      </c>
      <c r="D2" s="539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6"/>
      <c r="AX2" s="6"/>
      <c r="AY2" s="6"/>
      <c r="AZ2" s="6"/>
      <c r="BA2" s="6"/>
      <c r="BB2" s="6"/>
      <c r="BC2" s="341" t="s">
        <v>262</v>
      </c>
      <c r="BD2" s="6"/>
      <c r="BE2" s="6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</row>
    <row r="3" spans="2:147" ht="18" customHeight="1" x14ac:dyDescent="0.2">
      <c r="B3" s="79" t="s">
        <v>46</v>
      </c>
      <c r="C3" s="540">
        <f>'Plano de Manejo'!C3</f>
        <v>0</v>
      </c>
      <c r="D3" s="54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6"/>
      <c r="AX3" s="36" t="s">
        <v>260</v>
      </c>
      <c r="AY3" s="342">
        <v>186053.85</v>
      </c>
      <c r="AZ3" s="6"/>
      <c r="BA3" s="7" t="s">
        <v>59</v>
      </c>
      <c r="BB3" s="26">
        <f>'Plano de Manejo'!AG8</f>
        <v>37365.15</v>
      </c>
      <c r="BC3" s="133">
        <f>BB3/$AY$4</f>
        <v>0.21158019961561814</v>
      </c>
      <c r="BD3" s="6"/>
      <c r="BE3" s="6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</row>
    <row r="4" spans="2:147" ht="18" customHeight="1" x14ac:dyDescent="0.2">
      <c r="B4" s="79" t="s">
        <v>47</v>
      </c>
      <c r="C4" s="542">
        <f>'Plano de Manejo'!C4</f>
        <v>0</v>
      </c>
      <c r="D4" s="543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6"/>
      <c r="AX4" s="36" t="s">
        <v>261</v>
      </c>
      <c r="AY4" s="343">
        <f>'Plano de Manejo'!AD8</f>
        <v>176600.40999999997</v>
      </c>
      <c r="AZ4" s="6"/>
      <c r="BA4" s="7" t="s">
        <v>58</v>
      </c>
      <c r="BB4" s="26">
        <f>'Plano de Manejo'!AG9</f>
        <v>87067.18</v>
      </c>
      <c r="BC4" s="133">
        <f>BB4/$AY$4</f>
        <v>0.49301799469208485</v>
      </c>
      <c r="BD4" s="6"/>
      <c r="BE4" s="6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</row>
    <row r="5" spans="2:147" ht="18" customHeight="1" x14ac:dyDescent="0.2">
      <c r="B5" s="79" t="s">
        <v>48</v>
      </c>
      <c r="C5" s="540">
        <f>'Plano de Manejo'!C5</f>
        <v>0</v>
      </c>
      <c r="D5" s="54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6"/>
      <c r="AX5" s="6"/>
      <c r="AY5" s="6"/>
      <c r="AZ5" s="6"/>
      <c r="BA5" s="441" t="s">
        <v>344</v>
      </c>
      <c r="BB5" s="26">
        <f>'Plano de Manejo'!AG10</f>
        <v>52168.08</v>
      </c>
      <c r="BC5" s="133">
        <f>BB5/$AY$4</f>
        <v>0.29540180569229713</v>
      </c>
      <c r="BD5" s="6"/>
      <c r="BE5" s="6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</row>
    <row r="6" spans="2:147" ht="18" customHeight="1" thickBot="1" x14ac:dyDescent="0.25">
      <c r="B6" s="78" t="s">
        <v>49</v>
      </c>
      <c r="C6" s="547">
        <f>'Plano de Manejo'!C6</f>
        <v>0</v>
      </c>
      <c r="D6" s="548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6"/>
      <c r="AX6" s="6"/>
      <c r="AY6" s="6"/>
      <c r="AZ6" s="6"/>
      <c r="BA6" s="9" t="s">
        <v>66</v>
      </c>
      <c r="BB6" s="26">
        <f>'Plano de Manejo'!AG11</f>
        <v>0</v>
      </c>
      <c r="BC6" s="133">
        <f>BB6/$AY$4</f>
        <v>0</v>
      </c>
      <c r="BD6" s="6"/>
      <c r="BE6" s="6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</row>
    <row r="7" spans="2:147" ht="15.75" thickBot="1" x14ac:dyDescent="0.25">
      <c r="B7" s="3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6"/>
      <c r="AX7" s="6"/>
      <c r="AY7" s="6"/>
      <c r="AZ7" s="6"/>
      <c r="BA7" s="6"/>
      <c r="BB7" s="6"/>
      <c r="BC7" s="6"/>
      <c r="BD7" s="6"/>
      <c r="BE7" s="6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</row>
    <row r="8" spans="2:147" ht="16.5" thickBot="1" x14ac:dyDescent="0.25">
      <c r="B8" s="215" t="s">
        <v>2</v>
      </c>
      <c r="C8" s="67" t="s">
        <v>20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6"/>
      <c r="AX8" s="6"/>
      <c r="AY8" s="6"/>
      <c r="AZ8" s="6"/>
      <c r="BA8" s="6"/>
      <c r="BB8" s="6"/>
      <c r="BC8" s="6"/>
      <c r="BD8" s="6"/>
      <c r="BE8" s="6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</row>
    <row r="9" spans="2:147" ht="25.15" customHeight="1" x14ac:dyDescent="0.2">
      <c r="B9" s="237" t="s">
        <v>44</v>
      </c>
      <c r="C9" s="210" t="str">
        <f>IF('Plano de Manejo'!AG12=1,"UMF 01",IF('Plano de Manejo'!AG12=2,"UMF 02",IF('Plano de Manejo'!AG12=3,"UMF 3",IF('Plano de Manejo'!AG12=4,""))))</f>
        <v/>
      </c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</row>
    <row r="10" spans="2:147" ht="25.15" customHeight="1" x14ac:dyDescent="0.2">
      <c r="B10" s="237" t="s">
        <v>333</v>
      </c>
      <c r="C10" s="488">
        <v>57</v>
      </c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</row>
    <row r="11" spans="2:147" ht="25.15" customHeight="1" x14ac:dyDescent="0.2">
      <c r="B11" s="238" t="s">
        <v>320</v>
      </c>
      <c r="C11" s="21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6"/>
      <c r="AV11" s="6"/>
      <c r="AW11" s="6"/>
      <c r="AX11" s="36" t="s">
        <v>74</v>
      </c>
      <c r="AY11" s="36" t="s">
        <v>78</v>
      </c>
      <c r="AZ11" s="6"/>
      <c r="BA11" s="55" t="s">
        <v>263</v>
      </c>
      <c r="BB11" s="6"/>
      <c r="BC11" s="6"/>
      <c r="BD11" s="6"/>
      <c r="BE11" s="6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</row>
    <row r="12" spans="2:147" ht="25.15" customHeight="1" x14ac:dyDescent="0.2">
      <c r="B12" s="238" t="s">
        <v>354</v>
      </c>
      <c r="C12" s="462" t="str">
        <f>IF(C11=0,"",IF(C11&lt;C10,"proposta inválida","proposta válida"))</f>
        <v/>
      </c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6"/>
      <c r="AV12" s="6"/>
      <c r="AW12" s="6"/>
      <c r="AX12" s="36"/>
      <c r="AY12" s="36"/>
      <c r="AZ12" s="6"/>
      <c r="BA12" s="55"/>
      <c r="BB12" s="6"/>
      <c r="BC12" s="6"/>
      <c r="BD12" s="6"/>
      <c r="BE12" s="6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</row>
    <row r="13" spans="2:147" ht="25.15" customHeight="1" x14ac:dyDescent="0.2">
      <c r="B13" s="238" t="s">
        <v>347</v>
      </c>
      <c r="C13" s="368">
        <v>6</v>
      </c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6"/>
      <c r="AV13" s="6"/>
      <c r="AW13" s="6"/>
      <c r="AX13" s="36"/>
      <c r="AY13" s="36"/>
      <c r="AZ13" s="7" t="s">
        <v>59</v>
      </c>
      <c r="BA13" s="344">
        <f>$AY$3*BC3</f>
        <v>39365.310722254275</v>
      </c>
      <c r="BB13" s="6"/>
      <c r="BC13" s="6"/>
      <c r="BD13" s="6"/>
      <c r="BE13" s="6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</row>
    <row r="14" spans="2:147" ht="25.15" customHeight="1" x14ac:dyDescent="0.2">
      <c r="B14" s="238" t="s">
        <v>346</v>
      </c>
      <c r="C14" s="387" t="str">
        <f>IF('Plano de Manejo'!C14=0,"",C10*20*'Plano de Manejo'!C14)</f>
        <v/>
      </c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6"/>
      <c r="AV14" s="6"/>
      <c r="AW14" s="6"/>
      <c r="AX14" s="36"/>
      <c r="AY14" s="36"/>
      <c r="AZ14" s="7" t="s">
        <v>58</v>
      </c>
      <c r="BA14" s="344">
        <f>$AY$3*BC4</f>
        <v>91727.896031741955</v>
      </c>
      <c r="BB14" s="6"/>
      <c r="BC14" s="6"/>
      <c r="BD14" s="36"/>
      <c r="BE14" s="6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</row>
    <row r="15" spans="2:147" ht="25.15" customHeight="1" x14ac:dyDescent="0.2">
      <c r="B15" s="238" t="s">
        <v>45</v>
      </c>
      <c r="C15" s="438" t="str">
        <f>IF(C11=0,"",C11*20*'Plano de Manejo'!C14)</f>
        <v/>
      </c>
      <c r="D15" s="3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36"/>
      <c r="AV15" s="36"/>
      <c r="AW15" s="6"/>
      <c r="AX15" s="6"/>
      <c r="AY15" s="6"/>
      <c r="AZ15" s="7" t="s">
        <v>344</v>
      </c>
      <c r="BA15" s="344">
        <f>$AY$3*BC5</f>
        <v>54960.643246003798</v>
      </c>
      <c r="BB15" s="6"/>
      <c r="BC15" s="6"/>
      <c r="BD15" s="6"/>
      <c r="BE15" s="339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</row>
    <row r="16" spans="2:147" ht="25.15" customHeight="1" x14ac:dyDescent="0.2">
      <c r="B16" s="439" t="s">
        <v>343</v>
      </c>
      <c r="C16" s="249" t="str">
        <f>IF(C11=0,"",1-C14/C15)</f>
        <v/>
      </c>
      <c r="D16" s="3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6"/>
      <c r="AV16" s="6"/>
      <c r="AW16" s="6"/>
      <c r="AX16" s="6"/>
      <c r="AY16" s="6"/>
      <c r="AZ16" s="6"/>
      <c r="BA16" s="344"/>
      <c r="BB16" s="6"/>
      <c r="BC16" s="6"/>
      <c r="BD16" s="6"/>
      <c r="BE16" s="339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</row>
    <row r="17" spans="2:147" ht="25.15" customHeight="1" x14ac:dyDescent="0.25">
      <c r="B17" s="238" t="s">
        <v>73</v>
      </c>
      <c r="C17" s="248"/>
      <c r="D17" s="3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6"/>
      <c r="AV17" s="6"/>
      <c r="AW17" s="6"/>
      <c r="AX17" s="209" t="s">
        <v>75</v>
      </c>
      <c r="AY17" s="37">
        <v>0.6</v>
      </c>
      <c r="AZ17" s="6"/>
      <c r="BA17" s="344"/>
      <c r="BB17" s="6"/>
      <c r="BC17" s="6"/>
      <c r="BD17" s="36"/>
      <c r="BE17" s="339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</row>
    <row r="18" spans="2:147" ht="25.15" customHeight="1" x14ac:dyDescent="0.25">
      <c r="B18" s="238" t="s">
        <v>319</v>
      </c>
      <c r="C18" s="212" t="str">
        <f>IF(C11=0,"",C15*0.05)</f>
        <v/>
      </c>
      <c r="D18" s="3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6"/>
      <c r="AV18" s="6"/>
      <c r="AW18" s="6"/>
      <c r="AX18" s="209" t="s">
        <v>76</v>
      </c>
      <c r="AY18" s="37">
        <v>0.6</v>
      </c>
      <c r="AZ18" s="6"/>
      <c r="BA18" s="344"/>
      <c r="BB18" s="6"/>
      <c r="BC18" s="6"/>
      <c r="BD18" s="6"/>
      <c r="BE18" s="339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</row>
    <row r="19" spans="2:147" ht="25.15" customHeight="1" x14ac:dyDescent="0.25">
      <c r="B19" s="238" t="s">
        <v>318</v>
      </c>
      <c r="C19" s="212" t="str">
        <f>IF(C11=0,"",C15*0.15)</f>
        <v/>
      </c>
      <c r="D19" s="3"/>
      <c r="E19" s="3"/>
      <c r="F19" s="3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6"/>
      <c r="AV19" s="6"/>
      <c r="AW19" s="6"/>
      <c r="AX19" s="209" t="s">
        <v>330</v>
      </c>
      <c r="AY19" s="37">
        <v>0.6</v>
      </c>
      <c r="AZ19" s="6"/>
      <c r="BA19" s="344"/>
      <c r="BB19" s="6"/>
      <c r="BC19" s="6"/>
      <c r="BD19" s="36"/>
      <c r="BE19" s="6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</row>
    <row r="20" spans="2:147" ht="25.15" customHeight="1" x14ac:dyDescent="0.25">
      <c r="B20" s="238" t="s">
        <v>317</v>
      </c>
      <c r="C20" s="212" t="str">
        <f>IF(C11=0,"",C15*0.3)</f>
        <v/>
      </c>
      <c r="D20" s="3"/>
      <c r="E20" s="30"/>
      <c r="F20" s="30"/>
      <c r="G20" s="30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6"/>
      <c r="AV20" s="6"/>
      <c r="AW20" s="6"/>
      <c r="AX20" s="209" t="s">
        <v>77</v>
      </c>
      <c r="AY20" s="37">
        <v>0.6</v>
      </c>
      <c r="AZ20" s="6"/>
      <c r="BA20" s="6"/>
      <c r="BB20" s="6"/>
      <c r="BC20" s="6"/>
      <c r="BD20" s="6"/>
      <c r="BE20" s="6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</row>
    <row r="21" spans="2:147" ht="25.15" customHeight="1" x14ac:dyDescent="0.25">
      <c r="B21" s="238" t="s">
        <v>316</v>
      </c>
      <c r="C21" s="233" t="str">
        <f>IF(C11=0,"",IF(AY23=1,C15*AY17,IF(AY23=2,C15*AY18,IF(AY23=3,C15*AY19,IF(AY23=4,C15*AY20,IF(AY23=5,C15*AY21,IF(AY23=6," Informar o tipo de empresa")))))))</f>
        <v/>
      </c>
      <c r="D21" s="3"/>
      <c r="E21" s="247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6"/>
      <c r="AV21" s="6"/>
      <c r="AW21" s="6"/>
      <c r="AX21" s="209" t="s">
        <v>84</v>
      </c>
      <c r="AY21" s="43">
        <v>0.6</v>
      </c>
      <c r="AZ21" s="6"/>
      <c r="BA21" s="6"/>
      <c r="BB21" s="6"/>
      <c r="BC21" s="6"/>
      <c r="BD21" s="6"/>
      <c r="BE21" s="6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</row>
    <row r="22" spans="2:147" ht="25.15" customHeight="1" thickBot="1" x14ac:dyDescent="0.3">
      <c r="B22" s="238" t="s">
        <v>315</v>
      </c>
      <c r="C22" s="212" t="str">
        <f>IF(C11=0,"",IF(AY23=6,"",C21*0.3))</f>
        <v/>
      </c>
      <c r="D22" s="3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6"/>
      <c r="AV22" s="6"/>
      <c r="AW22" s="6"/>
      <c r="AX22" s="209" t="s">
        <v>79</v>
      </c>
      <c r="AY22" s="346"/>
      <c r="AZ22" s="6"/>
      <c r="BA22" s="6"/>
      <c r="BB22" s="6"/>
      <c r="BC22" s="6"/>
      <c r="BD22" s="6"/>
      <c r="BE22" s="6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</row>
    <row r="23" spans="2:147" ht="25.15" customHeight="1" x14ac:dyDescent="0.25">
      <c r="B23" s="238" t="s">
        <v>314</v>
      </c>
      <c r="C23" s="212" t="str">
        <f>IF(C11=0,"",IF(AY23=6,"",C21*0.3))</f>
        <v/>
      </c>
      <c r="D23" s="3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6"/>
      <c r="AV23" s="6"/>
      <c r="AW23" s="6"/>
      <c r="AX23" s="209" t="s">
        <v>60</v>
      </c>
      <c r="AY23" s="6">
        <v>5</v>
      </c>
      <c r="AZ23" s="6"/>
      <c r="BA23" s="6"/>
      <c r="BB23" s="6"/>
      <c r="BC23" s="6"/>
      <c r="BD23" s="6"/>
      <c r="BE23" s="6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</row>
    <row r="24" spans="2:147" ht="25.15" customHeight="1" x14ac:dyDescent="0.2">
      <c r="B24" s="238" t="s">
        <v>362</v>
      </c>
      <c r="C24" s="212" t="str">
        <f>IF(C11=0,"",IF(AY23=6,"",C21*0.4))</f>
        <v/>
      </c>
      <c r="D24" s="3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</row>
    <row r="25" spans="2:147" ht="25.15" customHeight="1" x14ac:dyDescent="0.2">
      <c r="B25" s="238" t="s">
        <v>80</v>
      </c>
      <c r="C25" s="211"/>
      <c r="D25" s="3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</row>
    <row r="26" spans="2:147" ht="25.15" customHeight="1" x14ac:dyDescent="0.2">
      <c r="B26" s="238" t="s">
        <v>324</v>
      </c>
      <c r="C26" s="212" t="str">
        <f>IF(C25=0,"",C25*'Plano de Manejo'!C10)</f>
        <v/>
      </c>
      <c r="D26" s="3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</row>
    <row r="27" spans="2:147" ht="25.15" customHeight="1" x14ac:dyDescent="0.2">
      <c r="B27" s="238" t="s">
        <v>325</v>
      </c>
      <c r="C27" s="213" t="str">
        <f>IF('Plano de Manejo'!C14=0,"",'Plano de Manejo'!C14)</f>
        <v/>
      </c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</row>
    <row r="28" spans="2:147" ht="25.15" customHeight="1" x14ac:dyDescent="0.2">
      <c r="B28" s="238" t="s">
        <v>332</v>
      </c>
      <c r="C28" s="213" t="str">
        <f>IF('Plano de Manejo'!C17=0,"",'Plano de Manejo'!C17)</f>
        <v/>
      </c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</row>
    <row r="29" spans="2:147" ht="25.15" customHeight="1" x14ac:dyDescent="0.2">
      <c r="B29" s="238" t="s">
        <v>280</v>
      </c>
      <c r="C29" s="213" t="str">
        <f>IF('Plano de Manejo'!E63="","",('Plano de Manejo'!E63*1000*6)/10000)</f>
        <v/>
      </c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</row>
    <row r="30" spans="2:147" ht="25.15" customHeight="1" x14ac:dyDescent="0.2">
      <c r="B30" s="238" t="s">
        <v>300</v>
      </c>
      <c r="C30" s="213" t="str">
        <f>IF('Plano de Manejo'!E64="","",('Plano de Manejo'!E64*1000*4)/10000)</f>
        <v/>
      </c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</row>
    <row r="31" spans="2:147" ht="25.15" customHeight="1" x14ac:dyDescent="0.2">
      <c r="B31" s="238" t="s">
        <v>313</v>
      </c>
      <c r="C31" s="213" t="str">
        <f>IF('Plano de Manejo'!E65="","",('Plano de Manejo'!E65*500)/10000)</f>
        <v/>
      </c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</row>
    <row r="32" spans="2:147" ht="25.15" customHeight="1" x14ac:dyDescent="0.2">
      <c r="B32" s="238" t="s">
        <v>282</v>
      </c>
      <c r="C32" s="214" t="str">
        <f>IF('Plano de Manejo'!C14=0,"",SUM('Proposta de Preço'!C29:C31)*100/'Plano de Manejo'!C14)</f>
        <v/>
      </c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</row>
    <row r="33" spans="1:151" ht="25.15" customHeight="1" x14ac:dyDescent="0.2">
      <c r="B33" s="238" t="s">
        <v>121</v>
      </c>
      <c r="C33" s="232" t="str">
        <f>IF('Plano de Manejo'!AD18=0,"",'Plano de Manejo'!AD18)</f>
        <v/>
      </c>
      <c r="D33" s="12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6"/>
      <c r="AX33" s="6"/>
      <c r="AY33" s="6"/>
      <c r="AZ33" s="6"/>
      <c r="BA33" s="6"/>
      <c r="BB33" s="6"/>
      <c r="BC33" s="6"/>
      <c r="BD33" s="6"/>
      <c r="BE33" s="6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</row>
    <row r="34" spans="1:151" ht="25.15" customHeight="1" x14ac:dyDescent="0.2">
      <c r="B34" s="238" t="s">
        <v>120</v>
      </c>
      <c r="C34" s="232" t="str">
        <f>IF(PIndustrial!AD11=0,"",PIndustrial!AD11)</f>
        <v/>
      </c>
      <c r="D34" s="12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6"/>
      <c r="AX34" s="36" t="s">
        <v>158</v>
      </c>
      <c r="AY34" s="36" t="s">
        <v>159</v>
      </c>
      <c r="AZ34" s="6"/>
      <c r="BA34" s="6"/>
      <c r="BB34" s="6"/>
      <c r="BC34" s="6"/>
      <c r="BD34" s="6"/>
      <c r="BE34" s="6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</row>
    <row r="35" spans="1:151" ht="25.15" customHeight="1" x14ac:dyDescent="0.2">
      <c r="B35" s="60" t="s">
        <v>24</v>
      </c>
      <c r="C35" s="388" t="str">
        <f>IF(AX35=1,"Sim","Não")</f>
        <v>Não</v>
      </c>
      <c r="D35" s="1"/>
      <c r="E35" s="3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6"/>
      <c r="AX35" s="6">
        <f>PIndustrial!W97</f>
        <v>2</v>
      </c>
      <c r="AY35" s="6">
        <f>PIndustrial!X97</f>
        <v>2</v>
      </c>
      <c r="AZ35" s="6"/>
      <c r="BA35" s="6"/>
      <c r="BB35" s="6"/>
      <c r="BC35" s="6"/>
      <c r="BD35" s="6"/>
      <c r="BE35" s="6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</row>
    <row r="36" spans="1:151" ht="25.15" customHeight="1" x14ac:dyDescent="0.2">
      <c r="B36" s="60" t="s">
        <v>25</v>
      </c>
      <c r="C36" s="388" t="str">
        <f>IF(AY35=1,"Sim","Não")</f>
        <v>Não</v>
      </c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6"/>
      <c r="AX36" s="6"/>
      <c r="AY36" s="6"/>
      <c r="AZ36" s="6"/>
      <c r="BA36" s="6"/>
      <c r="BB36" s="6"/>
      <c r="BC36" s="6"/>
      <c r="BD36" s="6"/>
      <c r="BE36" s="6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</row>
    <row r="37" spans="1:151" ht="25.15" customHeight="1" x14ac:dyDescent="0.2">
      <c r="B37" s="60" t="s">
        <v>256</v>
      </c>
      <c r="C37" s="389">
        <f>IF(AND('Plano de Manejo'!AG12=1)*OR(AY23=4,(AY23=5)),BA13,IF(AND('Plano de Manejo'!AG12=2)*OR(AY23=4,(AY23=5)),BA14,IF(AND('Plano de Manejo'!AG12=3)*OR(AY23=4,(AY23=5)),BA15,IF(AND('Plano de Manejo'!AG12=4)*OR(AY23=4,(AY23=5)),BA16,"Não é pago o custo do edital"))))</f>
        <v>0</v>
      </c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6"/>
      <c r="AX37" s="6"/>
      <c r="AY37" s="6"/>
      <c r="AZ37" s="6"/>
      <c r="BA37" s="6"/>
      <c r="BB37" s="6"/>
      <c r="BC37" s="6"/>
      <c r="BD37" s="6"/>
      <c r="BE37" s="6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</row>
    <row r="38" spans="1:151" ht="36.6" customHeight="1" x14ac:dyDescent="0.2">
      <c r="B38" s="63" t="s">
        <v>331</v>
      </c>
      <c r="C38" s="489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6"/>
      <c r="AX38" s="6"/>
      <c r="AY38" s="6"/>
      <c r="AZ38" s="6"/>
      <c r="BA38" s="6"/>
      <c r="BB38" s="6"/>
      <c r="BC38" s="6"/>
      <c r="BD38" s="6"/>
      <c r="BE38" s="6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</row>
    <row r="39" spans="1:151" ht="25.15" customHeight="1" thickBot="1" x14ac:dyDescent="0.25">
      <c r="B39" s="66" t="s">
        <v>321</v>
      </c>
      <c r="C39" s="390" t="str">
        <f>IF(C38=0,"",(PIndustrial!E60/C14)*(C38/'Plano de Manejo'!C17))</f>
        <v/>
      </c>
      <c r="D39" s="3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6"/>
      <c r="AX39" s="6"/>
      <c r="AY39" s="6"/>
      <c r="AZ39" s="6"/>
      <c r="BA39" s="6"/>
      <c r="BB39" s="6"/>
      <c r="BC39" s="6"/>
      <c r="BD39" s="6"/>
      <c r="BE39" s="6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</row>
    <row r="40" spans="1:151" ht="21" customHeight="1" thickBot="1" x14ac:dyDescent="0.25">
      <c r="B40" s="4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6"/>
      <c r="AX40" s="6"/>
      <c r="AY40" s="6"/>
      <c r="AZ40" s="6"/>
      <c r="BA40" s="6"/>
      <c r="BB40" s="6"/>
      <c r="BC40" s="6"/>
      <c r="BD40" s="6"/>
      <c r="BE40" s="6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</row>
    <row r="41" spans="1:151" ht="48" thickBot="1" x14ac:dyDescent="0.25">
      <c r="B41" s="140" t="s">
        <v>322</v>
      </c>
      <c r="C41" s="141" t="s">
        <v>27</v>
      </c>
      <c r="D41" s="141" t="s">
        <v>28</v>
      </c>
      <c r="E41" s="142" t="s">
        <v>157</v>
      </c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6"/>
      <c r="AX41" s="6"/>
      <c r="AY41" s="6"/>
      <c r="AZ41" s="6"/>
      <c r="BA41" s="6"/>
      <c r="BB41" s="6"/>
      <c r="BC41" s="6"/>
      <c r="BD41" s="6"/>
      <c r="BE41" s="6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</row>
    <row r="42" spans="1:151" s="235" customFormat="1" ht="25.15" customHeight="1" x14ac:dyDescent="0.2">
      <c r="A42" s="56"/>
      <c r="B42" s="234" t="s">
        <v>43</v>
      </c>
      <c r="C42" s="391">
        <f>C11</f>
        <v>0</v>
      </c>
      <c r="D42" s="392" t="str">
        <f>'Plano de Manejo'!C17</f>
        <v/>
      </c>
      <c r="E42" s="433" t="str">
        <f>IF(C42=0,"",C42*D42)</f>
        <v/>
      </c>
      <c r="F42" s="56"/>
      <c r="G42" s="56"/>
      <c r="H42" s="56"/>
      <c r="I42" s="56"/>
      <c r="J42" s="56"/>
      <c r="K42" s="56"/>
      <c r="L42" s="56"/>
      <c r="M42" s="56"/>
      <c r="N42" s="56"/>
      <c r="O42" s="56"/>
      <c r="P42" s="56"/>
      <c r="Q42" s="56"/>
      <c r="R42" s="56"/>
      <c r="S42" s="56"/>
      <c r="T42" s="56"/>
      <c r="U42" s="56"/>
      <c r="V42" s="56"/>
      <c r="W42" s="56"/>
      <c r="X42" s="56"/>
      <c r="Y42" s="56"/>
      <c r="Z42" s="56"/>
      <c r="AA42" s="56"/>
      <c r="AB42" s="56"/>
      <c r="AC42" s="56"/>
      <c r="AD42" s="56"/>
      <c r="AE42" s="56"/>
      <c r="AF42" s="56"/>
      <c r="AG42" s="56"/>
      <c r="AH42" s="56"/>
      <c r="AI42" s="56"/>
      <c r="AJ42" s="56"/>
      <c r="AK42" s="56"/>
      <c r="AL42" s="56"/>
      <c r="AM42" s="56"/>
      <c r="AN42" s="56"/>
      <c r="AO42" s="56"/>
      <c r="AP42" s="56"/>
      <c r="AQ42" s="56"/>
      <c r="AR42" s="56"/>
      <c r="AS42" s="56"/>
      <c r="AT42" s="56"/>
      <c r="AU42" s="56"/>
      <c r="AV42" s="56"/>
      <c r="AW42" s="345"/>
      <c r="AX42" s="345"/>
      <c r="AY42" s="345"/>
      <c r="AZ42" s="345"/>
      <c r="BA42" s="345"/>
      <c r="BB42" s="345"/>
      <c r="BC42" s="345"/>
      <c r="BD42" s="345"/>
      <c r="BE42" s="345"/>
      <c r="BF42" s="56"/>
      <c r="BG42" s="56"/>
      <c r="BH42" s="56"/>
      <c r="BI42" s="56"/>
      <c r="BJ42" s="56"/>
      <c r="BK42" s="56"/>
      <c r="BL42" s="56"/>
      <c r="BM42" s="56"/>
      <c r="BN42" s="56"/>
      <c r="BO42" s="56"/>
      <c r="BP42" s="56"/>
      <c r="BQ42" s="56"/>
      <c r="BR42" s="56"/>
      <c r="BS42" s="56"/>
      <c r="BT42" s="56"/>
      <c r="BU42" s="56"/>
      <c r="BV42" s="56"/>
      <c r="BW42" s="56"/>
      <c r="BX42" s="56"/>
      <c r="BY42" s="56"/>
      <c r="BZ42" s="56"/>
      <c r="CA42" s="56"/>
      <c r="CB42" s="56"/>
      <c r="CC42" s="56"/>
      <c r="CD42" s="56"/>
      <c r="CE42" s="56"/>
      <c r="CF42" s="56"/>
      <c r="CG42" s="56"/>
      <c r="CH42" s="56"/>
      <c r="CI42" s="56"/>
      <c r="CJ42" s="56"/>
      <c r="CK42" s="56"/>
      <c r="CL42" s="56"/>
      <c r="CM42" s="56"/>
      <c r="CN42" s="56"/>
      <c r="CO42" s="56"/>
      <c r="CP42" s="56"/>
      <c r="CQ42" s="56"/>
      <c r="CR42" s="56"/>
      <c r="CS42" s="56"/>
      <c r="CT42" s="56"/>
      <c r="CU42" s="56"/>
      <c r="CV42" s="56"/>
      <c r="CW42" s="56"/>
      <c r="CX42" s="56"/>
      <c r="CY42" s="56"/>
      <c r="CZ42" s="56"/>
      <c r="DA42" s="56"/>
      <c r="DB42" s="56"/>
      <c r="DC42" s="56"/>
      <c r="DD42" s="56"/>
      <c r="DE42" s="56"/>
      <c r="DF42" s="56"/>
      <c r="DG42" s="56"/>
      <c r="DH42" s="56"/>
      <c r="DI42" s="56"/>
      <c r="DJ42" s="56"/>
      <c r="DK42" s="56"/>
      <c r="DL42" s="56"/>
      <c r="DM42" s="56"/>
      <c r="DN42" s="56"/>
      <c r="DO42" s="56"/>
      <c r="DP42" s="56"/>
      <c r="DQ42" s="56"/>
      <c r="DR42" s="56"/>
      <c r="DS42" s="56"/>
      <c r="DT42" s="56"/>
      <c r="DU42" s="56"/>
      <c r="DV42" s="56"/>
      <c r="DW42" s="56"/>
      <c r="DX42" s="56"/>
      <c r="DY42" s="56"/>
      <c r="DZ42" s="56"/>
      <c r="EA42" s="56"/>
      <c r="EB42" s="56"/>
      <c r="EC42" s="56"/>
      <c r="ED42" s="56"/>
      <c r="EE42" s="56"/>
      <c r="EF42" s="56"/>
      <c r="EG42" s="56"/>
      <c r="EH42" s="56"/>
      <c r="EI42" s="56"/>
      <c r="EJ42" s="56"/>
      <c r="EK42" s="56"/>
      <c r="EL42" s="56"/>
      <c r="EM42" s="56"/>
      <c r="EN42" s="56"/>
      <c r="EO42" s="56"/>
      <c r="EP42" s="56"/>
      <c r="EQ42" s="56"/>
    </row>
    <row r="43" spans="1:151" s="235" customFormat="1" ht="25.15" customHeight="1" thickBot="1" x14ac:dyDescent="0.25">
      <c r="A43" s="56"/>
      <c r="B43" s="236" t="s">
        <v>42</v>
      </c>
      <c r="C43" s="393">
        <f>C13</f>
        <v>6</v>
      </c>
      <c r="D43" s="394">
        <f>'Plano de Manejo'!D79</f>
        <v>0</v>
      </c>
      <c r="E43" s="434" t="str">
        <f>IF(D43=0,"",C43*D43)</f>
        <v/>
      </c>
      <c r="F43" s="56"/>
      <c r="G43" s="56"/>
      <c r="H43" s="56"/>
      <c r="I43" s="56"/>
      <c r="J43" s="56"/>
      <c r="K43" s="56"/>
      <c r="L43" s="56"/>
      <c r="M43" s="56"/>
      <c r="N43" s="56"/>
      <c r="O43" s="56"/>
      <c r="P43" s="56"/>
      <c r="Q43" s="56"/>
      <c r="R43" s="56"/>
      <c r="S43" s="56"/>
      <c r="T43" s="56"/>
      <c r="U43" s="56"/>
      <c r="V43" s="56"/>
      <c r="W43" s="56"/>
      <c r="X43" s="56"/>
      <c r="Y43" s="56"/>
      <c r="Z43" s="56"/>
      <c r="AA43" s="56"/>
      <c r="AB43" s="56"/>
      <c r="AC43" s="56"/>
      <c r="AD43" s="56"/>
      <c r="AE43" s="56"/>
      <c r="AF43" s="56"/>
      <c r="AG43" s="56"/>
      <c r="AH43" s="56"/>
      <c r="AI43" s="56"/>
      <c r="AJ43" s="56"/>
      <c r="AK43" s="56"/>
      <c r="AL43" s="56"/>
      <c r="AM43" s="56"/>
      <c r="AN43" s="56"/>
      <c r="AO43" s="56"/>
      <c r="AP43" s="56"/>
      <c r="AQ43" s="56"/>
      <c r="AR43" s="56"/>
      <c r="AS43" s="56"/>
      <c r="AT43" s="56"/>
      <c r="AU43" s="56"/>
      <c r="AV43" s="56"/>
      <c r="AW43" s="345"/>
      <c r="AX43" s="345"/>
      <c r="AY43" s="345"/>
      <c r="AZ43" s="345"/>
      <c r="BA43" s="345"/>
      <c r="BB43" s="345"/>
      <c r="BC43" s="345"/>
      <c r="BD43" s="345"/>
      <c r="BE43" s="345"/>
      <c r="BF43" s="56"/>
      <c r="BG43" s="56"/>
      <c r="BH43" s="56"/>
      <c r="BI43" s="56"/>
      <c r="BJ43" s="56"/>
      <c r="BK43" s="56"/>
      <c r="BL43" s="56"/>
      <c r="BM43" s="56"/>
      <c r="BN43" s="56"/>
      <c r="BO43" s="56"/>
      <c r="BP43" s="56"/>
      <c r="BQ43" s="56"/>
      <c r="BR43" s="56"/>
      <c r="BS43" s="56"/>
      <c r="BT43" s="56"/>
      <c r="BU43" s="56"/>
      <c r="BV43" s="56"/>
      <c r="BW43" s="56"/>
      <c r="BX43" s="56"/>
      <c r="BY43" s="56"/>
      <c r="BZ43" s="56"/>
      <c r="CA43" s="56"/>
      <c r="CB43" s="56"/>
      <c r="CC43" s="56"/>
      <c r="CD43" s="56"/>
      <c r="CE43" s="56"/>
      <c r="CF43" s="56"/>
      <c r="CG43" s="56"/>
      <c r="CH43" s="56"/>
      <c r="CI43" s="56"/>
      <c r="CJ43" s="56"/>
      <c r="CK43" s="56"/>
      <c r="CL43" s="56"/>
      <c r="CM43" s="56"/>
      <c r="CN43" s="56"/>
      <c r="CO43" s="56"/>
      <c r="CP43" s="56"/>
      <c r="CQ43" s="56"/>
      <c r="CR43" s="56"/>
      <c r="CS43" s="56"/>
      <c r="CT43" s="56"/>
      <c r="CU43" s="56"/>
      <c r="CV43" s="56"/>
      <c r="CW43" s="56"/>
      <c r="CX43" s="56"/>
      <c r="CY43" s="56"/>
      <c r="CZ43" s="56"/>
      <c r="DA43" s="56"/>
      <c r="DB43" s="56"/>
      <c r="DC43" s="56"/>
      <c r="DD43" s="56"/>
      <c r="DE43" s="56"/>
      <c r="DF43" s="56"/>
      <c r="DG43" s="56"/>
      <c r="DH43" s="56"/>
      <c r="DI43" s="56"/>
      <c r="DJ43" s="56"/>
      <c r="DK43" s="56"/>
      <c r="DL43" s="56"/>
      <c r="DM43" s="56"/>
      <c r="DN43" s="56"/>
      <c r="DO43" s="56"/>
      <c r="DP43" s="56"/>
      <c r="DQ43" s="56"/>
      <c r="DR43" s="56"/>
      <c r="DS43" s="56"/>
      <c r="DT43" s="56"/>
      <c r="DU43" s="56"/>
      <c r="DV43" s="56"/>
      <c r="DW43" s="56"/>
      <c r="DX43" s="56"/>
      <c r="DY43" s="56"/>
      <c r="DZ43" s="56"/>
      <c r="EA43" s="56"/>
      <c r="EB43" s="56"/>
      <c r="EC43" s="56"/>
      <c r="ED43" s="56"/>
      <c r="EE43" s="56"/>
      <c r="EF43" s="56"/>
      <c r="EG43" s="56"/>
      <c r="EH43" s="56"/>
      <c r="EI43" s="56"/>
      <c r="EJ43" s="56"/>
      <c r="EK43" s="56"/>
      <c r="EL43" s="56"/>
      <c r="EM43" s="56"/>
      <c r="EN43" s="56"/>
      <c r="EO43" s="56"/>
      <c r="EP43" s="56"/>
      <c r="EQ43" s="56"/>
    </row>
    <row r="44" spans="1:151" ht="21" customHeight="1" x14ac:dyDescent="0.2">
      <c r="B44" s="32"/>
      <c r="C44" s="33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6"/>
      <c r="AX44" s="6"/>
      <c r="AY44" s="6"/>
      <c r="AZ44" s="6"/>
      <c r="BA44" s="6"/>
      <c r="BB44" s="6"/>
      <c r="BC44" s="6"/>
      <c r="BD44" s="6"/>
      <c r="BE44" s="6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</row>
    <row r="45" spans="1:151" ht="21" customHeight="1" x14ac:dyDescent="0.2">
      <c r="B45" s="1"/>
      <c r="C45" s="32"/>
      <c r="D45" s="33"/>
      <c r="E45" s="1"/>
      <c r="F45" s="57"/>
      <c r="G45" s="57"/>
      <c r="H45" s="57"/>
      <c r="I45" s="57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6"/>
      <c r="AX45" s="6"/>
      <c r="AY45" s="6"/>
      <c r="AZ45" s="6"/>
      <c r="BA45" s="6"/>
      <c r="BB45" s="6"/>
      <c r="BC45" s="6"/>
      <c r="BD45" s="6"/>
      <c r="BE45" s="6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</row>
    <row r="46" spans="1:151" ht="21" customHeight="1" x14ac:dyDescent="0.2">
      <c r="B46" s="1"/>
      <c r="C46" s="32"/>
      <c r="D46" s="33"/>
      <c r="E46" s="1"/>
      <c r="F46" s="57"/>
      <c r="G46" s="57"/>
      <c r="H46" s="57"/>
      <c r="I46" s="57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6"/>
      <c r="AX46" s="6"/>
      <c r="AY46" s="6"/>
      <c r="AZ46" s="6"/>
      <c r="BA46" s="6"/>
      <c r="BB46" s="6"/>
      <c r="BC46" s="6"/>
      <c r="BD46" s="6"/>
      <c r="BE46" s="6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</row>
    <row r="47" spans="1:151" s="1" customFormat="1" ht="21" customHeight="1" x14ac:dyDescent="0.2">
      <c r="AW47" s="6"/>
      <c r="AX47" s="6"/>
      <c r="AY47" s="6"/>
      <c r="AZ47" s="6"/>
      <c r="BA47" s="6"/>
      <c r="BB47" s="6"/>
      <c r="BC47" s="6"/>
      <c r="BD47" s="6"/>
      <c r="BE47" s="6"/>
    </row>
    <row r="48" spans="1:151" s="239" customFormat="1" ht="21" customHeight="1" x14ac:dyDescent="0.2">
      <c r="AW48" s="365"/>
      <c r="AX48" s="365"/>
      <c r="AY48" s="365"/>
      <c r="AZ48" s="365"/>
      <c r="BA48" s="365"/>
      <c r="BB48" s="365"/>
      <c r="BC48" s="365"/>
      <c r="BD48" s="365"/>
      <c r="BE48" s="365"/>
    </row>
    <row r="49" spans="49:57" s="239" customFormat="1" ht="21" customHeight="1" x14ac:dyDescent="0.2">
      <c r="AW49" s="365"/>
      <c r="AX49" s="365"/>
      <c r="AY49" s="365"/>
      <c r="AZ49" s="365"/>
      <c r="BA49" s="365"/>
      <c r="BB49" s="365"/>
      <c r="BC49" s="365"/>
      <c r="BD49" s="365"/>
      <c r="BE49" s="365"/>
    </row>
    <row r="50" spans="49:57" s="239" customFormat="1" ht="21" customHeight="1" x14ac:dyDescent="0.2">
      <c r="AW50" s="365"/>
      <c r="AX50" s="365"/>
      <c r="AY50" s="365"/>
      <c r="AZ50" s="365"/>
      <c r="BA50" s="365"/>
      <c r="BB50" s="365"/>
      <c r="BC50" s="365"/>
      <c r="BD50" s="365"/>
      <c r="BE50" s="365"/>
    </row>
    <row r="51" spans="49:57" s="239" customFormat="1" ht="21" customHeight="1" x14ac:dyDescent="0.2">
      <c r="AW51" s="365"/>
      <c r="AX51" s="365"/>
      <c r="AY51" s="365"/>
      <c r="AZ51" s="365"/>
      <c r="BA51" s="365"/>
      <c r="BB51" s="365"/>
      <c r="BC51" s="365"/>
      <c r="BD51" s="365"/>
      <c r="BE51" s="365"/>
    </row>
    <row r="52" spans="49:57" s="239" customFormat="1" ht="21" customHeight="1" x14ac:dyDescent="0.2">
      <c r="AW52" s="365"/>
      <c r="AX52" s="365"/>
      <c r="AY52" s="365"/>
      <c r="AZ52" s="365"/>
      <c r="BA52" s="365"/>
      <c r="BB52" s="365"/>
      <c r="BC52" s="365"/>
      <c r="BD52" s="365"/>
      <c r="BE52" s="365"/>
    </row>
    <row r="53" spans="49:57" s="239" customFormat="1" ht="21" customHeight="1" x14ac:dyDescent="0.2">
      <c r="AW53" s="365"/>
      <c r="AX53" s="365"/>
      <c r="AY53" s="365"/>
      <c r="AZ53" s="365"/>
      <c r="BA53" s="365"/>
      <c r="BB53" s="365"/>
      <c r="BC53" s="365"/>
      <c r="BD53" s="365"/>
      <c r="BE53" s="365"/>
    </row>
    <row r="54" spans="49:57" s="239" customFormat="1" ht="21" customHeight="1" x14ac:dyDescent="0.2">
      <c r="AW54" s="365"/>
      <c r="AX54" s="365"/>
      <c r="AY54" s="365"/>
      <c r="AZ54" s="365"/>
      <c r="BA54" s="365"/>
      <c r="BB54" s="365"/>
      <c r="BC54" s="365"/>
      <c r="BD54" s="365"/>
      <c r="BE54" s="365"/>
    </row>
    <row r="55" spans="49:57" s="239" customFormat="1" ht="21" customHeight="1" x14ac:dyDescent="0.2">
      <c r="AW55" s="365"/>
      <c r="AX55" s="365"/>
      <c r="AY55" s="365"/>
      <c r="AZ55" s="365"/>
      <c r="BA55" s="365"/>
      <c r="BB55" s="365"/>
      <c r="BC55" s="365"/>
      <c r="BD55" s="365"/>
      <c r="BE55" s="365"/>
    </row>
    <row r="56" spans="49:57" s="239" customFormat="1" ht="32.25" customHeight="1" x14ac:dyDescent="0.2">
      <c r="AW56" s="365"/>
      <c r="AX56" s="365"/>
      <c r="AY56" s="365"/>
      <c r="AZ56" s="365"/>
      <c r="BA56" s="365"/>
      <c r="BB56" s="365"/>
      <c r="BC56" s="365"/>
      <c r="BD56" s="365"/>
      <c r="BE56" s="365"/>
    </row>
    <row r="57" spans="49:57" s="239" customFormat="1" ht="20.45" customHeight="1" x14ac:dyDescent="0.2">
      <c r="AW57" s="365"/>
      <c r="AX57" s="365"/>
      <c r="AY57" s="365"/>
      <c r="AZ57" s="365"/>
      <c r="BA57" s="365"/>
      <c r="BB57" s="365"/>
      <c r="BC57" s="365"/>
      <c r="BD57" s="365"/>
      <c r="BE57" s="365"/>
    </row>
    <row r="58" spans="49:57" s="239" customFormat="1" ht="20.45" customHeight="1" x14ac:dyDescent="0.2">
      <c r="AW58" s="365"/>
      <c r="AX58" s="365"/>
      <c r="AY58" s="365"/>
      <c r="AZ58" s="365"/>
      <c r="BA58" s="365"/>
      <c r="BB58" s="365"/>
      <c r="BC58" s="365"/>
      <c r="BD58" s="365"/>
      <c r="BE58" s="365"/>
    </row>
    <row r="59" spans="49:57" s="239" customFormat="1" ht="21" customHeight="1" x14ac:dyDescent="0.2">
      <c r="AW59" s="365"/>
      <c r="AX59" s="365"/>
      <c r="AY59" s="365"/>
      <c r="AZ59" s="365"/>
      <c r="BA59" s="365"/>
      <c r="BB59" s="365"/>
      <c r="BC59" s="365"/>
      <c r="BD59" s="365"/>
      <c r="BE59" s="365"/>
    </row>
    <row r="60" spans="49:57" s="239" customFormat="1" ht="21" customHeight="1" x14ac:dyDescent="0.2">
      <c r="AW60" s="365"/>
      <c r="AX60" s="365"/>
      <c r="AY60" s="365"/>
      <c r="AZ60" s="365"/>
      <c r="BA60" s="365"/>
      <c r="BB60" s="365"/>
      <c r="BC60" s="365"/>
      <c r="BD60" s="365"/>
      <c r="BE60" s="365"/>
    </row>
    <row r="61" spans="49:57" s="239" customFormat="1" ht="21" customHeight="1" x14ac:dyDescent="0.2">
      <c r="AW61" s="365"/>
      <c r="AX61" s="365"/>
      <c r="AY61" s="365"/>
      <c r="AZ61" s="365"/>
      <c r="BA61" s="365"/>
      <c r="BB61" s="365"/>
      <c r="BC61" s="365"/>
      <c r="BD61" s="365"/>
      <c r="BE61" s="365"/>
    </row>
    <row r="62" spans="49:57" s="239" customFormat="1" ht="21" customHeight="1" x14ac:dyDescent="0.2">
      <c r="AW62" s="365"/>
      <c r="AX62" s="365"/>
      <c r="AY62" s="365"/>
      <c r="AZ62" s="365"/>
      <c r="BA62" s="365"/>
      <c r="BB62" s="365"/>
      <c r="BC62" s="365"/>
      <c r="BD62" s="365"/>
      <c r="BE62" s="365"/>
    </row>
    <row r="63" spans="49:57" s="239" customFormat="1" ht="21" customHeight="1" x14ac:dyDescent="0.2">
      <c r="AW63" s="365"/>
      <c r="AX63" s="365"/>
      <c r="AY63" s="365"/>
      <c r="AZ63" s="365"/>
      <c r="BA63" s="365"/>
      <c r="BB63" s="365"/>
      <c r="BC63" s="365"/>
      <c r="BD63" s="365"/>
      <c r="BE63" s="365"/>
    </row>
    <row r="64" spans="49:57" s="239" customFormat="1" ht="21" customHeight="1" x14ac:dyDescent="0.2">
      <c r="AW64" s="365"/>
      <c r="AX64" s="365"/>
      <c r="AY64" s="365"/>
      <c r="AZ64" s="365"/>
      <c r="BA64" s="365"/>
      <c r="BB64" s="365"/>
      <c r="BC64" s="365"/>
      <c r="BD64" s="365"/>
      <c r="BE64" s="365"/>
    </row>
    <row r="65" spans="44:85" s="239" customFormat="1" ht="21" customHeight="1" x14ac:dyDescent="0.2">
      <c r="AW65" s="365"/>
      <c r="AX65" s="365"/>
      <c r="AY65" s="365"/>
      <c r="AZ65" s="365"/>
      <c r="BA65" s="365"/>
      <c r="BB65" s="365"/>
      <c r="BC65" s="365"/>
      <c r="BD65" s="365"/>
      <c r="BE65" s="365"/>
    </row>
    <row r="66" spans="44:85" s="239" customFormat="1" ht="33.6" customHeight="1" x14ac:dyDescent="0.2">
      <c r="AW66" s="365"/>
      <c r="AX66" s="365"/>
      <c r="AY66" s="365"/>
      <c r="AZ66" s="365"/>
      <c r="BA66" s="365"/>
      <c r="BB66" s="365"/>
      <c r="BC66" s="365"/>
      <c r="BD66" s="365"/>
      <c r="BE66" s="365"/>
    </row>
    <row r="67" spans="44:85" s="239" customFormat="1" ht="21" customHeight="1" x14ac:dyDescent="0.2">
      <c r="AW67" s="365"/>
      <c r="AX67" s="365"/>
      <c r="AY67" s="365"/>
      <c r="AZ67" s="365"/>
      <c r="BA67" s="365"/>
      <c r="BB67" s="365"/>
      <c r="BC67" s="365"/>
      <c r="BD67" s="365"/>
      <c r="BE67" s="365"/>
    </row>
    <row r="68" spans="44:85" s="239" customFormat="1" ht="21" customHeight="1" x14ac:dyDescent="0.2">
      <c r="AW68" s="365"/>
      <c r="AX68" s="365"/>
      <c r="AY68" s="365"/>
      <c r="AZ68" s="365"/>
      <c r="BA68" s="365"/>
      <c r="BB68" s="365"/>
      <c r="BC68" s="365"/>
      <c r="BD68" s="365"/>
      <c r="BE68" s="365"/>
    </row>
    <row r="69" spans="44:85" s="239" customFormat="1" ht="21" customHeight="1" x14ac:dyDescent="0.2">
      <c r="AW69" s="365"/>
      <c r="AX69" s="365"/>
      <c r="AY69" s="365"/>
      <c r="AZ69" s="365"/>
      <c r="BA69" s="365"/>
      <c r="BB69" s="365"/>
      <c r="BC69" s="365"/>
      <c r="BD69" s="365"/>
      <c r="BE69" s="365"/>
    </row>
    <row r="70" spans="44:85" s="239" customFormat="1" ht="21" customHeight="1" x14ac:dyDescent="0.2">
      <c r="AW70" s="365"/>
      <c r="AX70" s="365"/>
      <c r="AY70" s="365"/>
      <c r="AZ70" s="365"/>
      <c r="BA70" s="365"/>
      <c r="BB70" s="365"/>
      <c r="BC70" s="365"/>
      <c r="BD70" s="365"/>
      <c r="BE70" s="365"/>
    </row>
    <row r="71" spans="44:85" s="239" customFormat="1" ht="21" customHeight="1" x14ac:dyDescent="0.2">
      <c r="AW71" s="365"/>
      <c r="AX71" s="365"/>
      <c r="AY71" s="365"/>
      <c r="AZ71" s="365"/>
      <c r="BA71" s="365"/>
      <c r="BB71" s="365"/>
      <c r="BC71" s="365"/>
      <c r="BD71" s="365"/>
      <c r="BE71" s="365"/>
    </row>
    <row r="72" spans="44:85" s="239" customFormat="1" ht="21" customHeight="1" x14ac:dyDescent="0.2">
      <c r="AW72" s="365"/>
      <c r="AX72" s="365"/>
      <c r="AY72" s="365"/>
      <c r="AZ72" s="365"/>
      <c r="BA72" s="365"/>
      <c r="BB72" s="365"/>
      <c r="BC72" s="365"/>
      <c r="BD72" s="365"/>
      <c r="BE72" s="365"/>
    </row>
    <row r="73" spans="44:85" s="239" customFormat="1" ht="28.9" customHeight="1" x14ac:dyDescent="0.2">
      <c r="AW73" s="365"/>
      <c r="AX73" s="365"/>
      <c r="AY73" s="365"/>
      <c r="AZ73" s="365"/>
      <c r="BA73" s="365"/>
      <c r="BB73" s="365"/>
      <c r="BC73" s="365"/>
      <c r="BD73" s="365"/>
      <c r="BE73" s="365"/>
    </row>
    <row r="74" spans="44:85" s="239" customFormat="1" ht="21" customHeight="1" x14ac:dyDescent="0.2">
      <c r="AW74" s="365"/>
      <c r="AX74" s="365"/>
      <c r="AY74" s="365"/>
      <c r="AZ74" s="365"/>
      <c r="BA74" s="365"/>
      <c r="BB74" s="365"/>
      <c r="BC74" s="365"/>
      <c r="BD74" s="365"/>
      <c r="BE74" s="365"/>
    </row>
    <row r="75" spans="44:85" s="239" customFormat="1" ht="21" customHeight="1" x14ac:dyDescent="0.2">
      <c r="AW75" s="365"/>
      <c r="AX75" s="365"/>
      <c r="AY75" s="365"/>
      <c r="AZ75" s="365"/>
      <c r="BA75" s="365"/>
      <c r="BB75" s="365"/>
      <c r="BC75" s="365"/>
      <c r="BD75" s="365"/>
      <c r="BE75" s="365"/>
    </row>
    <row r="76" spans="44:85" s="239" customFormat="1" ht="21" customHeight="1" x14ac:dyDescent="0.2">
      <c r="AW76" s="365"/>
      <c r="AX76" s="365"/>
      <c r="AY76" s="365"/>
      <c r="AZ76" s="365"/>
      <c r="BA76" s="365"/>
      <c r="BB76" s="365"/>
      <c r="BC76" s="365"/>
      <c r="BD76" s="365"/>
      <c r="BE76" s="365"/>
    </row>
    <row r="77" spans="44:85" s="239" customFormat="1" ht="21" customHeight="1" x14ac:dyDescent="0.2">
      <c r="AW77" s="365"/>
      <c r="AX77" s="365"/>
      <c r="AY77" s="365"/>
      <c r="AZ77" s="365"/>
      <c r="BA77" s="365"/>
      <c r="BB77" s="365"/>
      <c r="BC77" s="365"/>
      <c r="BD77" s="365"/>
      <c r="BE77" s="365"/>
    </row>
    <row r="78" spans="44:85" s="1" customFormat="1" ht="21" customHeight="1" x14ac:dyDescent="0.2">
      <c r="AR78" s="366"/>
      <c r="AS78" s="366"/>
      <c r="AT78" s="366"/>
      <c r="AU78" s="366"/>
      <c r="AV78" s="366"/>
      <c r="AW78" s="367"/>
      <c r="AX78" s="367"/>
      <c r="AY78" s="367"/>
      <c r="AZ78" s="367"/>
      <c r="BA78" s="367"/>
      <c r="BB78" s="367"/>
      <c r="BC78" s="367"/>
      <c r="BD78" s="367"/>
      <c r="BE78" s="367"/>
      <c r="BF78" s="366"/>
      <c r="BG78" s="366"/>
      <c r="BH78" s="366"/>
      <c r="BI78" s="366"/>
      <c r="BJ78" s="366"/>
      <c r="BK78" s="366"/>
      <c r="BL78" s="366"/>
      <c r="BM78" s="366"/>
      <c r="BN78" s="366"/>
      <c r="BO78" s="366"/>
      <c r="BP78" s="366"/>
      <c r="BQ78" s="366"/>
      <c r="BR78" s="366"/>
      <c r="BS78" s="366"/>
      <c r="BT78" s="366"/>
      <c r="BU78" s="366"/>
      <c r="BV78" s="366"/>
      <c r="BW78" s="366"/>
      <c r="BX78" s="366"/>
      <c r="BY78" s="366"/>
      <c r="BZ78" s="366"/>
      <c r="CA78" s="366"/>
      <c r="CB78" s="366"/>
      <c r="CC78" s="366"/>
      <c r="CD78" s="366"/>
      <c r="CE78" s="366"/>
      <c r="CF78" s="366"/>
      <c r="CG78" s="366"/>
    </row>
    <row r="79" spans="44:85" s="1" customFormat="1" ht="21" customHeight="1" x14ac:dyDescent="0.2">
      <c r="AW79" s="6"/>
      <c r="AX79" s="6"/>
      <c r="AY79" s="6"/>
      <c r="AZ79" s="6"/>
      <c r="BA79" s="6"/>
      <c r="BB79" s="6"/>
      <c r="BC79" s="6"/>
      <c r="BD79" s="6"/>
      <c r="BE79" s="6"/>
    </row>
    <row r="80" spans="44:85" s="1" customFormat="1" ht="21" customHeight="1" x14ac:dyDescent="0.2">
      <c r="AT80" s="39"/>
      <c r="AU80" s="39"/>
      <c r="AV80" s="39"/>
      <c r="AW80" s="339"/>
      <c r="AX80" s="339"/>
      <c r="AY80" s="339"/>
      <c r="AZ80" s="339"/>
      <c r="BA80" s="339"/>
      <c r="BB80" s="339"/>
      <c r="BC80" s="339"/>
      <c r="BD80" s="339"/>
      <c r="BE80" s="339"/>
      <c r="BF80" s="39"/>
      <c r="BG80" s="39"/>
      <c r="BH80" s="39"/>
      <c r="BI80" s="39"/>
      <c r="BJ80" s="39"/>
      <c r="BK80" s="39"/>
      <c r="BL80" s="39"/>
      <c r="BM80" s="39"/>
      <c r="BN80" s="39"/>
      <c r="BO80" s="39"/>
      <c r="BP80" s="39"/>
      <c r="BQ80" s="39"/>
      <c r="BR80" s="39"/>
      <c r="BS80" s="39"/>
      <c r="BT80" s="39"/>
      <c r="BU80" s="39"/>
      <c r="BV80" s="39"/>
      <c r="BW80" s="39"/>
      <c r="BX80" s="39"/>
      <c r="BY80" s="39"/>
      <c r="BZ80" s="39"/>
      <c r="CA80" s="39"/>
      <c r="CB80" s="39"/>
      <c r="CC80" s="39"/>
      <c r="CD80" s="39"/>
      <c r="CE80" s="39"/>
      <c r="CF80" s="39"/>
      <c r="CG80" s="39"/>
    </row>
    <row r="81" spans="46:85" s="1" customFormat="1" ht="21" customHeight="1" x14ac:dyDescent="0.2">
      <c r="AW81" s="6"/>
      <c r="AX81" s="6"/>
      <c r="AY81" s="6"/>
      <c r="AZ81" s="6"/>
      <c r="BA81" s="6"/>
      <c r="BB81" s="6"/>
      <c r="BC81" s="6"/>
      <c r="BD81" s="6"/>
      <c r="BE81" s="6"/>
    </row>
    <row r="82" spans="46:85" s="1" customFormat="1" ht="21" customHeight="1" x14ac:dyDescent="0.2">
      <c r="AT82" s="39"/>
      <c r="AU82" s="39"/>
      <c r="AV82" s="39"/>
      <c r="AW82" s="339"/>
      <c r="AX82" s="339"/>
      <c r="AY82" s="339"/>
      <c r="AZ82" s="339"/>
      <c r="BA82" s="339"/>
      <c r="BB82" s="339"/>
      <c r="BC82" s="339"/>
      <c r="BD82" s="339"/>
      <c r="BE82" s="339"/>
      <c r="BF82" s="39"/>
      <c r="BG82" s="39"/>
      <c r="BH82" s="39"/>
      <c r="BI82" s="39"/>
      <c r="BJ82" s="39"/>
      <c r="BK82" s="39"/>
      <c r="BL82" s="39"/>
      <c r="BM82" s="39"/>
      <c r="BN82" s="39"/>
      <c r="BO82" s="39"/>
      <c r="BP82" s="39"/>
      <c r="BQ82" s="39"/>
      <c r="BR82" s="39"/>
      <c r="BS82" s="39"/>
      <c r="BT82" s="39"/>
      <c r="BU82" s="39"/>
      <c r="BV82" s="39"/>
      <c r="BW82" s="39"/>
      <c r="BX82" s="39"/>
      <c r="BY82" s="39"/>
      <c r="BZ82" s="39"/>
      <c r="CA82" s="39"/>
      <c r="CB82" s="39"/>
      <c r="CC82" s="39"/>
      <c r="CD82" s="39"/>
      <c r="CE82" s="39"/>
      <c r="CF82" s="39"/>
      <c r="CG82" s="39"/>
    </row>
    <row r="83" spans="46:85" s="1" customFormat="1" ht="21" customHeight="1" x14ac:dyDescent="0.2">
      <c r="AW83" s="6"/>
      <c r="AX83" s="6"/>
      <c r="AY83" s="6"/>
      <c r="AZ83" s="6"/>
      <c r="BA83" s="6"/>
      <c r="BB83" s="6"/>
      <c r="BC83" s="6"/>
      <c r="BD83" s="6"/>
      <c r="BE83" s="6"/>
    </row>
    <row r="84" spans="46:85" s="1" customFormat="1" ht="21" customHeight="1" x14ac:dyDescent="0.2">
      <c r="AW84" s="6"/>
      <c r="AX84" s="6"/>
      <c r="AY84" s="6"/>
      <c r="AZ84" s="6"/>
      <c r="BA84" s="6"/>
      <c r="BB84" s="6"/>
      <c r="BC84" s="6"/>
      <c r="BD84" s="6"/>
      <c r="BE84" s="6"/>
    </row>
    <row r="85" spans="46:85" s="1" customFormat="1" ht="21" customHeight="1" x14ac:dyDescent="0.2">
      <c r="AW85" s="6"/>
      <c r="AX85" s="6"/>
      <c r="AY85" s="6"/>
      <c r="AZ85" s="6"/>
      <c r="BA85" s="6"/>
      <c r="BB85" s="6"/>
      <c r="BC85" s="6"/>
      <c r="BD85" s="6"/>
      <c r="BE85" s="6"/>
    </row>
    <row r="86" spans="46:85" s="1" customFormat="1" ht="21" customHeight="1" x14ac:dyDescent="0.2">
      <c r="AW86" s="6"/>
      <c r="AX86" s="6"/>
      <c r="AY86" s="6"/>
      <c r="AZ86" s="6"/>
      <c r="BA86" s="6"/>
      <c r="BB86" s="6"/>
      <c r="BC86" s="6"/>
      <c r="BD86" s="6"/>
      <c r="BE86" s="6"/>
    </row>
    <row r="87" spans="46:85" s="1" customFormat="1" ht="21" customHeight="1" x14ac:dyDescent="0.2">
      <c r="AW87" s="6"/>
      <c r="AX87" s="6"/>
      <c r="AY87" s="6"/>
      <c r="AZ87" s="6"/>
      <c r="BA87" s="6"/>
      <c r="BB87" s="6"/>
      <c r="BC87" s="6"/>
      <c r="BD87" s="6"/>
      <c r="BE87" s="6"/>
    </row>
    <row r="88" spans="46:85" s="1" customFormat="1" ht="21" customHeight="1" x14ac:dyDescent="0.2">
      <c r="AW88" s="6"/>
      <c r="AX88" s="6"/>
      <c r="AY88" s="6"/>
      <c r="AZ88" s="6"/>
      <c r="BA88" s="6"/>
      <c r="BB88" s="6"/>
      <c r="BC88" s="6"/>
      <c r="BD88" s="6"/>
      <c r="BE88" s="6"/>
    </row>
    <row r="89" spans="46:85" s="1" customFormat="1" ht="21" customHeight="1" x14ac:dyDescent="0.2"/>
    <row r="90" spans="46:85" s="1" customFormat="1" ht="21" customHeight="1" x14ac:dyDescent="0.2"/>
    <row r="91" spans="46:85" s="1" customFormat="1" ht="21" customHeight="1" x14ac:dyDescent="0.2"/>
    <row r="92" spans="46:85" s="1" customFormat="1" ht="21" customHeight="1" x14ac:dyDescent="0.2"/>
    <row r="93" spans="46:85" s="1" customFormat="1" ht="21" customHeight="1" x14ac:dyDescent="0.2"/>
    <row r="94" spans="46:85" s="1" customFormat="1" ht="21" customHeight="1" x14ac:dyDescent="0.2"/>
    <row r="95" spans="46:85" s="1" customFormat="1" ht="21" customHeight="1" x14ac:dyDescent="0.2"/>
    <row r="96" spans="46:85" s="1" customFormat="1" ht="21" customHeight="1" x14ac:dyDescent="0.2"/>
    <row r="97" spans="2:44" s="1" customFormat="1" ht="21" customHeight="1" x14ac:dyDescent="0.2"/>
    <row r="98" spans="2:44" s="1" customFormat="1" x14ac:dyDescent="0.2"/>
    <row r="99" spans="2:44" s="1" customFormat="1" x14ac:dyDescent="0.2"/>
    <row r="100" spans="2:44" s="1" customFormat="1" x14ac:dyDescent="0.2"/>
    <row r="101" spans="2:44" s="1" customFormat="1" x14ac:dyDescent="0.2"/>
    <row r="102" spans="2:44" s="1" customFormat="1" x14ac:dyDescent="0.2"/>
    <row r="103" spans="2:44" s="1" customFormat="1" x14ac:dyDescent="0.2"/>
    <row r="104" spans="2:44" s="1" customFormat="1" x14ac:dyDescent="0.2"/>
    <row r="105" spans="2:44" s="1" customFormat="1" hidden="1" x14ac:dyDescent="0.2"/>
    <row r="106" spans="2:44" s="1" customFormat="1" ht="15.75" hidden="1" x14ac:dyDescent="0.2">
      <c r="B106" s="363"/>
      <c r="C106" s="363"/>
      <c r="D106" s="364"/>
      <c r="E106" s="364"/>
      <c r="F106" s="57"/>
      <c r="G106" s="57"/>
      <c r="H106" s="57"/>
      <c r="I106" s="57"/>
    </row>
    <row r="107" spans="2:44" ht="15.75" hidden="1" x14ac:dyDescent="0.2">
      <c r="B107" s="80" t="s">
        <v>323</v>
      </c>
      <c r="C107" s="80" t="s">
        <v>30</v>
      </c>
      <c r="D107" s="68">
        <v>0</v>
      </c>
      <c r="E107" s="82">
        <v>1</v>
      </c>
      <c r="F107" s="82">
        <v>2</v>
      </c>
      <c r="G107" s="68">
        <v>3</v>
      </c>
      <c r="H107" s="68">
        <v>4</v>
      </c>
      <c r="I107" s="82">
        <v>5</v>
      </c>
      <c r="J107" s="82">
        <v>6</v>
      </c>
      <c r="K107" s="68">
        <v>7</v>
      </c>
      <c r="L107" s="68">
        <v>8</v>
      </c>
      <c r="M107" s="82">
        <v>9</v>
      </c>
      <c r="N107" s="82">
        <v>10</v>
      </c>
      <c r="O107" s="68">
        <v>11</v>
      </c>
      <c r="P107" s="68">
        <v>12</v>
      </c>
      <c r="Q107" s="82">
        <v>13</v>
      </c>
      <c r="R107" s="82">
        <v>14</v>
      </c>
      <c r="S107" s="68">
        <v>15</v>
      </c>
      <c r="T107" s="68">
        <v>16</v>
      </c>
      <c r="U107" s="82">
        <v>17</v>
      </c>
      <c r="V107" s="82">
        <v>18</v>
      </c>
      <c r="W107" s="68">
        <v>19</v>
      </c>
      <c r="X107" s="68">
        <v>20</v>
      </c>
      <c r="Y107" s="82">
        <v>21</v>
      </c>
      <c r="Z107" s="82">
        <v>22</v>
      </c>
      <c r="AA107" s="68">
        <v>23</v>
      </c>
      <c r="AB107" s="68">
        <v>24</v>
      </c>
      <c r="AC107" s="82">
        <v>25</v>
      </c>
      <c r="AD107" s="82">
        <v>26</v>
      </c>
      <c r="AE107" s="68">
        <v>27</v>
      </c>
      <c r="AF107" s="68">
        <v>28</v>
      </c>
      <c r="AG107" s="82">
        <v>29</v>
      </c>
      <c r="AH107" s="82">
        <v>30</v>
      </c>
      <c r="AI107" s="68">
        <v>31</v>
      </c>
      <c r="AJ107" s="68">
        <v>32</v>
      </c>
      <c r="AK107" s="82">
        <v>33</v>
      </c>
      <c r="AL107" s="82">
        <v>34</v>
      </c>
      <c r="AM107" s="68">
        <v>35</v>
      </c>
      <c r="AN107" s="68">
        <v>36</v>
      </c>
      <c r="AO107" s="82">
        <v>37</v>
      </c>
      <c r="AP107" s="82">
        <v>38</v>
      </c>
      <c r="AQ107" s="68">
        <v>39</v>
      </c>
      <c r="AR107" s="68">
        <v>40</v>
      </c>
    </row>
    <row r="108" spans="2:44" ht="15.75" hidden="1" x14ac:dyDescent="0.2">
      <c r="B108" s="544" t="s">
        <v>102</v>
      </c>
      <c r="C108" s="130" t="s">
        <v>356</v>
      </c>
      <c r="D108" s="356"/>
      <c r="E108" s="358">
        <f>SUM('Plano de Manejo'!$C$36:$C$37)</f>
        <v>0</v>
      </c>
      <c r="F108" s="358"/>
      <c r="G108" s="358"/>
      <c r="H108" s="358"/>
      <c r="I108" s="359"/>
      <c r="J108" s="359"/>
      <c r="K108" s="358"/>
      <c r="L108" s="358"/>
      <c r="M108" s="359"/>
      <c r="N108" s="359"/>
      <c r="O108" s="358"/>
      <c r="P108" s="358"/>
      <c r="Q108" s="359"/>
      <c r="R108" s="359"/>
      <c r="S108" s="358"/>
      <c r="T108" s="358"/>
      <c r="U108" s="359"/>
      <c r="V108" s="359"/>
      <c r="W108" s="358"/>
      <c r="X108" s="358"/>
      <c r="Y108" s="359"/>
      <c r="Z108" s="359"/>
      <c r="AA108" s="358"/>
      <c r="AB108" s="358"/>
      <c r="AC108" s="359"/>
      <c r="AD108" s="359"/>
      <c r="AE108" s="358"/>
      <c r="AF108" s="358"/>
      <c r="AG108" s="359"/>
      <c r="AH108" s="359"/>
      <c r="AI108" s="358"/>
      <c r="AJ108" s="358"/>
      <c r="AK108" s="359"/>
      <c r="AL108" s="359"/>
      <c r="AM108" s="358"/>
      <c r="AN108" s="358"/>
      <c r="AO108" s="359"/>
      <c r="AP108" s="359"/>
      <c r="AQ108" s="358"/>
      <c r="AR108" s="358"/>
    </row>
    <row r="109" spans="2:44" ht="15.75" hidden="1" x14ac:dyDescent="0.2">
      <c r="B109" s="545"/>
      <c r="C109" s="130" t="s">
        <v>243</v>
      </c>
      <c r="D109" s="356"/>
      <c r="E109" s="358"/>
      <c r="F109" s="358">
        <f>SUM('Plano de Manejo'!$D$36:$D$37)</f>
        <v>0</v>
      </c>
      <c r="G109" s="358">
        <f>SUM('Plano de Manejo'!$D$36:$D$37)</f>
        <v>0</v>
      </c>
      <c r="H109" s="358">
        <f>SUM('Plano de Manejo'!$D$36:$D$37)</f>
        <v>0</v>
      </c>
      <c r="I109" s="358">
        <f>SUM('Plano de Manejo'!$D$36:$D$37)</f>
        <v>0</v>
      </c>
      <c r="J109" s="358">
        <f>SUM('Plano de Manejo'!$D$36:$D$37)</f>
        <v>0</v>
      </c>
      <c r="K109" s="358">
        <f>SUM('Plano de Manejo'!$D$36:$D$37)</f>
        <v>0</v>
      </c>
      <c r="L109" s="358">
        <f>SUM('Plano de Manejo'!$D$36:$D$37)</f>
        <v>0</v>
      </c>
      <c r="M109" s="358">
        <f>SUM('Plano de Manejo'!$D$36:$D$37)</f>
        <v>0</v>
      </c>
      <c r="N109" s="358">
        <f>SUM('Plano de Manejo'!$D$36:$D$37)</f>
        <v>0</v>
      </c>
      <c r="O109" s="358">
        <f>SUM('Plano de Manejo'!$D$36:$D$37)</f>
        <v>0</v>
      </c>
      <c r="P109" s="358">
        <f>SUM('Plano de Manejo'!$D$36:$D$37)</f>
        <v>0</v>
      </c>
      <c r="Q109" s="358">
        <f>SUM('Plano de Manejo'!$D$36:$D$37)</f>
        <v>0</v>
      </c>
      <c r="R109" s="358">
        <f>SUM('Plano de Manejo'!$D$36:$D$37)</f>
        <v>0</v>
      </c>
      <c r="S109" s="358">
        <f>SUM('Plano de Manejo'!$D$36:$D$37)</f>
        <v>0</v>
      </c>
      <c r="T109" s="358">
        <f>SUM('Plano de Manejo'!$D$36:$D$37)</f>
        <v>0</v>
      </c>
      <c r="U109" s="358">
        <f>SUM('Plano de Manejo'!$D$36:$D$37)</f>
        <v>0</v>
      </c>
      <c r="V109" s="358">
        <f>SUM('Plano de Manejo'!$D$36:$D$37)</f>
        <v>0</v>
      </c>
      <c r="W109" s="358">
        <f>SUM('Plano de Manejo'!$D$36:$D$37)</f>
        <v>0</v>
      </c>
      <c r="X109" s="358">
        <f>SUM('Plano de Manejo'!$D$36:$D$37)</f>
        <v>0</v>
      </c>
      <c r="Y109" s="358">
        <f>SUM('Plano de Manejo'!$D$36:$D$37)</f>
        <v>0</v>
      </c>
      <c r="Z109" s="358">
        <f>SUM('Plano de Manejo'!$D$36:$D$37)</f>
        <v>0</v>
      </c>
      <c r="AA109" s="358">
        <f>SUM('Plano de Manejo'!$D$36:$D$37)</f>
        <v>0</v>
      </c>
      <c r="AB109" s="358">
        <f>SUM('Plano de Manejo'!$D$36:$D$37)</f>
        <v>0</v>
      </c>
      <c r="AC109" s="358">
        <f>SUM('Plano de Manejo'!$D$36:$D$37)</f>
        <v>0</v>
      </c>
      <c r="AD109" s="358">
        <f>SUM('Plano de Manejo'!$D$36:$D$37)</f>
        <v>0</v>
      </c>
      <c r="AE109" s="358">
        <f>SUM('Plano de Manejo'!$D$36:$D$37)</f>
        <v>0</v>
      </c>
      <c r="AF109" s="358">
        <f>SUM('Plano de Manejo'!$D$36:$D$37)</f>
        <v>0</v>
      </c>
      <c r="AG109" s="358">
        <f>SUM('Plano de Manejo'!$D$36:$D$37)</f>
        <v>0</v>
      </c>
      <c r="AH109" s="358">
        <f>SUM('Plano de Manejo'!$D$36:$D$37)</f>
        <v>0</v>
      </c>
      <c r="AI109" s="358">
        <f>SUM('Plano de Manejo'!$D$36:$D$37)</f>
        <v>0</v>
      </c>
      <c r="AJ109" s="358">
        <f>SUM('Plano de Manejo'!$D$36:$D$37)</f>
        <v>0</v>
      </c>
      <c r="AK109" s="358">
        <f>SUM('Plano de Manejo'!$D$36:$D$37)</f>
        <v>0</v>
      </c>
      <c r="AL109" s="358">
        <f>SUM('Plano de Manejo'!$D$36:$D$37)</f>
        <v>0</v>
      </c>
      <c r="AM109" s="358">
        <f>SUM('Plano de Manejo'!$D$36:$D$37)</f>
        <v>0</v>
      </c>
      <c r="AN109" s="358">
        <f>SUM('Plano de Manejo'!$D$36:$D$37)</f>
        <v>0</v>
      </c>
      <c r="AO109" s="358">
        <f>SUM('Plano de Manejo'!$D$36:$D$37)</f>
        <v>0</v>
      </c>
      <c r="AP109" s="358">
        <f>SUM('Plano de Manejo'!$D$36:$D$37)</f>
        <v>0</v>
      </c>
      <c r="AQ109" s="358">
        <f>SUM('Plano de Manejo'!$D$36:$D$37)</f>
        <v>0</v>
      </c>
      <c r="AR109" s="358"/>
    </row>
    <row r="110" spans="2:44" ht="15.75" hidden="1" x14ac:dyDescent="0.2">
      <c r="B110" s="545"/>
      <c r="C110" s="130" t="s">
        <v>244</v>
      </c>
      <c r="D110" s="357"/>
      <c r="E110" s="358" t="str">
        <f>'Plano de Manejo'!D42</f>
        <v/>
      </c>
      <c r="F110" s="359"/>
      <c r="G110" s="358"/>
      <c r="H110" s="358"/>
      <c r="I110" s="359"/>
      <c r="J110" s="471"/>
      <c r="K110" s="358"/>
      <c r="L110" s="358"/>
      <c r="M110" s="359"/>
      <c r="N110" s="359"/>
      <c r="O110" s="356"/>
      <c r="P110" s="358"/>
      <c r="Q110" s="359"/>
      <c r="R110" s="359"/>
      <c r="S110" s="358"/>
      <c r="T110" s="358"/>
      <c r="U110" s="359"/>
      <c r="V110" s="359"/>
      <c r="W110" s="358"/>
      <c r="X110" s="358"/>
      <c r="Y110" s="359"/>
      <c r="Z110" s="359"/>
      <c r="AA110" s="358"/>
      <c r="AB110" s="358"/>
      <c r="AC110" s="359"/>
      <c r="AD110" s="359"/>
      <c r="AE110" s="358"/>
      <c r="AF110" s="358"/>
      <c r="AG110" s="471"/>
      <c r="AH110" s="359"/>
      <c r="AI110" s="358"/>
      <c r="AJ110" s="358"/>
      <c r="AK110" s="359"/>
      <c r="AL110" s="471"/>
      <c r="AM110" s="358"/>
      <c r="AN110" s="358"/>
      <c r="AO110" s="359"/>
      <c r="AP110" s="359"/>
      <c r="AQ110" s="358"/>
      <c r="AR110" s="358"/>
    </row>
    <row r="111" spans="2:44" ht="15.75" hidden="1" x14ac:dyDescent="0.2">
      <c r="B111" s="545"/>
      <c r="C111" s="130" t="s">
        <v>125</v>
      </c>
      <c r="D111" s="356"/>
      <c r="E111" s="359" t="str">
        <f>'Plano de Manejo'!$D$43</f>
        <v/>
      </c>
      <c r="F111" s="359" t="str">
        <f>'Plano de Manejo'!$D$43</f>
        <v/>
      </c>
      <c r="G111" s="359" t="str">
        <f>'Plano de Manejo'!$D$43</f>
        <v/>
      </c>
      <c r="H111" s="359" t="str">
        <f>'Plano de Manejo'!$D$43</f>
        <v/>
      </c>
      <c r="I111" s="359" t="str">
        <f>'Plano de Manejo'!$D$43</f>
        <v/>
      </c>
      <c r="J111" s="359" t="str">
        <f>'Plano de Manejo'!$D$43</f>
        <v/>
      </c>
      <c r="K111" s="359" t="str">
        <f>'Plano de Manejo'!$D$43</f>
        <v/>
      </c>
      <c r="L111" s="471" t="str">
        <f>'Plano de Manejo'!$D$43</f>
        <v/>
      </c>
      <c r="M111" s="359" t="str">
        <f>'Plano de Manejo'!$D$43</f>
        <v/>
      </c>
      <c r="N111" s="359" t="str">
        <f>'Plano de Manejo'!$D$43</f>
        <v/>
      </c>
      <c r="O111" s="471" t="str">
        <f>'Plano de Manejo'!$D$43</f>
        <v/>
      </c>
      <c r="P111" s="359" t="str">
        <f>'Plano de Manejo'!$D$43</f>
        <v/>
      </c>
      <c r="Q111" s="359" t="str">
        <f>'Plano de Manejo'!$D$43</f>
        <v/>
      </c>
      <c r="R111" s="359" t="str">
        <f>'Plano de Manejo'!$D$43</f>
        <v/>
      </c>
      <c r="S111" s="359" t="str">
        <f>'Plano de Manejo'!$D$43</f>
        <v/>
      </c>
      <c r="T111" s="359" t="str">
        <f>'Plano de Manejo'!$D$43</f>
        <v/>
      </c>
      <c r="U111" s="359" t="str">
        <f>'Plano de Manejo'!$D$43</f>
        <v/>
      </c>
      <c r="V111" s="359" t="str">
        <f>'Plano de Manejo'!$D$43</f>
        <v/>
      </c>
      <c r="W111" s="359" t="str">
        <f>'Plano de Manejo'!$D$43</f>
        <v/>
      </c>
      <c r="X111" s="359" t="str">
        <f>'Plano de Manejo'!$D$43</f>
        <v/>
      </c>
      <c r="Y111" s="359" t="str">
        <f>'Plano de Manejo'!$D$43</f>
        <v/>
      </c>
      <c r="Z111" s="359" t="str">
        <f>'Plano de Manejo'!$D$43</f>
        <v/>
      </c>
      <c r="AA111" s="359" t="str">
        <f>'Plano de Manejo'!$D$43</f>
        <v/>
      </c>
      <c r="AB111" s="359" t="str">
        <f>'Plano de Manejo'!$D$43</f>
        <v/>
      </c>
      <c r="AC111" s="359" t="str">
        <f>'Plano de Manejo'!$D$43</f>
        <v/>
      </c>
      <c r="AD111" s="359" t="str">
        <f>'Plano de Manejo'!$D$43</f>
        <v/>
      </c>
      <c r="AE111" s="359" t="str">
        <f>'Plano de Manejo'!$D$43</f>
        <v/>
      </c>
      <c r="AF111" s="359" t="str">
        <f>'Plano de Manejo'!$D$43</f>
        <v/>
      </c>
      <c r="AG111" s="359" t="str">
        <f>'Plano de Manejo'!$D$43</f>
        <v/>
      </c>
      <c r="AH111" s="359" t="str">
        <f>'Plano de Manejo'!$D$43</f>
        <v/>
      </c>
      <c r="AI111" s="359" t="str">
        <f>'Plano de Manejo'!$D$43</f>
        <v/>
      </c>
      <c r="AJ111" s="471" t="str">
        <f>'Plano de Manejo'!$D$43</f>
        <v/>
      </c>
      <c r="AK111" s="359" t="str">
        <f>'Plano de Manejo'!$D$43</f>
        <v/>
      </c>
      <c r="AL111" s="359" t="str">
        <f>'Plano de Manejo'!$D$43</f>
        <v/>
      </c>
      <c r="AM111" s="359" t="str">
        <f>'Plano de Manejo'!$D$43</f>
        <v/>
      </c>
      <c r="AN111" s="359" t="str">
        <f>'Plano de Manejo'!$D$43</f>
        <v/>
      </c>
      <c r="AO111" s="359" t="str">
        <f>'Plano de Manejo'!$D$43</f>
        <v/>
      </c>
      <c r="AP111" s="359" t="str">
        <f>'Plano de Manejo'!$D$43</f>
        <v/>
      </c>
      <c r="AQ111" s="359" t="str">
        <f>'Plano de Manejo'!$D$43</f>
        <v/>
      </c>
      <c r="AR111" s="359"/>
    </row>
    <row r="112" spans="2:44" ht="15.75" hidden="1" x14ac:dyDescent="0.25">
      <c r="B112" s="545"/>
      <c r="C112" s="470" t="s">
        <v>365</v>
      </c>
      <c r="D112" s="486" t="str">
        <f>'Plano de Manejo'!D46</f>
        <v/>
      </c>
      <c r="E112" s="472"/>
      <c r="F112" s="472"/>
      <c r="G112" s="472"/>
      <c r="H112" s="472"/>
      <c r="I112" s="472"/>
      <c r="J112" s="472"/>
      <c r="K112" s="472"/>
      <c r="L112" s="473"/>
      <c r="M112" s="472"/>
      <c r="N112" s="472"/>
      <c r="O112" s="472"/>
      <c r="P112" s="472"/>
      <c r="Q112" s="472"/>
      <c r="R112" s="472"/>
      <c r="S112" s="472"/>
      <c r="T112" s="472"/>
      <c r="U112" s="472"/>
      <c r="V112" s="472"/>
      <c r="W112" s="472"/>
      <c r="X112" s="472"/>
      <c r="Y112" s="472"/>
      <c r="Z112" s="472"/>
      <c r="AA112" s="472"/>
      <c r="AB112" s="472"/>
      <c r="AC112" s="472"/>
      <c r="AD112" s="472"/>
      <c r="AE112" s="472"/>
      <c r="AF112" s="472"/>
      <c r="AG112" s="472"/>
      <c r="AH112" s="472"/>
      <c r="AI112" s="472"/>
      <c r="AJ112" s="472"/>
      <c r="AK112" s="472"/>
      <c r="AL112" s="472"/>
      <c r="AM112" s="472"/>
      <c r="AN112" s="472"/>
      <c r="AO112" s="472"/>
      <c r="AP112" s="472"/>
      <c r="AQ112" s="472"/>
      <c r="AR112" s="472"/>
    </row>
    <row r="113" spans="2:44" ht="15.75" hidden="1" x14ac:dyDescent="0.2">
      <c r="B113" s="545"/>
      <c r="C113" s="132" t="s">
        <v>245</v>
      </c>
      <c r="D113" s="356"/>
      <c r="E113" s="359"/>
      <c r="F113" s="358">
        <f>SUM('Plano de Manejo'!$D$44:$D$45)</f>
        <v>0</v>
      </c>
      <c r="G113" s="358">
        <f>SUM('Plano de Manejo'!$D$44:$D$45)</f>
        <v>0</v>
      </c>
      <c r="H113" s="358">
        <f>SUM('Plano de Manejo'!$D$44:$D$45)</f>
        <v>0</v>
      </c>
      <c r="I113" s="358">
        <f>SUM('Plano de Manejo'!$D$44:$D$45)</f>
        <v>0</v>
      </c>
      <c r="J113" s="358">
        <f>SUM('Plano de Manejo'!$D$44:$D$45)</f>
        <v>0</v>
      </c>
      <c r="K113" s="358">
        <f>SUM('Plano de Manejo'!$D$44:$D$45)</f>
        <v>0</v>
      </c>
      <c r="L113" s="356">
        <f>SUM('Plano de Manejo'!$D$44:$D$45)</f>
        <v>0</v>
      </c>
      <c r="M113" s="358">
        <f>SUM('Plano de Manejo'!$D$44:$D$45)</f>
        <v>0</v>
      </c>
      <c r="N113" s="358">
        <f>SUM('Plano de Manejo'!$D$44:$D$45)</f>
        <v>0</v>
      </c>
      <c r="O113" s="358">
        <f>SUM('Plano de Manejo'!$D$44:$D$45)</f>
        <v>0</v>
      </c>
      <c r="P113" s="358">
        <f>SUM('Plano de Manejo'!$D$44:$D$45)</f>
        <v>0</v>
      </c>
      <c r="Q113" s="356">
        <f>SUM('Plano de Manejo'!$D$44:$D$45)</f>
        <v>0</v>
      </c>
      <c r="R113" s="358">
        <f>SUM('Plano de Manejo'!$D$44:$D$45)</f>
        <v>0</v>
      </c>
      <c r="S113" s="358">
        <f>SUM('Plano de Manejo'!$D$44:$D$45)</f>
        <v>0</v>
      </c>
      <c r="T113" s="358">
        <f>SUM('Plano de Manejo'!$D$44:$D$45)</f>
        <v>0</v>
      </c>
      <c r="U113" s="358">
        <f>SUM('Plano de Manejo'!$D$44:$D$45)</f>
        <v>0</v>
      </c>
      <c r="V113" s="358">
        <f>SUM('Plano de Manejo'!$D$44:$D$45)</f>
        <v>0</v>
      </c>
      <c r="W113" s="356">
        <f>SUM('Plano de Manejo'!$D$44:$D$45)</f>
        <v>0</v>
      </c>
      <c r="X113" s="358">
        <f>SUM('Plano de Manejo'!$D$44:$D$45)</f>
        <v>0</v>
      </c>
      <c r="Y113" s="358">
        <f>SUM('Plano de Manejo'!$D$44:$D$45)</f>
        <v>0</v>
      </c>
      <c r="Z113" s="358">
        <f>SUM('Plano de Manejo'!$D$44:$D$45)</f>
        <v>0</v>
      </c>
      <c r="AA113" s="358">
        <f>SUM('Plano de Manejo'!$D$44:$D$45)</f>
        <v>0</v>
      </c>
      <c r="AB113" s="358">
        <f>SUM('Plano de Manejo'!$D$44:$D$45)</f>
        <v>0</v>
      </c>
      <c r="AC113" s="358">
        <f>SUM('Plano de Manejo'!$D$44:$D$45)</f>
        <v>0</v>
      </c>
      <c r="AD113" s="356">
        <f>SUM('Plano de Manejo'!$D$44:$D$45)</f>
        <v>0</v>
      </c>
      <c r="AE113" s="358">
        <f>SUM('Plano de Manejo'!$D$44:$D$45)</f>
        <v>0</v>
      </c>
      <c r="AF113" s="358">
        <f>SUM('Plano de Manejo'!$D$44:$D$45)</f>
        <v>0</v>
      </c>
      <c r="AG113" s="358">
        <f>SUM('Plano de Manejo'!$D$44:$D$45)</f>
        <v>0</v>
      </c>
      <c r="AH113" s="358">
        <f>SUM('Plano de Manejo'!$D$44:$D$45)</f>
        <v>0</v>
      </c>
      <c r="AI113" s="358">
        <f>SUM('Plano de Manejo'!$D$44:$D$45)</f>
        <v>0</v>
      </c>
      <c r="AJ113" s="358">
        <f>SUM('Plano de Manejo'!$D$44:$D$45)</f>
        <v>0</v>
      </c>
      <c r="AK113" s="358">
        <f>SUM('Plano de Manejo'!$D$44:$D$45)</f>
        <v>0</v>
      </c>
      <c r="AL113" s="358">
        <f>SUM('Plano de Manejo'!$D$44:$D$45)</f>
        <v>0</v>
      </c>
      <c r="AM113" s="358">
        <f>SUM('Plano de Manejo'!$D$44:$D$45)</f>
        <v>0</v>
      </c>
      <c r="AN113" s="358">
        <f>SUM('Plano de Manejo'!$D$44:$D$45)</f>
        <v>0</v>
      </c>
      <c r="AO113" s="358">
        <f>SUM('Plano de Manejo'!$D$44:$D$45)</f>
        <v>0</v>
      </c>
      <c r="AP113" s="358">
        <f>SUM('Plano de Manejo'!$D$44:$D$45)</f>
        <v>0</v>
      </c>
      <c r="AQ113" s="358">
        <f>SUM('Plano de Manejo'!$D$44:$D$45)</f>
        <v>0</v>
      </c>
      <c r="AR113" s="358">
        <f>SUM('Plano de Manejo'!$D$44:$D$45)</f>
        <v>0</v>
      </c>
    </row>
    <row r="114" spans="2:44" ht="15.75" hidden="1" x14ac:dyDescent="0.2">
      <c r="B114" s="545"/>
      <c r="C114" s="132" t="s">
        <v>358</v>
      </c>
      <c r="D114" s="356"/>
      <c r="E114" s="360">
        <f>'Plano de Manejo'!D33</f>
        <v>0</v>
      </c>
      <c r="F114" s="357"/>
      <c r="G114" s="358"/>
      <c r="H114" s="358"/>
      <c r="I114" s="358"/>
      <c r="J114" s="358"/>
      <c r="K114" s="358"/>
      <c r="L114" s="356"/>
      <c r="M114" s="358"/>
      <c r="N114" s="358"/>
      <c r="O114" s="356"/>
      <c r="P114" s="358"/>
      <c r="Q114" s="356"/>
      <c r="R114" s="358"/>
      <c r="S114" s="358"/>
      <c r="T114" s="358"/>
      <c r="U114" s="358"/>
      <c r="V114" s="358"/>
      <c r="W114" s="356"/>
      <c r="X114" s="358"/>
      <c r="Y114" s="358"/>
      <c r="Z114" s="358"/>
      <c r="AA114" s="358"/>
      <c r="AB114" s="356"/>
      <c r="AC114" s="358"/>
      <c r="AD114" s="356"/>
      <c r="AE114" s="358"/>
      <c r="AF114" s="356"/>
      <c r="AG114" s="358"/>
      <c r="AH114" s="358"/>
      <c r="AI114" s="356"/>
      <c r="AJ114" s="358"/>
      <c r="AK114" s="356"/>
      <c r="AL114" s="358"/>
      <c r="AM114" s="358"/>
      <c r="AN114" s="358"/>
      <c r="AO114" s="358"/>
      <c r="AP114" s="358"/>
      <c r="AQ114" s="358"/>
      <c r="AR114" s="358"/>
    </row>
    <row r="115" spans="2:44" ht="15.75" hidden="1" x14ac:dyDescent="0.2">
      <c r="B115" s="545"/>
      <c r="C115" s="132" t="s">
        <v>357</v>
      </c>
      <c r="D115" s="356"/>
      <c r="E115" s="359"/>
      <c r="F115" s="359"/>
      <c r="G115" s="359"/>
      <c r="H115" s="471"/>
      <c r="I115" s="359">
        <f>('Plano de Manejo'!$D$28*'Plano de Manejo'!$C$28)*0.9</f>
        <v>0</v>
      </c>
      <c r="J115" s="359">
        <f>SUM('Plano de Manejo'!$D$31*'Plano de Manejo'!$C$31,'Plano de Manejo'!$D$26*'Plano de Manejo'!$C$26)*0.9</f>
        <v>0</v>
      </c>
      <c r="K115" s="359"/>
      <c r="L115" s="359"/>
      <c r="M115" s="359">
        <f>('Plano de Manejo'!$D$28*'Plano de Manejo'!$C$28)*0.9</f>
        <v>0</v>
      </c>
      <c r="N115" s="359"/>
      <c r="O115" s="359">
        <f>(('Plano de Manejo'!$D$22*'Plano de Manejo'!$C$22)+('Plano de Manejo'!$D$23*'Plano de Manejo'!$C$23)+('Plano de Manejo'!$D$24*'Plano de Manejo'!$C$24)+('Plano de Manejo'!$D$25*'Plano de Manejo'!$C$25)+('Plano de Manejo'!$D$26*'Plano de Manejo'!$C$26)+('Plano de Manejo'!$D$27*'Plano de Manejo'!$C$27)+('Plano de Manejo'!$D$29*'Plano de Manejo'!$C$29)+('Plano de Manejo'!$D$30*'Plano de Manejo'!$C$30)+('Plano de Manejo'!$D$31*'Plano de Manejo'!$C$31))*0.9</f>
        <v>0</v>
      </c>
      <c r="P115" s="359"/>
      <c r="Q115" s="359">
        <f>('Plano de Manejo'!$D$28*'Plano de Manejo'!$C$28)*0.9</f>
        <v>0</v>
      </c>
      <c r="R115" s="359"/>
      <c r="S115" s="359"/>
      <c r="T115" s="359">
        <f>SUM('Plano de Manejo'!$D$31*'Plano de Manejo'!$C$31,'Plano de Manejo'!$D$26*'Plano de Manejo'!$C$26)*0.9</f>
        <v>0</v>
      </c>
      <c r="U115" s="359">
        <f>('Plano de Manejo'!$D$28*'Plano de Manejo'!$C$28)*0.9</f>
        <v>0</v>
      </c>
      <c r="V115" s="359"/>
      <c r="W115" s="359"/>
      <c r="X115" s="359"/>
      <c r="Y115" s="359">
        <f>(('Plano de Manejo'!$D$22*'Plano de Manejo'!$C$22)+('Plano de Manejo'!$D$23*'Plano de Manejo'!$C$23)+('Plano de Manejo'!$D$24*'Plano de Manejo'!$C$24)+('Plano de Manejo'!$D$25*'Plano de Manejo'!$C$25)+('Plano de Manejo'!$D$26*'Plano de Manejo'!$C$26)+('Plano de Manejo'!$D$27*'Plano de Manejo'!$C$27)+('Plano de Manejo'!$D$29*'Plano de Manejo'!$C$29)+('Plano de Manejo'!$D$30*'Plano de Manejo'!$C$30)+('Plano de Manejo'!$D$31*'Plano de Manejo'!$C$31))*0.9</f>
        <v>0</v>
      </c>
      <c r="Z115" s="359"/>
      <c r="AA115" s="359"/>
      <c r="AB115" s="359"/>
      <c r="AC115" s="359">
        <f>('Plano de Manejo'!$D$28*'Plano de Manejo'!$C$28)*0.9</f>
        <v>0</v>
      </c>
      <c r="AD115" s="359">
        <f>SUM('Plano de Manejo'!$D$31*'Plano de Manejo'!$C$31,'Plano de Manejo'!$D$26*'Plano de Manejo'!$C$26)*0.9</f>
        <v>0</v>
      </c>
      <c r="AE115" s="359"/>
      <c r="AF115" s="359"/>
      <c r="AG115" s="359">
        <f>('Plano de Manejo'!$D$28*'Plano de Manejo'!$C$28)*0.9</f>
        <v>0</v>
      </c>
      <c r="AH115" s="359"/>
      <c r="AI115" s="359">
        <f>(('Plano de Manejo'!$D$22*'Plano de Manejo'!$C$22)+('Plano de Manejo'!$D$23*'Plano de Manejo'!$C$23)+('Plano de Manejo'!$D$24*'Plano de Manejo'!$C$24)+('Plano de Manejo'!$D$25*'Plano de Manejo'!$C$25)+('Plano de Manejo'!$D$26*'Plano de Manejo'!$C$26)+('Plano de Manejo'!$D$27*'Plano de Manejo'!$C$27)+('Plano de Manejo'!$D$29*'Plano de Manejo'!$C$29)+('Plano de Manejo'!$D$30*'Plano de Manejo'!$C$30)+('Plano de Manejo'!$D$31*'Plano de Manejo'!$C$31))*0.9</f>
        <v>0</v>
      </c>
      <c r="AJ115" s="359"/>
      <c r="AK115" s="359">
        <f>('Plano de Manejo'!$D$28*'Plano de Manejo'!$C$28)*0.9</f>
        <v>0</v>
      </c>
      <c r="AL115" s="359"/>
      <c r="AM115" s="359"/>
      <c r="AN115" s="359">
        <f>SUM('Plano de Manejo'!$D$31*'Plano de Manejo'!$C$31,'Plano de Manejo'!$D$26*'Plano de Manejo'!$C$26)*0.9</f>
        <v>0</v>
      </c>
      <c r="AO115" s="359">
        <f>('Plano de Manejo'!$D$28*'Plano de Manejo'!$C$28)*0.9</f>
        <v>0</v>
      </c>
      <c r="AP115" s="359"/>
      <c r="AQ115" s="359"/>
      <c r="AR115" s="359"/>
    </row>
    <row r="116" spans="2:44" ht="15.75" hidden="1" x14ac:dyDescent="0.25">
      <c r="B116" s="545"/>
      <c r="C116" s="132" t="s">
        <v>364</v>
      </c>
      <c r="D116" s="356"/>
      <c r="E116" s="472"/>
      <c r="F116" s="487">
        <f>SUM('Plano de Manejo'!$J$22:$J$32)</f>
        <v>0</v>
      </c>
      <c r="G116" s="487">
        <f>SUM('Plano de Manejo'!$J$22:$J$32)</f>
        <v>0</v>
      </c>
      <c r="H116" s="487">
        <f>SUM('Plano de Manejo'!$J$22:$J$32)</f>
        <v>0</v>
      </c>
      <c r="I116" s="487">
        <f>SUM('Plano de Manejo'!$J$22:$J$32)</f>
        <v>0</v>
      </c>
      <c r="J116" s="487">
        <f>SUM('Plano de Manejo'!$J$22:$J$32)</f>
        <v>0</v>
      </c>
      <c r="K116" s="487">
        <f>SUM('Plano de Manejo'!$J$22:$J$32)</f>
        <v>0</v>
      </c>
      <c r="L116" s="487">
        <f>SUM('Plano de Manejo'!$J$22:$J$32)</f>
        <v>0</v>
      </c>
      <c r="M116" s="487">
        <f>SUM('Plano de Manejo'!$J$22:$J$32)</f>
        <v>0</v>
      </c>
      <c r="N116" s="487">
        <f>SUM('Plano de Manejo'!$J$22:$J$32)</f>
        <v>0</v>
      </c>
      <c r="O116" s="487">
        <f>SUM('Plano de Manejo'!$J$22:$J$32)</f>
        <v>0</v>
      </c>
      <c r="P116" s="487">
        <f>SUM('Plano de Manejo'!$J$22:$J$32)</f>
        <v>0</v>
      </c>
      <c r="Q116" s="487">
        <f>SUM('Plano de Manejo'!$J$22:$J$32)</f>
        <v>0</v>
      </c>
      <c r="R116" s="487">
        <f>SUM('Plano de Manejo'!$J$22:$J$32)</f>
        <v>0</v>
      </c>
      <c r="S116" s="487">
        <f>SUM('Plano de Manejo'!$J$22:$J$32)</f>
        <v>0</v>
      </c>
      <c r="T116" s="487">
        <f>SUM('Plano de Manejo'!$J$22:$J$32)</f>
        <v>0</v>
      </c>
      <c r="U116" s="487">
        <f>SUM('Plano de Manejo'!$J$22:$J$32)</f>
        <v>0</v>
      </c>
      <c r="V116" s="487">
        <f>SUM('Plano de Manejo'!$J$22:$J$32)</f>
        <v>0</v>
      </c>
      <c r="W116" s="487">
        <f>SUM('Plano de Manejo'!$J$22:$J$32)</f>
        <v>0</v>
      </c>
      <c r="X116" s="487">
        <f>SUM('Plano de Manejo'!$J$22:$J$32)</f>
        <v>0</v>
      </c>
      <c r="Y116" s="487">
        <f>SUM('Plano de Manejo'!$J$22:$J$32)</f>
        <v>0</v>
      </c>
      <c r="Z116" s="487">
        <f>SUM('Plano de Manejo'!$J$22:$J$32)</f>
        <v>0</v>
      </c>
      <c r="AA116" s="487">
        <f>SUM('Plano de Manejo'!$J$22:$J$32)</f>
        <v>0</v>
      </c>
      <c r="AB116" s="487">
        <f>SUM('Plano de Manejo'!$J$22:$J$32)</f>
        <v>0</v>
      </c>
      <c r="AC116" s="487">
        <f>SUM('Plano de Manejo'!$J$22:$J$32)</f>
        <v>0</v>
      </c>
      <c r="AD116" s="487">
        <f>SUM('Plano de Manejo'!$J$22:$J$32)</f>
        <v>0</v>
      </c>
      <c r="AE116" s="487">
        <f>SUM('Plano de Manejo'!$J$22:$J$32)</f>
        <v>0</v>
      </c>
      <c r="AF116" s="487">
        <f>SUM('Plano de Manejo'!$J$22:$J$32)</f>
        <v>0</v>
      </c>
      <c r="AG116" s="487">
        <f>SUM('Plano de Manejo'!$J$22:$J$32)</f>
        <v>0</v>
      </c>
      <c r="AH116" s="487">
        <f>SUM('Plano de Manejo'!$J$22:$J$32)</f>
        <v>0</v>
      </c>
      <c r="AI116" s="487">
        <f>SUM('Plano de Manejo'!$J$22:$J$32)</f>
        <v>0</v>
      </c>
      <c r="AJ116" s="487">
        <f>SUM('Plano de Manejo'!$J$22:$J$32)</f>
        <v>0</v>
      </c>
      <c r="AK116" s="487">
        <f>SUM('Plano de Manejo'!$J$22:$J$32)</f>
        <v>0</v>
      </c>
      <c r="AL116" s="487">
        <f>SUM('Plano de Manejo'!$J$22:$J$32)</f>
        <v>0</v>
      </c>
      <c r="AM116" s="487">
        <f>SUM('Plano de Manejo'!$J$22:$J$32)</f>
        <v>0</v>
      </c>
      <c r="AN116" s="487">
        <f>SUM('Plano de Manejo'!$J$22:$J$32)</f>
        <v>0</v>
      </c>
      <c r="AO116" s="487">
        <f>SUM('Plano de Manejo'!$J$22:$J$32)</f>
        <v>0</v>
      </c>
      <c r="AP116" s="487">
        <f>SUM('Plano de Manejo'!$J$22:$J$32)</f>
        <v>0</v>
      </c>
      <c r="AQ116" s="487">
        <f>SUM('Plano de Manejo'!$J$22:$J$32)</f>
        <v>0</v>
      </c>
      <c r="AR116" s="487">
        <f>SUM('Plano de Manejo'!$J$22:$J$32)</f>
        <v>0</v>
      </c>
    </row>
    <row r="117" spans="2:44" ht="15.75" hidden="1" x14ac:dyDescent="0.2">
      <c r="B117" s="545"/>
      <c r="C117" s="130" t="s">
        <v>361</v>
      </c>
      <c r="D117" s="356"/>
      <c r="E117" s="359"/>
      <c r="F117" s="359">
        <f>'Plano de Manejo'!$F$55</f>
        <v>0</v>
      </c>
      <c r="G117" s="359">
        <f>'Plano de Manejo'!$F$55</f>
        <v>0</v>
      </c>
      <c r="H117" s="359">
        <f>'Plano de Manejo'!$F$55</f>
        <v>0</v>
      </c>
      <c r="I117" s="359">
        <f>'Plano de Manejo'!$F$55</f>
        <v>0</v>
      </c>
      <c r="J117" s="359">
        <f>'Plano de Manejo'!$F$55</f>
        <v>0</v>
      </c>
      <c r="K117" s="359">
        <f>'Plano de Manejo'!$F$55</f>
        <v>0</v>
      </c>
      <c r="L117" s="359">
        <f>'Plano de Manejo'!$F$55</f>
        <v>0</v>
      </c>
      <c r="M117" s="359">
        <f>'Plano de Manejo'!$F$55</f>
        <v>0</v>
      </c>
      <c r="N117" s="359">
        <f>'Plano de Manejo'!$F$55</f>
        <v>0</v>
      </c>
      <c r="O117" s="359">
        <f>'Plano de Manejo'!$F$55</f>
        <v>0</v>
      </c>
      <c r="P117" s="359">
        <f>'Plano de Manejo'!$F$55</f>
        <v>0</v>
      </c>
      <c r="Q117" s="359">
        <f>'Plano de Manejo'!$F$55</f>
        <v>0</v>
      </c>
      <c r="R117" s="359">
        <f>'Plano de Manejo'!$F$55</f>
        <v>0</v>
      </c>
      <c r="S117" s="359">
        <f>'Plano de Manejo'!$F$55</f>
        <v>0</v>
      </c>
      <c r="T117" s="359">
        <f>'Plano de Manejo'!$F$55</f>
        <v>0</v>
      </c>
      <c r="U117" s="359">
        <f>'Plano de Manejo'!$F$55</f>
        <v>0</v>
      </c>
      <c r="V117" s="359">
        <f>'Plano de Manejo'!$F$55</f>
        <v>0</v>
      </c>
      <c r="W117" s="359">
        <f>'Plano de Manejo'!$F$55</f>
        <v>0</v>
      </c>
      <c r="X117" s="359">
        <f>'Plano de Manejo'!$F$55</f>
        <v>0</v>
      </c>
      <c r="Y117" s="359">
        <f>'Plano de Manejo'!$F$55</f>
        <v>0</v>
      </c>
      <c r="Z117" s="359">
        <f>'Plano de Manejo'!$F$55</f>
        <v>0</v>
      </c>
      <c r="AA117" s="359">
        <f>'Plano de Manejo'!$F$55</f>
        <v>0</v>
      </c>
      <c r="AB117" s="359">
        <f>'Plano de Manejo'!$F$55</f>
        <v>0</v>
      </c>
      <c r="AC117" s="359">
        <f>'Plano de Manejo'!$F$55</f>
        <v>0</v>
      </c>
      <c r="AD117" s="359">
        <f>'Plano de Manejo'!$F$55</f>
        <v>0</v>
      </c>
      <c r="AE117" s="359">
        <f>'Plano de Manejo'!$F$55</f>
        <v>0</v>
      </c>
      <c r="AF117" s="359">
        <f>'Plano de Manejo'!$F$55</f>
        <v>0</v>
      </c>
      <c r="AG117" s="359">
        <f>'Plano de Manejo'!$F$55</f>
        <v>0</v>
      </c>
      <c r="AH117" s="359">
        <f>'Plano de Manejo'!$F$55</f>
        <v>0</v>
      </c>
      <c r="AI117" s="359">
        <f>'Plano de Manejo'!$F$55</f>
        <v>0</v>
      </c>
      <c r="AJ117" s="359">
        <f>'Plano de Manejo'!$F$55</f>
        <v>0</v>
      </c>
      <c r="AK117" s="359">
        <f>'Plano de Manejo'!$F$55</f>
        <v>0</v>
      </c>
      <c r="AL117" s="359">
        <f>'Plano de Manejo'!$F$55</f>
        <v>0</v>
      </c>
      <c r="AM117" s="359">
        <f>'Plano de Manejo'!$F$55</f>
        <v>0</v>
      </c>
      <c r="AN117" s="359">
        <f>'Plano de Manejo'!$F$55</f>
        <v>0</v>
      </c>
      <c r="AO117" s="359">
        <f>'Plano de Manejo'!$F$55</f>
        <v>0</v>
      </c>
      <c r="AP117" s="359">
        <f>'Plano de Manejo'!$F$55</f>
        <v>0</v>
      </c>
      <c r="AQ117" s="359">
        <f>'Plano de Manejo'!$F$55</f>
        <v>0</v>
      </c>
      <c r="AR117" s="359">
        <f>'Plano de Manejo'!$F$55</f>
        <v>0</v>
      </c>
    </row>
    <row r="118" spans="2:44" ht="15.75" hidden="1" x14ac:dyDescent="0.2">
      <c r="B118" s="545"/>
      <c r="C118" s="130" t="s">
        <v>241</v>
      </c>
      <c r="D118" s="356"/>
      <c r="E118" s="359"/>
      <c r="F118" s="359">
        <f>SUM('Plano de Manejo'!$E$58:$E$59)</f>
        <v>0</v>
      </c>
      <c r="G118" s="359">
        <f>SUM('Plano de Manejo'!$E$58:$E$59)</f>
        <v>0</v>
      </c>
      <c r="H118" s="359">
        <f>SUM('Plano de Manejo'!$E$58:$E$59)</f>
        <v>0</v>
      </c>
      <c r="I118" s="359">
        <f>SUM('Plano de Manejo'!$E$58:$E$59)</f>
        <v>0</v>
      </c>
      <c r="J118" s="359">
        <f>SUM('Plano de Manejo'!$E$58:$E$59)</f>
        <v>0</v>
      </c>
      <c r="K118" s="359">
        <f>SUM('Plano de Manejo'!$E$58:$E$59)</f>
        <v>0</v>
      </c>
      <c r="L118" s="359">
        <f>SUM('Plano de Manejo'!$E$58:$E$59)</f>
        <v>0</v>
      </c>
      <c r="M118" s="359">
        <f>SUM('Plano de Manejo'!$E$58:$E$59)</f>
        <v>0</v>
      </c>
      <c r="N118" s="359">
        <f>SUM('Plano de Manejo'!$E$58:$E$59)</f>
        <v>0</v>
      </c>
      <c r="O118" s="359">
        <f>SUM('Plano de Manejo'!$E$58:$E$59)</f>
        <v>0</v>
      </c>
      <c r="P118" s="359">
        <f>SUM('Plano de Manejo'!$E$58:$E$59)</f>
        <v>0</v>
      </c>
      <c r="Q118" s="359">
        <f>SUM('Plano de Manejo'!$E$58:$E$59)</f>
        <v>0</v>
      </c>
      <c r="R118" s="359">
        <f>SUM('Plano de Manejo'!$E$58:$E$59)</f>
        <v>0</v>
      </c>
      <c r="S118" s="359">
        <f>SUM('Plano de Manejo'!$E$58:$E$59)</f>
        <v>0</v>
      </c>
      <c r="T118" s="359">
        <f>SUM('Plano de Manejo'!$E$58:$E$59)</f>
        <v>0</v>
      </c>
      <c r="U118" s="359">
        <f>SUM('Plano de Manejo'!$E$58:$E$59)</f>
        <v>0</v>
      </c>
      <c r="V118" s="359">
        <f>SUM('Plano de Manejo'!$E$58:$E$59)</f>
        <v>0</v>
      </c>
      <c r="W118" s="359">
        <f>SUM('Plano de Manejo'!$E$58:$E$59)</f>
        <v>0</v>
      </c>
      <c r="X118" s="359">
        <f>SUM('Plano de Manejo'!$E$58:$E$59)</f>
        <v>0</v>
      </c>
      <c r="Y118" s="359">
        <f>SUM('Plano de Manejo'!$E$58:$E$59)</f>
        <v>0</v>
      </c>
      <c r="Z118" s="359">
        <f>SUM('Plano de Manejo'!$E$58:$E$59)</f>
        <v>0</v>
      </c>
      <c r="AA118" s="359">
        <f>SUM('Plano de Manejo'!$E$58:$E$59)</f>
        <v>0</v>
      </c>
      <c r="AB118" s="359">
        <f>SUM('Plano de Manejo'!$E$58:$E$59)</f>
        <v>0</v>
      </c>
      <c r="AC118" s="359">
        <f>SUM('Plano de Manejo'!$E$58:$E$59)</f>
        <v>0</v>
      </c>
      <c r="AD118" s="359">
        <f>SUM('Plano de Manejo'!$E$58:$E$59)</f>
        <v>0</v>
      </c>
      <c r="AE118" s="359">
        <f>SUM('Plano de Manejo'!$E$58:$E$59)</f>
        <v>0</v>
      </c>
      <c r="AF118" s="359">
        <f>SUM('Plano de Manejo'!$E$58:$E$59)</f>
        <v>0</v>
      </c>
      <c r="AG118" s="359">
        <f>SUM('Plano de Manejo'!$E$58:$E$59)</f>
        <v>0</v>
      </c>
      <c r="AH118" s="359">
        <f>SUM('Plano de Manejo'!$E$58:$E$59)</f>
        <v>0</v>
      </c>
      <c r="AI118" s="359">
        <f>SUM('Plano de Manejo'!$E$58:$E$59)</f>
        <v>0</v>
      </c>
      <c r="AJ118" s="359">
        <f>SUM('Plano de Manejo'!$E$58:$E$59)</f>
        <v>0</v>
      </c>
      <c r="AK118" s="359">
        <f>SUM('Plano de Manejo'!$E$58:$E$59)</f>
        <v>0</v>
      </c>
      <c r="AL118" s="359">
        <f>SUM('Plano de Manejo'!$E$58:$E$59)</f>
        <v>0</v>
      </c>
      <c r="AM118" s="359">
        <f>SUM('Plano de Manejo'!$E$58:$E$59)</f>
        <v>0</v>
      </c>
      <c r="AN118" s="359">
        <f>SUM('Plano de Manejo'!$E$58:$E$59)</f>
        <v>0</v>
      </c>
      <c r="AO118" s="359">
        <f>SUM('Plano de Manejo'!$E$58:$E$59)</f>
        <v>0</v>
      </c>
      <c r="AP118" s="359">
        <f>SUM('Plano de Manejo'!$E$58:$E$59)</f>
        <v>0</v>
      </c>
      <c r="AQ118" s="359">
        <f>SUM('Plano de Manejo'!$E$58:$E$59)</f>
        <v>0</v>
      </c>
      <c r="AR118" s="359">
        <f>SUM('Plano de Manejo'!$E$58:$E$59)</f>
        <v>0</v>
      </c>
    </row>
    <row r="119" spans="2:44" ht="15.75" hidden="1" x14ac:dyDescent="0.2">
      <c r="B119" s="545"/>
      <c r="C119" s="130" t="s">
        <v>246</v>
      </c>
      <c r="D119" s="356"/>
      <c r="E119" s="359"/>
      <c r="F119" s="359" t="str">
        <f>'Plano de Manejo'!$E$79</f>
        <v/>
      </c>
      <c r="G119" s="359" t="str">
        <f>'Plano de Manejo'!$E$79</f>
        <v/>
      </c>
      <c r="H119" s="359" t="str">
        <f>'Plano de Manejo'!$E$79</f>
        <v/>
      </c>
      <c r="I119" s="359" t="str">
        <f>'Plano de Manejo'!$E$79</f>
        <v/>
      </c>
      <c r="J119" s="359" t="str">
        <f>'Plano de Manejo'!$E$79</f>
        <v/>
      </c>
      <c r="K119" s="359" t="str">
        <f>'Plano de Manejo'!$E$79</f>
        <v/>
      </c>
      <c r="L119" s="359" t="str">
        <f>'Plano de Manejo'!$E$79</f>
        <v/>
      </c>
      <c r="M119" s="359" t="str">
        <f>'Plano de Manejo'!$E$79</f>
        <v/>
      </c>
      <c r="N119" s="359" t="str">
        <f>'Plano de Manejo'!$E$79</f>
        <v/>
      </c>
      <c r="O119" s="359" t="str">
        <f>'Plano de Manejo'!$E$79</f>
        <v/>
      </c>
      <c r="P119" s="359" t="str">
        <f>'Plano de Manejo'!$E$79</f>
        <v/>
      </c>
      <c r="Q119" s="359" t="str">
        <f>'Plano de Manejo'!$E$79</f>
        <v/>
      </c>
      <c r="R119" s="359" t="str">
        <f>'Plano de Manejo'!$E$79</f>
        <v/>
      </c>
      <c r="S119" s="359" t="str">
        <f>'Plano de Manejo'!$E$79</f>
        <v/>
      </c>
      <c r="T119" s="359" t="str">
        <f>'Plano de Manejo'!$E$79</f>
        <v/>
      </c>
      <c r="U119" s="359" t="str">
        <f>'Plano de Manejo'!$E$79</f>
        <v/>
      </c>
      <c r="V119" s="359" t="str">
        <f>'Plano de Manejo'!$E$79</f>
        <v/>
      </c>
      <c r="W119" s="359" t="str">
        <f>'Plano de Manejo'!$E$79</f>
        <v/>
      </c>
      <c r="X119" s="359" t="str">
        <f>'Plano de Manejo'!$E$79</f>
        <v/>
      </c>
      <c r="Y119" s="359" t="str">
        <f>'Plano de Manejo'!$E$79</f>
        <v/>
      </c>
      <c r="Z119" s="359" t="str">
        <f>'Plano de Manejo'!$E$79</f>
        <v/>
      </c>
      <c r="AA119" s="359" t="str">
        <f>'Plano de Manejo'!$E$79</f>
        <v/>
      </c>
      <c r="AB119" s="359" t="str">
        <f>'Plano de Manejo'!$E$79</f>
        <v/>
      </c>
      <c r="AC119" s="359" t="str">
        <f>'Plano de Manejo'!$E$79</f>
        <v/>
      </c>
      <c r="AD119" s="359" t="str">
        <f>'Plano de Manejo'!$E$79</f>
        <v/>
      </c>
      <c r="AE119" s="359" t="str">
        <f>'Plano de Manejo'!$E$79</f>
        <v/>
      </c>
      <c r="AF119" s="359" t="str">
        <f>'Plano de Manejo'!$E$79</f>
        <v/>
      </c>
      <c r="AG119" s="359" t="str">
        <f>'Plano de Manejo'!$E$79</f>
        <v/>
      </c>
      <c r="AH119" s="359" t="str">
        <f>'Plano de Manejo'!$E$79</f>
        <v/>
      </c>
      <c r="AI119" s="359" t="str">
        <f>'Plano de Manejo'!$E$79</f>
        <v/>
      </c>
      <c r="AJ119" s="359" t="str">
        <f>'Plano de Manejo'!$E$79</f>
        <v/>
      </c>
      <c r="AK119" s="359" t="str">
        <f>'Plano de Manejo'!$E$79</f>
        <v/>
      </c>
      <c r="AL119" s="359" t="str">
        <f>'Plano de Manejo'!$E$79</f>
        <v/>
      </c>
      <c r="AM119" s="359" t="str">
        <f>'Plano de Manejo'!$E$79</f>
        <v/>
      </c>
      <c r="AN119" s="359" t="str">
        <f>'Plano de Manejo'!$E$79</f>
        <v/>
      </c>
      <c r="AO119" s="359" t="str">
        <f>'Plano de Manejo'!$E$79</f>
        <v/>
      </c>
      <c r="AP119" s="359" t="str">
        <f>'Plano de Manejo'!$E$79</f>
        <v/>
      </c>
      <c r="AQ119" s="359" t="str">
        <f>'Plano de Manejo'!$E$79</f>
        <v/>
      </c>
      <c r="AR119" s="359" t="str">
        <f>'Plano de Manejo'!$E$79</f>
        <v/>
      </c>
    </row>
    <row r="120" spans="2:44" ht="15.75" hidden="1" x14ac:dyDescent="0.2">
      <c r="B120" s="545"/>
      <c r="C120" s="130" t="s">
        <v>242</v>
      </c>
      <c r="D120" s="356"/>
      <c r="E120" s="359"/>
      <c r="F120" s="359">
        <f>SUM('Plano de Manejo'!$E$83:$E$84)</f>
        <v>0</v>
      </c>
      <c r="G120" s="359">
        <f>SUM('Plano de Manejo'!$E$83:$E$84)</f>
        <v>0</v>
      </c>
      <c r="H120" s="359">
        <f>SUM('Plano de Manejo'!$E$83:$E$84)</f>
        <v>0</v>
      </c>
      <c r="I120" s="359">
        <f>SUM('Plano de Manejo'!$E$83:$E$84)</f>
        <v>0</v>
      </c>
      <c r="J120" s="359">
        <f>SUM('Plano de Manejo'!$E$83:$E$84)</f>
        <v>0</v>
      </c>
      <c r="K120" s="359">
        <f>SUM('Plano de Manejo'!$E$83:$E$84)</f>
        <v>0</v>
      </c>
      <c r="L120" s="359">
        <f>SUM('Plano de Manejo'!$E$83:$E$84)</f>
        <v>0</v>
      </c>
      <c r="M120" s="359">
        <f>SUM('Plano de Manejo'!$E$83:$E$84)</f>
        <v>0</v>
      </c>
      <c r="N120" s="359">
        <f>SUM('Plano de Manejo'!$E$83:$E$84)</f>
        <v>0</v>
      </c>
      <c r="O120" s="359">
        <f>SUM('Plano de Manejo'!$E$83:$E$84)</f>
        <v>0</v>
      </c>
      <c r="P120" s="359">
        <f>SUM('Plano de Manejo'!$E$83:$E$84)</f>
        <v>0</v>
      </c>
      <c r="Q120" s="359">
        <f>SUM('Plano de Manejo'!$E$83:$E$84)</f>
        <v>0</v>
      </c>
      <c r="R120" s="359">
        <f>SUM('Plano de Manejo'!$E$83:$E$84)</f>
        <v>0</v>
      </c>
      <c r="S120" s="359">
        <f>SUM('Plano de Manejo'!$E$83:$E$84)</f>
        <v>0</v>
      </c>
      <c r="T120" s="359">
        <f>SUM('Plano de Manejo'!$E$83:$E$84)</f>
        <v>0</v>
      </c>
      <c r="U120" s="359">
        <f>SUM('Plano de Manejo'!$E$83:$E$84)</f>
        <v>0</v>
      </c>
      <c r="V120" s="359">
        <f>SUM('Plano de Manejo'!$E$83:$E$84)</f>
        <v>0</v>
      </c>
      <c r="W120" s="359">
        <f>SUM('Plano de Manejo'!$E$83:$E$84)</f>
        <v>0</v>
      </c>
      <c r="X120" s="359">
        <f>SUM('Plano de Manejo'!$E$83:$E$84)</f>
        <v>0</v>
      </c>
      <c r="Y120" s="359">
        <f>SUM('Plano de Manejo'!$E$83:$E$84)</f>
        <v>0</v>
      </c>
      <c r="Z120" s="359">
        <f>SUM('Plano de Manejo'!$E$83:$E$84)</f>
        <v>0</v>
      </c>
      <c r="AA120" s="359">
        <f>SUM('Plano de Manejo'!$E$83:$E$84)</f>
        <v>0</v>
      </c>
      <c r="AB120" s="359">
        <f>SUM('Plano de Manejo'!$E$83:$E$84)</f>
        <v>0</v>
      </c>
      <c r="AC120" s="359">
        <f>SUM('Plano de Manejo'!$E$83:$E$84)</f>
        <v>0</v>
      </c>
      <c r="AD120" s="359">
        <f>SUM('Plano de Manejo'!$E$83:$E$84)</f>
        <v>0</v>
      </c>
      <c r="AE120" s="359">
        <f>SUM('Plano de Manejo'!$E$83:$E$84)</f>
        <v>0</v>
      </c>
      <c r="AF120" s="359">
        <f>SUM('Plano de Manejo'!$E$83:$E$84)</f>
        <v>0</v>
      </c>
      <c r="AG120" s="359">
        <f>SUM('Plano de Manejo'!$E$83:$E$84)</f>
        <v>0</v>
      </c>
      <c r="AH120" s="359">
        <f>SUM('Plano de Manejo'!$E$83:$E$84)</f>
        <v>0</v>
      </c>
      <c r="AI120" s="359">
        <f>SUM('Plano de Manejo'!$E$83:$E$84)</f>
        <v>0</v>
      </c>
      <c r="AJ120" s="359">
        <f>SUM('Plano de Manejo'!$E$83:$E$84)</f>
        <v>0</v>
      </c>
      <c r="AK120" s="359">
        <f>SUM('Plano de Manejo'!$E$83:$E$84)</f>
        <v>0</v>
      </c>
      <c r="AL120" s="359">
        <f>SUM('Plano de Manejo'!$E$83:$E$84)</f>
        <v>0</v>
      </c>
      <c r="AM120" s="359">
        <f>SUM('Plano de Manejo'!$E$83:$E$84)</f>
        <v>0</v>
      </c>
      <c r="AN120" s="359">
        <f>SUM('Plano de Manejo'!$E$83:$E$84)</f>
        <v>0</v>
      </c>
      <c r="AO120" s="359">
        <f>SUM('Plano de Manejo'!$E$83:$E$84)</f>
        <v>0</v>
      </c>
      <c r="AP120" s="359">
        <f>SUM('Plano de Manejo'!$E$83:$E$84)</f>
        <v>0</v>
      </c>
      <c r="AQ120" s="359">
        <f>SUM('Plano de Manejo'!$E$83:$E$84)</f>
        <v>0</v>
      </c>
      <c r="AR120" s="359">
        <f>SUM('Plano de Manejo'!$E$83:$E$84)</f>
        <v>0</v>
      </c>
    </row>
    <row r="121" spans="2:44" ht="15.75" hidden="1" x14ac:dyDescent="0.2">
      <c r="B121" s="545"/>
      <c r="C121" s="130" t="s">
        <v>247</v>
      </c>
      <c r="D121" s="356"/>
      <c r="E121" s="359">
        <f>'Plano de Manejo'!$F$66</f>
        <v>0</v>
      </c>
      <c r="F121" s="359">
        <f>'Plano de Manejo'!$F$66</f>
        <v>0</v>
      </c>
      <c r="G121" s="359">
        <f>'Plano de Manejo'!$F$66</f>
        <v>0</v>
      </c>
      <c r="H121" s="359">
        <f>'Plano de Manejo'!$F$66</f>
        <v>0</v>
      </c>
      <c r="I121" s="359">
        <f>'Plano de Manejo'!$F$66</f>
        <v>0</v>
      </c>
      <c r="J121" s="359">
        <f>'Plano de Manejo'!$F$66</f>
        <v>0</v>
      </c>
      <c r="K121" s="359">
        <f>'Plano de Manejo'!$F$66</f>
        <v>0</v>
      </c>
      <c r="L121" s="359">
        <f>'Plano de Manejo'!$F$66</f>
        <v>0</v>
      </c>
      <c r="M121" s="359">
        <f>'Plano de Manejo'!$F$66</f>
        <v>0</v>
      </c>
      <c r="N121" s="359">
        <f>'Plano de Manejo'!$F$66</f>
        <v>0</v>
      </c>
      <c r="O121" s="359">
        <f>'Plano de Manejo'!$F$66</f>
        <v>0</v>
      </c>
      <c r="P121" s="359">
        <f>'Plano de Manejo'!$F$66</f>
        <v>0</v>
      </c>
      <c r="Q121" s="359">
        <f>'Plano de Manejo'!$F$66</f>
        <v>0</v>
      </c>
      <c r="R121" s="359">
        <f>'Plano de Manejo'!$F$66</f>
        <v>0</v>
      </c>
      <c r="S121" s="359">
        <f>'Plano de Manejo'!$F$66</f>
        <v>0</v>
      </c>
      <c r="T121" s="359">
        <f>'Plano de Manejo'!$F$66</f>
        <v>0</v>
      </c>
      <c r="U121" s="359">
        <f>'Plano de Manejo'!$F$66</f>
        <v>0</v>
      </c>
      <c r="V121" s="359">
        <f>'Plano de Manejo'!$F$66</f>
        <v>0</v>
      </c>
      <c r="W121" s="359">
        <f>'Plano de Manejo'!$F$66</f>
        <v>0</v>
      </c>
      <c r="X121" s="359">
        <f>'Plano de Manejo'!$F$66</f>
        <v>0</v>
      </c>
      <c r="Y121" s="359">
        <f>'Plano de Manejo'!$F$66</f>
        <v>0</v>
      </c>
      <c r="Z121" s="359">
        <f>'Plano de Manejo'!$F$66</f>
        <v>0</v>
      </c>
      <c r="AA121" s="359">
        <f>'Plano de Manejo'!$F$66</f>
        <v>0</v>
      </c>
      <c r="AB121" s="359">
        <f>'Plano de Manejo'!$F$66</f>
        <v>0</v>
      </c>
      <c r="AC121" s="359">
        <f>'Plano de Manejo'!$F$66</f>
        <v>0</v>
      </c>
      <c r="AD121" s="359">
        <f>'Plano de Manejo'!$F$66</f>
        <v>0</v>
      </c>
      <c r="AE121" s="359">
        <f>'Plano de Manejo'!$F$66</f>
        <v>0</v>
      </c>
      <c r="AF121" s="359">
        <f>'Plano de Manejo'!$F$66</f>
        <v>0</v>
      </c>
      <c r="AG121" s="359">
        <f>'Plano de Manejo'!$F$66</f>
        <v>0</v>
      </c>
      <c r="AH121" s="359">
        <f>'Plano de Manejo'!$F$66</f>
        <v>0</v>
      </c>
      <c r="AI121" s="359">
        <f>'Plano de Manejo'!$F$66</f>
        <v>0</v>
      </c>
      <c r="AJ121" s="359">
        <f>'Plano de Manejo'!$F$66</f>
        <v>0</v>
      </c>
      <c r="AK121" s="359">
        <f>'Plano de Manejo'!$F$66</f>
        <v>0</v>
      </c>
      <c r="AL121" s="359">
        <f>'Plano de Manejo'!$F$66</f>
        <v>0</v>
      </c>
      <c r="AM121" s="359">
        <f>'Plano de Manejo'!$F$66</f>
        <v>0</v>
      </c>
      <c r="AN121" s="359">
        <f>'Plano de Manejo'!$F$66</f>
        <v>0</v>
      </c>
      <c r="AO121" s="359">
        <f>'Plano de Manejo'!$F$66</f>
        <v>0</v>
      </c>
      <c r="AP121" s="359">
        <f>'Plano de Manejo'!$F$66</f>
        <v>0</v>
      </c>
      <c r="AQ121" s="359">
        <f>'Plano de Manejo'!$F$66</f>
        <v>0</v>
      </c>
      <c r="AR121" s="359">
        <f>'Plano de Manejo'!$F$66</f>
        <v>0</v>
      </c>
    </row>
    <row r="122" spans="2:44" ht="15.75" hidden="1" x14ac:dyDescent="0.2">
      <c r="B122" s="545"/>
      <c r="C122" s="130" t="s">
        <v>248</v>
      </c>
      <c r="D122" s="356"/>
      <c r="E122" s="359"/>
      <c r="F122" s="359">
        <f>'Plano de Manejo'!$E$74</f>
        <v>0</v>
      </c>
      <c r="G122" s="359">
        <f>'Plano de Manejo'!$E$74</f>
        <v>0</v>
      </c>
      <c r="H122" s="359">
        <f>'Plano de Manejo'!$E$74</f>
        <v>0</v>
      </c>
      <c r="I122" s="359">
        <f>'Plano de Manejo'!$E$74</f>
        <v>0</v>
      </c>
      <c r="J122" s="359">
        <f>'Plano de Manejo'!$E$74</f>
        <v>0</v>
      </c>
      <c r="K122" s="359">
        <f>'Plano de Manejo'!$E$74</f>
        <v>0</v>
      </c>
      <c r="L122" s="359">
        <f>'Plano de Manejo'!$E$74</f>
        <v>0</v>
      </c>
      <c r="M122" s="359">
        <f>'Plano de Manejo'!$E$74</f>
        <v>0</v>
      </c>
      <c r="N122" s="359">
        <f>'Plano de Manejo'!$E$74</f>
        <v>0</v>
      </c>
      <c r="O122" s="359">
        <f>'Plano de Manejo'!$E$74</f>
        <v>0</v>
      </c>
      <c r="P122" s="359">
        <f>'Plano de Manejo'!$E$74</f>
        <v>0</v>
      </c>
      <c r="Q122" s="359">
        <f>'Plano de Manejo'!$E$74</f>
        <v>0</v>
      </c>
      <c r="R122" s="359">
        <f>'Plano de Manejo'!$E$74</f>
        <v>0</v>
      </c>
      <c r="S122" s="359">
        <f>'Plano de Manejo'!$E$74</f>
        <v>0</v>
      </c>
      <c r="T122" s="359">
        <f>'Plano de Manejo'!$E$74</f>
        <v>0</v>
      </c>
      <c r="U122" s="359">
        <f>'Plano de Manejo'!$E$74</f>
        <v>0</v>
      </c>
      <c r="V122" s="359">
        <f>'Plano de Manejo'!$E$74</f>
        <v>0</v>
      </c>
      <c r="W122" s="359">
        <f>'Plano de Manejo'!$E$74</f>
        <v>0</v>
      </c>
      <c r="X122" s="359">
        <f>'Plano de Manejo'!$E$74</f>
        <v>0</v>
      </c>
      <c r="Y122" s="359">
        <f>'Plano de Manejo'!$E$74</f>
        <v>0</v>
      </c>
      <c r="Z122" s="359">
        <f>'Plano de Manejo'!$E$74</f>
        <v>0</v>
      </c>
      <c r="AA122" s="359">
        <f>'Plano de Manejo'!$E$74</f>
        <v>0</v>
      </c>
      <c r="AB122" s="359">
        <f>'Plano de Manejo'!$E$74</f>
        <v>0</v>
      </c>
      <c r="AC122" s="359">
        <f>'Plano de Manejo'!$E$74</f>
        <v>0</v>
      </c>
      <c r="AD122" s="359">
        <f>'Plano de Manejo'!$E$74</f>
        <v>0</v>
      </c>
      <c r="AE122" s="359">
        <f>'Plano de Manejo'!$E$74</f>
        <v>0</v>
      </c>
      <c r="AF122" s="359">
        <f>'Plano de Manejo'!$E$74</f>
        <v>0</v>
      </c>
      <c r="AG122" s="359">
        <f>'Plano de Manejo'!$E$74</f>
        <v>0</v>
      </c>
      <c r="AH122" s="359">
        <f>'Plano de Manejo'!$E$74</f>
        <v>0</v>
      </c>
      <c r="AI122" s="359">
        <f>'Plano de Manejo'!$E$74</f>
        <v>0</v>
      </c>
      <c r="AJ122" s="359">
        <f>'Plano de Manejo'!$E$74</f>
        <v>0</v>
      </c>
      <c r="AK122" s="359">
        <f>'Plano de Manejo'!$E$74</f>
        <v>0</v>
      </c>
      <c r="AL122" s="359">
        <f>'Plano de Manejo'!$E$74</f>
        <v>0</v>
      </c>
      <c r="AM122" s="359">
        <f>'Plano de Manejo'!$E$74</f>
        <v>0</v>
      </c>
      <c r="AN122" s="359">
        <f>'Plano de Manejo'!$E$74</f>
        <v>0</v>
      </c>
      <c r="AO122" s="359">
        <f>'Plano de Manejo'!$E$74</f>
        <v>0</v>
      </c>
      <c r="AP122" s="359">
        <f>'Plano de Manejo'!$E$74</f>
        <v>0</v>
      </c>
      <c r="AQ122" s="359">
        <f>'Plano de Manejo'!$E$74</f>
        <v>0</v>
      </c>
      <c r="AR122" s="359">
        <f>'Plano de Manejo'!$E$74</f>
        <v>0</v>
      </c>
    </row>
    <row r="123" spans="2:44" ht="15.75" hidden="1" x14ac:dyDescent="0.2">
      <c r="B123" s="545"/>
      <c r="C123" s="130" t="s">
        <v>249</v>
      </c>
      <c r="D123" s="356"/>
      <c r="E123" s="359"/>
      <c r="F123" s="359" t="str">
        <f t="shared" ref="F123:AR123" si="0">$E$42</f>
        <v/>
      </c>
      <c r="G123" s="359" t="str">
        <f>$E$42</f>
        <v/>
      </c>
      <c r="H123" s="359" t="str">
        <f t="shared" si="0"/>
        <v/>
      </c>
      <c r="I123" s="359" t="str">
        <f t="shared" si="0"/>
        <v/>
      </c>
      <c r="J123" s="359" t="str">
        <f t="shared" si="0"/>
        <v/>
      </c>
      <c r="K123" s="359" t="str">
        <f t="shared" si="0"/>
        <v/>
      </c>
      <c r="L123" s="359" t="str">
        <f t="shared" si="0"/>
        <v/>
      </c>
      <c r="M123" s="359" t="str">
        <f t="shared" si="0"/>
        <v/>
      </c>
      <c r="N123" s="359" t="str">
        <f t="shared" si="0"/>
        <v/>
      </c>
      <c r="O123" s="359" t="str">
        <f t="shared" si="0"/>
        <v/>
      </c>
      <c r="P123" s="359" t="str">
        <f t="shared" si="0"/>
        <v/>
      </c>
      <c r="Q123" s="359" t="str">
        <f t="shared" si="0"/>
        <v/>
      </c>
      <c r="R123" s="359" t="str">
        <f t="shared" si="0"/>
        <v/>
      </c>
      <c r="S123" s="359" t="str">
        <f t="shared" si="0"/>
        <v/>
      </c>
      <c r="T123" s="359" t="str">
        <f t="shared" si="0"/>
        <v/>
      </c>
      <c r="U123" s="359" t="str">
        <f t="shared" si="0"/>
        <v/>
      </c>
      <c r="V123" s="359" t="str">
        <f t="shared" si="0"/>
        <v/>
      </c>
      <c r="W123" s="359" t="str">
        <f t="shared" si="0"/>
        <v/>
      </c>
      <c r="X123" s="359" t="str">
        <f t="shared" si="0"/>
        <v/>
      </c>
      <c r="Y123" s="359" t="str">
        <f t="shared" si="0"/>
        <v/>
      </c>
      <c r="Z123" s="359" t="str">
        <f t="shared" si="0"/>
        <v/>
      </c>
      <c r="AA123" s="359" t="str">
        <f t="shared" si="0"/>
        <v/>
      </c>
      <c r="AB123" s="359" t="str">
        <f t="shared" si="0"/>
        <v/>
      </c>
      <c r="AC123" s="359" t="str">
        <f t="shared" si="0"/>
        <v/>
      </c>
      <c r="AD123" s="359" t="str">
        <f t="shared" si="0"/>
        <v/>
      </c>
      <c r="AE123" s="359" t="str">
        <f t="shared" si="0"/>
        <v/>
      </c>
      <c r="AF123" s="359" t="str">
        <f t="shared" si="0"/>
        <v/>
      </c>
      <c r="AG123" s="359" t="str">
        <f t="shared" si="0"/>
        <v/>
      </c>
      <c r="AH123" s="359" t="str">
        <f t="shared" si="0"/>
        <v/>
      </c>
      <c r="AI123" s="359" t="str">
        <f t="shared" si="0"/>
        <v/>
      </c>
      <c r="AJ123" s="359" t="str">
        <f t="shared" si="0"/>
        <v/>
      </c>
      <c r="AK123" s="359" t="str">
        <f t="shared" si="0"/>
        <v/>
      </c>
      <c r="AL123" s="359" t="str">
        <f t="shared" si="0"/>
        <v/>
      </c>
      <c r="AM123" s="359" t="str">
        <f t="shared" si="0"/>
        <v/>
      </c>
      <c r="AN123" s="359" t="str">
        <f t="shared" si="0"/>
        <v/>
      </c>
      <c r="AO123" s="359" t="str">
        <f t="shared" si="0"/>
        <v/>
      </c>
      <c r="AP123" s="359" t="str">
        <f t="shared" si="0"/>
        <v/>
      </c>
      <c r="AQ123" s="359" t="str">
        <f t="shared" si="0"/>
        <v/>
      </c>
      <c r="AR123" s="359" t="str">
        <f t="shared" si="0"/>
        <v/>
      </c>
    </row>
    <row r="124" spans="2:44" ht="15.75" hidden="1" x14ac:dyDescent="0.2">
      <c r="B124" s="546"/>
      <c r="C124" s="130" t="s">
        <v>250</v>
      </c>
      <c r="D124" s="356"/>
      <c r="E124" s="359"/>
      <c r="F124" s="359" t="str">
        <f t="shared" ref="F124:AR124" si="1">$E$43</f>
        <v/>
      </c>
      <c r="G124" s="359" t="str">
        <f t="shared" si="1"/>
        <v/>
      </c>
      <c r="H124" s="359" t="str">
        <f t="shared" si="1"/>
        <v/>
      </c>
      <c r="I124" s="359" t="str">
        <f t="shared" si="1"/>
        <v/>
      </c>
      <c r="J124" s="359" t="str">
        <f t="shared" si="1"/>
        <v/>
      </c>
      <c r="K124" s="359" t="str">
        <f t="shared" si="1"/>
        <v/>
      </c>
      <c r="L124" s="359" t="str">
        <f t="shared" si="1"/>
        <v/>
      </c>
      <c r="M124" s="359" t="str">
        <f t="shared" si="1"/>
        <v/>
      </c>
      <c r="N124" s="359" t="str">
        <f t="shared" si="1"/>
        <v/>
      </c>
      <c r="O124" s="359" t="str">
        <f t="shared" si="1"/>
        <v/>
      </c>
      <c r="P124" s="359" t="str">
        <f t="shared" si="1"/>
        <v/>
      </c>
      <c r="Q124" s="359" t="str">
        <f t="shared" si="1"/>
        <v/>
      </c>
      <c r="R124" s="359" t="str">
        <f t="shared" si="1"/>
        <v/>
      </c>
      <c r="S124" s="359" t="str">
        <f t="shared" si="1"/>
        <v/>
      </c>
      <c r="T124" s="359" t="str">
        <f t="shared" si="1"/>
        <v/>
      </c>
      <c r="U124" s="359" t="str">
        <f t="shared" si="1"/>
        <v/>
      </c>
      <c r="V124" s="359" t="str">
        <f t="shared" si="1"/>
        <v/>
      </c>
      <c r="W124" s="359" t="str">
        <f t="shared" si="1"/>
        <v/>
      </c>
      <c r="X124" s="359" t="str">
        <f t="shared" si="1"/>
        <v/>
      </c>
      <c r="Y124" s="359" t="str">
        <f t="shared" si="1"/>
        <v/>
      </c>
      <c r="Z124" s="359" t="str">
        <f t="shared" si="1"/>
        <v/>
      </c>
      <c r="AA124" s="359" t="str">
        <f t="shared" si="1"/>
        <v/>
      </c>
      <c r="AB124" s="359" t="str">
        <f t="shared" si="1"/>
        <v/>
      </c>
      <c r="AC124" s="359" t="str">
        <f t="shared" si="1"/>
        <v/>
      </c>
      <c r="AD124" s="359" t="str">
        <f t="shared" si="1"/>
        <v/>
      </c>
      <c r="AE124" s="359" t="str">
        <f t="shared" si="1"/>
        <v/>
      </c>
      <c r="AF124" s="359" t="str">
        <f t="shared" si="1"/>
        <v/>
      </c>
      <c r="AG124" s="359" t="str">
        <f t="shared" si="1"/>
        <v/>
      </c>
      <c r="AH124" s="359" t="str">
        <f t="shared" si="1"/>
        <v/>
      </c>
      <c r="AI124" s="359" t="str">
        <f t="shared" si="1"/>
        <v/>
      </c>
      <c r="AJ124" s="359" t="str">
        <f t="shared" si="1"/>
        <v/>
      </c>
      <c r="AK124" s="359" t="str">
        <f t="shared" si="1"/>
        <v/>
      </c>
      <c r="AL124" s="359" t="str">
        <f t="shared" si="1"/>
        <v/>
      </c>
      <c r="AM124" s="359" t="str">
        <f t="shared" si="1"/>
        <v/>
      </c>
      <c r="AN124" s="359" t="str">
        <f t="shared" si="1"/>
        <v/>
      </c>
      <c r="AO124" s="359" t="str">
        <f t="shared" si="1"/>
        <v/>
      </c>
      <c r="AP124" s="359" t="str">
        <f t="shared" si="1"/>
        <v/>
      </c>
      <c r="AQ124" s="359" t="str">
        <f t="shared" si="1"/>
        <v/>
      </c>
      <c r="AR124" s="359" t="str">
        <f t="shared" si="1"/>
        <v/>
      </c>
    </row>
    <row r="125" spans="2:44" ht="15.75" hidden="1" x14ac:dyDescent="0.2">
      <c r="B125" s="544" t="s">
        <v>131</v>
      </c>
      <c r="C125" s="130" t="s">
        <v>360</v>
      </c>
      <c r="D125" s="357"/>
      <c r="E125" s="358" t="str">
        <f>IF(PIndustrial!C13=0,"",PIndustrial!C13)</f>
        <v/>
      </c>
      <c r="F125" s="359"/>
      <c r="G125" s="359"/>
      <c r="H125" s="359"/>
      <c r="I125" s="359"/>
      <c r="J125" s="359"/>
      <c r="K125" s="359"/>
      <c r="L125" s="359"/>
      <c r="M125" s="359"/>
      <c r="N125" s="359"/>
      <c r="O125" s="359"/>
      <c r="P125" s="359"/>
      <c r="Q125" s="359"/>
      <c r="R125" s="359"/>
      <c r="S125" s="359"/>
      <c r="T125" s="359"/>
      <c r="U125" s="359"/>
      <c r="V125" s="359"/>
      <c r="W125" s="359"/>
      <c r="X125" s="359"/>
      <c r="Y125" s="359"/>
      <c r="Z125" s="359"/>
      <c r="AA125" s="359"/>
      <c r="AB125" s="359"/>
      <c r="AC125" s="359"/>
      <c r="AD125" s="359"/>
      <c r="AE125" s="359"/>
      <c r="AF125" s="359"/>
      <c r="AG125" s="359"/>
      <c r="AH125" s="359"/>
      <c r="AI125" s="359"/>
      <c r="AJ125" s="359"/>
      <c r="AK125" s="359"/>
      <c r="AL125" s="359"/>
      <c r="AM125" s="359"/>
      <c r="AN125" s="359"/>
      <c r="AO125" s="359"/>
      <c r="AP125" s="359"/>
      <c r="AQ125" s="359"/>
      <c r="AR125" s="359"/>
    </row>
    <row r="126" spans="2:44" ht="15.75" hidden="1" x14ac:dyDescent="0.2">
      <c r="B126" s="545"/>
      <c r="C126" s="130" t="s">
        <v>254</v>
      </c>
      <c r="D126" s="356"/>
      <c r="E126" s="358" t="str">
        <f>IF(PIndustrial!$C$14=0,"---",PIndustrial!$C$14)</f>
        <v>---</v>
      </c>
      <c r="F126" s="358" t="str">
        <f>IF(PIndustrial!$C$14=0,"---",PIndustrial!$C$14)</f>
        <v>---</v>
      </c>
      <c r="G126" s="358" t="str">
        <f>IF(PIndustrial!$C$14=0,"---",PIndustrial!$C$14)</f>
        <v>---</v>
      </c>
      <c r="H126" s="358" t="str">
        <f>IF(PIndustrial!$C$14=0,"---",PIndustrial!$C$14)</f>
        <v>---</v>
      </c>
      <c r="I126" s="358" t="str">
        <f>IF(PIndustrial!$C$14=0,"---",PIndustrial!$C$14)</f>
        <v>---</v>
      </c>
      <c r="J126" s="358" t="str">
        <f>IF(PIndustrial!$C$14=0,"---",PIndustrial!$C$14)</f>
        <v>---</v>
      </c>
      <c r="K126" s="358" t="str">
        <f>IF(PIndustrial!$C$14=0,"---",PIndustrial!$C$14)</f>
        <v>---</v>
      </c>
      <c r="L126" s="358" t="str">
        <f>IF(PIndustrial!$C$14=0,"---",PIndustrial!$C$14)</f>
        <v>---</v>
      </c>
      <c r="M126" s="358" t="str">
        <f>IF(PIndustrial!$C$14=0,"---",PIndustrial!$C$14)</f>
        <v>---</v>
      </c>
      <c r="N126" s="358" t="str">
        <f>IF(PIndustrial!$C$14=0,"---",PIndustrial!$C$14)</f>
        <v>---</v>
      </c>
      <c r="O126" s="358" t="str">
        <f>IF(PIndustrial!$C$14=0,"---",PIndustrial!$C$14)</f>
        <v>---</v>
      </c>
      <c r="P126" s="358" t="str">
        <f>IF(PIndustrial!$C$14=0,"---",PIndustrial!$C$14)</f>
        <v>---</v>
      </c>
      <c r="Q126" s="358" t="str">
        <f>IF(PIndustrial!$C$14=0,"---",PIndustrial!$C$14)</f>
        <v>---</v>
      </c>
      <c r="R126" s="358" t="str">
        <f>IF(PIndustrial!$C$14=0,"---",PIndustrial!$C$14)</f>
        <v>---</v>
      </c>
      <c r="S126" s="358" t="str">
        <f>IF(PIndustrial!$C$14=0,"---",PIndustrial!$C$14)</f>
        <v>---</v>
      </c>
      <c r="T126" s="358" t="str">
        <f>IF(PIndustrial!$C$14=0,"---",PIndustrial!$C$14)</f>
        <v>---</v>
      </c>
      <c r="U126" s="358" t="str">
        <f>IF(PIndustrial!$C$14=0,"---",PIndustrial!$C$14)</f>
        <v>---</v>
      </c>
      <c r="V126" s="358" t="str">
        <f>IF(PIndustrial!$C$14=0,"---",PIndustrial!$C$14)</f>
        <v>---</v>
      </c>
      <c r="W126" s="358" t="str">
        <f>IF(PIndustrial!$C$14=0,"---",PIndustrial!$C$14)</f>
        <v>---</v>
      </c>
      <c r="X126" s="358" t="str">
        <f>IF(PIndustrial!$C$14=0,"---",PIndustrial!$C$14)</f>
        <v>---</v>
      </c>
      <c r="Y126" s="358" t="str">
        <f>IF(PIndustrial!$C$14=0,"---",PIndustrial!$C$14)</f>
        <v>---</v>
      </c>
      <c r="Z126" s="358" t="str">
        <f>IF(PIndustrial!$C$14=0,"---",PIndustrial!$C$14)</f>
        <v>---</v>
      </c>
      <c r="AA126" s="358" t="str">
        <f>IF(PIndustrial!$C$14=0,"---",PIndustrial!$C$14)</f>
        <v>---</v>
      </c>
      <c r="AB126" s="358" t="str">
        <f>IF(PIndustrial!$C$14=0,"---",PIndustrial!$C$14)</f>
        <v>---</v>
      </c>
      <c r="AC126" s="358" t="str">
        <f>IF(PIndustrial!$C$14=0,"---",PIndustrial!$C$14)</f>
        <v>---</v>
      </c>
      <c r="AD126" s="358" t="str">
        <f>IF(PIndustrial!$C$14=0,"---",PIndustrial!$C$14)</f>
        <v>---</v>
      </c>
      <c r="AE126" s="358" t="str">
        <f>IF(PIndustrial!$C$14=0,"---",PIndustrial!$C$14)</f>
        <v>---</v>
      </c>
      <c r="AF126" s="358" t="str">
        <f>IF(PIndustrial!$C$14=0,"---",PIndustrial!$C$14)</f>
        <v>---</v>
      </c>
      <c r="AG126" s="358" t="str">
        <f>IF(PIndustrial!$C$14=0,"---",PIndustrial!$C$14)</f>
        <v>---</v>
      </c>
      <c r="AH126" s="358" t="str">
        <f>IF(PIndustrial!$C$14=0,"---",PIndustrial!$C$14)</f>
        <v>---</v>
      </c>
      <c r="AI126" s="358" t="str">
        <f>IF(PIndustrial!$C$14=0,"---",PIndustrial!$C$14)</f>
        <v>---</v>
      </c>
      <c r="AJ126" s="358" t="str">
        <f>IF(PIndustrial!$C$14=0,"---",PIndustrial!$C$14)</f>
        <v>---</v>
      </c>
      <c r="AK126" s="358" t="str">
        <f>IF(PIndustrial!$C$14=0,"---",PIndustrial!$C$14)</f>
        <v>---</v>
      </c>
      <c r="AL126" s="358" t="str">
        <f>IF(PIndustrial!$C$14=0,"---",PIndustrial!$C$14)</f>
        <v>---</v>
      </c>
      <c r="AM126" s="358" t="str">
        <f>IF(PIndustrial!$C$14=0,"---",PIndustrial!$C$14)</f>
        <v>---</v>
      </c>
      <c r="AN126" s="358" t="str">
        <f>IF(PIndustrial!$C$14=0,"---",PIndustrial!$C$14)</f>
        <v>---</v>
      </c>
      <c r="AO126" s="358" t="str">
        <f>IF(PIndustrial!$C$14=0,"---",PIndustrial!$C$14)</f>
        <v>---</v>
      </c>
      <c r="AP126" s="358" t="str">
        <f>IF(PIndustrial!$C$14=0,"---",PIndustrial!$C$14)</f>
        <v>---</v>
      </c>
      <c r="AQ126" s="358" t="str">
        <f>IF(PIndustrial!$C$14=0,"---",PIndustrial!$C$14)</f>
        <v>---</v>
      </c>
      <c r="AR126" s="358" t="str">
        <f>IF(PIndustrial!$C$14=0,"---",PIndustrial!$C$14)</f>
        <v>---</v>
      </c>
    </row>
    <row r="127" spans="2:44" ht="15.75" hidden="1" x14ac:dyDescent="0.2">
      <c r="B127" s="545"/>
      <c r="C127" s="130" t="s">
        <v>355</v>
      </c>
      <c r="D127" s="357"/>
      <c r="E127" s="358">
        <f>PIndustrial!C21</f>
        <v>0</v>
      </c>
      <c r="F127" s="359"/>
      <c r="G127" s="358"/>
      <c r="H127" s="358"/>
      <c r="I127" s="359"/>
      <c r="J127" s="359"/>
      <c r="K127" s="358"/>
      <c r="L127" s="358"/>
      <c r="M127" s="359"/>
      <c r="N127" s="359"/>
      <c r="O127" s="358"/>
      <c r="P127" s="358"/>
      <c r="Q127" s="359"/>
      <c r="R127" s="359"/>
      <c r="S127" s="358"/>
      <c r="T127" s="358"/>
      <c r="U127" s="359"/>
      <c r="V127" s="359"/>
      <c r="W127" s="358"/>
      <c r="X127" s="358"/>
      <c r="Y127" s="359"/>
      <c r="Z127" s="359"/>
      <c r="AA127" s="358"/>
      <c r="AB127" s="358"/>
      <c r="AC127" s="359"/>
      <c r="AD127" s="359"/>
      <c r="AE127" s="358"/>
      <c r="AF127" s="358"/>
      <c r="AG127" s="359"/>
      <c r="AH127" s="359"/>
      <c r="AI127" s="358"/>
      <c r="AJ127" s="358"/>
      <c r="AK127" s="359"/>
      <c r="AL127" s="359"/>
      <c r="AM127" s="358"/>
      <c r="AN127" s="358"/>
      <c r="AO127" s="359"/>
      <c r="AP127" s="359"/>
      <c r="AQ127" s="358"/>
      <c r="AR127" s="358"/>
    </row>
    <row r="128" spans="2:44" ht="15.75" hidden="1" x14ac:dyDescent="0.2">
      <c r="B128" s="545"/>
      <c r="C128" s="132" t="s">
        <v>255</v>
      </c>
      <c r="D128" s="357"/>
      <c r="E128" s="361">
        <f>PIndustrial!D29</f>
        <v>0</v>
      </c>
      <c r="F128" s="357"/>
      <c r="G128" s="359"/>
      <c r="H128" s="359"/>
      <c r="I128" s="359"/>
      <c r="J128" s="359"/>
      <c r="K128" s="359"/>
      <c r="L128" s="359"/>
      <c r="M128" s="359"/>
      <c r="N128" s="359"/>
      <c r="O128" s="359"/>
      <c r="P128" s="359"/>
      <c r="Q128" s="359"/>
      <c r="R128" s="359"/>
      <c r="S128" s="359"/>
      <c r="T128" s="359"/>
      <c r="U128" s="359"/>
      <c r="V128" s="359"/>
      <c r="W128" s="359"/>
      <c r="X128" s="359"/>
      <c r="Y128" s="359"/>
      <c r="Z128" s="359"/>
      <c r="AA128" s="359"/>
      <c r="AB128" s="359"/>
      <c r="AC128" s="359"/>
      <c r="AD128" s="359"/>
      <c r="AE128" s="359"/>
      <c r="AF128" s="359"/>
      <c r="AG128" s="359"/>
      <c r="AH128" s="359"/>
      <c r="AI128" s="359"/>
      <c r="AJ128" s="359"/>
      <c r="AK128" s="359"/>
      <c r="AL128" s="359"/>
      <c r="AM128" s="359"/>
      <c r="AN128" s="359"/>
      <c r="AO128" s="359"/>
      <c r="AP128" s="359"/>
      <c r="AQ128" s="359"/>
      <c r="AR128" s="359"/>
    </row>
    <row r="129" spans="2:44" ht="15.75" hidden="1" x14ac:dyDescent="0.2">
      <c r="B129" s="545"/>
      <c r="C129" s="132" t="s">
        <v>359</v>
      </c>
      <c r="D129" s="357"/>
      <c r="E129" s="358"/>
      <c r="F129" s="357"/>
      <c r="G129" s="359"/>
      <c r="H129" s="359"/>
      <c r="I129" s="359"/>
      <c r="J129" s="359"/>
      <c r="K129" s="359"/>
      <c r="L129" s="359"/>
      <c r="M129" s="359"/>
      <c r="N129" s="359"/>
      <c r="O129" s="359">
        <f>((PIndustrial!$D$24*PIndustrial!$C$24)+(PIndustrial!$D$25*PIndustrial!$C$25)+(PIndustrial!$D$26*PIndustrial!$C$26)+(PIndustrial!$D$27*PIndustrial!$C$27)+(PIndustrial!$D$28*PIndustrial!$C$28))*0.9</f>
        <v>0</v>
      </c>
      <c r="P129" s="359"/>
      <c r="Q129" s="359"/>
      <c r="R129" s="359"/>
      <c r="S129" s="359"/>
      <c r="T129" s="359"/>
      <c r="U129" s="359"/>
      <c r="V129" s="359"/>
      <c r="W129" s="359"/>
      <c r="X129" s="359"/>
      <c r="Y129" s="359">
        <f>((PIndustrial!$D$24*PIndustrial!$C$24)+(PIndustrial!$D$25*PIndustrial!$C$25)+(PIndustrial!$D$26*PIndustrial!$C$26)+(PIndustrial!$D$27*PIndustrial!$C$27)+(PIndustrial!$D$28*PIndustrial!$C$28))*0.9</f>
        <v>0</v>
      </c>
      <c r="Z129" s="359"/>
      <c r="AA129" s="359"/>
      <c r="AB129" s="359"/>
      <c r="AC129" s="359"/>
      <c r="AD129" s="359"/>
      <c r="AE129" s="359"/>
      <c r="AF129" s="359"/>
      <c r="AG129" s="359"/>
      <c r="AH129" s="359"/>
      <c r="AI129" s="359">
        <f>((PIndustrial!$D$24*PIndustrial!$C$24)+(PIndustrial!$D$25*PIndustrial!$C$25)+(PIndustrial!$D$26*PIndustrial!$C$26)+(PIndustrial!$D$27*PIndustrial!$C$27)+(PIndustrial!$D$28*PIndustrial!$C$28))*0.9</f>
        <v>0</v>
      </c>
      <c r="AJ129" s="359"/>
      <c r="AK129" s="359"/>
      <c r="AL129" s="359"/>
      <c r="AM129" s="359"/>
      <c r="AN129" s="359"/>
      <c r="AO129" s="359"/>
      <c r="AP129" s="359"/>
      <c r="AQ129" s="359"/>
      <c r="AR129" s="359"/>
    </row>
    <row r="130" spans="2:44" ht="15.75" hidden="1" x14ac:dyDescent="0.2">
      <c r="B130" s="545"/>
      <c r="C130" s="130" t="s">
        <v>251</v>
      </c>
      <c r="D130" s="356"/>
      <c r="E130" s="359"/>
      <c r="F130" s="359">
        <f>PIndustrial!$G$40</f>
        <v>0</v>
      </c>
      <c r="G130" s="359">
        <f>PIndustrial!$G$40</f>
        <v>0</v>
      </c>
      <c r="H130" s="359">
        <f>PIndustrial!$G$40</f>
        <v>0</v>
      </c>
      <c r="I130" s="359">
        <f>PIndustrial!$G$40</f>
        <v>0</v>
      </c>
      <c r="J130" s="359">
        <f>PIndustrial!$G$40</f>
        <v>0</v>
      </c>
      <c r="K130" s="359">
        <f>PIndustrial!$G$40</f>
        <v>0</v>
      </c>
      <c r="L130" s="359">
        <f>PIndustrial!$G$40</f>
        <v>0</v>
      </c>
      <c r="M130" s="359">
        <f>PIndustrial!$G$40</f>
        <v>0</v>
      </c>
      <c r="N130" s="359">
        <f>PIndustrial!$G$40</f>
        <v>0</v>
      </c>
      <c r="O130" s="359">
        <f>PIndustrial!$G$40</f>
        <v>0</v>
      </c>
      <c r="P130" s="359">
        <f>PIndustrial!$G$40</f>
        <v>0</v>
      </c>
      <c r="Q130" s="359">
        <f>PIndustrial!$G$40</f>
        <v>0</v>
      </c>
      <c r="R130" s="359">
        <f>PIndustrial!$G$40</f>
        <v>0</v>
      </c>
      <c r="S130" s="359">
        <f>PIndustrial!$G$40</f>
        <v>0</v>
      </c>
      <c r="T130" s="359">
        <f>PIndustrial!$G$40</f>
        <v>0</v>
      </c>
      <c r="U130" s="359">
        <f>PIndustrial!$G$40</f>
        <v>0</v>
      </c>
      <c r="V130" s="359">
        <f>PIndustrial!$G$40</f>
        <v>0</v>
      </c>
      <c r="W130" s="359">
        <f>PIndustrial!$G$40</f>
        <v>0</v>
      </c>
      <c r="X130" s="359">
        <f>PIndustrial!$G$40</f>
        <v>0</v>
      </c>
      <c r="Y130" s="359">
        <f>PIndustrial!$G$40</f>
        <v>0</v>
      </c>
      <c r="Z130" s="359">
        <f>PIndustrial!$G$40</f>
        <v>0</v>
      </c>
      <c r="AA130" s="359">
        <f>PIndustrial!$G$40</f>
        <v>0</v>
      </c>
      <c r="AB130" s="359">
        <f>PIndustrial!$G$40</f>
        <v>0</v>
      </c>
      <c r="AC130" s="359">
        <f>PIndustrial!$G$40</f>
        <v>0</v>
      </c>
      <c r="AD130" s="359">
        <f>PIndustrial!$G$40</f>
        <v>0</v>
      </c>
      <c r="AE130" s="359">
        <f>PIndustrial!$G$40</f>
        <v>0</v>
      </c>
      <c r="AF130" s="359">
        <f>PIndustrial!$G$40</f>
        <v>0</v>
      </c>
      <c r="AG130" s="359">
        <f>PIndustrial!$G$40</f>
        <v>0</v>
      </c>
      <c r="AH130" s="359">
        <f>PIndustrial!$G$40</f>
        <v>0</v>
      </c>
      <c r="AI130" s="359">
        <f>PIndustrial!$G$40</f>
        <v>0</v>
      </c>
      <c r="AJ130" s="359">
        <f>PIndustrial!$G$40</f>
        <v>0</v>
      </c>
      <c r="AK130" s="359">
        <f>PIndustrial!$G$40</f>
        <v>0</v>
      </c>
      <c r="AL130" s="359">
        <f>PIndustrial!$G$40</f>
        <v>0</v>
      </c>
      <c r="AM130" s="359">
        <f>PIndustrial!$G$40</f>
        <v>0</v>
      </c>
      <c r="AN130" s="359">
        <f>PIndustrial!$G$40</f>
        <v>0</v>
      </c>
      <c r="AO130" s="359">
        <f>PIndustrial!$G$40</f>
        <v>0</v>
      </c>
      <c r="AP130" s="359">
        <f>PIndustrial!$G$40</f>
        <v>0</v>
      </c>
      <c r="AQ130" s="359">
        <f>PIndustrial!$G$40</f>
        <v>0</v>
      </c>
      <c r="AR130" s="359">
        <f>PIndustrial!$G$40</f>
        <v>0</v>
      </c>
    </row>
    <row r="131" spans="2:44" ht="15.75" hidden="1" x14ac:dyDescent="0.2">
      <c r="B131" s="545"/>
      <c r="C131" s="130" t="s">
        <v>124</v>
      </c>
      <c r="D131" s="356"/>
      <c r="E131" s="359"/>
      <c r="F131" s="359" t="str">
        <f>PIndustrial!$E$45</f>
        <v/>
      </c>
      <c r="G131" s="359" t="str">
        <f>PIndustrial!$E$45</f>
        <v/>
      </c>
      <c r="H131" s="359" t="str">
        <f>PIndustrial!$E$45</f>
        <v/>
      </c>
      <c r="I131" s="359" t="str">
        <f>PIndustrial!$E$45</f>
        <v/>
      </c>
      <c r="J131" s="359" t="str">
        <f>PIndustrial!$E$45</f>
        <v/>
      </c>
      <c r="K131" s="359" t="str">
        <f>PIndustrial!$E$45</f>
        <v/>
      </c>
      <c r="L131" s="359" t="str">
        <f>PIndustrial!$E$45</f>
        <v/>
      </c>
      <c r="M131" s="359" t="str">
        <f>PIndustrial!$E$45</f>
        <v/>
      </c>
      <c r="N131" s="359" t="str">
        <f>PIndustrial!$E$45</f>
        <v/>
      </c>
      <c r="O131" s="359" t="str">
        <f>PIndustrial!$E$45</f>
        <v/>
      </c>
      <c r="P131" s="359" t="str">
        <f>PIndustrial!$E$45</f>
        <v/>
      </c>
      <c r="Q131" s="359" t="str">
        <f>PIndustrial!$E$45</f>
        <v/>
      </c>
      <c r="R131" s="359" t="str">
        <f>PIndustrial!$E$45</f>
        <v/>
      </c>
      <c r="S131" s="359" t="str">
        <f>PIndustrial!$E$45</f>
        <v/>
      </c>
      <c r="T131" s="359" t="str">
        <f>PIndustrial!$E$45</f>
        <v/>
      </c>
      <c r="U131" s="359" t="str">
        <f>PIndustrial!$E$45</f>
        <v/>
      </c>
      <c r="V131" s="359" t="str">
        <f>PIndustrial!$E$45</f>
        <v/>
      </c>
      <c r="W131" s="359" t="str">
        <f>PIndustrial!$E$45</f>
        <v/>
      </c>
      <c r="X131" s="359" t="str">
        <f>PIndustrial!$E$45</f>
        <v/>
      </c>
      <c r="Y131" s="359" t="str">
        <f>PIndustrial!$E$45</f>
        <v/>
      </c>
      <c r="Z131" s="359" t="str">
        <f>PIndustrial!$E$45</f>
        <v/>
      </c>
      <c r="AA131" s="359" t="str">
        <f>PIndustrial!$E$45</f>
        <v/>
      </c>
      <c r="AB131" s="359" t="str">
        <f>PIndustrial!$E$45</f>
        <v/>
      </c>
      <c r="AC131" s="359" t="str">
        <f>PIndustrial!$E$45</f>
        <v/>
      </c>
      <c r="AD131" s="359" t="str">
        <f>PIndustrial!$E$45</f>
        <v/>
      </c>
      <c r="AE131" s="359" t="str">
        <f>PIndustrial!$E$45</f>
        <v/>
      </c>
      <c r="AF131" s="359" t="str">
        <f>PIndustrial!$E$45</f>
        <v/>
      </c>
      <c r="AG131" s="359" t="str">
        <f>PIndustrial!$E$45</f>
        <v/>
      </c>
      <c r="AH131" s="359" t="str">
        <f>PIndustrial!$E$45</f>
        <v/>
      </c>
      <c r="AI131" s="359" t="str">
        <f>PIndustrial!$E$45</f>
        <v/>
      </c>
      <c r="AJ131" s="359" t="str">
        <f>PIndustrial!$E$45</f>
        <v/>
      </c>
      <c r="AK131" s="359" t="str">
        <f>PIndustrial!$E$45</f>
        <v/>
      </c>
      <c r="AL131" s="359" t="str">
        <f>PIndustrial!$E$45</f>
        <v/>
      </c>
      <c r="AM131" s="359" t="str">
        <f>PIndustrial!$E$45</f>
        <v/>
      </c>
      <c r="AN131" s="359" t="str">
        <f>PIndustrial!$E$45</f>
        <v/>
      </c>
      <c r="AO131" s="359" t="str">
        <f>PIndustrial!$E$45</f>
        <v/>
      </c>
      <c r="AP131" s="359" t="str">
        <f>PIndustrial!$E$45</f>
        <v/>
      </c>
      <c r="AQ131" s="359" t="str">
        <f>PIndustrial!$E$45</f>
        <v/>
      </c>
      <c r="AR131" s="359" t="str">
        <f>PIndustrial!$E$45</f>
        <v/>
      </c>
    </row>
    <row r="132" spans="2:44" ht="15.75" hidden="1" x14ac:dyDescent="0.2">
      <c r="B132" s="545"/>
      <c r="C132" s="130" t="s">
        <v>338</v>
      </c>
      <c r="D132" s="356"/>
      <c r="E132" s="359"/>
      <c r="F132" s="359">
        <f>PIndustrial!$E$67</f>
        <v>0</v>
      </c>
      <c r="G132" s="359">
        <f>PIndustrial!$E$67</f>
        <v>0</v>
      </c>
      <c r="H132" s="359">
        <f>PIndustrial!$E$67</f>
        <v>0</v>
      </c>
      <c r="I132" s="359">
        <f>PIndustrial!$E$67</f>
        <v>0</v>
      </c>
      <c r="J132" s="359">
        <f>PIndustrial!$E$67</f>
        <v>0</v>
      </c>
      <c r="K132" s="359">
        <f>PIndustrial!$E$67</f>
        <v>0</v>
      </c>
      <c r="L132" s="359">
        <f>PIndustrial!$E$67</f>
        <v>0</v>
      </c>
      <c r="M132" s="359">
        <f>PIndustrial!$E$67</f>
        <v>0</v>
      </c>
      <c r="N132" s="359">
        <f>PIndustrial!$E$67</f>
        <v>0</v>
      </c>
      <c r="O132" s="359">
        <f>PIndustrial!$E$67</f>
        <v>0</v>
      </c>
      <c r="P132" s="359">
        <f>PIndustrial!$E$67</f>
        <v>0</v>
      </c>
      <c r="Q132" s="359">
        <f>PIndustrial!$E$67</f>
        <v>0</v>
      </c>
      <c r="R132" s="359">
        <f>PIndustrial!$E$67</f>
        <v>0</v>
      </c>
      <c r="S132" s="359">
        <f>PIndustrial!$E$67</f>
        <v>0</v>
      </c>
      <c r="T132" s="359">
        <f>PIndustrial!$E$67</f>
        <v>0</v>
      </c>
      <c r="U132" s="359">
        <f>PIndustrial!$E$67</f>
        <v>0</v>
      </c>
      <c r="V132" s="359">
        <f>PIndustrial!$E$67</f>
        <v>0</v>
      </c>
      <c r="W132" s="359">
        <f>PIndustrial!$E$67</f>
        <v>0</v>
      </c>
      <c r="X132" s="359">
        <f>PIndustrial!$E$67</f>
        <v>0</v>
      </c>
      <c r="Y132" s="359">
        <f>PIndustrial!$E$67</f>
        <v>0</v>
      </c>
      <c r="Z132" s="359">
        <f>PIndustrial!$E$67</f>
        <v>0</v>
      </c>
      <c r="AA132" s="359">
        <f>PIndustrial!$E$67</f>
        <v>0</v>
      </c>
      <c r="AB132" s="359">
        <f>PIndustrial!$E$67</f>
        <v>0</v>
      </c>
      <c r="AC132" s="359">
        <f>PIndustrial!$E$67</f>
        <v>0</v>
      </c>
      <c r="AD132" s="359">
        <f>PIndustrial!$E$67</f>
        <v>0</v>
      </c>
      <c r="AE132" s="359">
        <f>PIndustrial!$E$67</f>
        <v>0</v>
      </c>
      <c r="AF132" s="359">
        <f>PIndustrial!$E$67</f>
        <v>0</v>
      </c>
      <c r="AG132" s="359">
        <f>PIndustrial!$E$67</f>
        <v>0</v>
      </c>
      <c r="AH132" s="359">
        <f>PIndustrial!$E$67</f>
        <v>0</v>
      </c>
      <c r="AI132" s="359">
        <f>PIndustrial!$E$67</f>
        <v>0</v>
      </c>
      <c r="AJ132" s="359">
        <f>PIndustrial!$E$67</f>
        <v>0</v>
      </c>
      <c r="AK132" s="359">
        <f>PIndustrial!$E$67</f>
        <v>0</v>
      </c>
      <c r="AL132" s="359">
        <f>PIndustrial!$E$67</f>
        <v>0</v>
      </c>
      <c r="AM132" s="359">
        <f>PIndustrial!$E$67</f>
        <v>0</v>
      </c>
      <c r="AN132" s="359">
        <f>PIndustrial!$E$67</f>
        <v>0</v>
      </c>
      <c r="AO132" s="359">
        <f>PIndustrial!$E$67</f>
        <v>0</v>
      </c>
      <c r="AP132" s="359">
        <f>PIndustrial!$E$67</f>
        <v>0</v>
      </c>
      <c r="AQ132" s="359">
        <f>PIndustrial!$E$67</f>
        <v>0</v>
      </c>
      <c r="AR132" s="359">
        <f>PIndustrial!$E$67</f>
        <v>0</v>
      </c>
    </row>
    <row r="133" spans="2:44" ht="15.75" hidden="1" x14ac:dyDescent="0.2">
      <c r="B133" s="546"/>
      <c r="C133" s="130" t="s">
        <v>363</v>
      </c>
      <c r="D133" s="356"/>
      <c r="E133" s="359"/>
      <c r="F133" s="359" t="str">
        <f>PIndustrial!$E$49</f>
        <v/>
      </c>
      <c r="G133" s="359" t="str">
        <f>PIndustrial!$E$49</f>
        <v/>
      </c>
      <c r="H133" s="359" t="str">
        <f>PIndustrial!$E$49</f>
        <v/>
      </c>
      <c r="I133" s="359" t="str">
        <f>PIndustrial!$E$49</f>
        <v/>
      </c>
      <c r="J133" s="359" t="str">
        <f>PIndustrial!$E$49</f>
        <v/>
      </c>
      <c r="K133" s="359" t="str">
        <f>PIndustrial!$E$49</f>
        <v/>
      </c>
      <c r="L133" s="359" t="str">
        <f>PIndustrial!$E$49</f>
        <v/>
      </c>
      <c r="M133" s="359" t="str">
        <f>PIndustrial!$E$49</f>
        <v/>
      </c>
      <c r="N133" s="359" t="str">
        <f>PIndustrial!$E$49</f>
        <v/>
      </c>
      <c r="O133" s="359" t="str">
        <f>PIndustrial!$E$49</f>
        <v/>
      </c>
      <c r="P133" s="359" t="str">
        <f>PIndustrial!$E$49</f>
        <v/>
      </c>
      <c r="Q133" s="359" t="str">
        <f>PIndustrial!$E$49</f>
        <v/>
      </c>
      <c r="R133" s="359" t="str">
        <f>PIndustrial!$E$49</f>
        <v/>
      </c>
      <c r="S133" s="359" t="str">
        <f>PIndustrial!$E$49</f>
        <v/>
      </c>
      <c r="T133" s="359" t="str">
        <f>PIndustrial!$E$49</f>
        <v/>
      </c>
      <c r="U133" s="359" t="str">
        <f>PIndustrial!$E$49</f>
        <v/>
      </c>
      <c r="V133" s="359" t="str">
        <f>PIndustrial!$E$49</f>
        <v/>
      </c>
      <c r="W133" s="359" t="str">
        <f>PIndustrial!$E$49</f>
        <v/>
      </c>
      <c r="X133" s="359" t="str">
        <f>PIndustrial!$E$49</f>
        <v/>
      </c>
      <c r="Y133" s="359" t="str">
        <f>PIndustrial!$E$49</f>
        <v/>
      </c>
      <c r="Z133" s="359" t="str">
        <f>PIndustrial!$E$49</f>
        <v/>
      </c>
      <c r="AA133" s="359" t="str">
        <f>PIndustrial!$E$49</f>
        <v/>
      </c>
      <c r="AB133" s="359" t="str">
        <f>PIndustrial!$E$49</f>
        <v/>
      </c>
      <c r="AC133" s="359" t="str">
        <f>PIndustrial!$E$49</f>
        <v/>
      </c>
      <c r="AD133" s="359" t="str">
        <f>PIndustrial!$E$49</f>
        <v/>
      </c>
      <c r="AE133" s="359" t="str">
        <f>PIndustrial!$E$49</f>
        <v/>
      </c>
      <c r="AF133" s="359" t="str">
        <f>PIndustrial!$E$49</f>
        <v/>
      </c>
      <c r="AG133" s="359" t="str">
        <f>PIndustrial!$E$49</f>
        <v/>
      </c>
      <c r="AH133" s="359" t="str">
        <f>PIndustrial!$E$49</f>
        <v/>
      </c>
      <c r="AI133" s="359" t="str">
        <f>PIndustrial!$E$49</f>
        <v/>
      </c>
      <c r="AJ133" s="359" t="str">
        <f>PIndustrial!$E$49</f>
        <v/>
      </c>
      <c r="AK133" s="359" t="str">
        <f>PIndustrial!$E$49</f>
        <v/>
      </c>
      <c r="AL133" s="359" t="str">
        <f>PIndustrial!$E$49</f>
        <v/>
      </c>
      <c r="AM133" s="359" t="str">
        <f>PIndustrial!$E$49</f>
        <v/>
      </c>
      <c r="AN133" s="359" t="str">
        <f>PIndustrial!$E$49</f>
        <v/>
      </c>
      <c r="AO133" s="359" t="str">
        <f>PIndustrial!$E$49</f>
        <v/>
      </c>
      <c r="AP133" s="359" t="str">
        <f>PIndustrial!$E$49</f>
        <v/>
      </c>
      <c r="AQ133" s="359" t="str">
        <f>PIndustrial!$E$49</f>
        <v/>
      </c>
      <c r="AR133" s="359" t="str">
        <f>PIndustrial!$E$49</f>
        <v/>
      </c>
    </row>
    <row r="134" spans="2:44" ht="15.75" hidden="1" x14ac:dyDescent="0.2">
      <c r="B134" s="544" t="s">
        <v>126</v>
      </c>
      <c r="C134" s="130" t="s">
        <v>127</v>
      </c>
      <c r="D134" s="356" t="str">
        <f>C22</f>
        <v/>
      </c>
      <c r="E134" s="468" t="str">
        <f>C23</f>
        <v/>
      </c>
      <c r="F134" s="359" t="str">
        <f>C24</f>
        <v/>
      </c>
      <c r="G134" s="358"/>
      <c r="H134" s="358"/>
      <c r="I134" s="359"/>
      <c r="J134" s="359"/>
      <c r="K134" s="358"/>
      <c r="L134" s="358"/>
      <c r="M134" s="359"/>
      <c r="N134" s="359"/>
      <c r="O134" s="358"/>
      <c r="P134" s="358"/>
      <c r="Q134" s="359"/>
      <c r="R134" s="359"/>
      <c r="S134" s="358"/>
      <c r="T134" s="358"/>
      <c r="U134" s="359"/>
      <c r="V134" s="359"/>
      <c r="W134" s="358"/>
      <c r="X134" s="358"/>
      <c r="Y134" s="359"/>
      <c r="Z134" s="359"/>
      <c r="AA134" s="358"/>
      <c r="AB134" s="358"/>
      <c r="AC134" s="359"/>
      <c r="AD134" s="359"/>
      <c r="AE134" s="358"/>
      <c r="AF134" s="358"/>
      <c r="AG134" s="359"/>
      <c r="AH134" s="359"/>
      <c r="AI134" s="358"/>
      <c r="AJ134" s="358"/>
      <c r="AK134" s="359"/>
      <c r="AL134" s="359"/>
      <c r="AM134" s="358"/>
      <c r="AN134" s="358"/>
      <c r="AO134" s="359"/>
      <c r="AP134" s="359"/>
      <c r="AQ134" s="358"/>
      <c r="AR134" s="358" t="e">
        <f>(-1)*C21</f>
        <v>#VALUE!</v>
      </c>
    </row>
    <row r="135" spans="2:44" ht="15.75" hidden="1" x14ac:dyDescent="0.2">
      <c r="B135" s="545"/>
      <c r="C135" s="130" t="s">
        <v>256</v>
      </c>
      <c r="D135" s="356">
        <f>IF($C$37="Não é pago o custo do edital","",$C$37/2)</f>
        <v>0</v>
      </c>
      <c r="E135" s="356">
        <f>IF($C$37="Não é pago o custo do edital","",$C$37/2)</f>
        <v>0</v>
      </c>
      <c r="F135" s="359"/>
      <c r="G135" s="358"/>
      <c r="H135" s="358"/>
      <c r="I135" s="359"/>
      <c r="J135" s="359"/>
      <c r="K135" s="358"/>
      <c r="L135" s="358"/>
      <c r="M135" s="359"/>
      <c r="N135" s="359"/>
      <c r="O135" s="358"/>
      <c r="P135" s="358"/>
      <c r="Q135" s="359"/>
      <c r="R135" s="359"/>
      <c r="S135" s="358"/>
      <c r="T135" s="358"/>
      <c r="U135" s="359"/>
      <c r="V135" s="359"/>
      <c r="W135" s="358"/>
      <c r="X135" s="358"/>
      <c r="Y135" s="359"/>
      <c r="Z135" s="359"/>
      <c r="AA135" s="358"/>
      <c r="AB135" s="358"/>
      <c r="AC135" s="359"/>
      <c r="AD135" s="359"/>
      <c r="AE135" s="358"/>
      <c r="AF135" s="358"/>
      <c r="AG135" s="359"/>
      <c r="AH135" s="359"/>
      <c r="AI135" s="358"/>
      <c r="AJ135" s="358"/>
      <c r="AK135" s="359"/>
      <c r="AL135" s="359"/>
      <c r="AM135" s="358"/>
      <c r="AN135" s="358"/>
      <c r="AO135" s="359"/>
      <c r="AP135" s="359"/>
      <c r="AQ135" s="358"/>
      <c r="AR135" s="358"/>
    </row>
    <row r="136" spans="2:44" ht="15.75" hidden="1" x14ac:dyDescent="0.2">
      <c r="B136" s="546"/>
      <c r="C136" s="130" t="s">
        <v>128</v>
      </c>
      <c r="D136" s="356"/>
      <c r="E136" s="359"/>
      <c r="F136" s="358" t="str">
        <f>$C$26</f>
        <v/>
      </c>
      <c r="G136" s="358" t="str">
        <f>$C$26</f>
        <v/>
      </c>
      <c r="H136" s="358" t="str">
        <f t="shared" ref="H136:AR136" si="2">$C$26</f>
        <v/>
      </c>
      <c r="I136" s="358" t="str">
        <f t="shared" si="2"/>
        <v/>
      </c>
      <c r="J136" s="358" t="str">
        <f t="shared" si="2"/>
        <v/>
      </c>
      <c r="K136" s="358" t="str">
        <f t="shared" si="2"/>
        <v/>
      </c>
      <c r="L136" s="358" t="str">
        <f t="shared" si="2"/>
        <v/>
      </c>
      <c r="M136" s="358" t="str">
        <f t="shared" si="2"/>
        <v/>
      </c>
      <c r="N136" s="358" t="str">
        <f t="shared" si="2"/>
        <v/>
      </c>
      <c r="O136" s="358" t="str">
        <f t="shared" si="2"/>
        <v/>
      </c>
      <c r="P136" s="358" t="str">
        <f t="shared" si="2"/>
        <v/>
      </c>
      <c r="Q136" s="358" t="str">
        <f t="shared" si="2"/>
        <v/>
      </c>
      <c r="R136" s="358" t="str">
        <f t="shared" si="2"/>
        <v/>
      </c>
      <c r="S136" s="358" t="str">
        <f t="shared" si="2"/>
        <v/>
      </c>
      <c r="T136" s="358" t="str">
        <f t="shared" si="2"/>
        <v/>
      </c>
      <c r="U136" s="358" t="str">
        <f t="shared" si="2"/>
        <v/>
      </c>
      <c r="V136" s="358" t="str">
        <f t="shared" si="2"/>
        <v/>
      </c>
      <c r="W136" s="358" t="str">
        <f t="shared" si="2"/>
        <v/>
      </c>
      <c r="X136" s="358" t="str">
        <f t="shared" si="2"/>
        <v/>
      </c>
      <c r="Y136" s="358" t="str">
        <f t="shared" si="2"/>
        <v/>
      </c>
      <c r="Z136" s="358" t="str">
        <f t="shared" si="2"/>
        <v/>
      </c>
      <c r="AA136" s="358" t="str">
        <f t="shared" si="2"/>
        <v/>
      </c>
      <c r="AB136" s="358" t="str">
        <f t="shared" si="2"/>
        <v/>
      </c>
      <c r="AC136" s="358" t="str">
        <f t="shared" si="2"/>
        <v/>
      </c>
      <c r="AD136" s="358" t="str">
        <f t="shared" si="2"/>
        <v/>
      </c>
      <c r="AE136" s="358" t="str">
        <f t="shared" si="2"/>
        <v/>
      </c>
      <c r="AF136" s="358" t="str">
        <f t="shared" si="2"/>
        <v/>
      </c>
      <c r="AG136" s="358" t="str">
        <f t="shared" si="2"/>
        <v/>
      </c>
      <c r="AH136" s="358" t="str">
        <f t="shared" si="2"/>
        <v/>
      </c>
      <c r="AI136" s="358" t="str">
        <f t="shared" si="2"/>
        <v/>
      </c>
      <c r="AJ136" s="358" t="str">
        <f t="shared" si="2"/>
        <v/>
      </c>
      <c r="AK136" s="358" t="str">
        <f t="shared" si="2"/>
        <v/>
      </c>
      <c r="AL136" s="358" t="str">
        <f t="shared" si="2"/>
        <v/>
      </c>
      <c r="AM136" s="358" t="str">
        <f t="shared" si="2"/>
        <v/>
      </c>
      <c r="AN136" s="358" t="str">
        <f t="shared" si="2"/>
        <v/>
      </c>
      <c r="AO136" s="358" t="str">
        <f t="shared" si="2"/>
        <v/>
      </c>
      <c r="AP136" s="358" t="str">
        <f t="shared" si="2"/>
        <v/>
      </c>
      <c r="AQ136" s="358" t="str">
        <f t="shared" si="2"/>
        <v/>
      </c>
      <c r="AR136" s="358" t="str">
        <f t="shared" si="2"/>
        <v/>
      </c>
    </row>
    <row r="137" spans="2:44" ht="15.75" hidden="1" x14ac:dyDescent="0.2">
      <c r="B137" s="544" t="s">
        <v>129</v>
      </c>
      <c r="C137" s="130" t="s">
        <v>252</v>
      </c>
      <c r="D137" s="356"/>
      <c r="E137" s="359"/>
      <c r="F137" s="359">
        <f>PIndustrial!$H$60</f>
        <v>0</v>
      </c>
      <c r="G137" s="359">
        <f>PIndustrial!$H$60</f>
        <v>0</v>
      </c>
      <c r="H137" s="359">
        <f>PIndustrial!$H$60</f>
        <v>0</v>
      </c>
      <c r="I137" s="359">
        <f>PIndustrial!$H$60</f>
        <v>0</v>
      </c>
      <c r="J137" s="359">
        <f>PIndustrial!$H$60</f>
        <v>0</v>
      </c>
      <c r="K137" s="359">
        <f>PIndustrial!$H$60</f>
        <v>0</v>
      </c>
      <c r="L137" s="359">
        <f>PIndustrial!$H$60</f>
        <v>0</v>
      </c>
      <c r="M137" s="359">
        <f>PIndustrial!$H$60</f>
        <v>0</v>
      </c>
      <c r="N137" s="359">
        <f>PIndustrial!$H$60</f>
        <v>0</v>
      </c>
      <c r="O137" s="359">
        <f>PIndustrial!$H$60</f>
        <v>0</v>
      </c>
      <c r="P137" s="359">
        <f>PIndustrial!$H$60</f>
        <v>0</v>
      </c>
      <c r="Q137" s="359">
        <f>PIndustrial!$H$60</f>
        <v>0</v>
      </c>
      <c r="R137" s="359">
        <f>PIndustrial!$H$60</f>
        <v>0</v>
      </c>
      <c r="S137" s="359">
        <f>PIndustrial!$H$60</f>
        <v>0</v>
      </c>
      <c r="T137" s="359">
        <f>PIndustrial!$H$60</f>
        <v>0</v>
      </c>
      <c r="U137" s="359">
        <f>PIndustrial!$H$60</f>
        <v>0</v>
      </c>
      <c r="V137" s="359">
        <f>PIndustrial!$H$60</f>
        <v>0</v>
      </c>
      <c r="W137" s="359">
        <f>PIndustrial!$H$60</f>
        <v>0</v>
      </c>
      <c r="X137" s="359">
        <f>PIndustrial!$H$60</f>
        <v>0</v>
      </c>
      <c r="Y137" s="359">
        <f>PIndustrial!$H$60</f>
        <v>0</v>
      </c>
      <c r="Z137" s="359">
        <f>PIndustrial!$H$60</f>
        <v>0</v>
      </c>
      <c r="AA137" s="359">
        <f>PIndustrial!$H$60</f>
        <v>0</v>
      </c>
      <c r="AB137" s="359">
        <f>PIndustrial!$H$60</f>
        <v>0</v>
      </c>
      <c r="AC137" s="359">
        <f>PIndustrial!$H$60</f>
        <v>0</v>
      </c>
      <c r="AD137" s="359">
        <f>PIndustrial!$H$60</f>
        <v>0</v>
      </c>
      <c r="AE137" s="359">
        <f>PIndustrial!$H$60</f>
        <v>0</v>
      </c>
      <c r="AF137" s="359">
        <f>PIndustrial!$H$60</f>
        <v>0</v>
      </c>
      <c r="AG137" s="359">
        <f>PIndustrial!$H$60</f>
        <v>0</v>
      </c>
      <c r="AH137" s="359">
        <f>PIndustrial!$H$60</f>
        <v>0</v>
      </c>
      <c r="AI137" s="359">
        <f>PIndustrial!$H$60</f>
        <v>0</v>
      </c>
      <c r="AJ137" s="359">
        <f>PIndustrial!$H$60</f>
        <v>0</v>
      </c>
      <c r="AK137" s="359">
        <f>PIndustrial!$H$60</f>
        <v>0</v>
      </c>
      <c r="AL137" s="359">
        <f>PIndustrial!$H$60</f>
        <v>0</v>
      </c>
      <c r="AM137" s="359">
        <f>PIndustrial!$H$60</f>
        <v>0</v>
      </c>
      <c r="AN137" s="359">
        <f>PIndustrial!$H$60</f>
        <v>0</v>
      </c>
      <c r="AO137" s="359">
        <f>PIndustrial!$H$60</f>
        <v>0</v>
      </c>
      <c r="AP137" s="359">
        <f>PIndustrial!$H$60</f>
        <v>0</v>
      </c>
      <c r="AQ137" s="359">
        <f>PIndustrial!$H$60</f>
        <v>0</v>
      </c>
      <c r="AR137" s="359">
        <f>PIndustrial!$H$60</f>
        <v>0</v>
      </c>
    </row>
    <row r="138" spans="2:44" ht="15.75" hidden="1" x14ac:dyDescent="0.2">
      <c r="B138" s="545"/>
      <c r="C138" s="130" t="s">
        <v>274</v>
      </c>
      <c r="D138" s="356"/>
      <c r="E138" s="359"/>
      <c r="F138" s="359">
        <f>'Plano de Manejo'!$AE$36+PIndustrial!$AC$25</f>
        <v>0</v>
      </c>
      <c r="G138" s="359">
        <f>'Plano de Manejo'!$AE$36+PIndustrial!$AC$25</f>
        <v>0</v>
      </c>
      <c r="H138" s="359">
        <f>'Plano de Manejo'!$AE$36+PIndustrial!$AC$25</f>
        <v>0</v>
      </c>
      <c r="I138" s="359">
        <f>'Plano de Manejo'!$AE$36+PIndustrial!$AC$25</f>
        <v>0</v>
      </c>
      <c r="J138" s="359">
        <f>'Plano de Manejo'!$AE$36+PIndustrial!$AC$25</f>
        <v>0</v>
      </c>
      <c r="K138" s="359">
        <f>'Plano de Manejo'!$AE$36+PIndustrial!$AC$25</f>
        <v>0</v>
      </c>
      <c r="L138" s="359">
        <f>'Plano de Manejo'!$AE$36+PIndustrial!$AC$25</f>
        <v>0</v>
      </c>
      <c r="M138" s="359">
        <f>'Plano de Manejo'!$AE$36+PIndustrial!$AC$25</f>
        <v>0</v>
      </c>
      <c r="N138" s="359">
        <f>'Plano de Manejo'!$AE$36+PIndustrial!$AC$25</f>
        <v>0</v>
      </c>
      <c r="O138" s="359">
        <f>'Plano de Manejo'!$AE$36+PIndustrial!$AC$25</f>
        <v>0</v>
      </c>
      <c r="P138" s="359">
        <f>'Plano de Manejo'!$AE$36+PIndustrial!$AC$25</f>
        <v>0</v>
      </c>
      <c r="Q138" s="359">
        <f>'Plano de Manejo'!$AE$36+PIndustrial!$AC$25</f>
        <v>0</v>
      </c>
      <c r="R138" s="359">
        <f>'Plano de Manejo'!$AE$36+PIndustrial!$AC$25</f>
        <v>0</v>
      </c>
      <c r="S138" s="359">
        <f>'Plano de Manejo'!$AE$36+PIndustrial!$AC$25</f>
        <v>0</v>
      </c>
      <c r="T138" s="359">
        <f>'Plano de Manejo'!$AE$36+PIndustrial!$AC$25</f>
        <v>0</v>
      </c>
      <c r="U138" s="359">
        <f>'Plano de Manejo'!$AE$36+PIndustrial!$AC$25</f>
        <v>0</v>
      </c>
      <c r="V138" s="359">
        <f>'Plano de Manejo'!$AE$36+PIndustrial!$AC$25</f>
        <v>0</v>
      </c>
      <c r="W138" s="359">
        <f>'Plano de Manejo'!$AE$36+PIndustrial!$AC$25</f>
        <v>0</v>
      </c>
      <c r="X138" s="359">
        <f>'Plano de Manejo'!$AE$36+PIndustrial!$AC$25</f>
        <v>0</v>
      </c>
      <c r="Y138" s="359">
        <f>'Plano de Manejo'!$AE$36+PIndustrial!$AC$25</f>
        <v>0</v>
      </c>
      <c r="Z138" s="359">
        <f>'Plano de Manejo'!$AE$36+PIndustrial!$AC$25</f>
        <v>0</v>
      </c>
      <c r="AA138" s="359">
        <f>'Plano de Manejo'!$AE$36+PIndustrial!$AC$25</f>
        <v>0</v>
      </c>
      <c r="AB138" s="359">
        <f>'Plano de Manejo'!$AE$36+PIndustrial!$AC$25</f>
        <v>0</v>
      </c>
      <c r="AC138" s="359">
        <f>'Plano de Manejo'!$AE$36+PIndustrial!$AC$25</f>
        <v>0</v>
      </c>
      <c r="AD138" s="359">
        <f>'Plano de Manejo'!$AE$36+PIndustrial!$AC$25</f>
        <v>0</v>
      </c>
      <c r="AE138" s="359">
        <f>'Plano de Manejo'!$AE$36+PIndustrial!$AC$25</f>
        <v>0</v>
      </c>
      <c r="AF138" s="359">
        <f>'Plano de Manejo'!$AE$36+PIndustrial!$AC$25</f>
        <v>0</v>
      </c>
      <c r="AG138" s="359">
        <f>'Plano de Manejo'!$AE$36+PIndustrial!$AC$25</f>
        <v>0</v>
      </c>
      <c r="AH138" s="359">
        <f>'Plano de Manejo'!$AE$36+PIndustrial!$AC$25</f>
        <v>0</v>
      </c>
      <c r="AI138" s="359">
        <f>'Plano de Manejo'!$AE$36+PIndustrial!$AC$25</f>
        <v>0</v>
      </c>
      <c r="AJ138" s="359">
        <f>'Plano de Manejo'!$AE$36+PIndustrial!$AC$25</f>
        <v>0</v>
      </c>
      <c r="AK138" s="359">
        <f>'Plano de Manejo'!$AE$36+PIndustrial!$AC$25</f>
        <v>0</v>
      </c>
      <c r="AL138" s="359">
        <f>'Plano de Manejo'!$AE$36+PIndustrial!$AC$25</f>
        <v>0</v>
      </c>
      <c r="AM138" s="359">
        <f>'Plano de Manejo'!$AE$36+PIndustrial!$AC$25</f>
        <v>0</v>
      </c>
      <c r="AN138" s="359">
        <f>'Plano de Manejo'!$AE$36+PIndustrial!$AC$25</f>
        <v>0</v>
      </c>
      <c r="AO138" s="359">
        <f>'Plano de Manejo'!$AE$36+PIndustrial!$AC$25</f>
        <v>0</v>
      </c>
      <c r="AP138" s="359">
        <f>'Plano de Manejo'!$AE$36+PIndustrial!$AC$25</f>
        <v>0</v>
      </c>
      <c r="AQ138" s="359">
        <f>'Plano de Manejo'!$AE$36+PIndustrial!$AC$25</f>
        <v>0</v>
      </c>
      <c r="AR138" s="359">
        <f>'Plano de Manejo'!$AE$36+PIndustrial!$AC$25</f>
        <v>0</v>
      </c>
    </row>
    <row r="139" spans="2:44" ht="15.75" hidden="1" x14ac:dyDescent="0.2">
      <c r="B139" s="546"/>
      <c r="C139" s="130" t="s">
        <v>257</v>
      </c>
      <c r="D139" s="356"/>
      <c r="E139" s="359"/>
      <c r="F139" s="358">
        <f>PIndustrial!$J$67</f>
        <v>0</v>
      </c>
      <c r="G139" s="358">
        <f>PIndustrial!$J$67</f>
        <v>0</v>
      </c>
      <c r="H139" s="358">
        <f>PIndustrial!$J$67</f>
        <v>0</v>
      </c>
      <c r="I139" s="358">
        <f>PIndustrial!$J$67</f>
        <v>0</v>
      </c>
      <c r="J139" s="358">
        <f>PIndustrial!$J$67</f>
        <v>0</v>
      </c>
      <c r="K139" s="358">
        <f>PIndustrial!$J$67</f>
        <v>0</v>
      </c>
      <c r="L139" s="358">
        <f>PIndustrial!$J$67</f>
        <v>0</v>
      </c>
      <c r="M139" s="358">
        <f>PIndustrial!$J$67</f>
        <v>0</v>
      </c>
      <c r="N139" s="358">
        <f>PIndustrial!$J$67</f>
        <v>0</v>
      </c>
      <c r="O139" s="358">
        <f>PIndustrial!$J$67</f>
        <v>0</v>
      </c>
      <c r="P139" s="358">
        <f>PIndustrial!$J$67</f>
        <v>0</v>
      </c>
      <c r="Q139" s="358">
        <f>PIndustrial!$J$67</f>
        <v>0</v>
      </c>
      <c r="R139" s="358">
        <f>PIndustrial!$J$67</f>
        <v>0</v>
      </c>
      <c r="S139" s="358">
        <f>PIndustrial!$J$67</f>
        <v>0</v>
      </c>
      <c r="T139" s="358">
        <f>PIndustrial!$J$67</f>
        <v>0</v>
      </c>
      <c r="U139" s="358">
        <f>PIndustrial!$J$67</f>
        <v>0</v>
      </c>
      <c r="V139" s="358">
        <f>PIndustrial!$J$67</f>
        <v>0</v>
      </c>
      <c r="W139" s="358">
        <f>PIndustrial!$J$67</f>
        <v>0</v>
      </c>
      <c r="X139" s="358">
        <f>PIndustrial!$J$67</f>
        <v>0</v>
      </c>
      <c r="Y139" s="358">
        <f>PIndustrial!$J$67</f>
        <v>0</v>
      </c>
      <c r="Z139" s="358">
        <f>PIndustrial!$J$67</f>
        <v>0</v>
      </c>
      <c r="AA139" s="358">
        <f>PIndustrial!$J$67</f>
        <v>0</v>
      </c>
      <c r="AB139" s="358">
        <f>PIndustrial!$J$67</f>
        <v>0</v>
      </c>
      <c r="AC139" s="358">
        <f>PIndustrial!$J$67</f>
        <v>0</v>
      </c>
      <c r="AD139" s="358">
        <f>PIndustrial!$J$67</f>
        <v>0</v>
      </c>
      <c r="AE139" s="358">
        <f>PIndustrial!$J$67</f>
        <v>0</v>
      </c>
      <c r="AF139" s="358">
        <f>PIndustrial!$J$67</f>
        <v>0</v>
      </c>
      <c r="AG139" s="358">
        <f>PIndustrial!$J$67</f>
        <v>0</v>
      </c>
      <c r="AH139" s="358">
        <f>PIndustrial!$J$67</f>
        <v>0</v>
      </c>
      <c r="AI139" s="358">
        <f>PIndustrial!$J$67</f>
        <v>0</v>
      </c>
      <c r="AJ139" s="358">
        <f>PIndustrial!$J$67</f>
        <v>0</v>
      </c>
      <c r="AK139" s="358">
        <f>PIndustrial!$J$67</f>
        <v>0</v>
      </c>
      <c r="AL139" s="358">
        <f>PIndustrial!$J$67</f>
        <v>0</v>
      </c>
      <c r="AM139" s="358">
        <f>PIndustrial!$J$67</f>
        <v>0</v>
      </c>
      <c r="AN139" s="358">
        <f>PIndustrial!$J$67</f>
        <v>0</v>
      </c>
      <c r="AO139" s="358">
        <f>PIndustrial!$J$67</f>
        <v>0</v>
      </c>
      <c r="AP139" s="358">
        <f>PIndustrial!$J$67</f>
        <v>0</v>
      </c>
      <c r="AQ139" s="358">
        <f>PIndustrial!$J$67</f>
        <v>0</v>
      </c>
      <c r="AR139" s="358">
        <f>PIndustrial!$J$67</f>
        <v>0</v>
      </c>
    </row>
    <row r="140" spans="2:44" ht="16.5" hidden="1" thickBot="1" x14ac:dyDescent="0.25">
      <c r="B140" s="32"/>
      <c r="C140" s="131" t="s">
        <v>41</v>
      </c>
      <c r="D140" s="362">
        <f t="shared" ref="D140:AR140" si="3">SUM(D137:D139)-SUM(D108:D136)</f>
        <v>0</v>
      </c>
      <c r="E140" s="362">
        <f t="shared" si="3"/>
        <v>0</v>
      </c>
      <c r="F140" s="362">
        <f t="shared" si="3"/>
        <v>0</v>
      </c>
      <c r="G140" s="362">
        <f t="shared" si="3"/>
        <v>0</v>
      </c>
      <c r="H140" s="362">
        <f t="shared" si="3"/>
        <v>0</v>
      </c>
      <c r="I140" s="362">
        <f t="shared" si="3"/>
        <v>0</v>
      </c>
      <c r="J140" s="362">
        <f t="shared" si="3"/>
        <v>0</v>
      </c>
      <c r="K140" s="362">
        <f t="shared" si="3"/>
        <v>0</v>
      </c>
      <c r="L140" s="362">
        <f t="shared" si="3"/>
        <v>0</v>
      </c>
      <c r="M140" s="362">
        <f t="shared" si="3"/>
        <v>0</v>
      </c>
      <c r="N140" s="362">
        <f t="shared" si="3"/>
        <v>0</v>
      </c>
      <c r="O140" s="362">
        <f t="shared" si="3"/>
        <v>0</v>
      </c>
      <c r="P140" s="362">
        <f t="shared" si="3"/>
        <v>0</v>
      </c>
      <c r="Q140" s="362">
        <f t="shared" si="3"/>
        <v>0</v>
      </c>
      <c r="R140" s="362">
        <f t="shared" si="3"/>
        <v>0</v>
      </c>
      <c r="S140" s="362">
        <f t="shared" si="3"/>
        <v>0</v>
      </c>
      <c r="T140" s="362">
        <f t="shared" si="3"/>
        <v>0</v>
      </c>
      <c r="U140" s="362">
        <f t="shared" si="3"/>
        <v>0</v>
      </c>
      <c r="V140" s="362">
        <f t="shared" si="3"/>
        <v>0</v>
      </c>
      <c r="W140" s="362">
        <f t="shared" si="3"/>
        <v>0</v>
      </c>
      <c r="X140" s="362">
        <f t="shared" si="3"/>
        <v>0</v>
      </c>
      <c r="Y140" s="362">
        <f t="shared" si="3"/>
        <v>0</v>
      </c>
      <c r="Z140" s="362">
        <f t="shared" si="3"/>
        <v>0</v>
      </c>
      <c r="AA140" s="362">
        <f t="shared" si="3"/>
        <v>0</v>
      </c>
      <c r="AB140" s="362">
        <f t="shared" si="3"/>
        <v>0</v>
      </c>
      <c r="AC140" s="362">
        <f t="shared" si="3"/>
        <v>0</v>
      </c>
      <c r="AD140" s="362">
        <f t="shared" si="3"/>
        <v>0</v>
      </c>
      <c r="AE140" s="362">
        <f t="shared" si="3"/>
        <v>0</v>
      </c>
      <c r="AF140" s="362">
        <f t="shared" si="3"/>
        <v>0</v>
      </c>
      <c r="AG140" s="362">
        <f t="shared" si="3"/>
        <v>0</v>
      </c>
      <c r="AH140" s="362">
        <f t="shared" si="3"/>
        <v>0</v>
      </c>
      <c r="AI140" s="362">
        <f t="shared" si="3"/>
        <v>0</v>
      </c>
      <c r="AJ140" s="362">
        <f t="shared" si="3"/>
        <v>0</v>
      </c>
      <c r="AK140" s="362">
        <f t="shared" si="3"/>
        <v>0</v>
      </c>
      <c r="AL140" s="362">
        <f t="shared" si="3"/>
        <v>0</v>
      </c>
      <c r="AM140" s="362">
        <f t="shared" si="3"/>
        <v>0</v>
      </c>
      <c r="AN140" s="362">
        <f t="shared" si="3"/>
        <v>0</v>
      </c>
      <c r="AO140" s="362">
        <f t="shared" si="3"/>
        <v>0</v>
      </c>
      <c r="AP140" s="362">
        <f t="shared" si="3"/>
        <v>0</v>
      </c>
      <c r="AQ140" s="362">
        <f t="shared" si="3"/>
        <v>0</v>
      </c>
      <c r="AR140" s="362" t="e">
        <f t="shared" si="3"/>
        <v>#VALUE!</v>
      </c>
    </row>
    <row r="141" spans="2:44" ht="16.5" hidden="1" thickBot="1" x14ac:dyDescent="0.25">
      <c r="B141" s="246" t="s">
        <v>71</v>
      </c>
      <c r="C141" s="347">
        <v>0.13</v>
      </c>
      <c r="D141" s="35"/>
      <c r="E141" s="35"/>
      <c r="F141" s="34"/>
      <c r="G141" s="35"/>
      <c r="H141" s="35"/>
      <c r="I141" s="34"/>
      <c r="J141" s="35"/>
      <c r="K141" s="35"/>
      <c r="L141" s="34"/>
      <c r="M141" s="35"/>
      <c r="N141" s="35"/>
      <c r="O141" s="34"/>
      <c r="P141" s="35"/>
      <c r="Q141" s="35"/>
      <c r="R141" s="34"/>
      <c r="S141" s="35"/>
      <c r="T141" s="35"/>
      <c r="U141" s="34"/>
      <c r="V141" s="35"/>
      <c r="W141" s="35"/>
      <c r="X141" s="34"/>
      <c r="Y141" s="35"/>
      <c r="Z141" s="35"/>
      <c r="AA141" s="34"/>
      <c r="AB141" s="35"/>
      <c r="AC141" s="35"/>
      <c r="AD141" s="34"/>
      <c r="AE141" s="35"/>
      <c r="AF141" s="35"/>
      <c r="AG141" s="34"/>
      <c r="AH141" s="35"/>
      <c r="AI141" s="35"/>
      <c r="AJ141" s="34"/>
      <c r="AK141" s="35"/>
      <c r="AL141" s="35"/>
      <c r="AM141" s="34"/>
      <c r="AN141" s="35"/>
      <c r="AO141" s="35"/>
      <c r="AP141" s="34"/>
      <c r="AQ141" s="1"/>
    </row>
    <row r="142" spans="2:44" ht="15.75" hidden="1" x14ac:dyDescent="0.2">
      <c r="B142" s="216" t="s">
        <v>32</v>
      </c>
      <c r="C142" s="348">
        <f>NPV(C141,E140:I140)+D140</f>
        <v>0</v>
      </c>
      <c r="D142" s="39"/>
      <c r="E142" s="39"/>
      <c r="F142" s="39"/>
      <c r="G142" s="39"/>
      <c r="H142" s="39"/>
      <c r="I142" s="39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</row>
    <row r="143" spans="2:44" ht="15.75" hidden="1" x14ac:dyDescent="0.2">
      <c r="B143" s="217" t="s">
        <v>35</v>
      </c>
      <c r="C143" s="349" t="e">
        <f>IRR(D140:I140)</f>
        <v>#NUM!</v>
      </c>
      <c r="D143" s="143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</row>
    <row r="144" spans="2:44" ht="16.5" hidden="1" thickBot="1" x14ac:dyDescent="0.25">
      <c r="B144" s="241" t="s">
        <v>270</v>
      </c>
      <c r="C144" s="350" t="e">
        <f>MIRR(D140:I140,C141,C141)</f>
        <v>#DIV/0!</v>
      </c>
      <c r="D144" s="40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</row>
    <row r="145" spans="2:43" ht="15.75" hidden="1" x14ac:dyDescent="0.2">
      <c r="B145" s="242" t="s">
        <v>31</v>
      </c>
      <c r="C145" s="351">
        <f>NPV(C141,E140:N140)+D140</f>
        <v>0</v>
      </c>
      <c r="D145" s="42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</row>
    <row r="146" spans="2:43" ht="15.75" hidden="1" x14ac:dyDescent="0.2">
      <c r="B146" s="240" t="s">
        <v>36</v>
      </c>
      <c r="C146" s="352" t="e">
        <f>IRR(D140:N140)</f>
        <v>#NUM!</v>
      </c>
      <c r="D146" s="42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</row>
    <row r="147" spans="2:43" ht="16.5" hidden="1" thickBot="1" x14ac:dyDescent="0.25">
      <c r="B147" s="243"/>
      <c r="C147" s="353" t="e">
        <f>MIRR(D140:N140,C141,C141)</f>
        <v>#DIV/0!</v>
      </c>
      <c r="D147" s="41"/>
      <c r="E147" s="1"/>
      <c r="F147" s="39"/>
      <c r="G147" s="39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</row>
    <row r="148" spans="2:43" ht="15.75" hidden="1" x14ac:dyDescent="0.2">
      <c r="B148" s="244" t="s">
        <v>33</v>
      </c>
      <c r="C148" s="354">
        <f>NPV(C141,E140:X140)+D140</f>
        <v>0</v>
      </c>
      <c r="D148" s="42"/>
      <c r="E148" s="1"/>
      <c r="F148" s="39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</row>
    <row r="149" spans="2:43" ht="15.75" hidden="1" x14ac:dyDescent="0.2">
      <c r="B149" s="217" t="s">
        <v>37</v>
      </c>
      <c r="C149" s="349" t="e">
        <f>IRR(D140:X140)</f>
        <v>#NUM!</v>
      </c>
      <c r="D149" s="42"/>
      <c r="E149" s="1"/>
      <c r="F149" s="39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</row>
    <row r="150" spans="2:43" ht="16.5" hidden="1" thickBot="1" x14ac:dyDescent="0.25">
      <c r="B150" s="241" t="s">
        <v>271</v>
      </c>
      <c r="C150" s="350" t="e">
        <f>MIRR(D140:X140,C141,C141)</f>
        <v>#DIV/0!</v>
      </c>
      <c r="D150" s="38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</row>
    <row r="151" spans="2:43" ht="15.75" hidden="1" x14ac:dyDescent="0.2">
      <c r="B151" s="242" t="s">
        <v>34</v>
      </c>
      <c r="C151" s="351">
        <f>NPV(C141,E140:AH140)+D140</f>
        <v>0</v>
      </c>
      <c r="D151" s="38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</row>
    <row r="152" spans="2:43" ht="15.75" hidden="1" x14ac:dyDescent="0.2">
      <c r="B152" s="240" t="s">
        <v>38</v>
      </c>
      <c r="C152" s="352" t="e">
        <f>IRR(D140:AH140)</f>
        <v>#NUM!</v>
      </c>
      <c r="D152" s="38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</row>
    <row r="153" spans="2:43" ht="16.5" hidden="1" thickBot="1" x14ac:dyDescent="0.25">
      <c r="B153" s="245" t="s">
        <v>272</v>
      </c>
      <c r="C153" s="355" t="e">
        <f>MIRR(D140:AH140,C141,C141)</f>
        <v>#DIV/0!</v>
      </c>
      <c r="D153" s="40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</row>
    <row r="154" spans="2:43" ht="15.75" hidden="1" x14ac:dyDescent="0.2">
      <c r="B154" s="244" t="s">
        <v>40</v>
      </c>
      <c r="C154" s="354" t="e">
        <f>NPV(C141,E140:AR140)+D140</f>
        <v>#VALUE!</v>
      </c>
      <c r="D154" s="38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</row>
    <row r="155" spans="2:43" ht="15.75" hidden="1" x14ac:dyDescent="0.2">
      <c r="B155" s="217" t="s">
        <v>39</v>
      </c>
      <c r="C155" s="349" t="e">
        <f>IRR(D140:AR140)</f>
        <v>#VALUE!</v>
      </c>
      <c r="D155" s="38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</row>
    <row r="156" spans="2:43" ht="16.5" hidden="1" thickBot="1" x14ac:dyDescent="0.25">
      <c r="B156" s="241" t="s">
        <v>273</v>
      </c>
      <c r="C156" s="350" t="e">
        <f>MIRR(AG140:AR140,C141,C141)</f>
        <v>#VALUE!</v>
      </c>
      <c r="D156" s="38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</row>
    <row r="157" spans="2:43" ht="15" hidden="1" x14ac:dyDescent="0.2">
      <c r="B157" s="24"/>
      <c r="D157" s="38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</row>
    <row r="158" spans="2:43" hidden="1" x14ac:dyDescent="0.2">
      <c r="B158" s="1"/>
      <c r="D158" s="38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</row>
    <row r="159" spans="2:43" ht="15.75" x14ac:dyDescent="0.2">
      <c r="B159" s="1"/>
      <c r="C159" s="25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</row>
    <row r="160" spans="2:43" x14ac:dyDescent="0.2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</row>
    <row r="161" spans="2:43" x14ac:dyDescent="0.2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</row>
    <row r="162" spans="2:43" x14ac:dyDescent="0.2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</row>
    <row r="163" spans="2:43" x14ac:dyDescent="0.2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</row>
    <row r="164" spans="2:43" x14ac:dyDescent="0.2"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</row>
    <row r="165" spans="2:43" x14ac:dyDescent="0.2"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</row>
  </sheetData>
  <sheetProtection password="AAE8" sheet="1"/>
  <mergeCells count="9">
    <mergeCell ref="C2:D2"/>
    <mergeCell ref="C3:D3"/>
    <mergeCell ref="C4:D4"/>
    <mergeCell ref="C5:D5"/>
    <mergeCell ref="B137:B139"/>
    <mergeCell ref="B134:B136"/>
    <mergeCell ref="B125:B133"/>
    <mergeCell ref="B108:B124"/>
    <mergeCell ref="C6:D6"/>
  </mergeCells>
  <phoneticPr fontId="9" type="noConversion"/>
  <pageMargins left="0.78740157499999996" right="0.78740157499999996" top="0.984251969" bottom="0.984251969" header="0.49212598499999999" footer="0.49212598499999999"/>
  <pageSetup paperSize="9" scale="73" orientation="portrait" horizontalDpi="300" verticalDpi="300" r:id="rId1"/>
  <headerFooter alignWithMargins="0"/>
  <colBreaks count="1" manualBreakCount="1">
    <brk id="5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4" r:id="rId4" name="Drop Down 2">
              <controlPr defaultSize="0" autoLine="0" autoPict="0">
                <anchor moveWithCells="1">
                  <from>
                    <xdr:col>2</xdr:col>
                    <xdr:colOff>9525</xdr:colOff>
                    <xdr:row>16</xdr:row>
                    <xdr:rowOff>9525</xdr:rowOff>
                  </from>
                  <to>
                    <xdr:col>2</xdr:col>
                    <xdr:colOff>3486150</xdr:colOff>
                    <xdr:row>17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Plano de Manejo</vt:lpstr>
      <vt:lpstr>PIndustrial</vt:lpstr>
      <vt:lpstr>Proposta de Preço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Debora Silva Carvalho</cp:lastModifiedBy>
  <cp:lastPrinted>2011-10-26T17:31:53Z</cp:lastPrinted>
  <dcterms:created xsi:type="dcterms:W3CDTF">1997-01-10T22:22:50Z</dcterms:created>
  <dcterms:modified xsi:type="dcterms:W3CDTF">2023-12-05T15:04:06Z</dcterms:modified>
</cp:coreProperties>
</file>