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Previsões Consolidadas 2026\"/>
    </mc:Choice>
  </mc:AlternateContent>
  <xr:revisionPtr revIDLastSave="0" documentId="13_ncr:1_{6E0ACE29-CDE6-41C4-BC74-B7F4D29EDFA7}" xr6:coauthVersionLast="47" xr6:coauthVersionMax="47" xr10:uidLastSave="{00000000-0000-0000-0000-000000000000}"/>
  <workbookProtection workbookAlgorithmName="SHA-512" workbookHashValue="VND3CEKa2BDBnzm5RP3Ioe+pHrSrjMRWP7RS1fA60/VWX094d40EUhccV+l//KLxS+NGppYA7jvlG+x4CLYlTw==" workbookSaltValue="SFm3VfGXbz2NzVb24SmKeg==" workbookSpinCount="100000" lockStructure="1"/>
  <bookViews>
    <workbookView xWindow="28680" yWindow="-120" windowWidth="24240" windowHeight="13140" tabRatio="893" firstSheet="2" activeTab="3" xr2:uid="{00000000-000D-0000-FFFF-FFFF00000000}"/>
  </bookViews>
  <sheets>
    <sheet name="Introdução" sheetId="9" state="hidden" r:id="rId1"/>
    <sheet name="parametros" sheetId="5" state="hidden" r:id="rId2"/>
    <sheet name="Painel" sheetId="78" r:id="rId3"/>
    <sheet name="Matriz mensal" sheetId="3" r:id="rId4"/>
    <sheet name="Matriz anual" sheetId="6" r:id="rId5"/>
    <sheet name="Dez2015" sheetId="1" state="hidden" r:id="rId6"/>
    <sheet name="Jan2016" sheetId="2" state="hidden" r:id="rId7"/>
    <sheet name="Fev2016" sheetId="8" state="hidden" r:id="rId8"/>
    <sheet name="Mar2016" sheetId="10" state="hidden" r:id="rId9"/>
    <sheet name="Abr2016" sheetId="11" state="hidden" r:id="rId10"/>
    <sheet name="Mai2016" sheetId="12" state="hidden" r:id="rId11"/>
    <sheet name="Jun2016" sheetId="13" state="hidden" r:id="rId12"/>
    <sheet name="Jul2016" sheetId="14" state="hidden" r:id="rId13"/>
    <sheet name="Ago2016" sheetId="15" state="hidden" r:id="rId14"/>
    <sheet name="Set2016" sheetId="16" state="hidden" r:id="rId15"/>
    <sheet name="Out2016" sheetId="17" state="hidden" r:id="rId16"/>
    <sheet name="Nov2016" sheetId="18" state="hidden" r:id="rId17"/>
    <sheet name="Dez2016" sheetId="19" state="hidden" r:id="rId18"/>
    <sheet name="Jan2017" sheetId="20" state="hidden" r:id="rId19"/>
    <sheet name="Fev2017" sheetId="21" state="hidden" r:id="rId20"/>
    <sheet name="Mar2017" sheetId="22" state="hidden" r:id="rId21"/>
    <sheet name="Abr2017" sheetId="23" state="hidden" r:id="rId22"/>
    <sheet name="Mai2017" sheetId="24" state="hidden" r:id="rId23"/>
    <sheet name="Jun2017" sheetId="25" state="hidden" r:id="rId24"/>
    <sheet name="Jul2017" sheetId="26" state="hidden" r:id="rId25"/>
    <sheet name="Ago2017" sheetId="27" state="hidden" r:id="rId26"/>
    <sheet name="Set2017" sheetId="28" state="hidden" r:id="rId27"/>
    <sheet name="Out2017" sheetId="29" state="hidden" r:id="rId28"/>
    <sheet name="Nov2017" sheetId="30" state="hidden" r:id="rId29"/>
    <sheet name="Dez2017" sheetId="31" state="hidden" r:id="rId30"/>
    <sheet name="Jan2018" sheetId="32" state="hidden" r:id="rId31"/>
    <sheet name="Fev2018" sheetId="33" state="hidden" r:id="rId32"/>
    <sheet name="Mar2018" sheetId="34" state="hidden" r:id="rId33"/>
    <sheet name="Abr2018" sheetId="35" state="hidden" r:id="rId34"/>
    <sheet name="Mai2018" sheetId="36" state="hidden" r:id="rId35"/>
    <sheet name="jun2018" sheetId="37" state="hidden" r:id="rId36"/>
    <sheet name="Jul2018" sheetId="38" state="hidden" r:id="rId37"/>
    <sheet name="Ago2018" sheetId="39" state="hidden" r:id="rId38"/>
    <sheet name="Set2018" sheetId="40" state="hidden" r:id="rId39"/>
    <sheet name="Out2018" sheetId="41" state="hidden" r:id="rId40"/>
    <sheet name="Nov2018" sheetId="42" state="hidden" r:id="rId41"/>
    <sheet name="Dez2018" sheetId="43" state="hidden" r:id="rId42"/>
    <sheet name="Jan2019" sheetId="44" state="hidden" r:id="rId43"/>
    <sheet name="Fev2019" sheetId="45" state="hidden" r:id="rId44"/>
    <sheet name="Mar2019" sheetId="46" state="hidden" r:id="rId45"/>
    <sheet name="Abr2019" sheetId="47" state="hidden" r:id="rId46"/>
    <sheet name="Mai2019" sheetId="48" state="hidden" r:id="rId47"/>
    <sheet name="Jun2019" sheetId="49" state="hidden" r:id="rId48"/>
    <sheet name="Jul2019" sheetId="50" state="hidden" r:id="rId49"/>
    <sheet name="Ago2019" sheetId="51" state="hidden" r:id="rId50"/>
    <sheet name="Set2019" sheetId="53" state="hidden" r:id="rId51"/>
    <sheet name="Out2019" sheetId="54" state="hidden" r:id="rId52"/>
    <sheet name="Nov2019" sheetId="55" state="hidden" r:id="rId53"/>
    <sheet name="Dez2019" sheetId="56" state="hidden" r:id="rId54"/>
    <sheet name="Jan2020" sheetId="57" state="hidden" r:id="rId55"/>
    <sheet name="Fev2020" sheetId="58" state="hidden" r:id="rId56"/>
    <sheet name="Mar2020" sheetId="60" state="hidden" r:id="rId57"/>
    <sheet name="Abr2020" sheetId="61" state="hidden" r:id="rId58"/>
    <sheet name="Mai2020" sheetId="62" state="hidden" r:id="rId59"/>
    <sheet name="Jun2020" sheetId="64" state="hidden" r:id="rId60"/>
    <sheet name="Jul2020" sheetId="65" state="hidden" r:id="rId61"/>
    <sheet name="Ago2020" sheetId="66" state="hidden" r:id="rId62"/>
    <sheet name="Set2020" sheetId="67" state="hidden" r:id="rId63"/>
    <sheet name="Out2020" sheetId="68" state="hidden" r:id="rId64"/>
    <sheet name="Nov2020" sheetId="69" state="hidden" r:id="rId65"/>
    <sheet name="Dez2020" sheetId="70" state="hidden" r:id="rId66"/>
    <sheet name="Jan2021" sheetId="71" state="hidden" r:id="rId67"/>
    <sheet name="Fev2021" sheetId="73" state="hidden" r:id="rId68"/>
    <sheet name="Mar2021" sheetId="74" state="hidden" r:id="rId69"/>
    <sheet name="Abr2021" sheetId="75" state="hidden" r:id="rId70"/>
    <sheet name="Mai2021" sheetId="76" state="hidden" r:id="rId71"/>
    <sheet name="Jun2021" sheetId="77" state="hidden" r:id="rId72"/>
    <sheet name="Jul2021" sheetId="79" state="hidden" r:id="rId73"/>
    <sheet name="Ago2021" sheetId="80" state="hidden" r:id="rId74"/>
    <sheet name="Set2021" sheetId="81" state="hidden" r:id="rId75"/>
    <sheet name="Out2021" sheetId="82" state="hidden" r:id="rId76"/>
    <sheet name="Nov2021" sheetId="83" state="hidden" r:id="rId77"/>
    <sheet name="Dez2021" sheetId="84" state="hidden" r:id="rId78"/>
    <sheet name="Jan2022" sheetId="85" state="hidden" r:id="rId79"/>
    <sheet name="Fev2022" sheetId="86" state="hidden" r:id="rId80"/>
    <sheet name="Mar2022" sheetId="87" state="hidden" r:id="rId81"/>
    <sheet name="Abr2022" sheetId="88" state="hidden" r:id="rId82"/>
    <sheet name="Mai2022" sheetId="89" state="hidden" r:id="rId83"/>
    <sheet name="Jun2022" sheetId="90" state="hidden" r:id="rId84"/>
    <sheet name="Jul2022" sheetId="91" state="hidden" r:id="rId85"/>
    <sheet name="Ago2022" sheetId="92" state="hidden" r:id="rId86"/>
    <sheet name="Set2022" sheetId="93" state="hidden" r:id="rId87"/>
    <sheet name="Out2022" sheetId="94" state="hidden" r:id="rId88"/>
    <sheet name="Nov2022" sheetId="95" state="hidden" r:id="rId89"/>
    <sheet name="Dez2022" sheetId="96" state="hidden" r:id="rId90"/>
    <sheet name="Fev2023" sheetId="98" state="hidden" r:id="rId91"/>
    <sheet name="Mar2023" sheetId="99" state="hidden" r:id="rId92"/>
    <sheet name="Abr2023" sheetId="100" state="hidden" r:id="rId93"/>
    <sheet name="Mai2023" sheetId="101" state="hidden" r:id="rId94"/>
    <sheet name="Jun2023" sheetId="102" state="hidden" r:id="rId95"/>
    <sheet name="Jul2023" sheetId="103" state="hidden" r:id="rId96"/>
    <sheet name="Ago2023" sheetId="104" state="hidden" r:id="rId97"/>
    <sheet name="Set2023" sheetId="105" state="hidden" r:id="rId98"/>
    <sheet name="Out2023" sheetId="107" state="hidden" r:id="rId99"/>
    <sheet name="Nov2023" sheetId="108" state="hidden" r:id="rId100"/>
    <sheet name="Jan2023" sheetId="97" state="hidden" r:id="rId101"/>
    <sheet name="Jan2024" sheetId="111" state="hidden" r:id="rId102"/>
    <sheet name="Fev2024" sheetId="113" state="hidden" r:id="rId103"/>
    <sheet name="Mar2024" sheetId="116" state="hidden" r:id="rId104"/>
    <sheet name="Abr2024" sheetId="117" state="hidden" r:id="rId105"/>
    <sheet name="Jun2024" sheetId="120" state="hidden" r:id="rId106"/>
    <sheet name="Jul2024" sheetId="121" state="hidden" r:id="rId107"/>
    <sheet name="Ago2024" sheetId="122" state="hidden" r:id="rId108"/>
    <sheet name="Set2024" sheetId="123" state="hidden" r:id="rId109"/>
    <sheet name="Out2024" sheetId="124" state="hidden" r:id="rId110"/>
    <sheet name="Nov2024" sheetId="125" state="hidden" r:id="rId111"/>
    <sheet name="Dez2024" sheetId="126" state="hidden" r:id="rId112"/>
    <sheet name="Jan2025" sheetId="127" state="hidden" r:id="rId113"/>
    <sheet name="Fev2025" sheetId="128" state="hidden" r:id="rId114"/>
    <sheet name="Mar2025" sheetId="130" state="hidden" r:id="rId115"/>
    <sheet name="Abr2025" sheetId="131" state="hidden" r:id="rId116"/>
    <sheet name="Mai2025" sheetId="132" state="hidden" r:id="rId117"/>
    <sheet name="Jun2025" sheetId="133" state="hidden" r:id="rId118"/>
    <sheet name="Jul2025" sheetId="134" state="hidden" r:id="rId119"/>
    <sheet name="Ago2025" sheetId="135" state="hidden" r:id="rId120"/>
    <sheet name="Set2025" sheetId="136" state="hidden" r:id="rId121"/>
    <sheet name="Out2025" sheetId="137" state="hidden" r:id="rId122"/>
    <sheet name="Nov2025" sheetId="138" state="hidden" r:id="rId123"/>
    <sheet name="Dez2025" sheetId="139" state="hidden" r:id="rId124"/>
    <sheet name="Jan2026" sheetId="140" state="hidden" r:id="rId125"/>
    <sheet name="Fev2026" sheetId="141" state="hidden" r:id="rId126"/>
    <sheet name="Mar2026" sheetId="142" state="hidden" r:id="rId127"/>
    <sheet name="Abr2026" sheetId="143" state="hidden" r:id="rId128"/>
    <sheet name="Mai2026" sheetId="144" state="hidden" r:id="rId129"/>
    <sheet name="Jun2026" sheetId="145" state="hidden" r:id="rId130"/>
    <sheet name="Mai2024" sheetId="118" state="hidden" r:id="rId131"/>
    <sheet name="Dez2023" sheetId="109" state="hidden" r:id="rId132"/>
  </sheets>
  <definedNames>
    <definedName name="_listaanual" localSheetId="21">#REF!</definedName>
    <definedName name="_listaanual" localSheetId="33">#REF!</definedName>
    <definedName name="_listaanual" localSheetId="13">#REF!</definedName>
    <definedName name="_listaanual" localSheetId="25">#REF!</definedName>
    <definedName name="_listaanual" localSheetId="37">#REF!</definedName>
    <definedName name="_listaanual" localSheetId="17">#REF!</definedName>
    <definedName name="_listaanual" localSheetId="29">#REF!</definedName>
    <definedName name="_listaanual" localSheetId="19">#REF!</definedName>
    <definedName name="_listaanual" localSheetId="31">#REF!</definedName>
    <definedName name="_listaanual" localSheetId="18">#REF!</definedName>
    <definedName name="_listaanual" localSheetId="24">#REF!</definedName>
    <definedName name="_listaanual" localSheetId="36">#REF!</definedName>
    <definedName name="_listaanual" localSheetId="23">#REF!</definedName>
    <definedName name="_listaanual" localSheetId="35">#REF!</definedName>
    <definedName name="_listaanual" localSheetId="22">#REF!</definedName>
    <definedName name="_listaanual" localSheetId="34">#REF!</definedName>
    <definedName name="_listaanual" localSheetId="20">#REF!</definedName>
    <definedName name="_listaanual" localSheetId="32">#REF!</definedName>
    <definedName name="_listaanual" localSheetId="16">#REF!</definedName>
    <definedName name="_listaanual" localSheetId="28">#REF!</definedName>
    <definedName name="_listaanual" localSheetId="15">#REF!</definedName>
    <definedName name="_listaanual" localSheetId="27">#REF!</definedName>
    <definedName name="_listaanual" localSheetId="14">#REF!</definedName>
    <definedName name="_listaanual" localSheetId="26">#REF!</definedName>
    <definedName name="_listaanual">parametros!$B$6:$B$10</definedName>
    <definedName name="_listamensal" localSheetId="21">#REF!</definedName>
    <definedName name="_listamensal" localSheetId="33">#REF!</definedName>
    <definedName name="_listamensal" localSheetId="13">#REF!</definedName>
    <definedName name="_listamensal" localSheetId="25">#REF!</definedName>
    <definedName name="_listamensal" localSheetId="37">#REF!</definedName>
    <definedName name="_listamensal" localSheetId="17">#REF!</definedName>
    <definedName name="_listamensal" localSheetId="29">#REF!</definedName>
    <definedName name="_listamensal" localSheetId="19">#REF!</definedName>
    <definedName name="_listamensal" localSheetId="31">#REF!</definedName>
    <definedName name="_listamensal" localSheetId="18">#REF!</definedName>
    <definedName name="_listamensal" localSheetId="24">#REF!</definedName>
    <definedName name="_listamensal" localSheetId="36">#REF!</definedName>
    <definedName name="_listamensal" localSheetId="23">#REF!</definedName>
    <definedName name="_listamensal" localSheetId="35">#REF!</definedName>
    <definedName name="_listamensal" localSheetId="22">#REF!</definedName>
    <definedName name="_listamensal" localSheetId="34">#REF!</definedName>
    <definedName name="_listamensal" localSheetId="20">#REF!</definedName>
    <definedName name="_listamensal" localSheetId="32">#REF!</definedName>
    <definedName name="_listamensal" localSheetId="16">#REF!</definedName>
    <definedName name="_listamensal" localSheetId="28">#REF!</definedName>
    <definedName name="_listamensal" localSheetId="15">#REF!</definedName>
    <definedName name="_listamensal" localSheetId="27">#REF!</definedName>
    <definedName name="_listamensal" localSheetId="14">#REF!</definedName>
    <definedName name="_listamensal" localSheetId="26">#REF!</definedName>
    <definedName name="_listamensal">parametros!$B$6:$B$9</definedName>
    <definedName name="_listames" localSheetId="21">#REF!</definedName>
    <definedName name="_listames" localSheetId="33">#REF!</definedName>
    <definedName name="_listames" localSheetId="13">#REF!</definedName>
    <definedName name="_listames" localSheetId="25">#REF!</definedName>
    <definedName name="_listames" localSheetId="37">#REF!</definedName>
    <definedName name="_listames" localSheetId="17">#REF!</definedName>
    <definedName name="_listames" localSheetId="29">#REF!</definedName>
    <definedName name="_listames" localSheetId="19">#REF!</definedName>
    <definedName name="_listames" localSheetId="31">#REF!</definedName>
    <definedName name="_listames" localSheetId="18">#REF!</definedName>
    <definedName name="_listames" localSheetId="24">#REF!</definedName>
    <definedName name="_listames" localSheetId="36">#REF!</definedName>
    <definedName name="_listames" localSheetId="23">#REF!</definedName>
    <definedName name="_listames" localSheetId="35">#REF!</definedName>
    <definedName name="_listames" localSheetId="22">#REF!</definedName>
    <definedName name="_listames" localSheetId="34">#REF!</definedName>
    <definedName name="_listames" localSheetId="20">#REF!</definedName>
    <definedName name="_listames" localSheetId="32">#REF!</definedName>
    <definedName name="_listames" localSheetId="16">#REF!</definedName>
    <definedName name="_listames" localSheetId="28">#REF!</definedName>
    <definedName name="_listames" localSheetId="15">#REF!</definedName>
    <definedName name="_listames" localSheetId="27">#REF!</definedName>
    <definedName name="_listames" localSheetId="14">#REF!</definedName>
    <definedName name="_listames" localSheetId="26">#REF!</definedName>
    <definedName name="_listames">parametros!$F$6:$F$372</definedName>
    <definedName name="_listastat" localSheetId="21">#REF!</definedName>
    <definedName name="_listastat" localSheetId="33">#REF!</definedName>
    <definedName name="_listastat" localSheetId="13">#REF!</definedName>
    <definedName name="_listastat" localSheetId="25">#REF!</definedName>
    <definedName name="_listastat" localSheetId="37">#REF!</definedName>
    <definedName name="_listastat" localSheetId="17">#REF!</definedName>
    <definedName name="_listastat" localSheetId="29">#REF!</definedName>
    <definedName name="_listastat" localSheetId="19">#REF!</definedName>
    <definedName name="_listastat" localSheetId="31">#REF!</definedName>
    <definedName name="_listastat" localSheetId="18">#REF!</definedName>
    <definedName name="_listastat" localSheetId="24">#REF!</definedName>
    <definedName name="_listastat" localSheetId="36">#REF!</definedName>
    <definedName name="_listastat" localSheetId="23">#REF!</definedName>
    <definedName name="_listastat" localSheetId="35">#REF!</definedName>
    <definedName name="_listastat" localSheetId="22">#REF!</definedName>
    <definedName name="_listastat" localSheetId="34">#REF!</definedName>
    <definedName name="_listastat" localSheetId="20">#REF!</definedName>
    <definedName name="_listastat" localSheetId="32">#REF!</definedName>
    <definedName name="_listastat" localSheetId="16">#REF!</definedName>
    <definedName name="_listastat" localSheetId="28">#REF!</definedName>
    <definedName name="_listastat" localSheetId="15">#REF!</definedName>
    <definedName name="_listastat" localSheetId="27">#REF!</definedName>
    <definedName name="_listastat" localSheetId="14">#REF!</definedName>
    <definedName name="_listastat" localSheetId="26">#REF!</definedName>
    <definedName name="_listastat">parametros!$E$6:$E$10</definedName>
  </definedNames>
  <calcPr calcId="191029"/>
  <customWorkbookViews>
    <customWorkbookView name="Seiji Kumon Fetter - Modo de exibição pessoal" guid="{9AF725CD-40AE-4355-A75E-AFD319006142}" mergeInterval="0" personalView="1" maximized="1" xWindow="-8" yWindow="-8" windowWidth="1616" windowHeight="88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45" l="1"/>
  <c r="B10" i="144"/>
  <c r="B10" i="143"/>
  <c r="B10" i="142"/>
  <c r="B10" i="141"/>
  <c r="B10" i="140"/>
  <c r="B10" i="139"/>
  <c r="B10" i="138"/>
  <c r="B10" i="137"/>
  <c r="B10" i="136"/>
  <c r="B10" i="135"/>
  <c r="B10" i="134"/>
  <c r="B10" i="133"/>
  <c r="B10" i="132"/>
  <c r="B10" i="131"/>
  <c r="B10" i="130"/>
  <c r="B10" i="128"/>
  <c r="B10" i="127"/>
  <c r="B10" i="126"/>
  <c r="B10" i="125"/>
  <c r="B10" i="124"/>
  <c r="B10" i="123"/>
  <c r="B10" i="122"/>
  <c r="B10" i="121"/>
  <c r="B10" i="120"/>
  <c r="C40" i="5"/>
  <c r="C41" i="5" s="1"/>
  <c r="B10" i="118"/>
  <c r="B10" i="117"/>
  <c r="B10" i="116"/>
  <c r="B10" i="113"/>
  <c r="B10" i="111"/>
  <c r="B10" i="109"/>
  <c r="B10" i="108"/>
  <c r="B10" i="107"/>
  <c r="B10" i="105"/>
  <c r="B10" i="104"/>
  <c r="B10" i="103"/>
  <c r="B10" i="102"/>
  <c r="B10" i="101"/>
  <c r="B10" i="100"/>
  <c r="C28" i="5"/>
  <c r="C29" i="5" s="1"/>
  <c r="C30" i="5" s="1"/>
  <c r="C31" i="5" s="1"/>
  <c r="C32" i="5" s="1"/>
  <c r="C33" i="5" s="1"/>
  <c r="B10" i="99"/>
  <c r="B10" i="98"/>
  <c r="B10" i="97"/>
  <c r="B10" i="96"/>
  <c r="B10" i="95" l="1"/>
  <c r="B10" i="94"/>
  <c r="B10" i="93"/>
  <c r="B10" i="92"/>
  <c r="B10" i="91"/>
  <c r="B10" i="90"/>
  <c r="B10" i="89" l="1"/>
  <c r="B10" i="88"/>
  <c r="B10" i="87"/>
  <c r="B10" i="86"/>
  <c r="B10" i="85"/>
  <c r="B10" i="84"/>
  <c r="B10" i="83"/>
  <c r="B10" i="82"/>
  <c r="B10" i="81"/>
  <c r="B10" i="80"/>
  <c r="B10" i="79"/>
  <c r="B10" i="77"/>
  <c r="B10" i="76"/>
  <c r="B10" i="75"/>
  <c r="B10" i="74"/>
  <c r="B10" i="73"/>
  <c r="B10" i="71"/>
  <c r="B10" i="70"/>
  <c r="B10" i="69"/>
  <c r="B10" i="68"/>
  <c r="B10" i="67"/>
  <c r="B10" i="66"/>
  <c r="B10" i="65"/>
  <c r="B10" i="64"/>
  <c r="B10" i="62"/>
  <c r="B10" i="61"/>
  <c r="B10" i="60"/>
  <c r="B10" i="58"/>
  <c r="B10" i="57"/>
  <c r="B10" i="56"/>
  <c r="B10" i="55"/>
  <c r="B10" i="54"/>
  <c r="B10" i="53"/>
  <c r="B10" i="51"/>
  <c r="B10" i="50"/>
  <c r="B10" i="49"/>
  <c r="B10" i="48"/>
  <c r="B11" i="6"/>
  <c r="B10" i="47"/>
  <c r="B10" i="46"/>
  <c r="B10" i="45"/>
  <c r="B10" i="44"/>
  <c r="B10" i="43"/>
  <c r="B10" i="42"/>
  <c r="E15" i="6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B10" i="41"/>
  <c r="B10" i="40"/>
  <c r="B10" i="39"/>
  <c r="B10" i="38"/>
  <c r="B10" i="37"/>
  <c r="B10" i="36"/>
  <c r="B10" i="35"/>
  <c r="B10" i="33"/>
  <c r="B10" i="32"/>
  <c r="B10" i="31"/>
  <c r="B10" i="30"/>
  <c r="B10" i="29"/>
  <c r="B10" i="28"/>
  <c r="B10" i="27"/>
  <c r="B10" i="26"/>
  <c r="B10" i="25"/>
  <c r="B10" i="24"/>
  <c r="B10" i="23"/>
  <c r="B10" i="22"/>
  <c r="B10" i="21"/>
  <c r="B10" i="20"/>
  <c r="B10" i="19"/>
  <c r="B10" i="18"/>
  <c r="B10" i="17"/>
  <c r="B10" i="16"/>
  <c r="B10" i="15"/>
  <c r="B10" i="14"/>
  <c r="B10" i="13"/>
  <c r="B10" i="12"/>
  <c r="B10" i="11"/>
  <c r="B11" i="1"/>
  <c r="B10" i="10"/>
  <c r="B10" i="8"/>
  <c r="B10" i="2"/>
  <c r="D16" i="6"/>
  <c r="G14" i="6"/>
  <c r="C14" i="6"/>
  <c r="D16" i="3"/>
  <c r="G14" i="3"/>
  <c r="C14" i="3"/>
  <c r="F16" i="6"/>
  <c r="N16" i="3"/>
  <c r="J16" i="3"/>
  <c r="E16" i="3"/>
  <c r="L16" i="6"/>
  <c r="Q16" i="6"/>
  <c r="T16" i="6"/>
  <c r="G16" i="6"/>
  <c r="I16" i="3"/>
  <c r="P16" i="3"/>
  <c r="P16" i="6"/>
  <c r="M16" i="3"/>
  <c r="F16" i="3"/>
  <c r="I16" i="6"/>
  <c r="H16" i="3"/>
  <c r="R16" i="6"/>
  <c r="E16" i="6"/>
  <c r="O16" i="3"/>
  <c r="K16" i="3"/>
  <c r="G16" i="3"/>
  <c r="O16" i="6"/>
  <c r="K16" i="6"/>
  <c r="J16" i="6"/>
  <c r="H16" i="6"/>
  <c r="N16" i="6"/>
  <c r="L16" i="3"/>
  <c r="S16" i="6"/>
  <c r="M16" i="6"/>
  <c r="E15" i="3" l="1"/>
  <c r="D17" i="3"/>
  <c r="D17" i="6"/>
  <c r="J17" i="6"/>
  <c r="H17" i="3"/>
  <c r="K17" i="3"/>
  <c r="I17" i="6"/>
  <c r="F17" i="6"/>
  <c r="K17" i="6"/>
  <c r="Q17" i="3"/>
  <c r="H17" i="6"/>
  <c r="L17" i="6"/>
  <c r="O17" i="6"/>
  <c r="G17" i="6"/>
  <c r="M17" i="6"/>
  <c r="R17" i="6"/>
  <c r="T17" i="6"/>
  <c r="P17" i="3"/>
  <c r="N17" i="6"/>
  <c r="G17" i="3"/>
  <c r="O17" i="3"/>
  <c r="P17" i="6"/>
  <c r="L17" i="3"/>
  <c r="J17" i="3"/>
  <c r="N17" i="3"/>
  <c r="Q17" i="6"/>
  <c r="S17" i="6"/>
  <c r="E17" i="6"/>
  <c r="F17" i="3"/>
  <c r="M17" i="3"/>
  <c r="I17" i="3"/>
  <c r="F15" i="3" l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BU15" i="3" s="1"/>
  <c r="BV15" i="3" s="1"/>
  <c r="BW15" i="3" s="1"/>
  <c r="BX15" i="3" s="1"/>
  <c r="BY15" i="3" s="1"/>
  <c r="BZ15" i="3" s="1"/>
  <c r="CA15" i="3" s="1"/>
  <c r="CB15" i="3" s="1"/>
  <c r="CC15" i="3" s="1"/>
  <c r="CD15" i="3" s="1"/>
  <c r="CE15" i="3" s="1"/>
  <c r="CF15" i="3" s="1"/>
  <c r="CG15" i="3" s="1"/>
  <c r="CH15" i="3" s="1"/>
  <c r="CI15" i="3" s="1"/>
  <c r="CJ15" i="3" s="1"/>
  <c r="CK15" i="3" s="1"/>
  <c r="D18" i="3"/>
  <c r="D18" i="6"/>
  <c r="R18" i="3"/>
  <c r="P18" i="3"/>
  <c r="Q18" i="3"/>
  <c r="N18" i="6"/>
  <c r="L18" i="6"/>
  <c r="H18" i="3"/>
  <c r="O18" i="6"/>
  <c r="H18" i="6"/>
  <c r="R18" i="6"/>
  <c r="L18" i="3"/>
  <c r="K18" i="3"/>
  <c r="K18" i="6"/>
  <c r="O18" i="3"/>
  <c r="J18" i="6"/>
  <c r="J18" i="3"/>
  <c r="M18" i="3"/>
  <c r="I18" i="3"/>
  <c r="E18" i="6"/>
  <c r="N18" i="3"/>
  <c r="P18" i="6"/>
  <c r="F18" i="6"/>
  <c r="Q18" i="6"/>
  <c r="G18" i="6"/>
  <c r="T18" i="6"/>
  <c r="G18" i="3"/>
  <c r="S18" i="6"/>
  <c r="M18" i="6"/>
  <c r="I18" i="6"/>
  <c r="D19" i="3" l="1"/>
  <c r="D19" i="6"/>
  <c r="R19" i="3"/>
  <c r="H19" i="3"/>
  <c r="Q19" i="6"/>
  <c r="J19" i="6"/>
  <c r="N19" i="3"/>
  <c r="L19" i="3"/>
  <c r="P19" i="6"/>
  <c r="G19" i="6"/>
  <c r="K19" i="6"/>
  <c r="F19" i="6"/>
  <c r="I19" i="6"/>
  <c r="S19" i="3"/>
  <c r="I19" i="3"/>
  <c r="M19" i="3"/>
  <c r="O19" i="6"/>
  <c r="J19" i="3"/>
  <c r="M19" i="6"/>
  <c r="Q19" i="3"/>
  <c r="S19" i="6"/>
  <c r="E19" i="6"/>
  <c r="R19" i="6"/>
  <c r="N19" i="6"/>
  <c r="L19" i="6"/>
  <c r="T19" i="6"/>
  <c r="K19" i="3"/>
  <c r="O19" i="3"/>
  <c r="H19" i="6"/>
  <c r="P19" i="3"/>
  <c r="D20" i="3" l="1"/>
  <c r="D20" i="6"/>
  <c r="T20" i="3"/>
  <c r="O20" i="3"/>
  <c r="J20" i="3"/>
  <c r="P20" i="6"/>
  <c r="M20" i="3"/>
  <c r="O20" i="6"/>
  <c r="R20" i="3"/>
  <c r="I20" i="6"/>
  <c r="N20" i="3"/>
  <c r="T20" i="6"/>
  <c r="S20" i="6"/>
  <c r="J20" i="6"/>
  <c r="H20" i="6"/>
  <c r="S20" i="3"/>
  <c r="N20" i="6"/>
  <c r="F20" i="6"/>
  <c r="Q20" i="3"/>
  <c r="L20" i="3"/>
  <c r="K20" i="6"/>
  <c r="L20" i="6"/>
  <c r="P20" i="3"/>
  <c r="M20" i="6"/>
  <c r="G20" i="6"/>
  <c r="R20" i="6"/>
  <c r="K20" i="3"/>
  <c r="I20" i="3"/>
  <c r="E20" i="6"/>
  <c r="Q20" i="6"/>
  <c r="D21" i="3" l="1"/>
  <c r="D21" i="6"/>
  <c r="J21" i="6"/>
  <c r="G21" i="6"/>
  <c r="O21" i="6"/>
  <c r="I21" i="6"/>
  <c r="P21" i="6"/>
  <c r="Q21" i="3"/>
  <c r="F21" i="6"/>
  <c r="O21" i="3"/>
  <c r="E21" i="6"/>
  <c r="R21" i="3"/>
  <c r="M21" i="6"/>
  <c r="P21" i="3"/>
  <c r="Q21" i="6"/>
  <c r="J21" i="3"/>
  <c r="T21" i="6"/>
  <c r="L21" i="3"/>
  <c r="T21" i="3"/>
  <c r="K21" i="6"/>
  <c r="S21" i="6"/>
  <c r="R21" i="6"/>
  <c r="S21" i="3"/>
  <c r="K21" i="3"/>
  <c r="N21" i="6"/>
  <c r="N21" i="3"/>
  <c r="L21" i="6"/>
  <c r="U21" i="3"/>
  <c r="H21" i="6"/>
  <c r="M21" i="3"/>
  <c r="D22" i="3" l="1"/>
  <c r="D22" i="6"/>
  <c r="N22" i="3"/>
  <c r="T22" i="3"/>
  <c r="S22" i="3"/>
  <c r="M22" i="3"/>
  <c r="V22" i="3"/>
  <c r="K22" i="6"/>
  <c r="J22" i="6"/>
  <c r="H22" i="6"/>
  <c r="P22" i="6"/>
  <c r="P22" i="3"/>
  <c r="Q22" i="3"/>
  <c r="O22" i="3"/>
  <c r="L22" i="6"/>
  <c r="M22" i="6"/>
  <c r="I22" i="6"/>
  <c r="O22" i="6"/>
  <c r="T22" i="6"/>
  <c r="G22" i="6"/>
  <c r="R22" i="3"/>
  <c r="K22" i="3"/>
  <c r="L22" i="3"/>
  <c r="R22" i="6"/>
  <c r="F22" i="6"/>
  <c r="U22" i="3"/>
  <c r="N22" i="6"/>
  <c r="S22" i="6"/>
  <c r="Q22" i="6"/>
  <c r="E22" i="6"/>
  <c r="D23" i="3" l="1"/>
  <c r="D23" i="6"/>
  <c r="P23" i="6"/>
  <c r="E23" i="6"/>
  <c r="U23" i="3"/>
  <c r="O23" i="6"/>
  <c r="W23" i="3"/>
  <c r="S23" i="3"/>
  <c r="N23" i="6"/>
  <c r="R23" i="3"/>
  <c r="T23" i="6"/>
  <c r="Q23" i="3"/>
  <c r="R23" i="6"/>
  <c r="G23" i="6"/>
  <c r="O23" i="3"/>
  <c r="T23" i="3"/>
  <c r="Q23" i="6"/>
  <c r="K23" i="6"/>
  <c r="F23" i="6"/>
  <c r="M23" i="6"/>
  <c r="V23" i="3"/>
  <c r="L23" i="3"/>
  <c r="J23" i="6"/>
  <c r="P23" i="3"/>
  <c r="I23" i="6"/>
  <c r="N23" i="3"/>
  <c r="S23" i="6"/>
  <c r="M23" i="3"/>
  <c r="L23" i="6"/>
  <c r="H23" i="6"/>
  <c r="D24" i="3" l="1"/>
  <c r="D24" i="6"/>
  <c r="N24" i="3"/>
  <c r="M24" i="3"/>
  <c r="R24" i="3"/>
  <c r="O24" i="6"/>
  <c r="N24" i="6"/>
  <c r="P24" i="6"/>
  <c r="S24" i="3"/>
  <c r="G24" i="6"/>
  <c r="R24" i="6"/>
  <c r="W24" i="3"/>
  <c r="E24" i="6"/>
  <c r="S24" i="6"/>
  <c r="O24" i="3"/>
  <c r="P24" i="3"/>
  <c r="X24" i="3"/>
  <c r="J24" i="6"/>
  <c r="V24" i="3"/>
  <c r="H24" i="6"/>
  <c r="I24" i="6"/>
  <c r="T24" i="6"/>
  <c r="M24" i="6"/>
  <c r="K24" i="6"/>
  <c r="Q24" i="3"/>
  <c r="F24" i="6"/>
  <c r="U24" i="3"/>
  <c r="Q24" i="6"/>
  <c r="T24" i="3"/>
  <c r="L24" i="6"/>
  <c r="D25" i="3" l="1"/>
  <c r="D25" i="6"/>
  <c r="U25" i="3"/>
  <c r="P25" i="3"/>
  <c r="O25" i="6"/>
  <c r="Q25" i="3"/>
  <c r="N25" i="6"/>
  <c r="O25" i="3"/>
  <c r="E25" i="6"/>
  <c r="T25" i="6"/>
  <c r="Y25" i="3"/>
  <c r="P25" i="6"/>
  <c r="G25" i="6"/>
  <c r="R25" i="3"/>
  <c r="N25" i="3"/>
  <c r="F25" i="6"/>
  <c r="S25" i="3"/>
  <c r="T25" i="3"/>
  <c r="K25" i="6"/>
  <c r="M25" i="6"/>
  <c r="W25" i="3"/>
  <c r="R25" i="6"/>
  <c r="X25" i="3"/>
  <c r="Q25" i="6"/>
  <c r="I25" i="6"/>
  <c r="L25" i="6"/>
  <c r="V25" i="3"/>
  <c r="J25" i="6"/>
  <c r="H25" i="6"/>
  <c r="S25" i="6"/>
  <c r="D26" i="3" l="1"/>
  <c r="D26" i="6"/>
  <c r="T26" i="3"/>
  <c r="X26" i="3"/>
  <c r="E26" i="6"/>
  <c r="H26" i="6"/>
  <c r="Z26" i="3"/>
  <c r="P26" i="6"/>
  <c r="Q26" i="3"/>
  <c r="S26" i="6"/>
  <c r="T26" i="6"/>
  <c r="W26" i="3"/>
  <c r="O26" i="3"/>
  <c r="V26" i="3"/>
  <c r="O26" i="6"/>
  <c r="G26" i="6"/>
  <c r="I26" i="6"/>
  <c r="Y26" i="3"/>
  <c r="L26" i="6"/>
  <c r="F26" i="6"/>
  <c r="Q26" i="6"/>
  <c r="J26" i="6"/>
  <c r="P26" i="3"/>
  <c r="K26" i="6"/>
  <c r="U26" i="3"/>
  <c r="R26" i="3"/>
  <c r="N26" i="6"/>
  <c r="M26" i="6"/>
  <c r="S26" i="3"/>
  <c r="R26" i="6"/>
  <c r="D27" i="3" l="1"/>
  <c r="D27" i="6"/>
  <c r="L27" i="6"/>
  <c r="Q27" i="3"/>
  <c r="S27" i="6"/>
  <c r="P27" i="3"/>
  <c r="Z27" i="3"/>
  <c r="O27" i="6"/>
  <c r="U27" i="3"/>
  <c r="X27" i="3"/>
  <c r="M27" i="6"/>
  <c r="H27" i="6"/>
  <c r="T27" i="3"/>
  <c r="P27" i="6"/>
  <c r="W27" i="3"/>
  <c r="R27" i="6"/>
  <c r="K27" i="6"/>
  <c r="N27" i="6"/>
  <c r="AA27" i="3"/>
  <c r="Y27" i="3"/>
  <c r="S27" i="3"/>
  <c r="Q27" i="6"/>
  <c r="T27" i="6"/>
  <c r="V27" i="3"/>
  <c r="G27" i="6"/>
  <c r="J27" i="6"/>
  <c r="I27" i="6"/>
  <c r="R27" i="3"/>
  <c r="F27" i="6"/>
  <c r="E27" i="6"/>
  <c r="D28" i="3" l="1"/>
  <c r="D28" i="6"/>
  <c r="T28" i="6"/>
  <c r="Y28" i="3"/>
  <c r="G28" i="6"/>
  <c r="V28" i="3"/>
  <c r="Q28" i="3"/>
  <c r="I28" i="6"/>
  <c r="AA28" i="3"/>
  <c r="F28" i="6"/>
  <c r="S28" i="6"/>
  <c r="P28" i="6"/>
  <c r="Q28" i="6"/>
  <c r="E28" i="6"/>
  <c r="AB28" i="3"/>
  <c r="N28" i="6"/>
  <c r="U28" i="3"/>
  <c r="J28" i="6"/>
  <c r="K28" i="6"/>
  <c r="H28" i="6"/>
  <c r="S28" i="3"/>
  <c r="W28" i="3"/>
  <c r="T28" i="3"/>
  <c r="Z28" i="3"/>
  <c r="L28" i="6"/>
  <c r="R28" i="3"/>
  <c r="R28" i="6"/>
  <c r="O28" i="6"/>
  <c r="M28" i="6"/>
  <c r="X28" i="3"/>
  <c r="D29" i="3" l="1"/>
  <c r="D29" i="6"/>
  <c r="R29" i="3"/>
  <c r="O29" i="6"/>
  <c r="F29" i="6"/>
  <c r="P29" i="6"/>
  <c r="T29" i="6"/>
  <c r="AA29" i="3"/>
  <c r="T29" i="3"/>
  <c r="Y29" i="3"/>
  <c r="I29" i="6"/>
  <c r="M29" i="6"/>
  <c r="S29" i="3"/>
  <c r="W29" i="3"/>
  <c r="V29" i="3"/>
  <c r="G29" i="6"/>
  <c r="Z29" i="3"/>
  <c r="R29" i="6"/>
  <c r="K29" i="6"/>
  <c r="N29" i="6"/>
  <c r="L29" i="6"/>
  <c r="H29" i="6"/>
  <c r="AC29" i="3"/>
  <c r="Q29" i="6"/>
  <c r="J29" i="6"/>
  <c r="X29" i="3"/>
  <c r="U29" i="3"/>
  <c r="S29" i="6"/>
  <c r="E29" i="6"/>
  <c r="AB29" i="3"/>
  <c r="D30" i="3" l="1"/>
  <c r="D30" i="6"/>
  <c r="J30" i="6"/>
  <c r="S30" i="6"/>
  <c r="Y30" i="3"/>
  <c r="L30" i="6"/>
  <c r="G30" i="6"/>
  <c r="U30" i="3"/>
  <c r="K30" i="6"/>
  <c r="M30" i="6"/>
  <c r="Z30" i="3"/>
  <c r="O30" i="6"/>
  <c r="T30" i="6"/>
  <c r="Q30" i="6"/>
  <c r="R30" i="6"/>
  <c r="P30" i="6"/>
  <c r="H30" i="6"/>
  <c r="W30" i="3"/>
  <c r="F30" i="6"/>
  <c r="S30" i="3"/>
  <c r="AD30" i="3"/>
  <c r="AA30" i="3"/>
  <c r="X30" i="3"/>
  <c r="I30" i="6"/>
  <c r="N30" i="6"/>
  <c r="V30" i="3"/>
  <c r="T30" i="3"/>
  <c r="AB30" i="3"/>
  <c r="E30" i="6"/>
  <c r="AC30" i="3"/>
  <c r="D31" i="3" l="1"/>
  <c r="D31" i="6"/>
  <c r="X31" i="3"/>
  <c r="Y31" i="3"/>
  <c r="F31" i="6"/>
  <c r="I31" i="6"/>
  <c r="T31" i="6"/>
  <c r="N31" i="6"/>
  <c r="Z31" i="3"/>
  <c r="AC31" i="3"/>
  <c r="V31" i="3"/>
  <c r="M31" i="6"/>
  <c r="AA31" i="3"/>
  <c r="J31" i="6"/>
  <c r="L31" i="6"/>
  <c r="E31" i="6"/>
  <c r="O31" i="6"/>
  <c r="K31" i="6"/>
  <c r="T31" i="3"/>
  <c r="H31" i="6"/>
  <c r="G31" i="6"/>
  <c r="Q31" i="6"/>
  <c r="AE31" i="3"/>
  <c r="AB31" i="3"/>
  <c r="AD31" i="3"/>
  <c r="S31" i="6"/>
  <c r="P31" i="6"/>
  <c r="W31" i="3"/>
  <c r="U31" i="3"/>
  <c r="R31" i="6"/>
  <c r="D32" i="3" l="1"/>
  <c r="D32" i="6"/>
  <c r="J32" i="6"/>
  <c r="X32" i="3"/>
  <c r="L32" i="6"/>
  <c r="E32" i="6"/>
  <c r="V32" i="3"/>
  <c r="Z32" i="3"/>
  <c r="Q32" i="6"/>
  <c r="AA32" i="3"/>
  <c r="F32" i="6"/>
  <c r="H32" i="6"/>
  <c r="R32" i="6"/>
  <c r="I32" i="6"/>
  <c r="AD32" i="3"/>
  <c r="AC32" i="3"/>
  <c r="O32" i="6"/>
  <c r="AE32" i="3"/>
  <c r="T32" i="6"/>
  <c r="K32" i="6"/>
  <c r="U32" i="3"/>
  <c r="S32" i="6"/>
  <c r="W32" i="3"/>
  <c r="G32" i="6"/>
  <c r="M32" i="6"/>
  <c r="AF32" i="3"/>
  <c r="P32" i="6"/>
  <c r="AB32" i="3"/>
  <c r="Y32" i="3"/>
  <c r="N32" i="6"/>
  <c r="D33" i="3" l="1"/>
  <c r="D33" i="6"/>
  <c r="X33" i="3"/>
  <c r="AF33" i="3"/>
  <c r="V33" i="3"/>
  <c r="O33" i="6"/>
  <c r="AB33" i="3"/>
  <c r="R33" i="6"/>
  <c r="AG33" i="3"/>
  <c r="K33" i="6"/>
  <c r="G33" i="6"/>
  <c r="F33" i="6"/>
  <c r="I33" i="6"/>
  <c r="L33" i="6"/>
  <c r="J33" i="6"/>
  <c r="Q33" i="6"/>
  <c r="AC33" i="3"/>
  <c r="Z33" i="3"/>
  <c r="Y33" i="3"/>
  <c r="S33" i="6"/>
  <c r="E33" i="6"/>
  <c r="M33" i="6"/>
  <c r="AE33" i="3"/>
  <c r="H33" i="6"/>
  <c r="AA33" i="3"/>
  <c r="T33" i="6"/>
  <c r="AD33" i="3"/>
  <c r="P33" i="6"/>
  <c r="N33" i="6"/>
  <c r="W33" i="3"/>
  <c r="D34" i="3" l="1"/>
  <c r="D34" i="6"/>
  <c r="AB34" i="3"/>
  <c r="AH34" i="3"/>
  <c r="J34" i="6"/>
  <c r="E34" i="6"/>
  <c r="W34" i="3"/>
  <c r="L34" i="6"/>
  <c r="R34" i="6"/>
  <c r="AA34" i="3"/>
  <c r="P34" i="6"/>
  <c r="M34" i="6"/>
  <c r="K34" i="6"/>
  <c r="I34" i="6"/>
  <c r="O34" i="6"/>
  <c r="N34" i="6"/>
  <c r="F34" i="6"/>
  <c r="G34" i="6"/>
  <c r="S34" i="6"/>
  <c r="Y34" i="3"/>
  <c r="AD34" i="3"/>
  <c r="X34" i="3"/>
  <c r="AG34" i="3"/>
  <c r="H34" i="6"/>
  <c r="AC34" i="3"/>
  <c r="Q34" i="6"/>
  <c r="Z34" i="3"/>
  <c r="T34" i="6"/>
  <c r="AF34" i="3"/>
  <c r="AE34" i="3"/>
  <c r="D35" i="3" l="1"/>
  <c r="D35" i="6"/>
  <c r="K35" i="6"/>
  <c r="AE35" i="3"/>
  <c r="I35" i="6"/>
  <c r="G35" i="6"/>
  <c r="E35" i="6"/>
  <c r="P35" i="6"/>
  <c r="R35" i="6"/>
  <c r="Q35" i="6"/>
  <c r="S35" i="6"/>
  <c r="AH35" i="3"/>
  <c r="M35" i="6"/>
  <c r="F35" i="6"/>
  <c r="T35" i="6"/>
  <c r="H35" i="6"/>
  <c r="L35" i="6"/>
  <c r="Y35" i="3"/>
  <c r="AB35" i="3"/>
  <c r="AI35" i="3"/>
  <c r="AG35" i="3"/>
  <c r="O35" i="6"/>
  <c r="AF35" i="3"/>
  <c r="AD35" i="3"/>
  <c r="X35" i="3"/>
  <c r="AC35" i="3"/>
  <c r="AA35" i="3"/>
  <c r="N35" i="6"/>
  <c r="Z35" i="3"/>
  <c r="J35" i="6"/>
  <c r="D36" i="3" l="1"/>
  <c r="D36" i="6"/>
  <c r="R36" i="6"/>
  <c r="T36" i="6"/>
  <c r="E36" i="6"/>
  <c r="AB36" i="3"/>
  <c r="K36" i="6"/>
  <c r="AC36" i="3"/>
  <c r="AH36" i="3"/>
  <c r="AF36" i="3"/>
  <c r="H36" i="6"/>
  <c r="O36" i="6"/>
  <c r="Q36" i="6"/>
  <c r="AG36" i="3"/>
  <c r="Z36" i="3"/>
  <c r="AE36" i="3"/>
  <c r="G36" i="6"/>
  <c r="M36" i="6"/>
  <c r="P36" i="6"/>
  <c r="AA36" i="3"/>
  <c r="AI36" i="3"/>
  <c r="L36" i="6"/>
  <c r="AJ36" i="3"/>
  <c r="AD36" i="3"/>
  <c r="F36" i="6"/>
  <c r="N36" i="6"/>
  <c r="J36" i="6"/>
  <c r="S36" i="6"/>
  <c r="I36" i="6"/>
  <c r="Y36" i="3"/>
  <c r="D37" i="3" l="1"/>
  <c r="D37" i="6"/>
  <c r="Q37" i="6"/>
  <c r="AF37" i="3"/>
  <c r="AA37" i="3"/>
  <c r="AC37" i="3"/>
  <c r="N37" i="6"/>
  <c r="AE37" i="3"/>
  <c r="J37" i="6"/>
  <c r="AG37" i="3"/>
  <c r="F37" i="6"/>
  <c r="AH37" i="3"/>
  <c r="O37" i="6"/>
  <c r="S37" i="6"/>
  <c r="Z37" i="3"/>
  <c r="AK37" i="3"/>
  <c r="T37" i="6"/>
  <c r="P37" i="6"/>
  <c r="H37" i="6"/>
  <c r="L37" i="6"/>
  <c r="AJ37" i="3"/>
  <c r="G37" i="6"/>
  <c r="AI37" i="3"/>
  <c r="R37" i="6"/>
  <c r="K37" i="6"/>
  <c r="AB37" i="3"/>
  <c r="E37" i="6"/>
  <c r="M37" i="6"/>
  <c r="I37" i="6"/>
  <c r="AD37" i="3"/>
  <c r="D38" i="3" l="1"/>
  <c r="D38" i="6"/>
  <c r="AJ38" i="3"/>
  <c r="AL38" i="3"/>
  <c r="AK38" i="3"/>
  <c r="J38" i="6"/>
  <c r="S38" i="6"/>
  <c r="E38" i="6"/>
  <c r="AA38" i="3"/>
  <c r="R38" i="6"/>
  <c r="AB38" i="3"/>
  <c r="K38" i="6"/>
  <c r="Q38" i="6"/>
  <c r="L38" i="6"/>
  <c r="F38" i="6"/>
  <c r="AD38" i="3"/>
  <c r="N38" i="6"/>
  <c r="AG38" i="3"/>
  <c r="G38" i="6"/>
  <c r="H38" i="6"/>
  <c r="AE38" i="3"/>
  <c r="O38" i="6"/>
  <c r="AF38" i="3"/>
  <c r="T38" i="6"/>
  <c r="AI38" i="3"/>
  <c r="I38" i="6"/>
  <c r="AC38" i="3"/>
  <c r="P38" i="6"/>
  <c r="M38" i="6"/>
  <c r="AH38" i="3"/>
  <c r="D39" i="3" l="1"/>
  <c r="D39" i="6"/>
  <c r="AD39" i="3"/>
  <c r="L39" i="6"/>
  <c r="O39" i="6"/>
  <c r="R39" i="6"/>
  <c r="AG39" i="3"/>
  <c r="AE39" i="3"/>
  <c r="M39" i="6"/>
  <c r="S39" i="6"/>
  <c r="AI39" i="3"/>
  <c r="AK39" i="3"/>
  <c r="AC39" i="3"/>
  <c r="AL39" i="3"/>
  <c r="H39" i="6"/>
  <c r="AF39" i="3"/>
  <c r="AJ39" i="3"/>
  <c r="AB39" i="3"/>
  <c r="J39" i="6"/>
  <c r="N39" i="6"/>
  <c r="G39" i="6"/>
  <c r="K39" i="6"/>
  <c r="AH39" i="3"/>
  <c r="AM39" i="3"/>
  <c r="P39" i="6"/>
  <c r="Q39" i="6"/>
  <c r="F39" i="6"/>
  <c r="E39" i="6"/>
  <c r="I39" i="6"/>
  <c r="T39" i="6"/>
  <c r="D40" i="3" l="1"/>
  <c r="D40" i="6"/>
  <c r="AC40" i="3"/>
  <c r="M40" i="6"/>
  <c r="AG40" i="3"/>
  <c r="AI40" i="3"/>
  <c r="AM40" i="3"/>
  <c r="P40" i="6"/>
  <c r="F40" i="6"/>
  <c r="AK40" i="3"/>
  <c r="AJ40" i="3"/>
  <c r="Q40" i="6"/>
  <c r="O40" i="6"/>
  <c r="AD40" i="3"/>
  <c r="AE40" i="3"/>
  <c r="AH40" i="3"/>
  <c r="T40" i="6"/>
  <c r="S40" i="6"/>
  <c r="G40" i="6"/>
  <c r="K40" i="6"/>
  <c r="I40" i="6"/>
  <c r="E40" i="6"/>
  <c r="AL40" i="3"/>
  <c r="J40" i="6"/>
  <c r="R40" i="6"/>
  <c r="AN40" i="3"/>
  <c r="N40" i="6"/>
  <c r="L40" i="6"/>
  <c r="H40" i="6"/>
  <c r="AF40" i="3"/>
  <c r="D41" i="3" l="1"/>
  <c r="D41" i="6"/>
  <c r="J41" i="6"/>
  <c r="F41" i="6"/>
  <c r="AN41" i="3"/>
  <c r="AM41" i="3"/>
  <c r="H41" i="6"/>
  <c r="AL41" i="3"/>
  <c r="AE41" i="3"/>
  <c r="AF41" i="3"/>
  <c r="P41" i="6"/>
  <c r="M41" i="6"/>
  <c r="Q41" i="6"/>
  <c r="N41" i="6"/>
  <c r="O41" i="6"/>
  <c r="AD41" i="3"/>
  <c r="AH41" i="3"/>
  <c r="AI41" i="3"/>
  <c r="L41" i="6"/>
  <c r="AJ41" i="3"/>
  <c r="S41" i="6"/>
  <c r="I41" i="6"/>
  <c r="E41" i="6"/>
  <c r="R41" i="6"/>
  <c r="K41" i="6"/>
  <c r="AG41" i="3"/>
  <c r="T41" i="6"/>
  <c r="AK41" i="3"/>
  <c r="AO41" i="3"/>
  <c r="G41" i="6"/>
  <c r="D42" i="3" l="1"/>
  <c r="D42" i="6"/>
  <c r="P42" i="6"/>
  <c r="S42" i="6"/>
  <c r="AF42" i="3"/>
  <c r="H42" i="6"/>
  <c r="AM42" i="3"/>
  <c r="AK42" i="3"/>
  <c r="AI42" i="3"/>
  <c r="AL42" i="3"/>
  <c r="J42" i="6"/>
  <c r="AG42" i="3"/>
  <c r="AH42" i="3"/>
  <c r="T42" i="6"/>
  <c r="R42" i="6"/>
  <c r="O42" i="6"/>
  <c r="AE42" i="3"/>
  <c r="N42" i="6"/>
  <c r="I42" i="6"/>
  <c r="K42" i="6"/>
  <c r="Q42" i="6"/>
  <c r="AN42" i="3"/>
  <c r="AO42" i="3"/>
  <c r="L42" i="6"/>
  <c r="AJ42" i="3"/>
  <c r="M42" i="6"/>
  <c r="F42" i="6"/>
  <c r="G42" i="6"/>
  <c r="E42" i="6"/>
  <c r="AP42" i="3"/>
  <c r="D43" i="3" l="1"/>
  <c r="D43" i="6"/>
  <c r="I43" i="6"/>
  <c r="K43" i="6"/>
  <c r="J43" i="6"/>
  <c r="M43" i="6"/>
  <c r="L43" i="6"/>
  <c r="AP43" i="3"/>
  <c r="P43" i="6"/>
  <c r="AO43" i="3"/>
  <c r="AM43" i="3"/>
  <c r="AN43" i="3"/>
  <c r="AJ43" i="3"/>
  <c r="AF43" i="3"/>
  <c r="Q43" i="6"/>
  <c r="H43" i="6"/>
  <c r="R43" i="6"/>
  <c r="AL43" i="3"/>
  <c r="AH43" i="3"/>
  <c r="N43" i="6"/>
  <c r="O43" i="6"/>
  <c r="S43" i="6"/>
  <c r="T43" i="6"/>
  <c r="AQ43" i="3"/>
  <c r="G43" i="6"/>
  <c r="AG43" i="3"/>
  <c r="F43" i="6"/>
  <c r="E43" i="6"/>
  <c r="AK43" i="3"/>
  <c r="AI43" i="3"/>
  <c r="D44" i="3" l="1"/>
  <c r="D44" i="6"/>
  <c r="M44" i="6"/>
  <c r="S44" i="6"/>
  <c r="AH44" i="3"/>
  <c r="AN44" i="3"/>
  <c r="K44" i="6"/>
  <c r="L44" i="6"/>
  <c r="T44" i="6"/>
  <c r="P44" i="6"/>
  <c r="AP44" i="3"/>
  <c r="H44" i="6"/>
  <c r="N44" i="6"/>
  <c r="I44" i="6"/>
  <c r="F44" i="6"/>
  <c r="AL44" i="3"/>
  <c r="O44" i="6"/>
  <c r="AQ44" i="3"/>
  <c r="AK44" i="3"/>
  <c r="G44" i="6"/>
  <c r="R44" i="6"/>
  <c r="AJ44" i="3"/>
  <c r="AI44" i="3"/>
  <c r="J44" i="6"/>
  <c r="AG44" i="3"/>
  <c r="E44" i="6"/>
  <c r="Q44" i="6"/>
  <c r="AO44" i="3"/>
  <c r="AR44" i="3"/>
  <c r="AM44" i="3"/>
  <c r="D45" i="3" l="1"/>
  <c r="D45" i="6"/>
  <c r="J45" i="6"/>
  <c r="R45" i="6"/>
  <c r="AQ45" i="3"/>
  <c r="Q45" i="6"/>
  <c r="N45" i="6"/>
  <c r="AK45" i="3"/>
  <c r="AM45" i="3"/>
  <c r="G45" i="6"/>
  <c r="H45" i="6"/>
  <c r="F45" i="6"/>
  <c r="T45" i="6"/>
  <c r="AJ45" i="3"/>
  <c r="K45" i="6"/>
  <c r="AH45" i="3"/>
  <c r="I45" i="6"/>
  <c r="AN45" i="3"/>
  <c r="M45" i="6"/>
  <c r="S45" i="6"/>
  <c r="AS45" i="3"/>
  <c r="L45" i="6"/>
  <c r="E45" i="6"/>
  <c r="AI45" i="3"/>
  <c r="AR45" i="3"/>
  <c r="P45" i="6"/>
  <c r="AL45" i="3"/>
  <c r="AO45" i="3"/>
  <c r="O45" i="6"/>
  <c r="AP45" i="3"/>
  <c r="D46" i="3" l="1"/>
  <c r="D46" i="6"/>
  <c r="AM46" i="3"/>
  <c r="AQ46" i="3"/>
  <c r="H46" i="6"/>
  <c r="AN46" i="3"/>
  <c r="AL46" i="3"/>
  <c r="AI46" i="3"/>
  <c r="J46" i="6"/>
  <c r="T46" i="6"/>
  <c r="Q46" i="6"/>
  <c r="L46" i="6"/>
  <c r="M46" i="6"/>
  <c r="AP46" i="3"/>
  <c r="P46" i="6"/>
  <c r="I46" i="6"/>
  <c r="AK46" i="3"/>
  <c r="E46" i="6"/>
  <c r="S46" i="6"/>
  <c r="AT46" i="3"/>
  <c r="K46" i="6"/>
  <c r="R46" i="6"/>
  <c r="AR46" i="3"/>
  <c r="O46" i="6"/>
  <c r="F46" i="6"/>
  <c r="AO46" i="3"/>
  <c r="G46" i="6"/>
  <c r="AS46" i="3"/>
  <c r="AJ46" i="3"/>
  <c r="N46" i="6"/>
  <c r="D47" i="3" l="1"/>
  <c r="D47" i="6"/>
  <c r="O47" i="6"/>
  <c r="G47" i="6"/>
  <c r="M47" i="6"/>
  <c r="AO47" i="3"/>
  <c r="P47" i="6"/>
  <c r="F47" i="6"/>
  <c r="AM47" i="3"/>
  <c r="R47" i="6"/>
  <c r="AP47" i="3"/>
  <c r="J47" i="6"/>
  <c r="Q47" i="6"/>
  <c r="S47" i="6"/>
  <c r="E47" i="6"/>
  <c r="T47" i="6"/>
  <c r="N47" i="6"/>
  <c r="AL47" i="3"/>
  <c r="L47" i="6"/>
  <c r="AT47" i="3"/>
  <c r="AN47" i="3"/>
  <c r="AU47" i="3"/>
  <c r="AK47" i="3"/>
  <c r="AQ47" i="3"/>
  <c r="I47" i="6"/>
  <c r="AR47" i="3"/>
  <c r="AJ47" i="3"/>
  <c r="AS47" i="3"/>
  <c r="K47" i="6"/>
  <c r="H47" i="6"/>
  <c r="D48" i="3" l="1"/>
  <c r="D48" i="6"/>
  <c r="F48" i="6"/>
  <c r="AO48" i="3"/>
  <c r="AU48" i="3"/>
  <c r="G48" i="6"/>
  <c r="P48" i="6"/>
  <c r="AQ48" i="3"/>
  <c r="AL48" i="3"/>
  <c r="S48" i="6"/>
  <c r="AM48" i="3"/>
  <c r="AP48" i="3"/>
  <c r="K48" i="6"/>
  <c r="AN48" i="3"/>
  <c r="AV48" i="3"/>
  <c r="N48" i="6"/>
  <c r="E48" i="6"/>
  <c r="R48" i="6"/>
  <c r="AR48" i="3"/>
  <c r="J48" i="6"/>
  <c r="T48" i="6"/>
  <c r="AT48" i="3"/>
  <c r="H48" i="6"/>
  <c r="M48" i="6"/>
  <c r="AK48" i="3"/>
  <c r="Q48" i="6"/>
  <c r="I48" i="6"/>
  <c r="O48" i="6"/>
  <c r="L48" i="6"/>
  <c r="AS48" i="3"/>
  <c r="D49" i="3" l="1"/>
  <c r="D49" i="6"/>
  <c r="R49" i="6"/>
  <c r="Q49" i="6"/>
  <c r="AM49" i="3"/>
  <c r="F49" i="6"/>
  <c r="K49" i="6"/>
  <c r="AN49" i="3"/>
  <c r="AO49" i="3"/>
  <c r="AR49" i="3"/>
  <c r="AT49" i="3"/>
  <c r="AW49" i="3"/>
  <c r="G49" i="6"/>
  <c r="AQ49" i="3"/>
  <c r="J49" i="6"/>
  <c r="AV49" i="3"/>
  <c r="M49" i="6"/>
  <c r="S49" i="6"/>
  <c r="P49" i="6"/>
  <c r="L49" i="6"/>
  <c r="AL49" i="3"/>
  <c r="N49" i="6"/>
  <c r="T49" i="6"/>
  <c r="O49" i="6"/>
  <c r="AU49" i="3"/>
  <c r="AS49" i="3"/>
  <c r="AP49" i="3"/>
  <c r="H49" i="6"/>
  <c r="E49" i="6"/>
  <c r="I49" i="6"/>
  <c r="D50" i="3" l="1"/>
  <c r="D50" i="6"/>
  <c r="AX50" i="3"/>
  <c r="L50" i="6"/>
  <c r="G50" i="6"/>
  <c r="J50" i="6"/>
  <c r="P50" i="6"/>
  <c r="AQ50" i="3"/>
  <c r="AN50" i="3"/>
  <c r="AS50" i="3"/>
  <c r="AO50" i="3"/>
  <c r="O50" i="6"/>
  <c r="AU50" i="3"/>
  <c r="E50" i="6"/>
  <c r="AM50" i="3"/>
  <c r="N50" i="6"/>
  <c r="Q50" i="6"/>
  <c r="R50" i="6"/>
  <c r="AR50" i="3"/>
  <c r="I50" i="6"/>
  <c r="AP50" i="3"/>
  <c r="F50" i="6"/>
  <c r="M50" i="6"/>
  <c r="AT50" i="3"/>
  <c r="S50" i="6"/>
  <c r="H50" i="6"/>
  <c r="T50" i="6"/>
  <c r="K50" i="6"/>
  <c r="AV50" i="3"/>
  <c r="AW50" i="3"/>
  <c r="D51" i="3" l="1"/>
  <c r="D51" i="6"/>
  <c r="AY51" i="3"/>
  <c r="K51" i="6"/>
  <c r="T51" i="6"/>
  <c r="AO51" i="3"/>
  <c r="I51" i="6"/>
  <c r="O51" i="6"/>
  <c r="N51" i="6"/>
  <c r="AR51" i="3"/>
  <c r="AN51" i="3"/>
  <c r="AU51" i="3"/>
  <c r="AS51" i="3"/>
  <c r="G51" i="6"/>
  <c r="AP51" i="3"/>
  <c r="AX51" i="3"/>
  <c r="M51" i="6"/>
  <c r="AV51" i="3"/>
  <c r="E51" i="6"/>
  <c r="R51" i="6"/>
  <c r="S51" i="6"/>
  <c r="L51" i="6"/>
  <c r="F51" i="6"/>
  <c r="AQ51" i="3"/>
  <c r="J51" i="6"/>
  <c r="Q51" i="6"/>
  <c r="AT51" i="3"/>
  <c r="H51" i="6"/>
  <c r="P51" i="6"/>
  <c r="AW51" i="3"/>
  <c r="D52" i="3" l="1"/>
  <c r="D52" i="6"/>
  <c r="P52" i="6"/>
  <c r="AO52" i="3"/>
  <c r="T52" i="6"/>
  <c r="I52" i="6"/>
  <c r="N52" i="6"/>
  <c r="AV52" i="3"/>
  <c r="AW52" i="3"/>
  <c r="AX52" i="3"/>
  <c r="M52" i="6"/>
  <c r="Q52" i="6"/>
  <c r="G52" i="6"/>
  <c r="L52" i="6"/>
  <c r="F52" i="6"/>
  <c r="R52" i="6"/>
  <c r="AP52" i="3"/>
  <c r="AZ52" i="3"/>
  <c r="AU52" i="3"/>
  <c r="AQ52" i="3"/>
  <c r="E52" i="6"/>
  <c r="S52" i="6"/>
  <c r="H52" i="6"/>
  <c r="J52" i="6"/>
  <c r="AS52" i="3"/>
  <c r="K52" i="6"/>
  <c r="AT52" i="3"/>
  <c r="AR52" i="3"/>
  <c r="AY52" i="3"/>
  <c r="O52" i="6"/>
  <c r="D53" i="3" l="1"/>
  <c r="D53" i="6"/>
  <c r="J53" i="6"/>
  <c r="E53" i="6"/>
  <c r="L53" i="6"/>
  <c r="H53" i="6"/>
  <c r="AS53" i="3"/>
  <c r="AP53" i="3"/>
  <c r="AV53" i="3"/>
  <c r="F53" i="6"/>
  <c r="I53" i="6"/>
  <c r="BA53" i="3"/>
  <c r="AT53" i="3"/>
  <c r="AQ53" i="3"/>
  <c r="AU53" i="3"/>
  <c r="AY53" i="3"/>
  <c r="M53" i="6"/>
  <c r="K53" i="6"/>
  <c r="AR53" i="3"/>
  <c r="S53" i="6"/>
  <c r="O53" i="6"/>
  <c r="AX53" i="3"/>
  <c r="AZ53" i="3"/>
  <c r="N53" i="6"/>
  <c r="R53" i="6"/>
  <c r="T53" i="6"/>
  <c r="G53" i="6"/>
  <c r="AW53" i="3"/>
  <c r="Q53" i="6"/>
  <c r="P53" i="6"/>
  <c r="D54" i="3" l="1"/>
  <c r="D54" i="6"/>
  <c r="T54" i="6"/>
  <c r="F54" i="6"/>
  <c r="S54" i="6"/>
  <c r="O54" i="6"/>
  <c r="AQ54" i="3"/>
  <c r="N54" i="6"/>
  <c r="AR54" i="3"/>
  <c r="E54" i="6"/>
  <c r="AZ54" i="3"/>
  <c r="L54" i="6"/>
  <c r="J54" i="6"/>
  <c r="I54" i="6"/>
  <c r="Q54" i="6"/>
  <c r="R54" i="6"/>
  <c r="AU54" i="3"/>
  <c r="G54" i="6"/>
  <c r="AY54" i="3"/>
  <c r="K54" i="6"/>
  <c r="M54" i="6"/>
  <c r="AV54" i="3"/>
  <c r="AT54" i="3"/>
  <c r="AX54" i="3"/>
  <c r="AS54" i="3"/>
  <c r="BA54" i="3"/>
  <c r="BB54" i="3"/>
  <c r="H54" i="6"/>
  <c r="AW54" i="3"/>
  <c r="P54" i="6"/>
  <c r="D55" i="3" l="1"/>
  <c r="D55" i="6"/>
  <c r="BA55" i="3"/>
  <c r="AW55" i="3"/>
  <c r="F55" i="6"/>
  <c r="M55" i="6"/>
  <c r="K55" i="6"/>
  <c r="E55" i="6"/>
  <c r="I55" i="6"/>
  <c r="AR55" i="3"/>
  <c r="AS55" i="3"/>
  <c r="AU55" i="3"/>
  <c r="BC55" i="3"/>
  <c r="J55" i="6"/>
  <c r="AV55" i="3"/>
  <c r="P55" i="6"/>
  <c r="Q55" i="6"/>
  <c r="G55" i="6"/>
  <c r="H55" i="6"/>
  <c r="AT55" i="3"/>
  <c r="N55" i="6"/>
  <c r="AZ55" i="3"/>
  <c r="O55" i="6"/>
  <c r="T55" i="6"/>
  <c r="R55" i="6"/>
  <c r="BB55" i="3"/>
  <c r="S55" i="6"/>
  <c r="L55" i="6"/>
  <c r="AY55" i="3"/>
  <c r="AX55" i="3"/>
  <c r="D56" i="3" l="1"/>
  <c r="D56" i="6"/>
  <c r="T56" i="6"/>
  <c r="H56" i="6"/>
  <c r="F56" i="6"/>
  <c r="J56" i="6"/>
  <c r="L56" i="6"/>
  <c r="M56" i="6"/>
  <c r="I56" i="6"/>
  <c r="AV56" i="3"/>
  <c r="N56" i="6"/>
  <c r="AU56" i="3"/>
  <c r="BD56" i="3"/>
  <c r="AX56" i="3"/>
  <c r="S56" i="6"/>
  <c r="R56" i="6"/>
  <c r="AW56" i="3"/>
  <c r="BC56" i="3"/>
  <c r="BB56" i="3"/>
  <c r="BA56" i="3"/>
  <c r="AZ56" i="3"/>
  <c r="AT56" i="3"/>
  <c r="P56" i="6"/>
  <c r="K56" i="6"/>
  <c r="O56" i="6"/>
  <c r="G56" i="6"/>
  <c r="AY56" i="3"/>
  <c r="AS56" i="3"/>
  <c r="E56" i="6"/>
  <c r="Q56" i="6"/>
  <c r="D57" i="3" l="1"/>
  <c r="D57" i="6"/>
  <c r="R57" i="6"/>
  <c r="O57" i="6"/>
  <c r="H57" i="6"/>
  <c r="AT57" i="3"/>
  <c r="Q57" i="6"/>
  <c r="K57" i="6"/>
  <c r="I57" i="6"/>
  <c r="G57" i="6"/>
  <c r="T57" i="6"/>
  <c r="P57" i="6"/>
  <c r="BA57" i="3"/>
  <c r="AU57" i="3"/>
  <c r="BE57" i="3"/>
  <c r="AX57" i="3"/>
  <c r="M57" i="6"/>
  <c r="S57" i="6"/>
  <c r="L57" i="6"/>
  <c r="J57" i="6"/>
  <c r="BB57" i="3"/>
  <c r="E57" i="6"/>
  <c r="F57" i="6"/>
  <c r="AV57" i="3"/>
  <c r="AW57" i="3"/>
  <c r="BD57" i="3"/>
  <c r="AZ57" i="3"/>
  <c r="AY57" i="3"/>
  <c r="BC57" i="3"/>
  <c r="N57" i="6"/>
  <c r="D58" i="3" l="1"/>
  <c r="D58" i="6"/>
  <c r="K58" i="6"/>
  <c r="BC58" i="3"/>
  <c r="R58" i="6"/>
  <c r="I58" i="6"/>
  <c r="AY58" i="3"/>
  <c r="AW58" i="3"/>
  <c r="F58" i="6"/>
  <c r="AV58" i="3"/>
  <c r="T58" i="6"/>
  <c r="G58" i="6"/>
  <c r="J58" i="6"/>
  <c r="BB58" i="3"/>
  <c r="P58" i="6"/>
  <c r="BD58" i="3"/>
  <c r="AX58" i="3"/>
  <c r="Q58" i="6"/>
  <c r="N58" i="6"/>
  <c r="AU58" i="3"/>
  <c r="M58" i="6"/>
  <c r="L58" i="6"/>
  <c r="E58" i="6"/>
  <c r="BA58" i="3"/>
  <c r="AZ58" i="3"/>
  <c r="H58" i="6"/>
  <c r="BF58" i="3"/>
  <c r="BE58" i="3"/>
  <c r="S58" i="6"/>
  <c r="O58" i="6"/>
  <c r="D59" i="3" l="1"/>
  <c r="D59" i="6"/>
  <c r="AV59" i="3"/>
  <c r="AX59" i="3"/>
  <c r="AW59" i="3"/>
  <c r="M59" i="6"/>
  <c r="BE59" i="3"/>
  <c r="BC59" i="3"/>
  <c r="J59" i="6"/>
  <c r="S59" i="6"/>
  <c r="BB59" i="3"/>
  <c r="I59" i="6"/>
  <c r="BD59" i="3"/>
  <c r="BG59" i="3"/>
  <c r="AY59" i="3"/>
  <c r="O59" i="6"/>
  <c r="Q59" i="6"/>
  <c r="F59" i="6"/>
  <c r="BF59" i="3"/>
  <c r="H59" i="6"/>
  <c r="L59" i="6"/>
  <c r="T59" i="6"/>
  <c r="P59" i="6"/>
  <c r="R59" i="6"/>
  <c r="E59" i="6"/>
  <c r="K59" i="6"/>
  <c r="AZ59" i="3"/>
  <c r="N59" i="6"/>
  <c r="BA59" i="3"/>
  <c r="G59" i="6"/>
  <c r="D60" i="3" l="1"/>
  <c r="D60" i="6"/>
  <c r="H60" i="6"/>
  <c r="BC60" i="3"/>
  <c r="I60" i="6"/>
  <c r="K60" i="6"/>
  <c r="F60" i="6"/>
  <c r="AX60" i="3"/>
  <c r="AW60" i="3"/>
  <c r="BD60" i="3"/>
  <c r="G60" i="6"/>
  <c r="J60" i="6"/>
  <c r="E60" i="6"/>
  <c r="AZ60" i="3"/>
  <c r="N60" i="6"/>
  <c r="BE60" i="3"/>
  <c r="BG60" i="3"/>
  <c r="BA60" i="3"/>
  <c r="P60" i="6"/>
  <c r="BB60" i="3"/>
  <c r="BH60" i="3"/>
  <c r="O60" i="6"/>
  <c r="BF60" i="3"/>
  <c r="R60" i="6"/>
  <c r="AY60" i="3"/>
  <c r="M60" i="6"/>
  <c r="L60" i="6"/>
  <c r="S60" i="6"/>
  <c r="T60" i="6"/>
  <c r="Q60" i="6"/>
  <c r="D61" i="3" l="1"/>
  <c r="D61" i="6"/>
  <c r="P61" i="6"/>
  <c r="K61" i="6"/>
  <c r="AX61" i="3"/>
  <c r="BG61" i="3"/>
  <c r="BC61" i="3"/>
  <c r="S61" i="6"/>
  <c r="AY61" i="3"/>
  <c r="BB61" i="3"/>
  <c r="BA61" i="3"/>
  <c r="BD61" i="3"/>
  <c r="O61" i="6"/>
  <c r="L61" i="6"/>
  <c r="BH61" i="3"/>
  <c r="R61" i="6"/>
  <c r="BF61" i="3"/>
  <c r="N61" i="6"/>
  <c r="M61" i="6"/>
  <c r="E61" i="6"/>
  <c r="H61" i="6"/>
  <c r="F61" i="6"/>
  <c r="BE61" i="3"/>
  <c r="J61" i="6"/>
  <c r="G61" i="6"/>
  <c r="Q61" i="6"/>
  <c r="BI61" i="3"/>
  <c r="I61" i="6"/>
  <c r="AZ61" i="3"/>
  <c r="T61" i="6"/>
  <c r="D62" i="3" l="1"/>
  <c r="D62" i="6"/>
  <c r="BG62" i="3"/>
  <c r="O62" i="6"/>
  <c r="S62" i="6"/>
  <c r="K62" i="6"/>
  <c r="BI62" i="3"/>
  <c r="E62" i="6"/>
  <c r="AY62" i="3"/>
  <c r="M62" i="6"/>
  <c r="I62" i="6"/>
  <c r="H62" i="6"/>
  <c r="BF62" i="3"/>
  <c r="AZ62" i="3"/>
  <c r="BD62" i="3"/>
  <c r="G62" i="6"/>
  <c r="T62" i="6"/>
  <c r="BH62" i="3"/>
  <c r="Q62" i="6"/>
  <c r="BC62" i="3"/>
  <c r="F62" i="6"/>
  <c r="BE62" i="3"/>
  <c r="BJ62" i="3"/>
  <c r="BB62" i="3"/>
  <c r="R62" i="6"/>
  <c r="J62" i="6"/>
  <c r="P62" i="6"/>
  <c r="N62" i="6"/>
  <c r="L62" i="6"/>
  <c r="BA62" i="3"/>
  <c r="D63" i="3" l="1"/>
  <c r="D63" i="6"/>
  <c r="M63" i="6"/>
  <c r="BF63" i="3"/>
  <c r="BA63" i="3"/>
  <c r="P63" i="6"/>
  <c r="BG63" i="3"/>
  <c r="BD63" i="3"/>
  <c r="BI63" i="3"/>
  <c r="S63" i="6"/>
  <c r="Q63" i="6"/>
  <c r="BJ63" i="3"/>
  <c r="BE63" i="3"/>
  <c r="H63" i="6"/>
  <c r="G63" i="6"/>
  <c r="BH63" i="3"/>
  <c r="I63" i="6"/>
  <c r="L63" i="6"/>
  <c r="AZ63" i="3"/>
  <c r="BC63" i="3"/>
  <c r="N63" i="6"/>
  <c r="O63" i="6"/>
  <c r="R63" i="6"/>
  <c r="BK63" i="3"/>
  <c r="E63" i="6"/>
  <c r="BB63" i="3"/>
  <c r="J63" i="6"/>
  <c r="K63" i="6"/>
  <c r="F63" i="6"/>
  <c r="T63" i="6"/>
  <c r="D64" i="3" l="1"/>
  <c r="D64" i="6"/>
  <c r="R64" i="6"/>
  <c r="I64" i="6"/>
  <c r="BD64" i="3"/>
  <c r="BK64" i="3"/>
  <c r="BH64" i="3"/>
  <c r="BC64" i="3"/>
  <c r="H64" i="6"/>
  <c r="F64" i="6"/>
  <c r="M64" i="6"/>
  <c r="BE64" i="3"/>
  <c r="T64" i="6"/>
  <c r="P64" i="6"/>
  <c r="G64" i="6"/>
  <c r="K64" i="6"/>
  <c r="BB64" i="3"/>
  <c r="N64" i="6"/>
  <c r="J64" i="6"/>
  <c r="BL64" i="3"/>
  <c r="E64" i="6"/>
  <c r="BJ64" i="3"/>
  <c r="BI64" i="3"/>
  <c r="Q64" i="6"/>
  <c r="S64" i="6"/>
  <c r="L64" i="6"/>
  <c r="O64" i="6"/>
  <c r="BA64" i="3"/>
  <c r="BF64" i="3"/>
  <c r="BG64" i="3"/>
  <c r="D65" i="3" l="1"/>
  <c r="D65" i="6"/>
  <c r="BL65" i="3"/>
  <c r="BH65" i="3"/>
  <c r="G65" i="6"/>
  <c r="S65" i="6"/>
  <c r="J65" i="6"/>
  <c r="BE65" i="3"/>
  <c r="BC65" i="3"/>
  <c r="BI65" i="3"/>
  <c r="K65" i="6"/>
  <c r="BD65" i="3"/>
  <c r="BG65" i="3"/>
  <c r="BB65" i="3"/>
  <c r="T65" i="6"/>
  <c r="Q65" i="6"/>
  <c r="F65" i="6"/>
  <c r="BF65" i="3"/>
  <c r="O65" i="6"/>
  <c r="BM65" i="3"/>
  <c r="E65" i="6"/>
  <c r="R65" i="6"/>
  <c r="P65" i="6"/>
  <c r="BK65" i="3"/>
  <c r="L65" i="6"/>
  <c r="I65" i="6"/>
  <c r="N65" i="6"/>
  <c r="M65" i="6"/>
  <c r="H65" i="6"/>
  <c r="BJ65" i="3"/>
  <c r="D66" i="3" l="1"/>
  <c r="D66" i="6"/>
  <c r="L66" i="6"/>
  <c r="R66" i="6"/>
  <c r="BH66" i="3"/>
  <c r="P66" i="6"/>
  <c r="K66" i="6"/>
  <c r="G66" i="6"/>
  <c r="T66" i="6"/>
  <c r="BD66" i="3"/>
  <c r="M66" i="6"/>
  <c r="Q66" i="6"/>
  <c r="BI66" i="3"/>
  <c r="BN66" i="3"/>
  <c r="F66" i="6"/>
  <c r="BL66" i="3"/>
  <c r="I66" i="6"/>
  <c r="BE66" i="3"/>
  <c r="J66" i="6"/>
  <c r="BC66" i="3"/>
  <c r="O66" i="6"/>
  <c r="E66" i="6"/>
  <c r="S66" i="6"/>
  <c r="BM66" i="3"/>
  <c r="H66" i="6"/>
  <c r="BJ66" i="3"/>
  <c r="BK66" i="3"/>
  <c r="BF66" i="3"/>
  <c r="N66" i="6"/>
  <c r="BG66" i="3"/>
  <c r="D67" i="3" l="1"/>
  <c r="D67" i="6"/>
  <c r="M67" i="6"/>
  <c r="G67" i="6"/>
  <c r="I67" i="6"/>
  <c r="BN67" i="3"/>
  <c r="BF67" i="3"/>
  <c r="Q67" i="6"/>
  <c r="K67" i="6"/>
  <c r="E67" i="6"/>
  <c r="J67" i="6"/>
  <c r="BK67" i="3"/>
  <c r="BD67" i="3"/>
  <c r="BG67" i="3"/>
  <c r="N67" i="6"/>
  <c r="BM67" i="3"/>
  <c r="BE67" i="3"/>
  <c r="BH67" i="3"/>
  <c r="R67" i="6"/>
  <c r="BJ67" i="3"/>
  <c r="T67" i="6"/>
  <c r="S67" i="6"/>
  <c r="BI67" i="3"/>
  <c r="F67" i="6"/>
  <c r="O67" i="6"/>
  <c r="H67" i="6"/>
  <c r="P67" i="6"/>
  <c r="BO67" i="3"/>
  <c r="L67" i="6"/>
  <c r="BL67" i="3"/>
  <c r="D68" i="3" l="1"/>
  <c r="D68" i="6"/>
  <c r="M68" i="6"/>
  <c r="BI68" i="3"/>
  <c r="G68" i="6"/>
  <c r="BN68" i="3"/>
  <c r="S68" i="6"/>
  <c r="BH68" i="3"/>
  <c r="O68" i="6"/>
  <c r="BM68" i="3"/>
  <c r="Q68" i="6"/>
  <c r="J68" i="6"/>
  <c r="BK68" i="3"/>
  <c r="BE68" i="3"/>
  <c r="T68" i="6"/>
  <c r="N68" i="6"/>
  <c r="E68" i="6"/>
  <c r="BJ68" i="3"/>
  <c r="BL68" i="3"/>
  <c r="K68" i="6"/>
  <c r="BF68" i="3"/>
  <c r="I68" i="6"/>
  <c r="R68" i="6"/>
  <c r="BO68" i="3"/>
  <c r="BP68" i="3"/>
  <c r="F68" i="6"/>
  <c r="L68" i="6"/>
  <c r="H68" i="6"/>
  <c r="P68" i="6"/>
  <c r="BG68" i="3"/>
  <c r="D69" i="3" l="1"/>
  <c r="D69" i="6"/>
  <c r="BM69" i="3"/>
  <c r="M69" i="6"/>
  <c r="R69" i="6"/>
  <c r="O69" i="6"/>
  <c r="BP69" i="3"/>
  <c r="F69" i="6"/>
  <c r="S69" i="6"/>
  <c r="H69" i="6"/>
  <c r="T69" i="6"/>
  <c r="BK69" i="3"/>
  <c r="P69" i="6"/>
  <c r="BJ69" i="3"/>
  <c r="BQ69" i="3"/>
  <c r="BH69" i="3"/>
  <c r="BF69" i="3"/>
  <c r="BG69" i="3"/>
  <c r="E69" i="6"/>
  <c r="L69" i="6"/>
  <c r="BL69" i="3"/>
  <c r="BI69" i="3"/>
  <c r="G69" i="6"/>
  <c r="N69" i="6"/>
  <c r="I69" i="6"/>
  <c r="J69" i="6"/>
  <c r="Q69" i="6"/>
  <c r="K69" i="6"/>
  <c r="BO69" i="3"/>
  <c r="BN69" i="3"/>
  <c r="D70" i="3" l="1"/>
  <c r="D70" i="6"/>
  <c r="F70" i="6"/>
  <c r="S70" i="6"/>
  <c r="BL70" i="3"/>
  <c r="O70" i="6"/>
  <c r="Q70" i="6"/>
  <c r="BG70" i="3"/>
  <c r="L70" i="6"/>
  <c r="BP70" i="3"/>
  <c r="J70" i="6"/>
  <c r="K70" i="6"/>
  <c r="H70" i="6"/>
  <c r="N70" i="6"/>
  <c r="R70" i="6"/>
  <c r="BM70" i="3"/>
  <c r="BR70" i="3"/>
  <c r="BQ70" i="3"/>
  <c r="G70" i="6"/>
  <c r="BJ70" i="3"/>
  <c r="BO70" i="3"/>
  <c r="T70" i="6"/>
  <c r="E70" i="6"/>
  <c r="BN70" i="3"/>
  <c r="I70" i="6"/>
  <c r="BI70" i="3"/>
  <c r="M70" i="6"/>
  <c r="BK70" i="3"/>
  <c r="BH70" i="3"/>
  <c r="P70" i="6"/>
  <c r="D71" i="3" l="1"/>
  <c r="D71" i="6"/>
  <c r="BQ71" i="3"/>
  <c r="BK71" i="3"/>
  <c r="J71" i="6"/>
  <c r="L71" i="6"/>
  <c r="BN71" i="3"/>
  <c r="BS71" i="3"/>
  <c r="F71" i="6"/>
  <c r="BO71" i="3"/>
  <c r="K71" i="6"/>
  <c r="BP71" i="3"/>
  <c r="E71" i="6"/>
  <c r="N71" i="6"/>
  <c r="BI71" i="3"/>
  <c r="BJ71" i="3"/>
  <c r="R71" i="6"/>
  <c r="BH71" i="3"/>
  <c r="S71" i="6"/>
  <c r="Q71" i="6"/>
  <c r="BR71" i="3"/>
  <c r="P71" i="6"/>
  <c r="O71" i="6"/>
  <c r="H71" i="6"/>
  <c r="T71" i="6"/>
  <c r="BM71" i="3"/>
  <c r="I71" i="6"/>
  <c r="G71" i="6"/>
  <c r="M71" i="6"/>
  <c r="BL71" i="3"/>
  <c r="D72" i="3" l="1"/>
  <c r="D72" i="6"/>
  <c r="T72" i="6"/>
  <c r="BJ72" i="3"/>
  <c r="K72" i="6"/>
  <c r="BS72" i="3"/>
  <c r="F72" i="6"/>
  <c r="N72" i="6"/>
  <c r="P72" i="6"/>
  <c r="S72" i="6"/>
  <c r="Q72" i="6"/>
  <c r="O72" i="6"/>
  <c r="BR72" i="3"/>
  <c r="H72" i="6"/>
  <c r="BN72" i="3"/>
  <c r="BK72" i="3"/>
  <c r="J72" i="6"/>
  <c r="BI72" i="3"/>
  <c r="BO72" i="3"/>
  <c r="BL72" i="3"/>
  <c r="L72" i="6"/>
  <c r="BM72" i="3"/>
  <c r="G72" i="6"/>
  <c r="E72" i="6"/>
  <c r="I72" i="6"/>
  <c r="BT72" i="3"/>
  <c r="M72" i="6"/>
  <c r="BQ72" i="3"/>
  <c r="R72" i="6"/>
  <c r="BP72" i="3"/>
  <c r="D73" i="3" l="1"/>
  <c r="D73" i="6"/>
  <c r="BQ73" i="3"/>
  <c r="L73" i="6"/>
  <c r="BT73" i="3"/>
  <c r="BP73" i="3"/>
  <c r="BN73" i="3"/>
  <c r="G73" i="6"/>
  <c r="E73" i="6"/>
  <c r="J73" i="6"/>
  <c r="R73" i="6"/>
  <c r="H73" i="6"/>
  <c r="BJ73" i="3"/>
  <c r="BS73" i="3"/>
  <c r="S73" i="6"/>
  <c r="BU73" i="3"/>
  <c r="F73" i="6"/>
  <c r="BM73" i="3"/>
  <c r="M73" i="6"/>
  <c r="N73" i="6"/>
  <c r="BK73" i="3"/>
  <c r="BR73" i="3"/>
  <c r="P73" i="6"/>
  <c r="K73" i="6"/>
  <c r="I73" i="6"/>
  <c r="BO73" i="3"/>
  <c r="T73" i="6"/>
  <c r="BL73" i="3"/>
  <c r="O73" i="6"/>
  <c r="Q73" i="6"/>
  <c r="D74" i="3" l="1"/>
  <c r="D74" i="6"/>
  <c r="BV74" i="3"/>
  <c r="BQ74" i="3"/>
  <c r="BM74" i="3"/>
  <c r="S74" i="6"/>
  <c r="J74" i="6"/>
  <c r="R74" i="6"/>
  <c r="H74" i="6"/>
  <c r="G74" i="6"/>
  <c r="BO74" i="3"/>
  <c r="BR74" i="3"/>
  <c r="M74" i="6"/>
  <c r="BS74" i="3"/>
  <c r="Q74" i="6"/>
  <c r="T74" i="6"/>
  <c r="BL74" i="3"/>
  <c r="BU74" i="3"/>
  <c r="I74" i="6"/>
  <c r="BT74" i="3"/>
  <c r="L74" i="6"/>
  <c r="BN74" i="3"/>
  <c r="N74" i="6"/>
  <c r="P74" i="6"/>
  <c r="BK74" i="3"/>
  <c r="E74" i="6"/>
  <c r="K74" i="6"/>
  <c r="O74" i="6"/>
  <c r="BP74" i="3"/>
  <c r="F74" i="6"/>
  <c r="D75" i="3" l="1"/>
  <c r="D75" i="6"/>
  <c r="BO75" i="3"/>
  <c r="S75" i="6"/>
  <c r="F75" i="6"/>
  <c r="BS75" i="3"/>
  <c r="O75" i="6"/>
  <c r="M75" i="6"/>
  <c r="BV75" i="3"/>
  <c r="R75" i="6"/>
  <c r="P75" i="6"/>
  <c r="G75" i="6"/>
  <c r="I75" i="6"/>
  <c r="E75" i="6"/>
  <c r="J75" i="6"/>
  <c r="BQ75" i="3"/>
  <c r="BR75" i="3"/>
  <c r="BM75" i="3"/>
  <c r="H75" i="6"/>
  <c r="Q75" i="6"/>
  <c r="BT75" i="3"/>
  <c r="L75" i="6"/>
  <c r="BL75" i="3"/>
  <c r="T75" i="6"/>
  <c r="BN75" i="3"/>
  <c r="BW75" i="3"/>
  <c r="N75" i="6"/>
  <c r="BU75" i="3"/>
  <c r="K75" i="6"/>
  <c r="BP75" i="3"/>
  <c r="D76" i="3" l="1"/>
  <c r="D76" i="6"/>
  <c r="T76" i="6"/>
  <c r="BW76" i="3"/>
  <c r="L76" i="6"/>
  <c r="BR76" i="3"/>
  <c r="N76" i="6"/>
  <c r="BV76" i="3"/>
  <c r="R76" i="6"/>
  <c r="BM76" i="3"/>
  <c r="G76" i="6"/>
  <c r="P76" i="6"/>
  <c r="BU76" i="3"/>
  <c r="F76" i="6"/>
  <c r="M76" i="6"/>
  <c r="BX76" i="3"/>
  <c r="BN76" i="3"/>
  <c r="J76" i="6"/>
  <c r="Q76" i="6"/>
  <c r="K76" i="6"/>
  <c r="BO76" i="3"/>
  <c r="BS76" i="3"/>
  <c r="BQ76" i="3"/>
  <c r="O76" i="6"/>
  <c r="E76" i="6"/>
  <c r="I76" i="6"/>
  <c r="BP76" i="3"/>
  <c r="S76" i="6"/>
  <c r="BT76" i="3"/>
  <c r="H76" i="6"/>
  <c r="D77" i="3" l="1"/>
  <c r="D77" i="6"/>
  <c r="Q77" i="6"/>
  <c r="K77" i="6"/>
  <c r="F77" i="6"/>
  <c r="P77" i="6"/>
  <c r="N77" i="6"/>
  <c r="BQ77" i="3"/>
  <c r="R77" i="6"/>
  <c r="J77" i="6"/>
  <c r="BW77" i="3"/>
  <c r="T77" i="6"/>
  <c r="BX77" i="3"/>
  <c r="S77" i="6"/>
  <c r="BP77" i="3"/>
  <c r="BN77" i="3"/>
  <c r="O77" i="6"/>
  <c r="BR77" i="3"/>
  <c r="BS77" i="3"/>
  <c r="G77" i="6"/>
  <c r="E77" i="6"/>
  <c r="I77" i="6"/>
  <c r="H77" i="6"/>
  <c r="L77" i="6"/>
  <c r="M77" i="6"/>
  <c r="BY77" i="3"/>
  <c r="BV77" i="3"/>
  <c r="BT77" i="3"/>
  <c r="BO77" i="3"/>
  <c r="BU77" i="3"/>
  <c r="D78" i="3" l="1"/>
  <c r="D78" i="6"/>
  <c r="BQ78" i="3"/>
  <c r="E78" i="6"/>
  <c r="O78" i="6"/>
  <c r="F78" i="6"/>
  <c r="S78" i="6"/>
  <c r="BT78" i="3"/>
  <c r="BZ78" i="3"/>
  <c r="R78" i="6"/>
  <c r="Q78" i="6"/>
  <c r="P78" i="6"/>
  <c r="N78" i="6"/>
  <c r="T78" i="6"/>
  <c r="M78" i="6"/>
  <c r="BR78" i="3"/>
  <c r="L78" i="6"/>
  <c r="BP78" i="3"/>
  <c r="J78" i="6"/>
  <c r="BV78" i="3"/>
  <c r="G78" i="6"/>
  <c r="BU78" i="3"/>
  <c r="BX78" i="3"/>
  <c r="BW78" i="3"/>
  <c r="I78" i="6"/>
  <c r="BS78" i="3"/>
  <c r="BY78" i="3"/>
  <c r="K78" i="6"/>
  <c r="BO78" i="3"/>
  <c r="H78" i="6"/>
  <c r="D79" i="3" l="1"/>
  <c r="D79" i="6"/>
  <c r="L79" i="6"/>
  <c r="S79" i="6"/>
  <c r="BR79" i="3"/>
  <c r="O79" i="6"/>
  <c r="BV79" i="3"/>
  <c r="M79" i="6"/>
  <c r="R79" i="6"/>
  <c r="BZ79" i="3"/>
  <c r="K79" i="6"/>
  <c r="I79" i="6"/>
  <c r="BT79" i="3"/>
  <c r="BQ79" i="3"/>
  <c r="T79" i="6"/>
  <c r="P79" i="6"/>
  <c r="BW79" i="3"/>
  <c r="CA79" i="3"/>
  <c r="F79" i="6"/>
  <c r="BX79" i="3"/>
  <c r="BU79" i="3"/>
  <c r="N79" i="6"/>
  <c r="BY79" i="3"/>
  <c r="E79" i="6"/>
  <c r="G79" i="6"/>
  <c r="BP79" i="3"/>
  <c r="J79" i="6"/>
  <c r="H79" i="6"/>
  <c r="BS79" i="3"/>
  <c r="Q79" i="6"/>
  <c r="D80" i="3" l="1"/>
  <c r="D80" i="6"/>
  <c r="M80" i="6"/>
  <c r="F80" i="6"/>
  <c r="BT80" i="3"/>
  <c r="BQ80" i="3"/>
  <c r="BS80" i="3"/>
  <c r="T80" i="6"/>
  <c r="BZ80" i="3"/>
  <c r="P80" i="6"/>
  <c r="BY80" i="3"/>
  <c r="O80" i="6"/>
  <c r="CA80" i="3"/>
  <c r="I80" i="6"/>
  <c r="BV80" i="3"/>
  <c r="K80" i="6"/>
  <c r="J80" i="6"/>
  <c r="R80" i="6"/>
  <c r="Q80" i="6"/>
  <c r="BR80" i="3"/>
  <c r="E80" i="6"/>
  <c r="G80" i="6"/>
  <c r="BW80" i="3"/>
  <c r="BU80" i="3"/>
  <c r="BX80" i="3"/>
  <c r="N80" i="6"/>
  <c r="H80" i="6"/>
  <c r="CB80" i="3"/>
  <c r="S80" i="6"/>
  <c r="L80" i="6"/>
  <c r="D81" i="3" l="1"/>
  <c r="D81" i="6"/>
  <c r="BV81" i="3"/>
  <c r="K81" i="6"/>
  <c r="CC81" i="3"/>
  <c r="H81" i="6"/>
  <c r="O81" i="6"/>
  <c r="BW81" i="3"/>
  <c r="F81" i="6"/>
  <c r="R81" i="6"/>
  <c r="P81" i="6"/>
  <c r="BX81" i="3"/>
  <c r="J81" i="6"/>
  <c r="M81" i="6"/>
  <c r="T81" i="6"/>
  <c r="BZ81" i="3"/>
  <c r="E81" i="6"/>
  <c r="G81" i="6"/>
  <c r="BU81" i="3"/>
  <c r="N81" i="6"/>
  <c r="CA81" i="3"/>
  <c r="BY81" i="3"/>
  <c r="S81" i="6"/>
  <c r="Q81" i="6"/>
  <c r="CB81" i="3"/>
  <c r="BR81" i="3"/>
  <c r="L81" i="6"/>
  <c r="BT81" i="3"/>
  <c r="I81" i="6"/>
  <c r="BS81" i="3"/>
  <c r="D82" i="3" l="1"/>
  <c r="D82" i="6"/>
  <c r="BW82" i="3"/>
  <c r="G82" i="6"/>
  <c r="F82" i="6"/>
  <c r="I82" i="6"/>
  <c r="R82" i="6"/>
  <c r="CD82" i="3"/>
  <c r="J82" i="6"/>
  <c r="BZ82" i="3"/>
  <c r="H82" i="6"/>
  <c r="BS82" i="3"/>
  <c r="N82" i="6"/>
  <c r="L82" i="6"/>
  <c r="BU82" i="3"/>
  <c r="BY82" i="3"/>
  <c r="E82" i="6"/>
  <c r="P82" i="6"/>
  <c r="BT82" i="3"/>
  <c r="CB82" i="3"/>
  <c r="K82" i="6"/>
  <c r="BX82" i="3"/>
  <c r="CA82" i="3"/>
  <c r="Q82" i="6"/>
  <c r="S82" i="6"/>
  <c r="CC82" i="3"/>
  <c r="BV82" i="3"/>
  <c r="M82" i="6"/>
  <c r="T82" i="6"/>
  <c r="O82" i="6"/>
  <c r="D83" i="3" l="1"/>
  <c r="D83" i="6"/>
  <c r="CC83" i="3"/>
  <c r="BZ83" i="3"/>
  <c r="CB83" i="3"/>
  <c r="N83" i="6"/>
  <c r="F83" i="6"/>
  <c r="T83" i="6"/>
  <c r="P83" i="6"/>
  <c r="BV83" i="3"/>
  <c r="J83" i="6"/>
  <c r="I83" i="6"/>
  <c r="BY83" i="3"/>
  <c r="E83" i="6"/>
  <c r="BT83" i="3"/>
  <c r="S83" i="6"/>
  <c r="G83" i="6"/>
  <c r="CD83" i="3"/>
  <c r="Q83" i="6"/>
  <c r="L83" i="6"/>
  <c r="O83" i="6"/>
  <c r="K83" i="6"/>
  <c r="BX83" i="3"/>
  <c r="CA83" i="3"/>
  <c r="BW83" i="3"/>
  <c r="BU83" i="3"/>
  <c r="CE83" i="3"/>
  <c r="H83" i="6"/>
  <c r="M83" i="6"/>
  <c r="R83" i="6"/>
  <c r="D84" i="3" l="1"/>
  <c r="D84" i="6"/>
  <c r="CE84" i="3"/>
  <c r="CA84" i="3"/>
  <c r="R84" i="6"/>
  <c r="BZ84" i="3"/>
  <c r="P84" i="6"/>
  <c r="E84" i="6"/>
  <c r="CF84" i="3"/>
  <c r="J84" i="6"/>
  <c r="BW84" i="3"/>
  <c r="I84" i="6"/>
  <c r="F84" i="6"/>
  <c r="M84" i="6"/>
  <c r="K84" i="6"/>
  <c r="G84" i="6"/>
  <c r="Q84" i="6"/>
  <c r="O84" i="6"/>
  <c r="L84" i="6"/>
  <c r="BU84" i="3"/>
  <c r="CC84" i="3"/>
  <c r="CD84" i="3"/>
  <c r="H84" i="6"/>
  <c r="N84" i="6"/>
  <c r="BX84" i="3"/>
  <c r="S84" i="6"/>
  <c r="BV84" i="3"/>
  <c r="CB84" i="3"/>
  <c r="BY84" i="3"/>
  <c r="T84" i="6"/>
  <c r="D85" i="3" l="1"/>
  <c r="D85" i="6"/>
  <c r="E85" i="6"/>
  <c r="CA85" i="3"/>
  <c r="P85" i="6"/>
  <c r="H85" i="6"/>
  <c r="M85" i="6"/>
  <c r="CB85" i="3"/>
  <c r="CG85" i="3"/>
  <c r="I85" i="6"/>
  <c r="CE85" i="3"/>
  <c r="CF85" i="3"/>
  <c r="BY85" i="3"/>
  <c r="F85" i="6"/>
  <c r="O85" i="6"/>
  <c r="CD85" i="3"/>
  <c r="S85" i="6"/>
  <c r="L85" i="6"/>
  <c r="BX85" i="3"/>
  <c r="R85" i="6"/>
  <c r="G85" i="6"/>
  <c r="BW85" i="3"/>
  <c r="K85" i="6"/>
  <c r="BV85" i="3"/>
  <c r="N85" i="6"/>
  <c r="J85" i="6"/>
  <c r="BZ85" i="3"/>
  <c r="CC85" i="3"/>
  <c r="Q85" i="6"/>
  <c r="T85" i="6"/>
  <c r="D86" i="3" l="1"/>
  <c r="D86" i="6"/>
  <c r="CH86" i="3"/>
  <c r="CE86" i="3"/>
  <c r="CB86" i="3"/>
  <c r="CD86" i="3"/>
  <c r="E86" i="6"/>
  <c r="Q86" i="6"/>
  <c r="BY86" i="3"/>
  <c r="R86" i="6"/>
  <c r="G86" i="6"/>
  <c r="CG86" i="3"/>
  <c r="L86" i="6"/>
  <c r="P86" i="6"/>
  <c r="BW86" i="3"/>
  <c r="O86" i="6"/>
  <c r="J86" i="6"/>
  <c r="CA86" i="3"/>
  <c r="BX86" i="3"/>
  <c r="I86" i="6"/>
  <c r="BZ86" i="3"/>
  <c r="F86" i="6"/>
  <c r="M86" i="6"/>
  <c r="H86" i="6"/>
  <c r="CC86" i="3"/>
  <c r="CF86" i="3"/>
  <c r="K86" i="6"/>
  <c r="T86" i="6"/>
  <c r="N86" i="6"/>
  <c r="S86" i="6"/>
  <c r="D87" i="3" l="1"/>
  <c r="D87" i="6"/>
  <c r="BY87" i="3"/>
  <c r="R87" i="6"/>
  <c r="L87" i="6"/>
  <c r="H87" i="6"/>
  <c r="CE87" i="3"/>
  <c r="CG87" i="3"/>
  <c r="O87" i="6"/>
  <c r="N87" i="6"/>
  <c r="G87" i="6"/>
  <c r="CF87" i="3"/>
  <c r="P87" i="6"/>
  <c r="BX87" i="3"/>
  <c r="J87" i="6"/>
  <c r="K87" i="6"/>
  <c r="CC87" i="3"/>
  <c r="CI87" i="3"/>
  <c r="CD87" i="3"/>
  <c r="CH87" i="3"/>
  <c r="E87" i="6"/>
  <c r="I87" i="6"/>
  <c r="T87" i="6"/>
  <c r="BZ87" i="3"/>
  <c r="M87" i="6"/>
  <c r="Q87" i="6"/>
  <c r="S87" i="6"/>
  <c r="CB87" i="3"/>
  <c r="CA87" i="3"/>
  <c r="F87" i="6"/>
  <c r="D88" i="3" l="1"/>
  <c r="D88" i="6"/>
  <c r="CH88" i="3"/>
  <c r="CD88" i="3"/>
  <c r="H88" i="6"/>
  <c r="E88" i="6"/>
  <c r="BZ88" i="3"/>
  <c r="M88" i="6"/>
  <c r="G88" i="6"/>
  <c r="P88" i="6"/>
  <c r="L88" i="6"/>
  <c r="CE88" i="3"/>
  <c r="CJ88" i="3"/>
  <c r="Q88" i="6"/>
  <c r="CF88" i="3"/>
  <c r="F88" i="6"/>
  <c r="S88" i="6"/>
  <c r="R88" i="6"/>
  <c r="K88" i="6"/>
  <c r="BY88" i="3"/>
  <c r="CB88" i="3"/>
  <c r="T88" i="6"/>
  <c r="CG88" i="3"/>
  <c r="N88" i="6"/>
  <c r="CC88" i="3"/>
  <c r="O88" i="6"/>
  <c r="CA88" i="3"/>
  <c r="CI88" i="3"/>
  <c r="J88" i="6"/>
  <c r="I88" i="6"/>
  <c r="D89" i="3" l="1"/>
  <c r="D89" i="6"/>
  <c r="N89" i="6"/>
  <c r="CB89" i="3"/>
  <c r="T89" i="6"/>
  <c r="CJ89" i="3"/>
  <c r="CE89" i="3"/>
  <c r="J89" i="6"/>
  <c r="CI89" i="3"/>
  <c r="BZ89" i="3"/>
  <c r="H89" i="6"/>
  <c r="Q89" i="6"/>
  <c r="CA89" i="3"/>
  <c r="S89" i="6"/>
  <c r="CG89" i="3"/>
  <c r="CC89" i="3"/>
  <c r="R89" i="6"/>
  <c r="CH89" i="3"/>
  <c r="M89" i="6"/>
  <c r="G89" i="6"/>
  <c r="CF89" i="3"/>
  <c r="P89" i="6"/>
  <c r="F89" i="6"/>
  <c r="E89" i="6"/>
  <c r="CD89" i="3"/>
  <c r="L89" i="6"/>
  <c r="K89" i="6"/>
  <c r="I89" i="6"/>
  <c r="O89" i="6"/>
  <c r="CK89" i="3"/>
</calcChain>
</file>

<file path=xl/sharedStrings.xml><?xml version="1.0" encoding="utf-8"?>
<sst xmlns="http://schemas.openxmlformats.org/spreadsheetml/2006/main" count="10579" uniqueCount="91">
  <si>
    <t>Previsões para:</t>
  </si>
  <si>
    <t>em diante</t>
  </si>
  <si>
    <t>Variável</t>
  </si>
  <si>
    <t>Mediana</t>
  </si>
  <si>
    <t>Média</t>
  </si>
  <si>
    <t>Desvio-Padrão</t>
  </si>
  <si>
    <t>Receita Líquida do Governo Central</t>
  </si>
  <si>
    <t>Despesa do Governo Central</t>
  </si>
  <si>
    <t>Resultado Primário do Governo Central</t>
  </si>
  <si>
    <t>Mínimo</t>
  </si>
  <si>
    <t>Máximo</t>
  </si>
  <si>
    <t>Arrecadação das Receitas Federais</t>
  </si>
  <si>
    <t>Previsões Anuais</t>
  </si>
  <si>
    <t>Previsões Mensais</t>
  </si>
  <si>
    <t>Previsão para:</t>
  </si>
  <si>
    <t>Estatística:</t>
  </si>
  <si>
    <t>Variável:</t>
  </si>
  <si>
    <t>Esta aba serve como referência para as consultas de matrizes mensais e anuais. Favor não alterar.</t>
  </si>
  <si>
    <t>Selecione os parâmetros da consulta (drop-down)</t>
  </si>
  <si>
    <t>Dívida Bruta do Governo Geral (%PIB)</t>
  </si>
  <si>
    <t>Dívida Bruta do Governo Geral (em % do PIB)</t>
  </si>
  <si>
    <t>C</t>
  </si>
  <si>
    <t>D</t>
  </si>
  <si>
    <t>E</t>
  </si>
  <si>
    <t>F</t>
  </si>
  <si>
    <t>Para consultar diversos meses de referência para uma mesma variável e estatística, utilize as abas "Matriz mensal" e "Matriz anual". Esta consulta permite avaliar como as expecativas de mercado evoluíram no tempo.</t>
  </si>
  <si>
    <r>
      <t xml:space="preserve">Para realizar consultas nas Matrizes, selecione seus parâmetros </t>
    </r>
    <r>
      <rPr>
        <u/>
        <sz val="14"/>
        <color theme="1"/>
        <rFont val="Calibri"/>
        <family val="2"/>
        <scheme val="minor"/>
      </rPr>
      <t>apenas</t>
    </r>
    <r>
      <rPr>
        <sz val="14"/>
        <color theme="1"/>
        <rFont val="Calibri"/>
        <family val="2"/>
        <scheme val="minor"/>
      </rPr>
      <t xml:space="preserve"> nas células em </t>
    </r>
    <r>
      <rPr>
        <b/>
        <sz val="14"/>
        <color theme="4"/>
        <rFont val="Calibri"/>
        <family val="2"/>
        <scheme val="minor"/>
      </rPr>
      <t>azul claro</t>
    </r>
    <r>
      <rPr>
        <sz val="14"/>
        <color theme="1"/>
        <rFont val="Calibri"/>
        <family val="2"/>
        <scheme val="minor"/>
      </rPr>
      <t>.</t>
    </r>
  </si>
  <si>
    <t>Este arquivo armazena todas as estatísticas disponíveis das previsões para o Prisma Fiscal.</t>
  </si>
  <si>
    <t>(R$ milhões)</t>
  </si>
  <si>
    <t>Primeiro Mês de envio:</t>
  </si>
  <si>
    <t>Mês de envio:</t>
  </si>
  <si>
    <t>Para consultar diversas variáveis e estatísticas para um mesmo Mês de envio, acesse a aba entitulada de acordo com o período.</t>
  </si>
  <si>
    <t>Resultado Nominal do Governo Central</t>
  </si>
  <si>
    <t>Dívida Bruta do Governo Central (% do PIB)</t>
  </si>
  <si>
    <t>PREVISÕES CONSOLIDADAS</t>
  </si>
  <si>
    <t>Envio:</t>
  </si>
  <si>
    <t>Deflator do PIB</t>
  </si>
  <si>
    <t>INPC</t>
  </si>
  <si>
    <t>PIB Nominal</t>
  </si>
  <si>
    <t>Taxa de Desemprego (PNAD)</t>
  </si>
  <si>
    <t>População Ocupada (PNAD)</t>
  </si>
  <si>
    <t>G</t>
  </si>
  <si>
    <t>H</t>
  </si>
  <si>
    <t>I</t>
  </si>
  <si>
    <t>J</t>
  </si>
  <si>
    <t>K</t>
  </si>
  <si>
    <t>L</t>
  </si>
  <si>
    <t>nov/2023</t>
  </si>
  <si>
    <t>dez/2023</t>
  </si>
  <si>
    <t>jan/2024</t>
  </si>
  <si>
    <t>fev/2024</t>
  </si>
  <si>
    <t>mar/2024</t>
  </si>
  <si>
    <t>abr/2024</t>
  </si>
  <si>
    <t>mai/2024</t>
  </si>
  <si>
    <t>jun/2024</t>
  </si>
  <si>
    <t>jul/2024</t>
  </si>
  <si>
    <t>ago/2024</t>
  </si>
  <si>
    <t>set/2024</t>
  </si>
  <si>
    <t>out/2024</t>
  </si>
  <si>
    <t>nov/2024</t>
  </si>
  <si>
    <t>dez/2024</t>
  </si>
  <si>
    <t>jan/2025</t>
  </si>
  <si>
    <t>fev/2025</t>
  </si>
  <si>
    <t>mar/2025</t>
  </si>
  <si>
    <t>abr/2025</t>
  </si>
  <si>
    <t>Anterior a 07/2022</t>
  </si>
  <si>
    <t>mai/2025</t>
  </si>
  <si>
    <t>jul/2025</t>
  </si>
  <si>
    <t>jun/2025</t>
  </si>
  <si>
    <t>ago/2025</t>
  </si>
  <si>
    <t>set/2025</t>
  </si>
  <si>
    <t>out/2025</t>
  </si>
  <si>
    <t>nov/2025</t>
  </si>
  <si>
    <t>dez/2025</t>
  </si>
  <si>
    <t>jan/2026</t>
  </si>
  <si>
    <t>fev/2026</t>
  </si>
  <si>
    <t>mar/2026</t>
  </si>
  <si>
    <t>abr/2026</t>
  </si>
  <si>
    <t>mai/2026</t>
  </si>
  <si>
    <t>jun/2026</t>
  </si>
  <si>
    <t>jul/2026</t>
  </si>
  <si>
    <t>ago/2026</t>
  </si>
  <si>
    <t>set/2026</t>
  </si>
  <si>
    <t>out/2026</t>
  </si>
  <si>
    <t>nov/2026</t>
  </si>
  <si>
    <t>dez/2026</t>
  </si>
  <si>
    <t>jan/2027</t>
  </si>
  <si>
    <t>fev/2027</t>
  </si>
  <si>
    <t>mar/2027</t>
  </si>
  <si>
    <t>abr/2027</t>
  </si>
  <si>
    <t>mai/2027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</si>
</sst>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54169"/>
        <bgColor indexed="64"/>
      </patternFill>
    </fill>
    <fill>
      <patternFill patternType="solid">
        <fgColor rgb="FF1F62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auto="1"/>
      </right>
      <top/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17" fontId="6" fillId="0" borderId="0" xfId="0" applyNumberFormat="1" applyFont="1"/>
    <xf numFmtId="0" fontId="6" fillId="0" borderId="0" xfId="0" applyFont="1"/>
    <xf numFmtId="0" fontId="4" fillId="4" borderId="3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17" fontId="3" fillId="3" borderId="11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4" fillId="4" borderId="2" xfId="1" applyNumberFormat="1" applyFont="1" applyFill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horizontal="right" vertical="center" wrapText="1"/>
    </xf>
    <xf numFmtId="164" fontId="4" fillId="4" borderId="4" xfId="1" applyNumberFormat="1" applyFont="1" applyFill="1" applyBorder="1" applyAlignment="1">
      <alignment horizontal="right" vertical="center" wrapText="1"/>
    </xf>
    <xf numFmtId="164" fontId="4" fillId="5" borderId="9" xfId="1" applyNumberFormat="1" applyFont="1" applyFill="1" applyBorder="1" applyAlignment="1">
      <alignment horizontal="right" vertical="center" wrapText="1"/>
    </xf>
    <xf numFmtId="164" fontId="4" fillId="4" borderId="10" xfId="1" applyNumberFormat="1" applyFont="1" applyFill="1" applyBorder="1" applyAlignment="1">
      <alignment horizontal="right" vertical="center" wrapText="1"/>
    </xf>
    <xf numFmtId="164" fontId="4" fillId="4" borderId="3" xfId="1" applyNumberFormat="1" applyFont="1" applyFill="1" applyBorder="1" applyAlignment="1">
      <alignment horizontal="right" vertical="center" wrapText="1"/>
    </xf>
    <xf numFmtId="164" fontId="4" fillId="5" borderId="3" xfId="1" applyNumberFormat="1" applyFont="1" applyFill="1" applyBorder="1" applyAlignment="1">
      <alignment horizontal="right" vertical="center" wrapText="1"/>
    </xf>
    <xf numFmtId="164" fontId="4" fillId="5" borderId="5" xfId="1" applyNumberFormat="1" applyFont="1" applyFill="1" applyBorder="1" applyAlignment="1">
      <alignment horizontal="right" vertical="center" wrapText="1"/>
    </xf>
    <xf numFmtId="17" fontId="0" fillId="0" borderId="0" xfId="0" applyNumberFormat="1"/>
    <xf numFmtId="0" fontId="0" fillId="8" borderId="0" xfId="0" applyFill="1"/>
    <xf numFmtId="0" fontId="10" fillId="8" borderId="0" xfId="0" applyFont="1" applyFill="1" applyAlignment="1">
      <alignment wrapText="1"/>
    </xf>
    <xf numFmtId="0" fontId="12" fillId="8" borderId="0" xfId="0" applyFont="1" applyFill="1" applyAlignment="1">
      <alignment wrapText="1"/>
    </xf>
    <xf numFmtId="0" fontId="10" fillId="8" borderId="0" xfId="0" applyFont="1" applyFill="1" applyAlignment="1">
      <alignment horizontal="left" wrapText="1" indent="2"/>
    </xf>
    <xf numFmtId="0" fontId="0" fillId="0" borderId="0" xfId="0" applyProtection="1">
      <protection locked="0" hidden="1"/>
    </xf>
    <xf numFmtId="17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6" xfId="1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7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textRotation="90"/>
      <protection locked="0" hidden="1"/>
    </xf>
    <xf numFmtId="1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0" xfId="1" applyNumberFormat="1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164" fontId="4" fillId="4" borderId="5" xfId="1" applyNumberFormat="1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6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17" fontId="0" fillId="0" borderId="0" xfId="0" applyNumberFormat="1" applyProtection="1">
      <protection locked="0" hidden="1"/>
    </xf>
    <xf numFmtId="0" fontId="14" fillId="0" borderId="0" xfId="0" applyFont="1" applyAlignment="1" applyProtection="1">
      <alignment horizontal="right"/>
      <protection locked="0" hidden="1"/>
    </xf>
    <xf numFmtId="0" fontId="0" fillId="6" borderId="17" xfId="0" applyFill="1" applyBorder="1" applyProtection="1">
      <protection locked="0" hidden="1"/>
    </xf>
    <xf numFmtId="0" fontId="0" fillId="6" borderId="18" xfId="0" applyFill="1" applyBorder="1" applyProtection="1">
      <protection locked="0" hidden="1"/>
    </xf>
    <xf numFmtId="0" fontId="0" fillId="6" borderId="14" xfId="0" applyFill="1" applyBorder="1" applyProtection="1">
      <protection locked="0" hidden="1"/>
    </xf>
    <xf numFmtId="0" fontId="0" fillId="6" borderId="15" xfId="0" applyFill="1" applyBorder="1" applyProtection="1">
      <protection locked="0" hidden="1"/>
    </xf>
    <xf numFmtId="0" fontId="0" fillId="6" borderId="16" xfId="0" applyFill="1" applyBorder="1" applyProtection="1">
      <protection locked="0" hidden="1"/>
    </xf>
    <xf numFmtId="165" fontId="3" fillId="3" borderId="1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1" xfId="0" quotePrefix="1" applyFont="1" applyFill="1" applyBorder="1" applyAlignment="1">
      <alignment horizontal="center" vertical="center" wrapText="1"/>
    </xf>
    <xf numFmtId="17" fontId="3" fillId="3" borderId="11" xfId="0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 applyProtection="1">
      <alignment horizontal="center"/>
      <protection locked="0" hidden="1"/>
    </xf>
    <xf numFmtId="0" fontId="7" fillId="0" borderId="19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center"/>
      <protection locked="0" hidden="1"/>
    </xf>
    <xf numFmtId="17" fontId="9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2" xfId="0" applyFont="1" applyBorder="1" applyAlignment="1" applyProtection="1">
      <alignment horizontal="center"/>
      <protection locked="0" hidden="1"/>
    </xf>
    <xf numFmtId="0" fontId="8" fillId="0" borderId="13" xfId="0" applyFont="1" applyBorder="1" applyAlignment="1" applyProtection="1">
      <alignment horizontal="center"/>
      <protection locked="0" hidden="1"/>
    </xf>
    <xf numFmtId="0" fontId="8" fillId="0" borderId="8" xfId="0" applyFont="1" applyBorder="1" applyAlignment="1" applyProtection="1">
      <alignment horizontal="center" vertical="center" textRotation="90"/>
      <protection locked="0" hidden="1"/>
    </xf>
    <xf numFmtId="0" fontId="8" fillId="0" borderId="9" xfId="0" applyFont="1" applyBorder="1" applyAlignment="1" applyProtection="1">
      <alignment horizontal="center" vertical="center" textRotation="90"/>
      <protection locked="0" hidden="1"/>
    </xf>
    <xf numFmtId="0" fontId="8" fillId="0" borderId="10" xfId="0" applyFont="1" applyBorder="1" applyAlignment="1" applyProtection="1">
      <alignment horizontal="center" vertical="center" textRotation="90"/>
      <protection locked="0" hidden="1"/>
    </xf>
    <xf numFmtId="0" fontId="7" fillId="7" borderId="20" xfId="0" applyFont="1" applyFill="1" applyBorder="1" applyAlignment="1" applyProtection="1">
      <alignment horizontal="left" indent="1"/>
      <protection locked="0" hidden="1"/>
    </xf>
    <xf numFmtId="0" fontId="7" fillId="7" borderId="2" xfId="0" applyFont="1" applyFill="1" applyBorder="1" applyAlignment="1" applyProtection="1">
      <alignment horizontal="left" indent="1"/>
      <protection locked="0" hidden="1"/>
    </xf>
    <xf numFmtId="0" fontId="7" fillId="7" borderId="0" xfId="0" applyFont="1" applyFill="1" applyAlignment="1" applyProtection="1">
      <alignment horizontal="left" indent="1"/>
      <protection locked="0" hidden="1"/>
    </xf>
    <xf numFmtId="0" fontId="7" fillId="7" borderId="4" xfId="0" applyFont="1" applyFill="1" applyBorder="1" applyAlignment="1" applyProtection="1">
      <alignment horizontal="left" indent="1"/>
      <protection locked="0" hidden="1"/>
    </xf>
    <xf numFmtId="17" fontId="7" fillId="7" borderId="6" xfId="0" applyNumberFormat="1" applyFont="1" applyFill="1" applyBorder="1" applyAlignment="1" applyProtection="1">
      <alignment horizontal="left" indent="1"/>
      <protection locked="0" hidden="1"/>
    </xf>
    <xf numFmtId="17" fontId="7" fillId="7" borderId="7" xfId="0" applyNumberFormat="1" applyFont="1" applyFill="1" applyBorder="1" applyAlignment="1" applyProtection="1">
      <alignment horizontal="left" indent="1"/>
      <protection locked="0" hidden="1"/>
    </xf>
    <xf numFmtId="17" fontId="9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20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3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0" xfId="0" applyNumberFormat="1" applyFont="1" applyFill="1" applyAlignment="1" applyProtection="1">
      <alignment horizontal="right" vertical="center" wrapText="1" indent="1"/>
      <protection locked="0" hidden="1"/>
    </xf>
    <xf numFmtId="17" fontId="9" fillId="3" borderId="5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6" xfId="0" applyNumberFormat="1" applyFont="1" applyFill="1" applyBorder="1" applyAlignment="1" applyProtection="1">
      <alignment horizontal="right" vertical="center" wrapText="1" indent="1"/>
      <protection locked="0" hidden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'Matriz mensal'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Matriz mens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4</xdr:row>
      <xdr:rowOff>66675</xdr:rowOff>
    </xdr:from>
    <xdr:to>
      <xdr:col>18</xdr:col>
      <xdr:colOff>561975</xdr:colOff>
      <xdr:row>9</xdr:row>
      <xdr:rowOff>76200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828675"/>
          <a:ext cx="9163050" cy="962025"/>
        </a:xfrm>
        <a:prstGeom prst="rect">
          <a:avLst/>
        </a:prstGeom>
      </xdr:spPr>
    </xdr:pic>
    <xdr:clientData/>
  </xdr:twoCellAnchor>
  <xdr:twoCellAnchor>
    <xdr:from>
      <xdr:col>9</xdr:col>
      <xdr:colOff>590550</xdr:colOff>
      <xdr:row>20</xdr:row>
      <xdr:rowOff>152400</xdr:rowOff>
    </xdr:from>
    <xdr:to>
      <xdr:col>13</xdr:col>
      <xdr:colOff>152400</xdr:colOff>
      <xdr:row>24</xdr:row>
      <xdr:rowOff>123825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76950" y="41148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</a:t>
          </a:r>
          <a:r>
            <a:rPr lang="pt-BR" sz="1400" b="1" baseline="0"/>
            <a:t> MENSAL</a:t>
          </a:r>
          <a:endParaRPr lang="pt-BR" sz="1400" b="1"/>
        </a:p>
      </xdr:txBody>
    </xdr:sp>
    <xdr:clientData/>
  </xdr:twoCellAnchor>
  <xdr:twoCellAnchor>
    <xdr:from>
      <xdr:col>9</xdr:col>
      <xdr:colOff>533400</xdr:colOff>
      <xdr:row>15</xdr:row>
      <xdr:rowOff>0</xdr:rowOff>
    </xdr:from>
    <xdr:to>
      <xdr:col>13</xdr:col>
      <xdr:colOff>95250</xdr:colOff>
      <xdr:row>18</xdr:row>
      <xdr:rowOff>161925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019800" y="30099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 ANUAL</a:t>
          </a:r>
        </a:p>
      </xdr:txBody>
    </xdr:sp>
    <xdr:clientData/>
  </xdr:twoCellAnchor>
  <xdr:twoCellAnchor>
    <xdr:from>
      <xdr:col>16</xdr:col>
      <xdr:colOff>219074</xdr:colOff>
      <xdr:row>5</xdr:row>
      <xdr:rowOff>142874</xdr:rowOff>
    </xdr:from>
    <xdr:to>
      <xdr:col>18</xdr:col>
      <xdr:colOff>390524</xdr:colOff>
      <xdr:row>7</xdr:row>
      <xdr:rowOff>76199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CAADC2EA-2E36-4681-B377-DF44AD52C191}"/>
            </a:ext>
          </a:extLst>
        </xdr:cNvPr>
        <xdr:cNvSpPr/>
      </xdr:nvSpPr>
      <xdr:spPr>
        <a:xfrm>
          <a:off x="9972674" y="1095374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74AA5B-A065-4AC4-8563-9169A48E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52271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372CFB-AA9A-4FC1-AF0C-1471BD27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A24A91-84F0-4337-9BB5-ED8E6EE4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767CC6-A3D1-4B3A-802C-CA9067F4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206219-6779-422A-B6DE-D2D76001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0E45F-F611-4592-B824-0E32CEC9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F54C70-F822-4945-BA63-227006E9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722D66-2A79-4E47-9E31-D038AE9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C2BDA8-8F45-4214-B209-0137E868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52BA19-0AC0-4BA7-9664-58600FC7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2AC4BE-C9D1-4DE5-AB20-F34BE934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AC2008-A402-4C65-8D4F-F7D153A0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0B9716-16EA-4BCF-A5A9-C3F45455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38805A-D1C7-4FE1-A594-30B24B6A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C4D7FC-542E-4A24-BBD2-E856699A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BFB431-8985-4892-BB69-60F2CC79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26EE73-3743-48D8-8262-74058D0B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08B7A2-795A-4C38-8AD8-542D0F66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164AFD-68BB-481D-904F-BE30CC91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725F13-FCFA-4803-90FB-FE0F0EBC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C878DA-FE18-4CA7-8A29-8EF6C7AD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19050C-30F2-491D-BAAE-C0787759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D4BA68-6AB2-4CFF-9222-354A4EFE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F77BCF-CD8E-4E56-84C9-985FB805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FC7F9B-769F-4325-B0CB-F0A47AA8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DC3CEA-9AC5-4C91-AD40-B14197A0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4807A9-EC16-4AC8-AC0D-5CBD0ED8C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BCA848-7371-41B0-8475-43600E43E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FBDA7F-7420-4283-8BD3-4C063871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4ECC11-8DC5-4B85-B802-604CAF10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08D6E0-BFA1-49D2-A204-0963E503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180974</xdr:rowOff>
    </xdr:from>
    <xdr:to>
      <xdr:col>14</xdr:col>
      <xdr:colOff>95412</xdr:colOff>
      <xdr:row>5</xdr:row>
      <xdr:rowOff>190499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180974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6</xdr:row>
      <xdr:rowOff>57150</xdr:rowOff>
    </xdr:from>
    <xdr:to>
      <xdr:col>14</xdr:col>
      <xdr:colOff>47625</xdr:colOff>
      <xdr:row>7</xdr:row>
      <xdr:rowOff>161925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753350" y="1200150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171450</xdr:colOff>
      <xdr:row>8</xdr:row>
      <xdr:rowOff>47625</xdr:rowOff>
    </xdr:from>
    <xdr:to>
      <xdr:col>14</xdr:col>
      <xdr:colOff>66675</xdr:colOff>
      <xdr:row>9</xdr:row>
      <xdr:rowOff>161925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72400" y="159067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ANUAL</a:t>
          </a:r>
        </a:p>
      </xdr:txBody>
    </xdr:sp>
    <xdr:clientData/>
  </xdr:twoCellAnchor>
  <xdr:twoCellAnchor>
    <xdr:from>
      <xdr:col>12</xdr:col>
      <xdr:colOff>28575</xdr:colOff>
      <xdr:row>2</xdr:row>
      <xdr:rowOff>95250</xdr:rowOff>
    </xdr:from>
    <xdr:to>
      <xdr:col>13</xdr:col>
      <xdr:colOff>742950</xdr:colOff>
      <xdr:row>4</xdr:row>
      <xdr:rowOff>28575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2BBEFAC6-B451-45C8-9C2E-80C4DFF4ABEF}"/>
            </a:ext>
          </a:extLst>
        </xdr:cNvPr>
        <xdr:cNvSpPr/>
      </xdr:nvSpPr>
      <xdr:spPr>
        <a:xfrm>
          <a:off x="7629525" y="476250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13</xdr:col>
      <xdr:colOff>257338</xdr:colOff>
      <xdr:row>5</xdr:row>
      <xdr:rowOff>171450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1925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6</xdr:row>
      <xdr:rowOff>85725</xdr:rowOff>
    </xdr:from>
    <xdr:to>
      <xdr:col>14</xdr:col>
      <xdr:colOff>38100</xdr:colOff>
      <xdr:row>7</xdr:row>
      <xdr:rowOff>190500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753350" y="1228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152400</xdr:colOff>
      <xdr:row>8</xdr:row>
      <xdr:rowOff>66675</xdr:rowOff>
    </xdr:from>
    <xdr:to>
      <xdr:col>14</xdr:col>
      <xdr:colOff>47625</xdr:colOff>
      <xdr:row>9</xdr:row>
      <xdr:rowOff>180975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762875" y="1609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MENSAL</a:t>
          </a:r>
        </a:p>
      </xdr:txBody>
    </xdr:sp>
    <xdr:clientData/>
  </xdr:twoCellAnchor>
  <xdr:twoCellAnchor>
    <xdr:from>
      <xdr:col>11</xdr:col>
      <xdr:colOff>228600</xdr:colOff>
      <xdr:row>2</xdr:row>
      <xdr:rowOff>76200</xdr:rowOff>
    </xdr:from>
    <xdr:to>
      <xdr:col>13</xdr:col>
      <xdr:colOff>161925</xdr:colOff>
      <xdr:row>4</xdr:row>
      <xdr:rowOff>9525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64174AAC-57C0-4E7E-97CD-7933CD995D4A}"/>
            </a:ext>
          </a:extLst>
        </xdr:cNvPr>
        <xdr:cNvSpPr/>
      </xdr:nvSpPr>
      <xdr:spPr>
        <a:xfrm>
          <a:off x="7524750" y="457200"/>
          <a:ext cx="162877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CD0A6D-64A9-4E5A-9ED4-4BDB022D3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23AC16-2F84-4FFF-BDC4-271420B5A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3DD68E-547E-48AF-92E5-CC8FD3D8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6960C1-234D-4283-91D8-F668A798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0D22E7-E250-49C5-846D-9A360F842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231EEF-800A-4B0A-B462-2C571C87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6915150" cy="167201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EA2839-F028-4FFF-817A-24540A5B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C04EC0-6023-4F0A-98B5-8FC26385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F930D6-5B10-437A-B9DE-9C3576F3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CFDD71-769E-4398-9D30-B88EF887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D6CC15-EB77-414E-B8A1-8E9FE13B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30EC6F-B54D-4247-A271-6701E3C7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7F3347-12F2-4A59-B94B-FE3319A8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2AB77C-0228-4D4A-A1BB-EB7F575F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3873B2-8A96-42B2-AA06-7743B410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A14EA3-22CB-4866-B7CD-3DE7B168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9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8"/>
  <sheetViews>
    <sheetView workbookViewId="0">
      <selection activeCell="D12" sqref="D12"/>
    </sheetView>
  </sheetViews>
  <sheetFormatPr defaultColWidth="9.140625" defaultRowHeight="15" x14ac:dyDescent="0.25"/>
  <cols>
    <col min="1" max="1" width="1.140625" style="20" customWidth="1"/>
    <col min="2" max="2" width="95" style="20" customWidth="1"/>
    <col min="3" max="16384" width="9.140625" style="20"/>
  </cols>
  <sheetData>
    <row r="1" spans="2:2" ht="5.25" customHeight="1" x14ac:dyDescent="0.25"/>
    <row r="2" spans="2:2" ht="37.5" x14ac:dyDescent="0.3">
      <c r="B2" s="22" t="s">
        <v>27</v>
      </c>
    </row>
    <row r="3" spans="2:2" ht="15" customHeight="1" x14ac:dyDescent="0.3">
      <c r="B3" s="22"/>
    </row>
    <row r="4" spans="2:2" ht="37.5" x14ac:dyDescent="0.3">
      <c r="B4" s="21" t="s">
        <v>26</v>
      </c>
    </row>
    <row r="5" spans="2:2" ht="15" customHeight="1" x14ac:dyDescent="0.3">
      <c r="B5" s="21"/>
    </row>
    <row r="6" spans="2:2" ht="56.25" x14ac:dyDescent="0.3">
      <c r="B6" s="23" t="s">
        <v>25</v>
      </c>
    </row>
    <row r="7" spans="2:2" ht="15" customHeight="1" x14ac:dyDescent="0.3">
      <c r="B7" s="23"/>
    </row>
    <row r="8" spans="2:2" ht="37.5" x14ac:dyDescent="0.3">
      <c r="B8" s="23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42461</v>
      </c>
      <c r="C10" s="3"/>
    </row>
    <row r="11" spans="1:6" ht="15.75" x14ac:dyDescent="0.25">
      <c r="A11" s="1" t="s">
        <v>0</v>
      </c>
      <c r="B11" s="2">
        <v>42461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1278376.77</v>
      </c>
      <c r="D15" s="11">
        <v>1377251.46</v>
      </c>
      <c r="E15" s="11">
        <v>1451383.64</v>
      </c>
      <c r="F15" s="11">
        <v>1559204.5</v>
      </c>
    </row>
    <row r="16" spans="1:6" x14ac:dyDescent="0.25">
      <c r="A16" s="95"/>
      <c r="B16" s="12" t="s">
        <v>4</v>
      </c>
      <c r="C16" s="13">
        <v>1275905.1599999999</v>
      </c>
      <c r="D16" s="13">
        <v>1362676.03</v>
      </c>
      <c r="E16" s="13">
        <v>1453578.48</v>
      </c>
      <c r="F16" s="13">
        <v>1553526.34</v>
      </c>
    </row>
    <row r="17" spans="1:6" x14ac:dyDescent="0.25">
      <c r="A17" s="95"/>
      <c r="B17" s="12" t="s">
        <v>5</v>
      </c>
      <c r="C17" s="13">
        <v>35460.97</v>
      </c>
      <c r="D17" s="13">
        <v>55957.02</v>
      </c>
      <c r="E17" s="13">
        <v>77135.44</v>
      </c>
      <c r="F17" s="13">
        <v>100387.34</v>
      </c>
    </row>
    <row r="18" spans="1:6" x14ac:dyDescent="0.25">
      <c r="A18" s="95"/>
      <c r="B18" s="12" t="s">
        <v>9</v>
      </c>
      <c r="C18" s="13">
        <v>1192976.33</v>
      </c>
      <c r="D18" s="13">
        <v>1269956.95</v>
      </c>
      <c r="E18" s="13">
        <v>1307216.1200000001</v>
      </c>
      <c r="F18" s="13">
        <v>1351661.47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1568859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1093064.96</v>
      </c>
      <c r="D20" s="14">
        <v>1159566</v>
      </c>
      <c r="E20" s="14">
        <v>1238927.68</v>
      </c>
      <c r="F20" s="14">
        <v>1334756.33</v>
      </c>
    </row>
    <row r="21" spans="1:6" x14ac:dyDescent="0.25">
      <c r="A21" s="86"/>
      <c r="B21" s="5" t="s">
        <v>4</v>
      </c>
      <c r="C21" s="14">
        <v>1091420.42</v>
      </c>
      <c r="D21" s="14">
        <v>1163753.19</v>
      </c>
      <c r="E21" s="14">
        <v>1241258.1000000001</v>
      </c>
      <c r="F21" s="14">
        <v>1333073.18</v>
      </c>
    </row>
    <row r="22" spans="1:6" x14ac:dyDescent="0.25">
      <c r="A22" s="86"/>
      <c r="B22" s="5" t="s">
        <v>5</v>
      </c>
      <c r="C22" s="14">
        <v>24453.34</v>
      </c>
      <c r="D22" s="14">
        <v>53193.56</v>
      </c>
      <c r="E22" s="14">
        <v>71675.490000000005</v>
      </c>
      <c r="F22" s="14">
        <v>106996.84</v>
      </c>
    </row>
    <row r="23" spans="1:6" x14ac:dyDescent="0.25">
      <c r="A23" s="86"/>
      <c r="B23" s="5" t="s">
        <v>9</v>
      </c>
      <c r="C23" s="14">
        <v>1032224.74</v>
      </c>
      <c r="D23" s="14">
        <v>1043827.43</v>
      </c>
      <c r="E23" s="14">
        <v>1057778.67</v>
      </c>
      <c r="F23" s="14">
        <v>1081809.93</v>
      </c>
    </row>
    <row r="24" spans="1:6" x14ac:dyDescent="0.25">
      <c r="A24" s="86"/>
      <c r="B24" s="5" t="s">
        <v>10</v>
      </c>
      <c r="C24" s="14">
        <v>1144649.27</v>
      </c>
      <c r="D24" s="14">
        <v>1287261.48</v>
      </c>
      <c r="E24" s="14">
        <v>1396903.41</v>
      </c>
      <c r="F24" s="14">
        <v>1530889.81</v>
      </c>
    </row>
    <row r="25" spans="1:6" ht="15" customHeight="1" x14ac:dyDescent="0.25">
      <c r="A25" s="95" t="s">
        <v>7</v>
      </c>
      <c r="B25" s="4" t="s">
        <v>3</v>
      </c>
      <c r="C25" s="12">
        <v>1194800</v>
      </c>
      <c r="D25" s="12">
        <v>1279351.7</v>
      </c>
      <c r="E25" s="12">
        <v>1357567.87</v>
      </c>
      <c r="F25" s="12">
        <v>1383604.83</v>
      </c>
    </row>
    <row r="26" spans="1:6" x14ac:dyDescent="0.25">
      <c r="A26" s="95"/>
      <c r="B26" s="4" t="s">
        <v>4</v>
      </c>
      <c r="C26" s="12">
        <v>1201566.8999999999</v>
      </c>
      <c r="D26" s="12">
        <v>1264724.6200000001</v>
      </c>
      <c r="E26" s="12">
        <v>1339680.32</v>
      </c>
      <c r="F26" s="12">
        <v>1400290.96</v>
      </c>
    </row>
    <row r="27" spans="1:6" x14ac:dyDescent="0.25">
      <c r="A27" s="95"/>
      <c r="B27" s="4" t="s">
        <v>5</v>
      </c>
      <c r="C27" s="12">
        <v>19428.96</v>
      </c>
      <c r="D27" s="12">
        <v>44894.16</v>
      </c>
      <c r="E27" s="12">
        <v>72443.39</v>
      </c>
      <c r="F27" s="12">
        <v>117695.99</v>
      </c>
    </row>
    <row r="28" spans="1:6" x14ac:dyDescent="0.25">
      <c r="A28" s="95"/>
      <c r="B28" s="4" t="s">
        <v>9</v>
      </c>
      <c r="C28" s="12">
        <v>1170579.1399999999</v>
      </c>
      <c r="D28" s="12">
        <v>1187208.18</v>
      </c>
      <c r="E28" s="12">
        <v>1241867.4099999999</v>
      </c>
      <c r="F28" s="12">
        <v>1273031.94</v>
      </c>
    </row>
    <row r="29" spans="1:6" x14ac:dyDescent="0.25">
      <c r="A29" s="95"/>
      <c r="B29" s="4" t="s">
        <v>10</v>
      </c>
      <c r="C29" s="12">
        <v>1242286.7</v>
      </c>
      <c r="D29" s="12">
        <v>1388367.62</v>
      </c>
      <c r="E29" s="12">
        <v>1523962.05</v>
      </c>
      <c r="F29" s="12">
        <v>1670135.55</v>
      </c>
    </row>
    <row r="30" spans="1:6" ht="15" customHeight="1" x14ac:dyDescent="0.25">
      <c r="A30" s="96" t="s">
        <v>8</v>
      </c>
      <c r="B30" s="5" t="s">
        <v>3</v>
      </c>
      <c r="C30" s="14">
        <v>-100450</v>
      </c>
      <c r="D30" s="14">
        <v>-103514.56</v>
      </c>
      <c r="E30" s="14">
        <v>-78738.47</v>
      </c>
      <c r="F30" s="14">
        <v>-36001.82</v>
      </c>
    </row>
    <row r="31" spans="1:6" x14ac:dyDescent="0.25">
      <c r="A31" s="96"/>
      <c r="B31" s="5" t="s">
        <v>4</v>
      </c>
      <c r="C31" s="14">
        <v>-108041.64</v>
      </c>
      <c r="D31" s="14">
        <v>-99039.86</v>
      </c>
      <c r="E31" s="14">
        <v>-87238.63</v>
      </c>
      <c r="F31" s="14">
        <v>-52186.74</v>
      </c>
    </row>
    <row r="32" spans="1:6" x14ac:dyDescent="0.25">
      <c r="A32" s="96"/>
      <c r="B32" s="5" t="s">
        <v>5</v>
      </c>
      <c r="C32" s="14">
        <v>17012.34</v>
      </c>
      <c r="D32" s="14">
        <v>40594.04</v>
      </c>
      <c r="E32" s="14">
        <v>60867.9</v>
      </c>
      <c r="F32" s="14">
        <v>81675.81</v>
      </c>
    </row>
    <row r="33" spans="1:14" ht="15" customHeight="1" x14ac:dyDescent="0.25">
      <c r="A33" s="96"/>
      <c r="B33" s="5" t="s">
        <v>9</v>
      </c>
      <c r="C33" s="14">
        <v>-142680.26999999999</v>
      </c>
      <c r="D33" s="14">
        <v>-179700.36</v>
      </c>
      <c r="E33" s="14">
        <v>-190291.86</v>
      </c>
      <c r="F33" s="14">
        <v>-195681</v>
      </c>
    </row>
    <row r="34" spans="1:14" x14ac:dyDescent="0.25">
      <c r="A34" s="96"/>
      <c r="B34" s="5" t="s">
        <v>10</v>
      </c>
      <c r="C34" s="14">
        <v>-86716.14</v>
      </c>
      <c r="D34" s="14">
        <v>2737.04</v>
      </c>
      <c r="E34" s="14">
        <v>35500</v>
      </c>
      <c r="F34" s="14">
        <v>76000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80</v>
      </c>
      <c r="E35" s="12">
        <v>84.45</v>
      </c>
      <c r="F35" s="12">
        <v>84.03</v>
      </c>
    </row>
    <row r="36" spans="1:14" x14ac:dyDescent="0.25">
      <c r="A36" s="97"/>
      <c r="B36" s="4" t="s">
        <v>4</v>
      </c>
      <c r="C36" s="12">
        <v>74.989999999999995</v>
      </c>
      <c r="D36" s="12">
        <v>79.75</v>
      </c>
      <c r="E36" s="12">
        <v>83.39</v>
      </c>
      <c r="F36" s="12">
        <v>85.29</v>
      </c>
    </row>
    <row r="37" spans="1:14" x14ac:dyDescent="0.25">
      <c r="A37" s="97"/>
      <c r="B37" s="4" t="s">
        <v>5</v>
      </c>
      <c r="C37" s="12">
        <v>1.69</v>
      </c>
      <c r="D37" s="12">
        <v>2.84</v>
      </c>
      <c r="E37" s="12">
        <v>3.95</v>
      </c>
      <c r="F37" s="12">
        <v>6.23</v>
      </c>
    </row>
    <row r="38" spans="1:14" x14ac:dyDescent="0.25">
      <c r="A38" s="97"/>
      <c r="B38" s="4" t="s">
        <v>9</v>
      </c>
      <c r="C38" s="12">
        <v>72.53</v>
      </c>
      <c r="D38" s="12">
        <v>72</v>
      </c>
      <c r="E38" s="12">
        <v>77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83.82</v>
      </c>
      <c r="E39" s="15">
        <v>89.12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42461</v>
      </c>
      <c r="D43" s="9">
        <v>42491</v>
      </c>
      <c r="E43" s="9">
        <v>42522</v>
      </c>
      <c r="F43" s="9">
        <v>42552</v>
      </c>
      <c r="G43" s="9">
        <v>42583</v>
      </c>
      <c r="H43" s="9">
        <v>42614</v>
      </c>
      <c r="I43" s="9">
        <v>42644</v>
      </c>
      <c r="J43" s="9">
        <v>42675</v>
      </c>
      <c r="K43" s="9">
        <v>42705</v>
      </c>
      <c r="L43" s="9">
        <v>42736</v>
      </c>
      <c r="M43" s="9">
        <v>42767</v>
      </c>
      <c r="N43" s="9">
        <v>42795</v>
      </c>
    </row>
    <row r="44" spans="1:14" ht="15" customHeight="1" x14ac:dyDescent="0.25">
      <c r="A44" s="94" t="s">
        <v>11</v>
      </c>
      <c r="B44" s="4" t="s">
        <v>3</v>
      </c>
      <c r="C44" s="16">
        <v>112449.3</v>
      </c>
      <c r="D44" s="16">
        <v>96157.31</v>
      </c>
      <c r="E44" s="16">
        <v>99891.24</v>
      </c>
      <c r="F44" s="16">
        <v>107964.64</v>
      </c>
      <c r="G44" s="16">
        <v>98743.92</v>
      </c>
      <c r="H44" s="16">
        <v>98789.58</v>
      </c>
      <c r="I44" s="16">
        <v>108154.75</v>
      </c>
      <c r="J44" s="16">
        <v>100200</v>
      </c>
      <c r="K44" s="16">
        <v>128317.79</v>
      </c>
      <c r="L44" s="16">
        <v>138060.78</v>
      </c>
      <c r="M44" s="16">
        <v>95325.91</v>
      </c>
      <c r="N44" s="16">
        <v>103382.1</v>
      </c>
    </row>
    <row r="45" spans="1:14" x14ac:dyDescent="0.25">
      <c r="A45" s="95"/>
      <c r="B45" s="4" t="s">
        <v>4</v>
      </c>
      <c r="C45" s="16">
        <v>113109.92</v>
      </c>
      <c r="D45" s="16">
        <v>97496.2</v>
      </c>
      <c r="E45" s="16">
        <v>100033.86</v>
      </c>
      <c r="F45" s="16">
        <v>108020.02</v>
      </c>
      <c r="G45" s="16">
        <v>98924.89</v>
      </c>
      <c r="H45" s="16">
        <v>100133.85</v>
      </c>
      <c r="I45" s="16">
        <v>108133.11</v>
      </c>
      <c r="J45" s="16">
        <v>102058.73</v>
      </c>
      <c r="K45" s="16">
        <v>127423.46</v>
      </c>
      <c r="L45" s="16">
        <v>138200.07</v>
      </c>
      <c r="M45" s="16">
        <v>98965.2</v>
      </c>
      <c r="N45" s="16">
        <v>105280.77</v>
      </c>
    </row>
    <row r="46" spans="1:14" x14ac:dyDescent="0.25">
      <c r="A46" s="95"/>
      <c r="B46" s="4" t="s">
        <v>5</v>
      </c>
      <c r="C46" s="16">
        <v>6459.94</v>
      </c>
      <c r="D46" s="16">
        <v>5436.49</v>
      </c>
      <c r="E46" s="16">
        <v>3223.7</v>
      </c>
      <c r="F46" s="16">
        <v>3681.86</v>
      </c>
      <c r="G46" s="16">
        <v>4086.96</v>
      </c>
      <c r="H46" s="16">
        <v>4641.43</v>
      </c>
      <c r="I46" s="16">
        <v>5034.0200000000004</v>
      </c>
      <c r="J46" s="16">
        <v>5765.28</v>
      </c>
      <c r="K46" s="16">
        <v>7639.5</v>
      </c>
      <c r="L46" s="16">
        <v>7598.91</v>
      </c>
      <c r="M46" s="16">
        <v>11941.04</v>
      </c>
      <c r="N46" s="16">
        <v>13592.89</v>
      </c>
    </row>
    <row r="47" spans="1:14" ht="15" customHeight="1" x14ac:dyDescent="0.25">
      <c r="A47" s="95"/>
      <c r="B47" s="4" t="s">
        <v>9</v>
      </c>
      <c r="C47" s="16">
        <v>96212.11</v>
      </c>
      <c r="D47" s="16">
        <v>91681.9</v>
      </c>
      <c r="E47" s="16">
        <v>93769.72</v>
      </c>
      <c r="F47" s="16">
        <v>101419.06</v>
      </c>
      <c r="G47" s="16">
        <v>91879.31</v>
      </c>
      <c r="H47" s="16">
        <v>94319.62</v>
      </c>
      <c r="I47" s="16">
        <v>99181.39</v>
      </c>
      <c r="J47" s="16">
        <v>94323.15</v>
      </c>
      <c r="K47" s="16">
        <v>106529.43</v>
      </c>
      <c r="L47" s="16">
        <v>128895.9</v>
      </c>
      <c r="M47" s="16">
        <v>87839.1</v>
      </c>
      <c r="N47" s="16">
        <v>87850.75</v>
      </c>
    </row>
    <row r="48" spans="1:14" x14ac:dyDescent="0.25">
      <c r="A48" s="95"/>
      <c r="B48" s="4" t="s">
        <v>10</v>
      </c>
      <c r="C48" s="16">
        <v>126939.36</v>
      </c>
      <c r="D48" s="16">
        <v>112327.47</v>
      </c>
      <c r="E48" s="16">
        <v>106342.02</v>
      </c>
      <c r="F48" s="16">
        <v>114490.5</v>
      </c>
      <c r="G48" s="16">
        <v>106979.03</v>
      </c>
      <c r="H48" s="16">
        <v>110406</v>
      </c>
      <c r="I48" s="16">
        <v>117904.5</v>
      </c>
      <c r="J48" s="16">
        <v>113850.75</v>
      </c>
      <c r="K48" s="16">
        <v>138946.44</v>
      </c>
      <c r="L48" s="16">
        <v>151084.01</v>
      </c>
      <c r="M48" s="16">
        <v>131017.76</v>
      </c>
      <c r="N48" s="16">
        <v>139625.63</v>
      </c>
    </row>
    <row r="49" spans="1:14" ht="15" customHeight="1" x14ac:dyDescent="0.25">
      <c r="A49" s="86" t="s">
        <v>6</v>
      </c>
      <c r="B49" s="5" t="s">
        <v>3</v>
      </c>
      <c r="C49" s="17">
        <v>99766</v>
      </c>
      <c r="D49" s="17">
        <v>77876.87</v>
      </c>
      <c r="E49" s="17">
        <v>83626.62</v>
      </c>
      <c r="F49" s="17">
        <v>95706.79</v>
      </c>
      <c r="G49" s="17">
        <v>82887.8</v>
      </c>
      <c r="H49" s="17">
        <v>86216.55</v>
      </c>
      <c r="I49" s="17">
        <v>94095.5</v>
      </c>
      <c r="J49" s="17">
        <v>84117.1</v>
      </c>
      <c r="K49" s="17">
        <v>110198.85</v>
      </c>
      <c r="L49" s="17">
        <v>119119.83</v>
      </c>
      <c r="M49" s="17">
        <v>73979.97</v>
      </c>
      <c r="N49" s="17">
        <v>89489</v>
      </c>
    </row>
    <row r="50" spans="1:14" x14ac:dyDescent="0.25">
      <c r="A50" s="86"/>
      <c r="B50" s="5" t="s">
        <v>4</v>
      </c>
      <c r="C50" s="17">
        <v>100260.11</v>
      </c>
      <c r="D50" s="17">
        <v>77837.100000000006</v>
      </c>
      <c r="E50" s="17">
        <v>84042.559999999998</v>
      </c>
      <c r="F50" s="17">
        <v>94837.29</v>
      </c>
      <c r="G50" s="17">
        <v>82978.559999999998</v>
      </c>
      <c r="H50" s="17">
        <v>86636.01</v>
      </c>
      <c r="I50" s="17">
        <v>93861.57</v>
      </c>
      <c r="J50" s="17">
        <v>83682.61</v>
      </c>
      <c r="K50" s="17">
        <v>108970.25</v>
      </c>
      <c r="L50" s="17">
        <v>119710.15</v>
      </c>
      <c r="M50" s="17">
        <v>74755.820000000007</v>
      </c>
      <c r="N50" s="17">
        <v>88295.71</v>
      </c>
    </row>
    <row r="51" spans="1:14" x14ac:dyDescent="0.25">
      <c r="A51" s="86"/>
      <c r="B51" s="5" t="s">
        <v>5</v>
      </c>
      <c r="C51" s="17">
        <v>7175.42</v>
      </c>
      <c r="D51" s="17">
        <v>1654.44</v>
      </c>
      <c r="E51" s="17">
        <v>2893.51</v>
      </c>
      <c r="F51" s="17">
        <v>3937.34</v>
      </c>
      <c r="G51" s="17">
        <v>3584</v>
      </c>
      <c r="H51" s="17">
        <v>3573.45</v>
      </c>
      <c r="I51" s="17">
        <v>5192.37</v>
      </c>
      <c r="J51" s="17">
        <v>5279.1</v>
      </c>
      <c r="K51" s="17">
        <v>5302.67</v>
      </c>
      <c r="L51" s="17">
        <v>9157.74</v>
      </c>
      <c r="M51" s="17">
        <v>5618.64</v>
      </c>
      <c r="N51" s="17">
        <v>8338.43</v>
      </c>
    </row>
    <row r="52" spans="1:14" ht="15" customHeight="1" x14ac:dyDescent="0.25">
      <c r="A52" s="86"/>
      <c r="B52" s="5" t="s">
        <v>9</v>
      </c>
      <c r="C52" s="17">
        <v>80719</v>
      </c>
      <c r="D52" s="17">
        <v>73779</v>
      </c>
      <c r="E52" s="17">
        <v>78675</v>
      </c>
      <c r="F52" s="17">
        <v>87661.71</v>
      </c>
      <c r="G52" s="17">
        <v>76373.42</v>
      </c>
      <c r="H52" s="17">
        <v>80629.58</v>
      </c>
      <c r="I52" s="17">
        <v>80143</v>
      </c>
      <c r="J52" s="17">
        <v>75671.98</v>
      </c>
      <c r="K52" s="17">
        <v>98456.98</v>
      </c>
      <c r="L52" s="17">
        <v>106783.58</v>
      </c>
      <c r="M52" s="17">
        <v>67060.149999999994</v>
      </c>
      <c r="N52" s="17">
        <v>67397.13</v>
      </c>
    </row>
    <row r="53" spans="1:14" x14ac:dyDescent="0.25">
      <c r="A53" s="86"/>
      <c r="B53" s="5" t="s">
        <v>10</v>
      </c>
      <c r="C53" s="17">
        <v>110853.59</v>
      </c>
      <c r="D53" s="17">
        <v>80467.62</v>
      </c>
      <c r="E53" s="17">
        <v>88239.74</v>
      </c>
      <c r="F53" s="17">
        <v>101021.55</v>
      </c>
      <c r="G53" s="17">
        <v>91898</v>
      </c>
      <c r="H53" s="17">
        <v>94621.440000000002</v>
      </c>
      <c r="I53" s="17">
        <v>101865</v>
      </c>
      <c r="J53" s="17">
        <v>93272</v>
      </c>
      <c r="K53" s="17">
        <v>119459.88</v>
      </c>
      <c r="L53" s="17">
        <v>138669</v>
      </c>
      <c r="M53" s="17">
        <v>89914.12</v>
      </c>
      <c r="N53" s="17">
        <v>101927.9</v>
      </c>
    </row>
    <row r="54" spans="1:14" ht="15" customHeight="1" x14ac:dyDescent="0.25">
      <c r="A54" s="95" t="s">
        <v>7</v>
      </c>
      <c r="B54" s="4" t="s">
        <v>3</v>
      </c>
      <c r="C54" s="16">
        <v>96927.75</v>
      </c>
      <c r="D54" s="16">
        <v>91910.720000000001</v>
      </c>
      <c r="E54" s="16">
        <v>94867.16</v>
      </c>
      <c r="F54" s="16">
        <v>106079.72</v>
      </c>
      <c r="G54" s="16">
        <v>92033.79</v>
      </c>
      <c r="H54" s="16">
        <v>96595.56</v>
      </c>
      <c r="I54" s="16">
        <v>106371.69</v>
      </c>
      <c r="J54" s="16">
        <v>104283.25</v>
      </c>
      <c r="K54" s="16">
        <v>122718.54</v>
      </c>
      <c r="L54" s="16">
        <v>114117.87</v>
      </c>
      <c r="M54" s="16">
        <v>96627.82</v>
      </c>
      <c r="N54" s="16">
        <v>92467.43</v>
      </c>
    </row>
    <row r="55" spans="1:14" x14ac:dyDescent="0.25">
      <c r="A55" s="95"/>
      <c r="B55" s="4" t="s">
        <v>4</v>
      </c>
      <c r="C55" s="16">
        <v>96075.18</v>
      </c>
      <c r="D55" s="16">
        <v>92009.57</v>
      </c>
      <c r="E55" s="16">
        <v>95414.22</v>
      </c>
      <c r="F55" s="16">
        <v>106818.69</v>
      </c>
      <c r="G55" s="16">
        <v>93533.47</v>
      </c>
      <c r="H55" s="16">
        <v>99306.559999999998</v>
      </c>
      <c r="I55" s="16">
        <v>104943.05</v>
      </c>
      <c r="J55" s="16">
        <v>104487.51</v>
      </c>
      <c r="K55" s="16">
        <v>121752.45</v>
      </c>
      <c r="L55" s="16">
        <v>112736.93</v>
      </c>
      <c r="M55" s="16">
        <v>95899.08</v>
      </c>
      <c r="N55" s="16">
        <v>93500.99</v>
      </c>
    </row>
    <row r="56" spans="1:14" x14ac:dyDescent="0.25">
      <c r="A56" s="95"/>
      <c r="B56" s="4" t="s">
        <v>5</v>
      </c>
      <c r="C56" s="16">
        <v>4593.3999999999996</v>
      </c>
      <c r="D56" s="16">
        <v>2210.31</v>
      </c>
      <c r="E56" s="16">
        <v>3688.28</v>
      </c>
      <c r="F56" s="16">
        <v>4814.53</v>
      </c>
      <c r="G56" s="16">
        <v>4172.3500000000004</v>
      </c>
      <c r="H56" s="16">
        <v>6543.04</v>
      </c>
      <c r="I56" s="16">
        <v>6253.74</v>
      </c>
      <c r="J56" s="16">
        <v>4034.9</v>
      </c>
      <c r="K56" s="16">
        <v>11868.46</v>
      </c>
      <c r="L56" s="16">
        <v>6934.93</v>
      </c>
      <c r="M56" s="16">
        <v>4071.74</v>
      </c>
      <c r="N56" s="16">
        <v>5696.66</v>
      </c>
    </row>
    <row r="57" spans="1:14" ht="15" customHeight="1" x14ac:dyDescent="0.25">
      <c r="A57" s="95"/>
      <c r="B57" s="4" t="s">
        <v>9</v>
      </c>
      <c r="C57" s="16">
        <v>83508</v>
      </c>
      <c r="D57" s="16">
        <v>86287</v>
      </c>
      <c r="E57" s="16">
        <v>87882</v>
      </c>
      <c r="F57" s="16">
        <v>95176.72</v>
      </c>
      <c r="G57" s="16">
        <v>88337.56</v>
      </c>
      <c r="H57" s="16">
        <v>88936.13</v>
      </c>
      <c r="I57" s="16">
        <v>92855.37</v>
      </c>
      <c r="J57" s="16">
        <v>96328.71</v>
      </c>
      <c r="K57" s="16">
        <v>103656.38</v>
      </c>
      <c r="L57" s="16">
        <v>97555.62</v>
      </c>
      <c r="M57" s="16">
        <v>86831.79</v>
      </c>
      <c r="N57" s="16">
        <v>80730</v>
      </c>
    </row>
    <row r="58" spans="1:14" x14ac:dyDescent="0.25">
      <c r="A58" s="95"/>
      <c r="B58" s="4" t="s">
        <v>10</v>
      </c>
      <c r="C58" s="16">
        <v>102167.21</v>
      </c>
      <c r="D58" s="16">
        <v>95355.11</v>
      </c>
      <c r="E58" s="16">
        <v>103746.27</v>
      </c>
      <c r="F58" s="16">
        <v>117945.60000000001</v>
      </c>
      <c r="G58" s="16">
        <v>105207.4</v>
      </c>
      <c r="H58" s="16">
        <v>112667.75</v>
      </c>
      <c r="I58" s="16">
        <v>116824</v>
      </c>
      <c r="J58" s="16">
        <v>115065</v>
      </c>
      <c r="K58" s="16">
        <v>151079.34</v>
      </c>
      <c r="L58" s="16">
        <v>122279</v>
      </c>
      <c r="M58" s="16">
        <v>102354.44</v>
      </c>
      <c r="N58" s="16">
        <v>102653</v>
      </c>
    </row>
    <row r="59" spans="1:14" ht="15" customHeight="1" x14ac:dyDescent="0.25">
      <c r="A59" s="86" t="s">
        <v>8</v>
      </c>
      <c r="B59" s="5" t="s">
        <v>3</v>
      </c>
      <c r="C59" s="17">
        <v>3620.2</v>
      </c>
      <c r="D59" s="17">
        <v>-13726</v>
      </c>
      <c r="E59" s="17">
        <v>-11267.74</v>
      </c>
      <c r="F59" s="17">
        <v>-10472.56</v>
      </c>
      <c r="G59" s="17">
        <v>-9951.26</v>
      </c>
      <c r="H59" s="17">
        <v>-10970.55</v>
      </c>
      <c r="I59" s="17">
        <v>-13758.63</v>
      </c>
      <c r="J59" s="17">
        <v>-21173.67</v>
      </c>
      <c r="K59" s="17">
        <v>-13685.1</v>
      </c>
      <c r="L59" s="17">
        <v>7115.82</v>
      </c>
      <c r="M59" s="17">
        <v>-22581</v>
      </c>
      <c r="N59" s="17">
        <v>-4274.42</v>
      </c>
    </row>
    <row r="60" spans="1:14" x14ac:dyDescent="0.25">
      <c r="A60" s="86"/>
      <c r="B60" s="5" t="s">
        <v>4</v>
      </c>
      <c r="C60" s="17">
        <v>4184.92</v>
      </c>
      <c r="D60" s="17">
        <v>-13796.09</v>
      </c>
      <c r="E60" s="17">
        <v>-11546.31</v>
      </c>
      <c r="F60" s="17">
        <v>-11981.4</v>
      </c>
      <c r="G60" s="17">
        <v>-10917.19</v>
      </c>
      <c r="H60" s="17">
        <v>-12670.49</v>
      </c>
      <c r="I60" s="17">
        <v>-11081.54</v>
      </c>
      <c r="J60" s="17">
        <v>-19557.97</v>
      </c>
      <c r="K60" s="17">
        <v>-11515.74</v>
      </c>
      <c r="L60" s="17">
        <v>6973.23</v>
      </c>
      <c r="M60" s="17">
        <v>-21143.34</v>
      </c>
      <c r="N60" s="17">
        <v>-5205.28</v>
      </c>
    </row>
    <row r="61" spans="1:14" x14ac:dyDescent="0.25">
      <c r="A61" s="86"/>
      <c r="B61" s="5" t="s">
        <v>5</v>
      </c>
      <c r="C61" s="17">
        <v>6836.43</v>
      </c>
      <c r="D61" s="17">
        <v>2926.48</v>
      </c>
      <c r="E61" s="17">
        <v>4453.41</v>
      </c>
      <c r="F61" s="17">
        <v>6189.81</v>
      </c>
      <c r="G61" s="17">
        <v>5198.34</v>
      </c>
      <c r="H61" s="17">
        <v>7622.6</v>
      </c>
      <c r="I61" s="17">
        <v>7607.48</v>
      </c>
      <c r="J61" s="17">
        <v>6777.03</v>
      </c>
      <c r="K61" s="17">
        <v>8541.16</v>
      </c>
      <c r="L61" s="17">
        <v>9910.7800000000007</v>
      </c>
      <c r="M61" s="17">
        <v>6567.06</v>
      </c>
      <c r="N61" s="17">
        <v>9948.91</v>
      </c>
    </row>
    <row r="62" spans="1:14" x14ac:dyDescent="0.25">
      <c r="A62" s="86"/>
      <c r="B62" s="5" t="s">
        <v>9</v>
      </c>
      <c r="C62" s="17">
        <v>-11636.72</v>
      </c>
      <c r="D62" s="17">
        <v>-18687.18</v>
      </c>
      <c r="E62" s="17">
        <v>-20438.16</v>
      </c>
      <c r="F62" s="17">
        <v>-30283.89</v>
      </c>
      <c r="G62" s="17">
        <v>-23532.19</v>
      </c>
      <c r="H62" s="17">
        <v>-24857.38</v>
      </c>
      <c r="I62" s="17">
        <v>-22241</v>
      </c>
      <c r="J62" s="17">
        <v>-28689.59</v>
      </c>
      <c r="K62" s="17">
        <v>-27585</v>
      </c>
      <c r="L62" s="17">
        <v>-6142.38</v>
      </c>
      <c r="M62" s="17">
        <v>-32204.21</v>
      </c>
      <c r="N62" s="17">
        <v>-25070.3</v>
      </c>
    </row>
    <row r="63" spans="1:14" ht="15.75" thickBot="1" x14ac:dyDescent="0.3">
      <c r="A63" s="87"/>
      <c r="B63" s="6" t="s">
        <v>10</v>
      </c>
      <c r="C63" s="18">
        <v>14435.32</v>
      </c>
      <c r="D63" s="18">
        <v>-6597.65</v>
      </c>
      <c r="E63" s="18">
        <v>-4070.35</v>
      </c>
      <c r="F63" s="18">
        <v>-3329.41</v>
      </c>
      <c r="G63" s="18">
        <v>-3684.84</v>
      </c>
      <c r="H63" s="18">
        <v>5685.31</v>
      </c>
      <c r="I63" s="18">
        <v>2415</v>
      </c>
      <c r="J63" s="18">
        <v>-4509</v>
      </c>
      <c r="K63" s="18">
        <v>3143</v>
      </c>
      <c r="L63" s="18">
        <v>24815</v>
      </c>
      <c r="M63" s="18">
        <v>-8563.7000000000007</v>
      </c>
      <c r="N63" s="18">
        <v>9511.9699999999993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AC02-8CBF-48AD-A93A-C519FEFE2652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45231</v>
      </c>
      <c r="C10" s="3"/>
    </row>
    <row r="11" spans="1:12" ht="15.75" x14ac:dyDescent="0.25">
      <c r="A11" s="1" t="s">
        <v>0</v>
      </c>
      <c r="B11" s="2">
        <v>45231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2330000</v>
      </c>
      <c r="D15" s="11">
        <v>2522008</v>
      </c>
      <c r="E15" s="11">
        <v>2684337.6</v>
      </c>
      <c r="F15" s="11">
        <v>2844725.835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2308002.8940816331</v>
      </c>
      <c r="D16" s="13">
        <v>2497523.3395744688</v>
      </c>
      <c r="E16" s="13">
        <v>2644670.9376744181</v>
      </c>
      <c r="F16" s="13">
        <v>2803039.3275000001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138303.19512319649</v>
      </c>
      <c r="D17" s="13">
        <v>158970.7597868141</v>
      </c>
      <c r="E17" s="13">
        <v>179484.10071958881</v>
      </c>
      <c r="F17" s="13">
        <v>210321.1406211874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1487648.66</v>
      </c>
      <c r="D18" s="13">
        <v>1688310.83</v>
      </c>
      <c r="E18" s="13">
        <v>1791262.46</v>
      </c>
      <c r="F18" s="13">
        <v>1866861.03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2443309</v>
      </c>
      <c r="D19" s="13">
        <v>2718108.92</v>
      </c>
      <c r="E19" s="13">
        <v>2845161.89</v>
      </c>
      <c r="F19" s="13">
        <v>3042046.03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1906132.65</v>
      </c>
      <c r="D20" s="14">
        <v>2077803.6</v>
      </c>
      <c r="E20" s="14">
        <v>2210401.2999999998</v>
      </c>
      <c r="F20" s="14">
        <v>2356635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1906794.847307692</v>
      </c>
      <c r="D21" s="14">
        <v>2067378.9998076931</v>
      </c>
      <c r="E21" s="14">
        <v>2195292.2025531912</v>
      </c>
      <c r="F21" s="14">
        <v>2337923.3546511629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49940.157621963262</v>
      </c>
      <c r="D22" s="14">
        <v>67342.923809535016</v>
      </c>
      <c r="E22" s="14">
        <v>75944.893260583311</v>
      </c>
      <c r="F22" s="14">
        <v>63821.141478981503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2037956.55</v>
      </c>
      <c r="D24" s="14">
        <v>2201789.65</v>
      </c>
      <c r="E24" s="14">
        <v>2316110.7599999998</v>
      </c>
      <c r="F24" s="14">
        <v>2473917.67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2020199.2749999999</v>
      </c>
      <c r="D25" s="12">
        <v>2168647.79</v>
      </c>
      <c r="E25" s="12">
        <v>2280456</v>
      </c>
      <c r="F25" s="12">
        <v>2412890.5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2013494.6136538461</v>
      </c>
      <c r="D26" s="12">
        <v>2163439.4228846151</v>
      </c>
      <c r="E26" s="12">
        <v>2285847.33425532</v>
      </c>
      <c r="F26" s="12">
        <v>2404634.526428571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51088.534553951627</v>
      </c>
      <c r="D27" s="12">
        <v>64097.982870172003</v>
      </c>
      <c r="E27" s="12">
        <v>50472.252855270119</v>
      </c>
      <c r="F27" s="12">
        <v>58513.321185621433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2189741.65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2503063.7000000002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-113512</v>
      </c>
      <c r="D30" s="14">
        <v>-90237.239999999991</v>
      </c>
      <c r="E30" s="14">
        <v>-76368.66</v>
      </c>
      <c r="F30" s="14">
        <v>-51894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-114519.7318867924</v>
      </c>
      <c r="D31" s="14">
        <v>-91461.585185185177</v>
      </c>
      <c r="E31" s="14">
        <v>-77749.721632653062</v>
      </c>
      <c r="F31" s="14">
        <v>-63626.394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12909.08873861716</v>
      </c>
      <c r="D32" s="14">
        <v>35556.908622569077</v>
      </c>
      <c r="E32" s="14">
        <v>36658.342874651753</v>
      </c>
      <c r="F32" s="14">
        <v>49567.534729450737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-149898</v>
      </c>
      <c r="D33" s="14">
        <v>-193361</v>
      </c>
      <c r="E33" s="14">
        <v>-177019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-89797.46</v>
      </c>
      <c r="D34" s="14">
        <v>15989.93</v>
      </c>
      <c r="E34" s="14">
        <v>-6955.51</v>
      </c>
      <c r="F34" s="14">
        <v>37178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75.81</v>
      </c>
      <c r="D35" s="12">
        <v>78.8</v>
      </c>
      <c r="E35" s="12">
        <v>81.2</v>
      </c>
      <c r="F35" s="12">
        <v>83.484999999999999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76.041836734693888</v>
      </c>
      <c r="D36" s="12">
        <v>79.016530612244892</v>
      </c>
      <c r="E36" s="12">
        <v>81.410666666666671</v>
      </c>
      <c r="F36" s="12">
        <v>83.641190476190488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1.1951075151588351</v>
      </c>
      <c r="D37" s="12">
        <v>1.484669647627052</v>
      </c>
      <c r="E37" s="12">
        <v>1.9659284181919101</v>
      </c>
      <c r="F37" s="12">
        <v>2.275521063223843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</v>
      </c>
      <c r="D38" s="12">
        <v>75.94</v>
      </c>
      <c r="E38" s="12">
        <v>77.099999999999994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81.2</v>
      </c>
      <c r="D39" s="12">
        <v>83.5</v>
      </c>
      <c r="E39" s="12">
        <v>87.43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-682201.9</v>
      </c>
      <c r="D40" s="14">
        <v>-625642.1</v>
      </c>
      <c r="E40" s="14">
        <v>-580412.06000000006</v>
      </c>
      <c r="F40" s="14">
        <v>-630485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-595444.8108571429</v>
      </c>
      <c r="D41" s="14">
        <v>-609701.7231428572</v>
      </c>
      <c r="E41" s="14">
        <v>-577780.67749999987</v>
      </c>
      <c r="F41" s="14">
        <v>-580443.2441935481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297463.93399555638</v>
      </c>
      <c r="D42" s="14">
        <v>195901.2595593117</v>
      </c>
      <c r="E42" s="14">
        <v>208263.747601212</v>
      </c>
      <c r="F42" s="14">
        <v>221663.61833339531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-898577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621600.18000000005</v>
      </c>
      <c r="D44" s="30">
        <v>-7.3</v>
      </c>
      <c r="E44" s="30">
        <v>-6.2</v>
      </c>
      <c r="F44" s="30">
        <v>-6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4.9600000000000009</v>
      </c>
      <c r="D45" s="12">
        <v>4.5</v>
      </c>
      <c r="E45" s="12">
        <v>4.43</v>
      </c>
      <c r="F45" s="12">
        <v>4.1550000000000002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4.7250000000000014</v>
      </c>
      <c r="D46" s="12">
        <v>4.5925714285714294</v>
      </c>
      <c r="E46" s="12">
        <v>4.4081818181818182</v>
      </c>
      <c r="F46" s="12">
        <v>4.1924999999999999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1.176951267348944</v>
      </c>
      <c r="D47" s="12">
        <v>0.7081805305609199</v>
      </c>
      <c r="E47" s="12">
        <v>0.49968399104743272</v>
      </c>
      <c r="F47" s="12">
        <v>0.66524795280382287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3.24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5.2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4.4800000000000004</v>
      </c>
      <c r="D50" s="14">
        <v>3.8450000000000002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4.4635294117647062</v>
      </c>
      <c r="D51" s="14">
        <v>3.827941176470588</v>
      </c>
      <c r="E51" s="14">
        <v>3.6151515151515161</v>
      </c>
      <c r="F51" s="14">
        <v>3.5399999999999991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0.40245370411665909</v>
      </c>
      <c r="D52" s="14">
        <v>0.40715405030204699</v>
      </c>
      <c r="E52" s="14">
        <v>0.38714597708843318</v>
      </c>
      <c r="F52" s="14">
        <v>0.43016557770517178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3.69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5.5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10694467</v>
      </c>
      <c r="D55" s="12">
        <v>11319886</v>
      </c>
      <c r="E55" s="12">
        <v>12001750</v>
      </c>
      <c r="F55" s="12">
        <v>12721994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10670001.86868421</v>
      </c>
      <c r="D56" s="12">
        <v>11315192.37578948</v>
      </c>
      <c r="E56" s="12">
        <v>12002129.828684211</v>
      </c>
      <c r="F56" s="12">
        <v>12715496.353055559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106626.8554539191</v>
      </c>
      <c r="D57" s="12">
        <v>218577.09166404439</v>
      </c>
      <c r="E57" s="12">
        <v>241956.31564355141</v>
      </c>
      <c r="F57" s="12">
        <v>273054.6258673722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10888340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47</v>
      </c>
      <c r="D63" s="9" t="s">
        <v>48</v>
      </c>
      <c r="E63" s="9" t="s">
        <v>49</v>
      </c>
      <c r="F63" s="9" t="s">
        <v>50</v>
      </c>
      <c r="G63" s="9" t="s">
        <v>51</v>
      </c>
      <c r="H63" s="9" t="s">
        <v>52</v>
      </c>
      <c r="I63" s="9" t="s">
        <v>53</v>
      </c>
      <c r="J63" s="9" t="s">
        <v>54</v>
      </c>
      <c r="K63" s="9" t="s">
        <v>55</v>
      </c>
      <c r="L63" s="9" t="s">
        <v>56</v>
      </c>
      <c r="M63" s="9" t="s">
        <v>57</v>
      </c>
      <c r="N63" s="9" t="s">
        <v>58</v>
      </c>
    </row>
    <row r="64" spans="1:14" ht="15" customHeight="1" x14ac:dyDescent="0.25">
      <c r="A64" s="94" t="s">
        <v>11</v>
      </c>
      <c r="B64" s="4" t="s">
        <v>3</v>
      </c>
      <c r="C64" s="16">
        <v>183524.2</v>
      </c>
      <c r="D64" s="16">
        <v>226153.87</v>
      </c>
      <c r="E64" s="16">
        <v>262332</v>
      </c>
      <c r="F64" s="16">
        <v>174883.5</v>
      </c>
      <c r="G64" s="16">
        <v>187099.61499999999</v>
      </c>
      <c r="H64" s="16">
        <v>219560.08</v>
      </c>
      <c r="I64" s="16">
        <v>191138</v>
      </c>
      <c r="J64" s="16">
        <v>194964</v>
      </c>
      <c r="K64" s="16">
        <v>215977</v>
      </c>
      <c r="L64" s="16">
        <v>190358.095</v>
      </c>
      <c r="M64" s="16">
        <v>191942.875</v>
      </c>
      <c r="N64" s="16">
        <v>229750</v>
      </c>
    </row>
    <row r="65" spans="1:14" x14ac:dyDescent="0.25">
      <c r="A65" s="95"/>
      <c r="B65" s="4" t="s">
        <v>4</v>
      </c>
      <c r="C65" s="16">
        <v>182960.29571428569</v>
      </c>
      <c r="D65" s="16">
        <v>226144.21416666661</v>
      </c>
      <c r="E65" s="16">
        <v>257727.90000000011</v>
      </c>
      <c r="F65" s="16">
        <v>173634.99956521741</v>
      </c>
      <c r="G65" s="16">
        <v>185070.185</v>
      </c>
      <c r="H65" s="16">
        <v>217229.3006521739</v>
      </c>
      <c r="I65" s="16">
        <v>189272.27</v>
      </c>
      <c r="J65" s="16">
        <v>192959.1534883721</v>
      </c>
      <c r="K65" s="16">
        <v>211769.27372093021</v>
      </c>
      <c r="L65" s="16">
        <v>188897.08309523811</v>
      </c>
      <c r="M65" s="16">
        <v>194046.74825</v>
      </c>
      <c r="N65" s="16">
        <v>230023.00783783779</v>
      </c>
    </row>
    <row r="66" spans="1:14" x14ac:dyDescent="0.25">
      <c r="A66" s="95"/>
      <c r="B66" s="4" t="s">
        <v>5</v>
      </c>
      <c r="C66" s="16">
        <v>9472.6882396040764</v>
      </c>
      <c r="D66" s="16">
        <v>23699.67602253845</v>
      </c>
      <c r="E66" s="16">
        <v>28013.170681193129</v>
      </c>
      <c r="F66" s="16">
        <v>14485.323853407081</v>
      </c>
      <c r="G66" s="16">
        <v>14943.53392590681</v>
      </c>
      <c r="H66" s="16">
        <v>21196.387400176729</v>
      </c>
      <c r="I66" s="16">
        <v>18251.367357415009</v>
      </c>
      <c r="J66" s="16">
        <v>18821.682014898452</v>
      </c>
      <c r="K66" s="16">
        <v>21792.749815190939</v>
      </c>
      <c r="L66" s="16">
        <v>17773.382801657681</v>
      </c>
      <c r="M66" s="16">
        <v>12668.704662828541</v>
      </c>
      <c r="N66" s="16">
        <v>11853.48562775059</v>
      </c>
    </row>
    <row r="67" spans="1:14" ht="15" customHeight="1" x14ac:dyDescent="0.25">
      <c r="A67" s="95"/>
      <c r="B67" s="4" t="s">
        <v>9</v>
      </c>
      <c r="C67" s="16">
        <v>131838.92000000001</v>
      </c>
      <c r="D67" s="16">
        <v>126000</v>
      </c>
      <c r="E67" s="16">
        <v>126000</v>
      </c>
      <c r="F67" s="16">
        <v>124675.92</v>
      </c>
      <c r="G67" s="16">
        <v>126000</v>
      </c>
      <c r="H67" s="16">
        <v>126000</v>
      </c>
      <c r="I67" s="16">
        <v>113139.57</v>
      </c>
      <c r="J67" s="16">
        <v>114657.51</v>
      </c>
      <c r="K67" s="16">
        <v>126000</v>
      </c>
      <c r="L67" s="16">
        <v>115599.21</v>
      </c>
      <c r="M67" s="16">
        <v>165200</v>
      </c>
      <c r="N67" s="16">
        <v>204434.25</v>
      </c>
    </row>
    <row r="68" spans="1:14" x14ac:dyDescent="0.25">
      <c r="A68" s="95"/>
      <c r="B68" s="4" t="s">
        <v>10</v>
      </c>
      <c r="C68" s="16">
        <v>201735</v>
      </c>
      <c r="D68" s="16">
        <v>290791.52</v>
      </c>
      <c r="E68" s="16">
        <v>300459</v>
      </c>
      <c r="F68" s="16">
        <v>220327</v>
      </c>
      <c r="G68" s="16">
        <v>213766</v>
      </c>
      <c r="H68" s="16">
        <v>248734</v>
      </c>
      <c r="I68" s="16">
        <v>221778</v>
      </c>
      <c r="J68" s="16">
        <v>239016</v>
      </c>
      <c r="K68" s="16">
        <v>232233.98</v>
      </c>
      <c r="L68" s="16">
        <v>225464</v>
      </c>
      <c r="M68" s="16">
        <v>221466</v>
      </c>
      <c r="N68" s="16">
        <v>252476.26</v>
      </c>
    </row>
    <row r="69" spans="1:14" ht="15" customHeight="1" x14ac:dyDescent="0.25">
      <c r="A69" s="86" t="s">
        <v>6</v>
      </c>
      <c r="B69" s="5" t="s">
        <v>3</v>
      </c>
      <c r="C69" s="17">
        <v>141897.20000000001</v>
      </c>
      <c r="D69" s="17">
        <v>186978.8</v>
      </c>
      <c r="E69" s="17">
        <v>226742.6</v>
      </c>
      <c r="F69" s="17">
        <v>128150</v>
      </c>
      <c r="G69" s="17">
        <v>158209.92000000001</v>
      </c>
      <c r="H69" s="17">
        <v>187449.67499999999</v>
      </c>
      <c r="I69" s="17">
        <v>153615</v>
      </c>
      <c r="J69" s="17">
        <v>158841</v>
      </c>
      <c r="K69" s="17">
        <v>177747</v>
      </c>
      <c r="L69" s="17">
        <v>151956.71</v>
      </c>
      <c r="M69" s="17">
        <v>166321.5</v>
      </c>
      <c r="N69" s="17">
        <v>196874</v>
      </c>
    </row>
    <row r="70" spans="1:14" x14ac:dyDescent="0.25">
      <c r="A70" s="86"/>
      <c r="B70" s="5" t="s">
        <v>4</v>
      </c>
      <c r="C70" s="17">
        <v>144414.30300000001</v>
      </c>
      <c r="D70" s="17">
        <v>186921.27591836729</v>
      </c>
      <c r="E70" s="17">
        <v>221848.8770833333</v>
      </c>
      <c r="F70" s="17">
        <v>128452.9166666667</v>
      </c>
      <c r="G70" s="17">
        <v>157990.2166666667</v>
      </c>
      <c r="H70" s="17">
        <v>186368.57125000001</v>
      </c>
      <c r="I70" s="17">
        <v>154302.50711111119</v>
      </c>
      <c r="J70" s="17">
        <v>159906.33244444439</v>
      </c>
      <c r="K70" s="17">
        <v>176251.0688888889</v>
      </c>
      <c r="L70" s="17">
        <v>154175.6770454545</v>
      </c>
      <c r="M70" s="17">
        <v>167481.49431818179</v>
      </c>
      <c r="N70" s="17">
        <v>196689.48299999989</v>
      </c>
    </row>
    <row r="71" spans="1:14" x14ac:dyDescent="0.25">
      <c r="A71" s="86"/>
      <c r="B71" s="5" t="s">
        <v>5</v>
      </c>
      <c r="C71" s="17">
        <v>10578.11078536186</v>
      </c>
      <c r="D71" s="17">
        <v>18210.470873893421</v>
      </c>
      <c r="E71" s="17">
        <v>24664.68403123086</v>
      </c>
      <c r="F71" s="17">
        <v>12753.257837730371</v>
      </c>
      <c r="G71" s="17">
        <v>10536.111326486051</v>
      </c>
      <c r="H71" s="17">
        <v>16655.370317296441</v>
      </c>
      <c r="I71" s="17">
        <v>13768.53210248888</v>
      </c>
      <c r="J71" s="17">
        <v>12410.4111564503</v>
      </c>
      <c r="K71" s="17">
        <v>12982.106833811191</v>
      </c>
      <c r="L71" s="17">
        <v>14096.220558764089</v>
      </c>
      <c r="M71" s="17">
        <v>14661.655444059759</v>
      </c>
      <c r="N71" s="17">
        <v>10277.589756000791</v>
      </c>
    </row>
    <row r="72" spans="1:14" ht="15" customHeight="1" x14ac:dyDescent="0.25">
      <c r="A72" s="86"/>
      <c r="B72" s="5" t="s">
        <v>9</v>
      </c>
      <c r="C72" s="17">
        <v>134051</v>
      </c>
      <c r="D72" s="17">
        <v>126000</v>
      </c>
      <c r="E72" s="17">
        <v>126000</v>
      </c>
      <c r="F72" s="17">
        <v>104135.12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116077.46</v>
      </c>
      <c r="M72" s="17">
        <v>126000</v>
      </c>
      <c r="N72" s="17">
        <v>171026.83</v>
      </c>
    </row>
    <row r="73" spans="1:14" x14ac:dyDescent="0.25">
      <c r="A73" s="86"/>
      <c r="B73" s="5" t="s">
        <v>10</v>
      </c>
      <c r="C73" s="17">
        <v>182722.24</v>
      </c>
      <c r="D73" s="17">
        <v>240809.7</v>
      </c>
      <c r="E73" s="17">
        <v>258178</v>
      </c>
      <c r="F73" s="17">
        <v>165114</v>
      </c>
      <c r="G73" s="17">
        <v>185226.84</v>
      </c>
      <c r="H73" s="17">
        <v>225421.78</v>
      </c>
      <c r="I73" s="17">
        <v>186928</v>
      </c>
      <c r="J73" s="17">
        <v>201155</v>
      </c>
      <c r="K73" s="17">
        <v>206507.54</v>
      </c>
      <c r="L73" s="17">
        <v>201989.9</v>
      </c>
      <c r="M73" s="17">
        <v>192772.27</v>
      </c>
      <c r="N73" s="17">
        <v>225000.27</v>
      </c>
    </row>
    <row r="74" spans="1:14" ht="15" customHeight="1" x14ac:dyDescent="0.25">
      <c r="A74" s="95" t="s">
        <v>7</v>
      </c>
      <c r="B74" s="4" t="s">
        <v>3</v>
      </c>
      <c r="C74" s="16">
        <v>164813.18</v>
      </c>
      <c r="D74" s="16">
        <v>200818</v>
      </c>
      <c r="E74" s="16">
        <v>156982.125</v>
      </c>
      <c r="F74" s="16">
        <v>157119.95000000001</v>
      </c>
      <c r="G74" s="16">
        <v>165966.14000000001</v>
      </c>
      <c r="H74" s="16">
        <v>168175.05</v>
      </c>
      <c r="I74" s="16">
        <v>193272.17</v>
      </c>
      <c r="J74" s="16">
        <v>202853.7</v>
      </c>
      <c r="K74" s="16">
        <v>190306</v>
      </c>
      <c r="L74" s="16">
        <v>175666</v>
      </c>
      <c r="M74" s="16">
        <v>171412.9</v>
      </c>
      <c r="N74" s="16">
        <v>171177.91</v>
      </c>
    </row>
    <row r="75" spans="1:14" x14ac:dyDescent="0.25">
      <c r="A75" s="95"/>
      <c r="B75" s="4" t="s">
        <v>4</v>
      </c>
      <c r="C75" s="16">
        <v>164500.7170588235</v>
      </c>
      <c r="D75" s="16">
        <v>200834.51591836731</v>
      </c>
      <c r="E75" s="16">
        <v>158529.34083333329</v>
      </c>
      <c r="F75" s="16">
        <v>158020.15062500001</v>
      </c>
      <c r="G75" s="16">
        <v>166414.198125</v>
      </c>
      <c r="H75" s="16">
        <v>168846.74374999999</v>
      </c>
      <c r="I75" s="16">
        <v>189986.0275555556</v>
      </c>
      <c r="J75" s="16">
        <v>197723.97222222219</v>
      </c>
      <c r="K75" s="16">
        <v>190810.34822222221</v>
      </c>
      <c r="L75" s="16">
        <v>178417.00977272721</v>
      </c>
      <c r="M75" s="16">
        <v>174647.66906976741</v>
      </c>
      <c r="N75" s="16">
        <v>171151.68512820511</v>
      </c>
    </row>
    <row r="76" spans="1:14" x14ac:dyDescent="0.25">
      <c r="A76" s="95"/>
      <c r="B76" s="4" t="s">
        <v>5</v>
      </c>
      <c r="C76" s="16">
        <v>5633.7340315053161</v>
      </c>
      <c r="D76" s="16">
        <v>18800.252456834842</v>
      </c>
      <c r="E76" s="16">
        <v>9511.1816271232547</v>
      </c>
      <c r="F76" s="16">
        <v>8733.4523877404517</v>
      </c>
      <c r="G76" s="16">
        <v>8592.4986694490417</v>
      </c>
      <c r="H76" s="16">
        <v>8908.4920135091197</v>
      </c>
      <c r="I76" s="16">
        <v>18752.842859111839</v>
      </c>
      <c r="J76" s="16">
        <v>19740.714944637541</v>
      </c>
      <c r="K76" s="16">
        <v>16413.82686321883</v>
      </c>
      <c r="L76" s="16">
        <v>13422.378357773119</v>
      </c>
      <c r="M76" s="16">
        <v>11387.416266577269</v>
      </c>
      <c r="N76" s="16">
        <v>6976.327753928721</v>
      </c>
    </row>
    <row r="77" spans="1:14" ht="15" customHeight="1" x14ac:dyDescent="0.25">
      <c r="A77" s="95"/>
      <c r="B77" s="4" t="s">
        <v>9</v>
      </c>
      <c r="C77" s="16">
        <v>148227.79999999999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151300</v>
      </c>
      <c r="N77" s="16">
        <v>158471.34</v>
      </c>
    </row>
    <row r="78" spans="1:14" x14ac:dyDescent="0.25">
      <c r="A78" s="95"/>
      <c r="B78" s="4" t="s">
        <v>10</v>
      </c>
      <c r="C78" s="16">
        <v>175000</v>
      </c>
      <c r="D78" s="16">
        <v>247831.5</v>
      </c>
      <c r="E78" s="16">
        <v>182243.51</v>
      </c>
      <c r="F78" s="16">
        <v>177991</v>
      </c>
      <c r="G78" s="16">
        <v>190298</v>
      </c>
      <c r="H78" s="16">
        <v>193339</v>
      </c>
      <c r="I78" s="16">
        <v>243621.85</v>
      </c>
      <c r="J78" s="16">
        <v>243073</v>
      </c>
      <c r="K78" s="16">
        <v>213971.91</v>
      </c>
      <c r="L78" s="16">
        <v>216400</v>
      </c>
      <c r="M78" s="16">
        <v>199584</v>
      </c>
      <c r="N78" s="16">
        <v>187691</v>
      </c>
    </row>
    <row r="79" spans="1:14" x14ac:dyDescent="0.25">
      <c r="A79" s="86" t="s">
        <v>8</v>
      </c>
      <c r="B79" s="5" t="s">
        <v>3</v>
      </c>
      <c r="C79" s="17">
        <v>-23298</v>
      </c>
      <c r="D79" s="17">
        <v>-11781.1</v>
      </c>
      <c r="E79" s="17">
        <v>69100</v>
      </c>
      <c r="F79" s="17">
        <v>-31350.5</v>
      </c>
      <c r="G79" s="17">
        <v>-7611</v>
      </c>
      <c r="H79" s="17">
        <v>19497</v>
      </c>
      <c r="I79" s="17">
        <v>-40694.365000000013</v>
      </c>
      <c r="J79" s="17">
        <v>-42790.5</v>
      </c>
      <c r="K79" s="17">
        <v>-11763</v>
      </c>
      <c r="L79" s="17">
        <v>-24478.1</v>
      </c>
      <c r="M79" s="17">
        <v>-4948</v>
      </c>
      <c r="N79" s="17">
        <v>24309.7</v>
      </c>
    </row>
    <row r="80" spans="1:14" x14ac:dyDescent="0.25">
      <c r="A80" s="86"/>
      <c r="B80" s="5" t="s">
        <v>4</v>
      </c>
      <c r="C80" s="17">
        <v>-21259.994509803921</v>
      </c>
      <c r="D80" s="17">
        <v>-11139.658600000001</v>
      </c>
      <c r="E80" s="17">
        <v>61887.986734693877</v>
      </c>
      <c r="F80" s="17">
        <v>-28246.196326530611</v>
      </c>
      <c r="G80" s="17">
        <v>-7859.5285714285692</v>
      </c>
      <c r="H80" s="17">
        <v>17806.035714285721</v>
      </c>
      <c r="I80" s="17">
        <v>-32697.830869565209</v>
      </c>
      <c r="J80" s="17">
        <v>-37939.49695652174</v>
      </c>
      <c r="K80" s="17">
        <v>-12924.77934782609</v>
      </c>
      <c r="L80" s="17">
        <v>-24042.62</v>
      </c>
      <c r="M80" s="17">
        <v>-7176.5524444444454</v>
      </c>
      <c r="N80" s="17">
        <v>24324.507750000001</v>
      </c>
    </row>
    <row r="81" spans="1:14" x14ac:dyDescent="0.25">
      <c r="A81" s="86"/>
      <c r="B81" s="5" t="s">
        <v>5</v>
      </c>
      <c r="C81" s="17">
        <v>11420.253335033211</v>
      </c>
      <c r="D81" s="17">
        <v>17106.97969540301</v>
      </c>
      <c r="E81" s="17">
        <v>29560.45988413156</v>
      </c>
      <c r="F81" s="17">
        <v>17239.08771088162</v>
      </c>
      <c r="G81" s="17">
        <v>12127.47155225276</v>
      </c>
      <c r="H81" s="17">
        <v>11270.6264017432</v>
      </c>
      <c r="I81" s="17">
        <v>26866.37840115021</v>
      </c>
      <c r="J81" s="17">
        <v>20081.152682469521</v>
      </c>
      <c r="K81" s="17">
        <v>19284.013401679691</v>
      </c>
      <c r="L81" s="17">
        <v>15209.764539664229</v>
      </c>
      <c r="M81" s="17">
        <v>15960.55381267548</v>
      </c>
      <c r="N81" s="17">
        <v>12782.52173605869</v>
      </c>
    </row>
    <row r="82" spans="1:14" x14ac:dyDescent="0.25">
      <c r="A82" s="86"/>
      <c r="B82" s="5" t="s">
        <v>9</v>
      </c>
      <c r="C82" s="17">
        <v>-39470</v>
      </c>
      <c r="D82" s="17">
        <v>-51472.84</v>
      </c>
      <c r="E82" s="17">
        <v>-60065.85</v>
      </c>
      <c r="F82" s="17">
        <v>-61378.49</v>
      </c>
      <c r="G82" s="17">
        <v>-45000</v>
      </c>
      <c r="H82" s="17">
        <v>-13257.1</v>
      </c>
      <c r="I82" s="17">
        <v>-73144.27</v>
      </c>
      <c r="J82" s="17">
        <v>-82690</v>
      </c>
      <c r="K82" s="17">
        <v>-44129.25</v>
      </c>
      <c r="L82" s="17">
        <v>-63800</v>
      </c>
      <c r="M82" s="17">
        <v>-43361</v>
      </c>
      <c r="N82" s="17">
        <v>-13780.7</v>
      </c>
    </row>
    <row r="83" spans="1:14" x14ac:dyDescent="0.25">
      <c r="A83" s="86"/>
      <c r="B83" s="33" t="s">
        <v>10</v>
      </c>
      <c r="C83" s="14">
        <v>19441.04</v>
      </c>
      <c r="D83" s="14">
        <v>47585.95</v>
      </c>
      <c r="E83" s="14">
        <v>99742</v>
      </c>
      <c r="F83" s="14">
        <v>25652.28</v>
      </c>
      <c r="G83" s="14">
        <v>24497.19</v>
      </c>
      <c r="H83" s="14">
        <v>52934.58</v>
      </c>
      <c r="I83" s="14">
        <v>49033.19</v>
      </c>
      <c r="J83" s="14">
        <v>15982.76</v>
      </c>
      <c r="K83" s="14">
        <v>55020.98</v>
      </c>
      <c r="L83" s="14">
        <v>16825</v>
      </c>
      <c r="M83" s="14">
        <v>16462</v>
      </c>
      <c r="N83" s="17">
        <v>48550.080000000002</v>
      </c>
    </row>
    <row r="84" spans="1:14" ht="15" customHeight="1" x14ac:dyDescent="0.25">
      <c r="A84" s="95" t="s">
        <v>32</v>
      </c>
      <c r="B84" s="4" t="s">
        <v>3</v>
      </c>
      <c r="C84" s="16">
        <v>-69150.744999999995</v>
      </c>
      <c r="D84" s="16">
        <v>-60198.23</v>
      </c>
      <c r="E84" s="16">
        <v>17953</v>
      </c>
      <c r="F84" s="16">
        <v>-75338.2</v>
      </c>
      <c r="G84" s="16">
        <v>-58105.2</v>
      </c>
      <c r="H84" s="16">
        <v>-27303.69</v>
      </c>
      <c r="I84" s="16">
        <v>-81057.7</v>
      </c>
      <c r="J84" s="16">
        <v>-81229.2</v>
      </c>
      <c r="K84" s="16">
        <v>-63939.824999999997</v>
      </c>
      <c r="L84" s="16">
        <v>-72810</v>
      </c>
      <c r="M84" s="16">
        <v>-56151</v>
      </c>
      <c r="N84" s="16">
        <v>-28457.115000000002</v>
      </c>
    </row>
    <row r="85" spans="1:14" x14ac:dyDescent="0.25">
      <c r="A85" s="95"/>
      <c r="B85" s="4" t="s">
        <v>4</v>
      </c>
      <c r="C85" s="16">
        <v>-66542.758055555561</v>
      </c>
      <c r="D85" s="16">
        <v>-57035.569714285703</v>
      </c>
      <c r="E85" s="16">
        <v>18278.11303030303</v>
      </c>
      <c r="F85" s="16">
        <v>-72913.307272727296</v>
      </c>
      <c r="G85" s="16">
        <v>-54652.056060606054</v>
      </c>
      <c r="H85" s="16">
        <v>-28810.980303030301</v>
      </c>
      <c r="I85" s="16">
        <v>-77744.897666666657</v>
      </c>
      <c r="J85" s="16">
        <v>-80134.633333333317</v>
      </c>
      <c r="K85" s="16">
        <v>-61075.832000000009</v>
      </c>
      <c r="L85" s="16">
        <v>-74936.689655172435</v>
      </c>
      <c r="M85" s="16">
        <v>-54545.657500000008</v>
      </c>
      <c r="N85" s="16">
        <v>-28270.49535714286</v>
      </c>
    </row>
    <row r="86" spans="1:14" x14ac:dyDescent="0.25">
      <c r="A86" s="95"/>
      <c r="B86" s="4" t="s">
        <v>5</v>
      </c>
      <c r="C86" s="16">
        <v>20122.993515198879</v>
      </c>
      <c r="D86" s="16">
        <v>24162.260296311211</v>
      </c>
      <c r="E86" s="16">
        <v>28808.59732892146</v>
      </c>
      <c r="F86" s="16">
        <v>24971.536667811069</v>
      </c>
      <c r="G86" s="16">
        <v>24018.062687764021</v>
      </c>
      <c r="H86" s="16">
        <v>20193.308308382209</v>
      </c>
      <c r="I86" s="16">
        <v>30735.739383037198</v>
      </c>
      <c r="J86" s="16">
        <v>25852.767577050661</v>
      </c>
      <c r="K86" s="16">
        <v>24655.219154486571</v>
      </c>
      <c r="L86" s="16">
        <v>24504.454545157922</v>
      </c>
      <c r="M86" s="16">
        <v>24659.21977499493</v>
      </c>
      <c r="N86" s="16">
        <v>22525.754527724639</v>
      </c>
    </row>
    <row r="87" spans="1:14" x14ac:dyDescent="0.25">
      <c r="A87" s="95"/>
      <c r="B87" s="4" t="s">
        <v>9</v>
      </c>
      <c r="C87" s="16">
        <v>-102314</v>
      </c>
      <c r="D87" s="16">
        <v>-111964.22</v>
      </c>
      <c r="E87" s="16">
        <v>-47879.54</v>
      </c>
      <c r="F87" s="16">
        <v>-116479.28</v>
      </c>
      <c r="G87" s="16">
        <v>-100000</v>
      </c>
      <c r="H87" s="16">
        <v>-83743</v>
      </c>
      <c r="I87" s="16">
        <v>-130604.7</v>
      </c>
      <c r="J87" s="16">
        <v>-154618.21</v>
      </c>
      <c r="K87" s="16">
        <v>-121452.85</v>
      </c>
      <c r="L87" s="16">
        <v>-110899</v>
      </c>
      <c r="M87" s="16">
        <v>-106011.32</v>
      </c>
      <c r="N87" s="16">
        <v>-86855.4</v>
      </c>
    </row>
    <row r="88" spans="1:14" ht="15.75" thickBot="1" x14ac:dyDescent="0.3">
      <c r="A88" s="99"/>
      <c r="B88" s="7" t="s">
        <v>10</v>
      </c>
      <c r="C88" s="32">
        <v>10696</v>
      </c>
      <c r="D88" s="32">
        <v>8138</v>
      </c>
      <c r="E88" s="32">
        <v>92342.09</v>
      </c>
      <c r="F88" s="32">
        <v>8138</v>
      </c>
      <c r="G88" s="32">
        <v>13823.26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6901.93</v>
      </c>
    </row>
    <row r="89" spans="1:14" ht="15" customHeight="1" x14ac:dyDescent="0.25">
      <c r="A89" s="95" t="s">
        <v>37</v>
      </c>
      <c r="B89" s="4" t="s">
        <v>3</v>
      </c>
      <c r="C89" s="16">
        <v>0.32</v>
      </c>
      <c r="D89" s="16">
        <v>0.51500000000000001</v>
      </c>
      <c r="E89" s="16">
        <v>0.48499999999999999</v>
      </c>
      <c r="F89" s="16">
        <v>0.55000000000000004</v>
      </c>
      <c r="G89" s="16">
        <v>0.37</v>
      </c>
      <c r="H89" s="16">
        <v>0.36499999999999999</v>
      </c>
      <c r="I89" s="16">
        <v>0.3</v>
      </c>
      <c r="J89" s="16">
        <v>0.22500000000000001</v>
      </c>
      <c r="K89" s="16">
        <v>0.2</v>
      </c>
      <c r="L89" s="16">
        <v>0.185</v>
      </c>
      <c r="M89" s="16">
        <v>0.23</v>
      </c>
      <c r="N89" s="16">
        <v>0.32</v>
      </c>
    </row>
    <row r="90" spans="1:14" x14ac:dyDescent="0.25">
      <c r="A90" s="95"/>
      <c r="B90" s="4" t="s">
        <v>4</v>
      </c>
      <c r="C90" s="16">
        <v>0.69058823529411784</v>
      </c>
      <c r="D90" s="16">
        <v>0.87205882352941189</v>
      </c>
      <c r="E90" s="16">
        <v>0.8459374999999999</v>
      </c>
      <c r="F90" s="16">
        <v>0.89031249999999973</v>
      </c>
      <c r="G90" s="16">
        <v>0.7421875</v>
      </c>
      <c r="H90" s="16">
        <v>0.71625000000000005</v>
      </c>
      <c r="I90" s="16">
        <v>0.54999999999999993</v>
      </c>
      <c r="J90" s="16">
        <v>0.48033333333333328</v>
      </c>
      <c r="K90" s="16">
        <v>0.48999999999999988</v>
      </c>
      <c r="L90" s="16">
        <v>0.47750000000000009</v>
      </c>
      <c r="M90" s="16">
        <v>0.23961538461538459</v>
      </c>
      <c r="N90" s="16">
        <v>0.32043478260869568</v>
      </c>
    </row>
    <row r="91" spans="1:14" x14ac:dyDescent="0.25">
      <c r="A91" s="95"/>
      <c r="B91" s="4" t="s">
        <v>5</v>
      </c>
      <c r="C91" s="16">
        <v>1.1929107289022609</v>
      </c>
      <c r="D91" s="16">
        <v>1.1212000589513511</v>
      </c>
      <c r="E91" s="16">
        <v>1.144441994964668</v>
      </c>
      <c r="F91" s="16">
        <v>1.079042240720012</v>
      </c>
      <c r="G91" s="16">
        <v>1.076397019855982</v>
      </c>
      <c r="H91" s="16">
        <v>1.049724234140536</v>
      </c>
      <c r="I91" s="16">
        <v>0.83862777900814733</v>
      </c>
      <c r="J91" s="16">
        <v>0.93953577433984292</v>
      </c>
      <c r="K91" s="16">
        <v>0.98908326964200266</v>
      </c>
      <c r="L91" s="16">
        <v>0.98714187130020703</v>
      </c>
      <c r="M91" s="16">
        <v>9.5978362946271156E-2</v>
      </c>
      <c r="N91" s="16">
        <v>7.7955596969135121E-2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0.32</v>
      </c>
      <c r="E92" s="16">
        <v>0.27</v>
      </c>
      <c r="F92" s="16">
        <v>0.32</v>
      </c>
      <c r="G92" s="16">
        <v>0.23</v>
      </c>
      <c r="H92" s="16">
        <v>0.1</v>
      </c>
      <c r="I92" s="16">
        <v>0.16</v>
      </c>
      <c r="J92" s="16">
        <v>0.05</v>
      </c>
      <c r="K92" s="16">
        <v>0.08</v>
      </c>
      <c r="L92" s="16">
        <v>0.06</v>
      </c>
      <c r="M92" s="16">
        <v>0.01</v>
      </c>
      <c r="N92" s="16">
        <v>0.18</v>
      </c>
    </row>
    <row r="93" spans="1:14" x14ac:dyDescent="0.25">
      <c r="A93" s="95"/>
      <c r="B93" s="4" t="s">
        <v>10</v>
      </c>
      <c r="C93" s="16">
        <v>4.5999999999999996</v>
      </c>
      <c r="D93" s="16">
        <v>4.5999999999999996</v>
      </c>
      <c r="E93" s="16">
        <v>4.5</v>
      </c>
      <c r="F93" s="16">
        <v>4.4000000000000004</v>
      </c>
      <c r="G93" s="16">
        <v>4.3</v>
      </c>
      <c r="H93" s="16">
        <v>4.3</v>
      </c>
      <c r="I93" s="16">
        <v>3.85</v>
      </c>
      <c r="J93" s="16">
        <v>4.2</v>
      </c>
      <c r="K93" s="16">
        <v>4.2</v>
      </c>
      <c r="L93" s="16">
        <v>4.1500000000000004</v>
      </c>
      <c r="M93" s="16">
        <v>0.54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7.8</v>
      </c>
      <c r="D94" s="17">
        <v>7.9</v>
      </c>
      <c r="E94" s="17">
        <v>8.004999999999999</v>
      </c>
      <c r="F94" s="17">
        <v>8.1999999999999993</v>
      </c>
      <c r="G94" s="17">
        <v>8.379999999999999</v>
      </c>
      <c r="H94" s="17">
        <v>8.3000000000000007</v>
      </c>
      <c r="I94" s="17">
        <v>8.379999999999999</v>
      </c>
      <c r="J94" s="17">
        <v>8.3000000000000007</v>
      </c>
      <c r="K94" s="17">
        <v>8.2750000000000004</v>
      </c>
      <c r="L94" s="17">
        <v>8.23</v>
      </c>
      <c r="M94" s="17">
        <v>8.1999999999999993</v>
      </c>
      <c r="N94" s="17">
        <v>8.1999999999999993</v>
      </c>
    </row>
    <row r="95" spans="1:14" x14ac:dyDescent="0.25">
      <c r="A95" s="86"/>
      <c r="B95" s="5" t="s">
        <v>4</v>
      </c>
      <c r="C95" s="17">
        <v>7.8360606060606051</v>
      </c>
      <c r="D95" s="17">
        <v>7.8472727272727267</v>
      </c>
      <c r="E95" s="17">
        <v>8.0612499999999976</v>
      </c>
      <c r="F95" s="17">
        <v>8.2665624999999991</v>
      </c>
      <c r="G95" s="17">
        <v>8.4837499999999988</v>
      </c>
      <c r="H95" s="17">
        <v>8.4032258064516121</v>
      </c>
      <c r="I95" s="17">
        <v>8.3613333333333326</v>
      </c>
      <c r="J95" s="17">
        <v>8.3203333333333322</v>
      </c>
      <c r="K95" s="17">
        <v>8.3013333333333339</v>
      </c>
      <c r="L95" s="17">
        <v>8.252068965517239</v>
      </c>
      <c r="M95" s="17">
        <v>8.2203448275862048</v>
      </c>
      <c r="N95" s="17">
        <v>8.1059999999999999</v>
      </c>
    </row>
    <row r="96" spans="1:14" x14ac:dyDescent="0.25">
      <c r="A96" s="86"/>
      <c r="B96" s="5" t="s">
        <v>5</v>
      </c>
      <c r="C96" s="17">
        <v>0.45097768371851948</v>
      </c>
      <c r="D96" s="17">
        <v>0.49393998071167983</v>
      </c>
      <c r="E96" s="17">
        <v>0.5311688268155853</v>
      </c>
      <c r="F96" s="17">
        <v>0.61299691824200386</v>
      </c>
      <c r="G96" s="17">
        <v>0.73017342173380395</v>
      </c>
      <c r="H96" s="17">
        <v>0.54750578138058137</v>
      </c>
      <c r="I96" s="17">
        <v>0.49700297184522813</v>
      </c>
      <c r="J96" s="17">
        <v>0.44459577404520051</v>
      </c>
      <c r="K96" s="17">
        <v>0.4445434180985165</v>
      </c>
      <c r="L96" s="17">
        <v>0.46772534149208977</v>
      </c>
      <c r="M96" s="17">
        <v>0.52062107661784041</v>
      </c>
      <c r="N96" s="17">
        <v>0.53610477831608017</v>
      </c>
    </row>
    <row r="97" spans="1:14" x14ac:dyDescent="0.25">
      <c r="A97" s="86"/>
      <c r="B97" s="5" t="s">
        <v>9</v>
      </c>
      <c r="C97" s="17">
        <v>7.3</v>
      </c>
      <c r="D97" s="17">
        <v>7.2</v>
      </c>
      <c r="E97" s="17">
        <v>7.1</v>
      </c>
      <c r="F97" s="17">
        <v>6.9</v>
      </c>
      <c r="G97" s="17">
        <v>6.6</v>
      </c>
      <c r="H97" s="17">
        <v>6.8</v>
      </c>
      <c r="I97" s="17">
        <v>7</v>
      </c>
      <c r="J97" s="17">
        <v>7.5</v>
      </c>
      <c r="K97" s="17">
        <v>7.3</v>
      </c>
      <c r="L97" s="17">
        <v>7.1</v>
      </c>
      <c r="M97" s="17">
        <v>6.7</v>
      </c>
      <c r="N97" s="17">
        <v>6.5</v>
      </c>
    </row>
    <row r="98" spans="1:14" x14ac:dyDescent="0.25">
      <c r="A98" s="86"/>
      <c r="B98" s="33" t="s">
        <v>10</v>
      </c>
      <c r="C98" s="14">
        <v>9.6</v>
      </c>
      <c r="D98" s="14">
        <v>9.5</v>
      </c>
      <c r="E98" s="14">
        <v>10</v>
      </c>
      <c r="F98" s="14">
        <v>10.4</v>
      </c>
      <c r="G98" s="14">
        <v>10.9</v>
      </c>
      <c r="H98" s="14">
        <v>9.7799999999999994</v>
      </c>
      <c r="I98" s="14">
        <v>9.4600000000000009</v>
      </c>
      <c r="J98" s="14">
        <v>9.31</v>
      </c>
      <c r="K98" s="14">
        <v>9.39</v>
      </c>
      <c r="L98" s="14">
        <v>9.49</v>
      </c>
      <c r="M98" s="14">
        <v>9.5500000000000007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99990</v>
      </c>
      <c r="D99" s="16">
        <v>100156</v>
      </c>
      <c r="E99" s="16">
        <v>99887.225000000006</v>
      </c>
      <c r="F99" s="16">
        <v>99640.195000000007</v>
      </c>
      <c r="G99" s="16">
        <v>99501.5</v>
      </c>
      <c r="H99" s="16">
        <v>99680</v>
      </c>
      <c r="I99" s="16">
        <v>99629</v>
      </c>
      <c r="J99" s="16">
        <v>99961.5</v>
      </c>
      <c r="K99" s="16">
        <v>100221.02</v>
      </c>
      <c r="L99" s="16">
        <v>100328</v>
      </c>
      <c r="M99" s="16">
        <v>100538</v>
      </c>
      <c r="N99" s="16">
        <v>100938.36</v>
      </c>
    </row>
    <row r="100" spans="1:14" x14ac:dyDescent="0.25">
      <c r="A100" s="95"/>
      <c r="B100" s="4" t="s">
        <v>4</v>
      </c>
      <c r="C100" s="16">
        <v>99910.764482758619</v>
      </c>
      <c r="D100" s="16">
        <v>100070.1844827586</v>
      </c>
      <c r="E100" s="16">
        <v>99800.444999999992</v>
      </c>
      <c r="F100" s="16">
        <v>99607.40178571429</v>
      </c>
      <c r="G100" s="16">
        <v>99439.406071428559</v>
      </c>
      <c r="H100" s="16">
        <v>96268.502222222203</v>
      </c>
      <c r="I100" s="16">
        <v>99658.981923076921</v>
      </c>
      <c r="J100" s="16">
        <v>99846.785000000003</v>
      </c>
      <c r="K100" s="16">
        <v>100025.87769230769</v>
      </c>
      <c r="L100" s="16">
        <v>100120.7304</v>
      </c>
      <c r="M100" s="16">
        <v>100507.0325</v>
      </c>
      <c r="N100" s="16">
        <v>100923.4238095238</v>
      </c>
    </row>
    <row r="101" spans="1:14" x14ac:dyDescent="0.25">
      <c r="A101" s="95"/>
      <c r="B101" s="4" t="s">
        <v>5</v>
      </c>
      <c r="C101" s="16">
        <v>1307.7827998032869</v>
      </c>
      <c r="D101" s="16">
        <v>1359.656380347064</v>
      </c>
      <c r="E101" s="16">
        <v>1421.804323512649</v>
      </c>
      <c r="F101" s="16">
        <v>1477.4880324489991</v>
      </c>
      <c r="G101" s="16">
        <v>1547.883395520616</v>
      </c>
      <c r="H101" s="16">
        <v>17325.002567267951</v>
      </c>
      <c r="I101" s="16">
        <v>1559.7808094447601</v>
      </c>
      <c r="J101" s="16">
        <v>1511.4846488886351</v>
      </c>
      <c r="K101" s="16">
        <v>1498.633529845926</v>
      </c>
      <c r="L101" s="16">
        <v>1529.13315246602</v>
      </c>
      <c r="M101" s="16">
        <v>1191.026925192125</v>
      </c>
      <c r="N101" s="16">
        <v>1170.6370170273799</v>
      </c>
    </row>
    <row r="102" spans="1:14" x14ac:dyDescent="0.25">
      <c r="A102" s="95"/>
      <c r="B102" s="4" t="s">
        <v>9</v>
      </c>
      <c r="C102" s="16">
        <v>94072</v>
      </c>
      <c r="D102" s="16">
        <v>94393</v>
      </c>
      <c r="E102" s="16">
        <v>94067</v>
      </c>
      <c r="F102" s="16">
        <v>93756</v>
      </c>
      <c r="G102" s="16">
        <v>93463</v>
      </c>
      <c r="H102" s="16">
        <v>9916</v>
      </c>
      <c r="I102" s="16">
        <v>94152</v>
      </c>
      <c r="J102" s="16">
        <v>94481</v>
      </c>
      <c r="K102" s="16">
        <v>94817</v>
      </c>
      <c r="L102" s="16">
        <v>95162</v>
      </c>
      <c r="M102" s="16">
        <v>98400</v>
      </c>
      <c r="N102" s="16">
        <v>98700</v>
      </c>
    </row>
    <row r="103" spans="1:14" ht="15.75" thickBot="1" x14ac:dyDescent="0.3">
      <c r="A103" s="99"/>
      <c r="B103" s="7" t="s">
        <v>10</v>
      </c>
      <c r="C103" s="32">
        <v>101787</v>
      </c>
      <c r="D103" s="32">
        <v>102383</v>
      </c>
      <c r="E103" s="32">
        <v>102228</v>
      </c>
      <c r="F103" s="32">
        <v>101991</v>
      </c>
      <c r="G103" s="32">
        <v>101788</v>
      </c>
      <c r="H103" s="32">
        <v>101931</v>
      </c>
      <c r="I103" s="32">
        <v>102270</v>
      </c>
      <c r="J103" s="32">
        <v>102609</v>
      </c>
      <c r="K103" s="32">
        <v>102880</v>
      </c>
      <c r="L103" s="32">
        <v>103154</v>
      </c>
      <c r="M103" s="32">
        <v>103488</v>
      </c>
      <c r="N103" s="32">
        <v>103826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BBAB-C0FE-49A9-83D8-1DA6F8493B6F}">
  <dimension ref="A10:N103"/>
  <sheetViews>
    <sheetView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44927</v>
      </c>
      <c r="C10" s="3"/>
    </row>
    <row r="11" spans="1:12" ht="15.75" x14ac:dyDescent="0.25">
      <c r="A11" s="1" t="s">
        <v>0</v>
      </c>
      <c r="B11" s="2">
        <v>44927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2310000</v>
      </c>
      <c r="D15" s="11">
        <v>2438199.5</v>
      </c>
      <c r="E15" s="11">
        <v>2588775</v>
      </c>
      <c r="F15" s="11">
        <v>2744666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2293952.7861111108</v>
      </c>
      <c r="D16" s="13">
        <v>2419248.9303333331</v>
      </c>
      <c r="E16" s="13">
        <v>2565812.9668965521</v>
      </c>
      <c r="F16" s="13">
        <v>2694090.5356000001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117840.5344677166</v>
      </c>
      <c r="D17" s="13">
        <v>138131.38069208639</v>
      </c>
      <c r="E17" s="13">
        <v>147725.59678461001</v>
      </c>
      <c r="F17" s="13">
        <v>165882.0743767836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1949387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2545277</v>
      </c>
      <c r="D19" s="13">
        <v>2623331.02</v>
      </c>
      <c r="E19" s="13">
        <v>2769631</v>
      </c>
      <c r="F19" s="13">
        <v>2906870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1886812</v>
      </c>
      <c r="D20" s="14">
        <v>1998080</v>
      </c>
      <c r="E20" s="14">
        <v>2128042</v>
      </c>
      <c r="F20" s="14">
        <v>2265905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1895318.5962857141</v>
      </c>
      <c r="D21" s="14">
        <v>2001222.747</v>
      </c>
      <c r="E21" s="14">
        <v>2128038.4603448282</v>
      </c>
      <c r="F21" s="14">
        <v>2244679.9420833332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64135.702163726703</v>
      </c>
      <c r="D22" s="14">
        <v>104125.37812659331</v>
      </c>
      <c r="E22" s="14">
        <v>115778.67211158659</v>
      </c>
      <c r="F22" s="14">
        <v>140617.09812369879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1769601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2074075</v>
      </c>
      <c r="D24" s="14">
        <v>2177364.75</v>
      </c>
      <c r="E24" s="14">
        <v>2297119.81</v>
      </c>
      <c r="F24" s="14">
        <v>2498234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2016789.94</v>
      </c>
      <c r="D25" s="12">
        <v>2115416</v>
      </c>
      <c r="E25" s="12">
        <v>2199557</v>
      </c>
      <c r="F25" s="12">
        <v>2313723.4500000002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2009850.9131428569</v>
      </c>
      <c r="D26" s="12">
        <v>2095798.28</v>
      </c>
      <c r="E26" s="12">
        <v>2196810.151379311</v>
      </c>
      <c r="F26" s="12">
        <v>2309387.6872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56437.375346816822</v>
      </c>
      <c r="D27" s="12">
        <v>104391.3663467601</v>
      </c>
      <c r="E27" s="12">
        <v>130637.5406904851</v>
      </c>
      <c r="F27" s="12">
        <v>161971.52981598931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1858363.1</v>
      </c>
      <c r="D28" s="12">
        <v>1794235.74</v>
      </c>
      <c r="E28" s="12">
        <v>1882153.29</v>
      </c>
      <c r="F28" s="12">
        <v>1958720.2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2117329</v>
      </c>
      <c r="D29" s="12">
        <v>2286715</v>
      </c>
      <c r="E29" s="12">
        <v>2469652</v>
      </c>
      <c r="F29" s="12">
        <v>2667224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-125990</v>
      </c>
      <c r="D30" s="14">
        <v>-118580</v>
      </c>
      <c r="E30" s="14">
        <v>-63595.5</v>
      </c>
      <c r="F30" s="14">
        <v>-38067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-111830.6548571428</v>
      </c>
      <c r="D31" s="14">
        <v>-98597.700344827594</v>
      </c>
      <c r="E31" s="14">
        <v>-73490.1875</v>
      </c>
      <c r="F31" s="14">
        <v>-48062.322399999997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73873.499263519276</v>
      </c>
      <c r="D32" s="14">
        <v>64987.735526852943</v>
      </c>
      <c r="E32" s="14">
        <v>74593.540430327674</v>
      </c>
      <c r="F32" s="14">
        <v>91946.957689360934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-200000</v>
      </c>
      <c r="D33" s="14">
        <v>-192000</v>
      </c>
      <c r="E33" s="14">
        <v>-214141</v>
      </c>
      <c r="F33" s="14">
        <v>-320816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113626.1</v>
      </c>
      <c r="D34" s="14">
        <v>111998.95</v>
      </c>
      <c r="E34" s="14">
        <v>162442.82999999999</v>
      </c>
      <c r="F34" s="14">
        <v>168940.55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79.099999999999994</v>
      </c>
      <c r="D35" s="12">
        <v>82.4</v>
      </c>
      <c r="E35" s="12">
        <v>85</v>
      </c>
      <c r="F35" s="12">
        <v>87.05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79.310588235294105</v>
      </c>
      <c r="D36" s="12">
        <v>82.333225806451637</v>
      </c>
      <c r="E36" s="12">
        <v>84.833103448275878</v>
      </c>
      <c r="F36" s="12">
        <v>87.100000000000009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1.9433958737945389</v>
      </c>
      <c r="D37" s="12">
        <v>2.7947753482725282</v>
      </c>
      <c r="E37" s="12">
        <v>2.7246298614258411</v>
      </c>
      <c r="F37" s="12">
        <v>2.7889826102003559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78</v>
      </c>
      <c r="E38" s="12">
        <v>78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84.1</v>
      </c>
      <c r="D39" s="12">
        <v>90</v>
      </c>
      <c r="E39" s="12">
        <v>91.3</v>
      </c>
      <c r="F39" s="12">
        <v>93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-554464.5</v>
      </c>
      <c r="D40" s="14">
        <v>-527072</v>
      </c>
      <c r="E40" s="14">
        <v>-528243.97</v>
      </c>
      <c r="F40" s="14">
        <v>-537558.30000000005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-598959.44192307699</v>
      </c>
      <c r="D41" s="14">
        <v>-564274.71478260867</v>
      </c>
      <c r="E41" s="14">
        <v>-540308.78181818174</v>
      </c>
      <c r="F41" s="14">
        <v>-535862.85142857139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201641.02925480771</v>
      </c>
      <c r="D42" s="14">
        <v>222765.85532920319</v>
      </c>
      <c r="E42" s="14">
        <v>242662.48074721091</v>
      </c>
      <c r="F42" s="14">
        <v>258224.92563593431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-938877</v>
      </c>
      <c r="D43" s="14">
        <v>-933193</v>
      </c>
      <c r="E43" s="14">
        <v>-985271</v>
      </c>
      <c r="F43" s="14">
        <v>-1046982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-68317</v>
      </c>
      <c r="D44" s="30">
        <v>-69125</v>
      </c>
      <c r="E44" s="30">
        <v>-71280</v>
      </c>
      <c r="F44" s="30">
        <v>-66622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5.7</v>
      </c>
      <c r="D45" s="12">
        <v>5</v>
      </c>
      <c r="E45" s="12">
        <v>4</v>
      </c>
      <c r="F45" s="12">
        <v>3.95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5.8769230769230782</v>
      </c>
      <c r="D46" s="12">
        <v>4.9556521739130437</v>
      </c>
      <c r="E46" s="12">
        <v>4.4782608695652177</v>
      </c>
      <c r="F46" s="12">
        <v>4.3150000000000004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1.032344009449444</v>
      </c>
      <c r="D47" s="12">
        <v>0.99914884725566888</v>
      </c>
      <c r="E47" s="12">
        <v>1.150611111042195</v>
      </c>
      <c r="F47" s="12">
        <v>1.324094479437246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4.4000000000000004</v>
      </c>
      <c r="D48" s="12">
        <v>3.5</v>
      </c>
      <c r="E48" s="12">
        <v>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5.45</v>
      </c>
      <c r="D50" s="14">
        <v>4.2</v>
      </c>
      <c r="E50" s="14">
        <v>3.6150000000000002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5.490384615384615</v>
      </c>
      <c r="D51" s="14">
        <v>4.1478260869565213</v>
      </c>
      <c r="E51" s="14">
        <v>3.6466666666666661</v>
      </c>
      <c r="F51" s="14">
        <v>3.3886956521739129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0.73657847250231689</v>
      </c>
      <c r="D52" s="14">
        <v>0.83436397399858975</v>
      </c>
      <c r="E52" s="14">
        <v>0.56544454744199657</v>
      </c>
      <c r="F52" s="14">
        <v>0.42872224901259659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7.25</v>
      </c>
      <c r="D54" s="14">
        <v>6.17</v>
      </c>
      <c r="E54" s="14">
        <v>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10403363.5</v>
      </c>
      <c r="D55" s="12">
        <v>10995805.365</v>
      </c>
      <c r="E55" s="12">
        <v>11562096.555</v>
      </c>
      <c r="F55" s="12">
        <v>12195777.09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10264936.18041667</v>
      </c>
      <c r="D56" s="12">
        <v>11251693.64681818</v>
      </c>
      <c r="E56" s="12">
        <v>11552737.369090909</v>
      </c>
      <c r="F56" s="12">
        <v>12160985.35590909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700552.51039317751</v>
      </c>
      <c r="D57" s="12">
        <v>1519162.9447903831</v>
      </c>
      <c r="E57" s="12">
        <v>540339.44349555974</v>
      </c>
      <c r="F57" s="12">
        <v>665547.54233755532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11260705</v>
      </c>
      <c r="D59" s="12">
        <v>17700000</v>
      </c>
      <c r="E59" s="12">
        <v>12284573</v>
      </c>
      <c r="F59" s="12">
        <v>13106000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44927</v>
      </c>
      <c r="D63" s="9">
        <v>44958</v>
      </c>
      <c r="E63" s="9">
        <v>44986</v>
      </c>
      <c r="F63" s="9">
        <v>45017</v>
      </c>
      <c r="G63" s="9">
        <v>45047</v>
      </c>
      <c r="H63" s="9">
        <v>45078</v>
      </c>
      <c r="I63" s="9">
        <v>45108</v>
      </c>
      <c r="J63" s="9">
        <v>45139</v>
      </c>
      <c r="K63" s="9">
        <v>45170</v>
      </c>
      <c r="L63" s="9">
        <v>45200</v>
      </c>
      <c r="M63" s="9">
        <v>45231</v>
      </c>
      <c r="N63" s="9">
        <v>45261</v>
      </c>
    </row>
    <row r="64" spans="1:14" ht="15" customHeight="1" x14ac:dyDescent="0.25">
      <c r="A64" s="94" t="s">
        <v>11</v>
      </c>
      <c r="B64" s="4" t="s">
        <v>3</v>
      </c>
      <c r="C64" s="16">
        <v>238241.43</v>
      </c>
      <c r="D64" s="16">
        <v>161497</v>
      </c>
      <c r="E64" s="16">
        <v>171259</v>
      </c>
      <c r="F64" s="16">
        <v>203122.67</v>
      </c>
      <c r="G64" s="16">
        <v>169982.12</v>
      </c>
      <c r="H64" s="16">
        <v>176685</v>
      </c>
      <c r="I64" s="16">
        <v>197374.11</v>
      </c>
      <c r="J64" s="16">
        <v>177450.87</v>
      </c>
      <c r="K64" s="16">
        <v>176028.93</v>
      </c>
      <c r="L64" s="16">
        <v>207488</v>
      </c>
      <c r="M64" s="16">
        <v>183301</v>
      </c>
      <c r="N64" s="16">
        <v>222914</v>
      </c>
    </row>
    <row r="65" spans="1:14" x14ac:dyDescent="0.25">
      <c r="A65" s="95"/>
      <c r="B65" s="4" t="s">
        <v>4</v>
      </c>
      <c r="C65" s="16">
        <v>237515.5042857143</v>
      </c>
      <c r="D65" s="16">
        <v>160829.27303030301</v>
      </c>
      <c r="E65" s="16">
        <v>170936.54969696971</v>
      </c>
      <c r="F65" s="16">
        <v>200218.98060606059</v>
      </c>
      <c r="G65" s="16">
        <v>172199.3966666667</v>
      </c>
      <c r="H65" s="16">
        <v>178655.42029411759</v>
      </c>
      <c r="I65" s="16">
        <v>196877.62909090909</v>
      </c>
      <c r="J65" s="16">
        <v>177898.0715151515</v>
      </c>
      <c r="K65" s="16">
        <v>175594.55909090911</v>
      </c>
      <c r="L65" s="16">
        <v>205143.8051515152</v>
      </c>
      <c r="M65" s="16">
        <v>182439.80677419351</v>
      </c>
      <c r="N65" s="16">
        <v>221654.18965517241</v>
      </c>
    </row>
    <row r="66" spans="1:14" x14ac:dyDescent="0.25">
      <c r="A66" s="95"/>
      <c r="B66" s="4" t="s">
        <v>5</v>
      </c>
      <c r="C66" s="16">
        <v>12494.67413287717</v>
      </c>
      <c r="D66" s="16">
        <v>13845.106295809341</v>
      </c>
      <c r="E66" s="16">
        <v>8006.2370450556746</v>
      </c>
      <c r="F66" s="16">
        <v>14120.02131545044</v>
      </c>
      <c r="G66" s="16">
        <v>12917.4535308291</v>
      </c>
      <c r="H66" s="16">
        <v>21054.474142702551</v>
      </c>
      <c r="I66" s="16">
        <v>13769.00188958798</v>
      </c>
      <c r="J66" s="16">
        <v>12705.214222060349</v>
      </c>
      <c r="K66" s="16">
        <v>9601.415512568432</v>
      </c>
      <c r="L66" s="16">
        <v>11494.79209442615</v>
      </c>
      <c r="M66" s="16">
        <v>10539.21027496128</v>
      </c>
      <c r="N66" s="16">
        <v>18176.26276458658</v>
      </c>
    </row>
    <row r="67" spans="1:14" ht="15" customHeight="1" x14ac:dyDescent="0.25">
      <c r="A67" s="95"/>
      <c r="B67" s="4" t="s">
        <v>9</v>
      </c>
      <c r="C67" s="16">
        <v>208148</v>
      </c>
      <c r="D67" s="16">
        <v>120000</v>
      </c>
      <c r="E67" s="16">
        <v>154444</v>
      </c>
      <c r="F67" s="16">
        <v>164111.09</v>
      </c>
      <c r="G67" s="16">
        <v>147821</v>
      </c>
      <c r="H67" s="16">
        <v>120000</v>
      </c>
      <c r="I67" s="16">
        <v>150000</v>
      </c>
      <c r="J67" s="16">
        <v>150000</v>
      </c>
      <c r="K67" s="16">
        <v>152578</v>
      </c>
      <c r="L67" s="16">
        <v>178977</v>
      </c>
      <c r="M67" s="16">
        <v>154837</v>
      </c>
      <c r="N67" s="16">
        <v>170376</v>
      </c>
    </row>
    <row r="68" spans="1:14" x14ac:dyDescent="0.25">
      <c r="A68" s="95"/>
      <c r="B68" s="4" t="s">
        <v>10</v>
      </c>
      <c r="C68" s="16">
        <v>260983</v>
      </c>
      <c r="D68" s="16">
        <v>209271</v>
      </c>
      <c r="E68" s="16">
        <v>183069.2</v>
      </c>
      <c r="F68" s="16">
        <v>236252</v>
      </c>
      <c r="G68" s="16">
        <v>210649</v>
      </c>
      <c r="H68" s="16">
        <v>239960.65</v>
      </c>
      <c r="I68" s="16">
        <v>213955.53</v>
      </c>
      <c r="J68" s="16">
        <v>214306</v>
      </c>
      <c r="K68" s="16">
        <v>203000</v>
      </c>
      <c r="L68" s="16">
        <v>225710.02</v>
      </c>
      <c r="M68" s="16">
        <v>220597</v>
      </c>
      <c r="N68" s="16">
        <v>258560</v>
      </c>
    </row>
    <row r="69" spans="1:14" ht="15" customHeight="1" x14ac:dyDescent="0.25">
      <c r="A69" s="86" t="s">
        <v>6</v>
      </c>
      <c r="B69" s="5" t="s">
        <v>3</v>
      </c>
      <c r="C69" s="17">
        <v>202557.7</v>
      </c>
      <c r="D69" s="17">
        <v>115548.16</v>
      </c>
      <c r="E69" s="17">
        <v>143834.51999999999</v>
      </c>
      <c r="F69" s="17">
        <v>172549.53</v>
      </c>
      <c r="G69" s="17">
        <v>131409</v>
      </c>
      <c r="H69" s="17">
        <v>144277.875</v>
      </c>
      <c r="I69" s="17">
        <v>162125.95000000001</v>
      </c>
      <c r="J69" s="17">
        <v>137755.25</v>
      </c>
      <c r="K69" s="17">
        <v>146213</v>
      </c>
      <c r="L69" s="17">
        <v>174575</v>
      </c>
      <c r="M69" s="17">
        <v>140998</v>
      </c>
      <c r="N69" s="17">
        <v>185583.61</v>
      </c>
    </row>
    <row r="70" spans="1:14" x14ac:dyDescent="0.25">
      <c r="A70" s="86"/>
      <c r="B70" s="5" t="s">
        <v>4</v>
      </c>
      <c r="C70" s="17">
        <v>203882.62457142849</v>
      </c>
      <c r="D70" s="17">
        <v>119114.0954545455</v>
      </c>
      <c r="E70" s="17">
        <v>142404.59484848479</v>
      </c>
      <c r="F70" s="17">
        <v>171121.28636363629</v>
      </c>
      <c r="G70" s="17">
        <v>133044.75575757571</v>
      </c>
      <c r="H70" s="17">
        <v>150546.43176470589</v>
      </c>
      <c r="I70" s="17">
        <v>160324.7444117647</v>
      </c>
      <c r="J70" s="17">
        <v>140804.20060606071</v>
      </c>
      <c r="K70" s="17">
        <v>146687.56575757579</v>
      </c>
      <c r="L70" s="17">
        <v>172377.71968750001</v>
      </c>
      <c r="M70" s="17">
        <v>141367.38387096781</v>
      </c>
      <c r="N70" s="17">
        <v>180805.81466666661</v>
      </c>
    </row>
    <row r="71" spans="1:14" x14ac:dyDescent="0.25">
      <c r="A71" s="86"/>
      <c r="B71" s="5" t="s">
        <v>5</v>
      </c>
      <c r="C71" s="17">
        <v>7952.6272213413713</v>
      </c>
      <c r="D71" s="17">
        <v>11497.984760896439</v>
      </c>
      <c r="E71" s="17">
        <v>7786.9943512870032</v>
      </c>
      <c r="F71" s="17">
        <v>11730.893189638949</v>
      </c>
      <c r="G71" s="17">
        <v>11012.770065427751</v>
      </c>
      <c r="H71" s="17">
        <v>21519.612568608409</v>
      </c>
      <c r="I71" s="17">
        <v>11469.128337978669</v>
      </c>
      <c r="J71" s="17">
        <v>11883.55479278295</v>
      </c>
      <c r="K71" s="17">
        <v>8515.8527403671633</v>
      </c>
      <c r="L71" s="17">
        <v>12626.03207709974</v>
      </c>
      <c r="M71" s="17">
        <v>9560.7631186663803</v>
      </c>
      <c r="N71" s="17">
        <v>19374.6572647336</v>
      </c>
    </row>
    <row r="72" spans="1:14" ht="15" customHeight="1" x14ac:dyDescent="0.25">
      <c r="A72" s="86"/>
      <c r="B72" s="5" t="s">
        <v>9</v>
      </c>
      <c r="C72" s="17">
        <v>187613.41</v>
      </c>
      <c r="D72" s="17">
        <v>107107.46</v>
      </c>
      <c r="E72" s="17">
        <v>118001</v>
      </c>
      <c r="F72" s="17">
        <v>140683</v>
      </c>
      <c r="G72" s="17">
        <v>119911</v>
      </c>
      <c r="H72" s="17">
        <v>125610</v>
      </c>
      <c r="I72" s="17">
        <v>126000</v>
      </c>
      <c r="J72" s="17">
        <v>126000</v>
      </c>
      <c r="K72" s="17">
        <v>126000</v>
      </c>
      <c r="L72" s="17">
        <v>135086</v>
      </c>
      <c r="M72" s="17">
        <v>119256.28</v>
      </c>
      <c r="N72" s="17">
        <v>126000</v>
      </c>
    </row>
    <row r="73" spans="1:14" x14ac:dyDescent="0.25">
      <c r="A73" s="86"/>
      <c r="B73" s="5" t="s">
        <v>10</v>
      </c>
      <c r="C73" s="17">
        <v>217177</v>
      </c>
      <c r="D73" s="17">
        <v>156828</v>
      </c>
      <c r="E73" s="17">
        <v>151240</v>
      </c>
      <c r="F73" s="17">
        <v>200888</v>
      </c>
      <c r="G73" s="17">
        <v>166879</v>
      </c>
      <c r="H73" s="17">
        <v>202060</v>
      </c>
      <c r="I73" s="17">
        <v>180163</v>
      </c>
      <c r="J73" s="17">
        <v>175141</v>
      </c>
      <c r="K73" s="17">
        <v>171546</v>
      </c>
      <c r="L73" s="17">
        <v>187293.48</v>
      </c>
      <c r="M73" s="17">
        <v>156609</v>
      </c>
      <c r="N73" s="17">
        <v>219776</v>
      </c>
    </row>
    <row r="74" spans="1:14" ht="15" customHeight="1" x14ac:dyDescent="0.25">
      <c r="A74" s="95" t="s">
        <v>7</v>
      </c>
      <c r="B74" s="4" t="s">
        <v>3</v>
      </c>
      <c r="C74" s="16">
        <v>146646.42000000001</v>
      </c>
      <c r="D74" s="16">
        <v>149621.99</v>
      </c>
      <c r="E74" s="16">
        <v>158905</v>
      </c>
      <c r="F74" s="16">
        <v>155475.85</v>
      </c>
      <c r="G74" s="16">
        <v>159804</v>
      </c>
      <c r="H74" s="16">
        <v>174406.49</v>
      </c>
      <c r="I74" s="16">
        <v>165933.96</v>
      </c>
      <c r="J74" s="16">
        <v>165412.5</v>
      </c>
      <c r="K74" s="16">
        <v>160960.54999999999</v>
      </c>
      <c r="L74" s="16">
        <v>158087</v>
      </c>
      <c r="M74" s="16">
        <v>163549.76000000001</v>
      </c>
      <c r="N74" s="16">
        <v>209237.5</v>
      </c>
    </row>
    <row r="75" spans="1:14" x14ac:dyDescent="0.25">
      <c r="A75" s="95"/>
      <c r="B75" s="4" t="s">
        <v>4</v>
      </c>
      <c r="C75" s="16">
        <v>146630.07828571429</v>
      </c>
      <c r="D75" s="16">
        <v>148594.77352941179</v>
      </c>
      <c r="E75" s="16">
        <v>158917.74617647059</v>
      </c>
      <c r="F75" s="16">
        <v>155834.82058823531</v>
      </c>
      <c r="G75" s="16">
        <v>162595.56264705889</v>
      </c>
      <c r="H75" s="16">
        <v>175660.07088235291</v>
      </c>
      <c r="I75" s="16">
        <v>165784.7488235294</v>
      </c>
      <c r="J75" s="16">
        <v>169682.27558823529</v>
      </c>
      <c r="K75" s="16">
        <v>162593.90794117641</v>
      </c>
      <c r="L75" s="16">
        <v>156192.37272727271</v>
      </c>
      <c r="M75" s="16">
        <v>162361.38437499999</v>
      </c>
      <c r="N75" s="16">
        <v>203805.26300000001</v>
      </c>
    </row>
    <row r="76" spans="1:14" x14ac:dyDescent="0.25">
      <c r="A76" s="95"/>
      <c r="B76" s="4" t="s">
        <v>5</v>
      </c>
      <c r="C76" s="16">
        <v>9401.1133820641899</v>
      </c>
      <c r="D76" s="16">
        <v>9392.0824761604072</v>
      </c>
      <c r="E76" s="16">
        <v>10169.610461903671</v>
      </c>
      <c r="F76" s="16">
        <v>9852.3236177403578</v>
      </c>
      <c r="G76" s="16">
        <v>14888.944836771339</v>
      </c>
      <c r="H76" s="16">
        <v>19801.023576880048</v>
      </c>
      <c r="I76" s="16">
        <v>13968.09468494817</v>
      </c>
      <c r="J76" s="16">
        <v>20084.13757749756</v>
      </c>
      <c r="K76" s="16">
        <v>14084.67255545519</v>
      </c>
      <c r="L76" s="16">
        <v>9416.959403353836</v>
      </c>
      <c r="M76" s="16">
        <v>9987.8105361078378</v>
      </c>
      <c r="N76" s="16">
        <v>27207.17879997359</v>
      </c>
    </row>
    <row r="77" spans="1:14" ht="15" customHeight="1" x14ac:dyDescent="0.25">
      <c r="A77" s="95"/>
      <c r="B77" s="4" t="s">
        <v>9</v>
      </c>
      <c r="C77" s="16">
        <v>132401.60999999999</v>
      </c>
      <c r="D77" s="16">
        <v>130000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133928</v>
      </c>
      <c r="J77" s="16">
        <v>130839.9</v>
      </c>
      <c r="K77" s="16">
        <v>133038.59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175224.42</v>
      </c>
      <c r="D78" s="16">
        <v>169263.5</v>
      </c>
      <c r="E78" s="16">
        <v>179842</v>
      </c>
      <c r="F78" s="16">
        <v>177884</v>
      </c>
      <c r="G78" s="16">
        <v>193719.86</v>
      </c>
      <c r="H78" s="16">
        <v>228587</v>
      </c>
      <c r="I78" s="16">
        <v>204039.52</v>
      </c>
      <c r="J78" s="16">
        <v>217315</v>
      </c>
      <c r="K78" s="16">
        <v>184277</v>
      </c>
      <c r="L78" s="16">
        <v>169387</v>
      </c>
      <c r="M78" s="16">
        <v>177340</v>
      </c>
      <c r="N78" s="16">
        <v>249637</v>
      </c>
    </row>
    <row r="79" spans="1:14" x14ac:dyDescent="0.25">
      <c r="A79" s="86" t="s">
        <v>8</v>
      </c>
      <c r="B79" s="5" t="s">
        <v>3</v>
      </c>
      <c r="C79" s="17">
        <v>55285</v>
      </c>
      <c r="D79" s="17">
        <v>-30898.63</v>
      </c>
      <c r="E79" s="17">
        <v>-19126.365000000002</v>
      </c>
      <c r="F79" s="17">
        <v>13370</v>
      </c>
      <c r="G79" s="17">
        <v>-27374</v>
      </c>
      <c r="H79" s="17">
        <v>-23871</v>
      </c>
      <c r="I79" s="17">
        <v>-6657.2</v>
      </c>
      <c r="J79" s="17">
        <v>-29307.764999999999</v>
      </c>
      <c r="K79" s="17">
        <v>-18387</v>
      </c>
      <c r="L79" s="17">
        <v>15032</v>
      </c>
      <c r="M79" s="17">
        <v>-23269</v>
      </c>
      <c r="N79" s="17">
        <v>-22101.05</v>
      </c>
    </row>
    <row r="80" spans="1:14" x14ac:dyDescent="0.25">
      <c r="A80" s="86"/>
      <c r="B80" s="5" t="s">
        <v>4</v>
      </c>
      <c r="C80" s="17">
        <v>52585.535428571427</v>
      </c>
      <c r="D80" s="17">
        <v>-29921.946363636369</v>
      </c>
      <c r="E80" s="17">
        <v>-17167.58647058823</v>
      </c>
      <c r="F80" s="17">
        <v>14408.555757575759</v>
      </c>
      <c r="G80" s="17">
        <v>-29908.62727272727</v>
      </c>
      <c r="H80" s="17">
        <v>-24430.077941176471</v>
      </c>
      <c r="I80" s="17">
        <v>-5139.67</v>
      </c>
      <c r="J80" s="17">
        <v>-28541.87264705883</v>
      </c>
      <c r="K80" s="17">
        <v>-16425.03529411765</v>
      </c>
      <c r="L80" s="17">
        <v>15624.215757575759</v>
      </c>
      <c r="M80" s="17">
        <v>-18001.948064516131</v>
      </c>
      <c r="N80" s="17">
        <v>-20005.363000000001</v>
      </c>
    </row>
    <row r="81" spans="1:14" x14ac:dyDescent="0.25">
      <c r="A81" s="86"/>
      <c r="B81" s="5" t="s">
        <v>5</v>
      </c>
      <c r="C81" s="17">
        <v>19023.292938888229</v>
      </c>
      <c r="D81" s="17">
        <v>11948.377023165071</v>
      </c>
      <c r="E81" s="17">
        <v>10233.91862550153</v>
      </c>
      <c r="F81" s="17">
        <v>10559.34271389797</v>
      </c>
      <c r="G81" s="17">
        <v>15378.32903756518</v>
      </c>
      <c r="H81" s="17">
        <v>22122.666241893421</v>
      </c>
      <c r="I81" s="17">
        <v>18482.180154199479</v>
      </c>
      <c r="J81" s="17">
        <v>19522.814886220331</v>
      </c>
      <c r="K81" s="17">
        <v>17864.334801779441</v>
      </c>
      <c r="L81" s="17">
        <v>13031.7332117921</v>
      </c>
      <c r="M81" s="17">
        <v>17576.985837293119</v>
      </c>
      <c r="N81" s="17">
        <v>26039.65517471225</v>
      </c>
    </row>
    <row r="82" spans="1:14" x14ac:dyDescent="0.25">
      <c r="A82" s="86"/>
      <c r="B82" s="5" t="s">
        <v>9</v>
      </c>
      <c r="C82" s="17">
        <v>-9960.34</v>
      </c>
      <c r="D82" s="17">
        <v>-58758.6</v>
      </c>
      <c r="E82" s="17">
        <v>-34669</v>
      </c>
      <c r="F82" s="17">
        <v>-8138</v>
      </c>
      <c r="G82" s="17">
        <v>-61948</v>
      </c>
      <c r="H82" s="17">
        <v>-79048</v>
      </c>
      <c r="I82" s="17">
        <v>-45000</v>
      </c>
      <c r="J82" s="17">
        <v>-65815</v>
      </c>
      <c r="K82" s="17">
        <v>-47396</v>
      </c>
      <c r="L82" s="17">
        <v>-22205</v>
      </c>
      <c r="M82" s="17">
        <v>-42150.73</v>
      </c>
      <c r="N82" s="17">
        <v>-69072.37</v>
      </c>
    </row>
    <row r="83" spans="1:14" x14ac:dyDescent="0.25">
      <c r="A83" s="86"/>
      <c r="B83" s="33" t="s">
        <v>10</v>
      </c>
      <c r="C83" s="14">
        <v>83602.22</v>
      </c>
      <c r="D83" s="14">
        <v>-7810.52</v>
      </c>
      <c r="E83" s="14">
        <v>7370.03</v>
      </c>
      <c r="F83" s="14">
        <v>36609</v>
      </c>
      <c r="G83" s="14">
        <v>5863</v>
      </c>
      <c r="H83" s="14">
        <v>20312.849999999999</v>
      </c>
      <c r="I83" s="14">
        <v>42852</v>
      </c>
      <c r="J83" s="14">
        <v>13848.25</v>
      </c>
      <c r="K83" s="14">
        <v>22896</v>
      </c>
      <c r="L83" s="14">
        <v>53014.95</v>
      </c>
      <c r="M83" s="14">
        <v>36084</v>
      </c>
      <c r="N83" s="17">
        <v>50501.75</v>
      </c>
    </row>
    <row r="84" spans="1:14" ht="15" customHeight="1" x14ac:dyDescent="0.25">
      <c r="A84" s="95" t="s">
        <v>32</v>
      </c>
      <c r="B84" s="4" t="s">
        <v>3</v>
      </c>
      <c r="C84" s="16">
        <v>10600.535</v>
      </c>
      <c r="D84" s="16">
        <v>-68361.17</v>
      </c>
      <c r="E84" s="16">
        <v>-60041</v>
      </c>
      <c r="F84" s="16">
        <v>-33477</v>
      </c>
      <c r="G84" s="16">
        <v>-69320</v>
      </c>
      <c r="H84" s="16">
        <v>-72752</v>
      </c>
      <c r="I84" s="16">
        <v>-36236.5</v>
      </c>
      <c r="J84" s="16">
        <v>-76600</v>
      </c>
      <c r="K84" s="16">
        <v>-60202</v>
      </c>
      <c r="L84" s="16">
        <v>-23553</v>
      </c>
      <c r="M84" s="16">
        <v>-67747.58</v>
      </c>
      <c r="N84" s="16">
        <v>-62813.47</v>
      </c>
    </row>
    <row r="85" spans="1:14" x14ac:dyDescent="0.25">
      <c r="A85" s="95"/>
      <c r="B85" s="4" t="s">
        <v>4</v>
      </c>
      <c r="C85" s="16">
        <v>8623.0178571428569</v>
      </c>
      <c r="D85" s="16">
        <v>-65736.953999999998</v>
      </c>
      <c r="E85" s="16">
        <v>-56221.355199999998</v>
      </c>
      <c r="F85" s="16">
        <v>-31528.267599999999</v>
      </c>
      <c r="G85" s="16">
        <v>-69221.694799999997</v>
      </c>
      <c r="H85" s="16">
        <v>-71025.167999999991</v>
      </c>
      <c r="I85" s="16">
        <v>-33511.107692307698</v>
      </c>
      <c r="J85" s="16">
        <v>-74343.348400000003</v>
      </c>
      <c r="K85" s="16">
        <v>-55463.641999999993</v>
      </c>
      <c r="L85" s="16">
        <v>-25609.6548</v>
      </c>
      <c r="M85" s="16">
        <v>-58096.319166666653</v>
      </c>
      <c r="N85" s="16">
        <v>-59420.660434782607</v>
      </c>
    </row>
    <row r="86" spans="1:14" x14ac:dyDescent="0.25">
      <c r="A86" s="95"/>
      <c r="B86" s="4" t="s">
        <v>5</v>
      </c>
      <c r="C86" s="16">
        <v>26555.40786243699</v>
      </c>
      <c r="D86" s="16">
        <v>27071.255194502432</v>
      </c>
      <c r="E86" s="16">
        <v>23280.883956144891</v>
      </c>
      <c r="F86" s="16">
        <v>17250.118597852041</v>
      </c>
      <c r="G86" s="16">
        <v>34606.851112265103</v>
      </c>
      <c r="H86" s="16">
        <v>33479.619124415578</v>
      </c>
      <c r="I86" s="16">
        <v>43555.095899487787</v>
      </c>
      <c r="J86" s="16">
        <v>33096.133211754473</v>
      </c>
      <c r="K86" s="16">
        <v>24890.204526355348</v>
      </c>
      <c r="L86" s="16">
        <v>23008.14397624624</v>
      </c>
      <c r="M86" s="16">
        <v>26475.53847341401</v>
      </c>
      <c r="N86" s="16">
        <v>33152.441732203653</v>
      </c>
    </row>
    <row r="87" spans="1:14" x14ac:dyDescent="0.25">
      <c r="A87" s="95"/>
      <c r="B87" s="4" t="s">
        <v>9</v>
      </c>
      <c r="C87" s="16">
        <v>-66232.7</v>
      </c>
      <c r="D87" s="16">
        <v>-99292.9</v>
      </c>
      <c r="E87" s="16">
        <v>-96865.05</v>
      </c>
      <c r="F87" s="16">
        <v>-64393</v>
      </c>
      <c r="G87" s="16">
        <v>-133529.07999999999</v>
      </c>
      <c r="H87" s="16">
        <v>-142293</v>
      </c>
      <c r="I87" s="16">
        <v>-109422.56</v>
      </c>
      <c r="J87" s="16">
        <v>-139894.49</v>
      </c>
      <c r="K87" s="16">
        <v>-101283.8</v>
      </c>
      <c r="L87" s="16">
        <v>-67707.69</v>
      </c>
      <c r="M87" s="16">
        <v>-98846</v>
      </c>
      <c r="N87" s="16">
        <v>-128400.84</v>
      </c>
    </row>
    <row r="88" spans="1:14" ht="15.75" thickBot="1" x14ac:dyDescent="0.3">
      <c r="A88" s="99"/>
      <c r="B88" s="7" t="s">
        <v>10</v>
      </c>
      <c r="C88" s="32">
        <v>68196</v>
      </c>
      <c r="D88" s="32">
        <v>-8138</v>
      </c>
      <c r="E88" s="32">
        <v>-8138</v>
      </c>
      <c r="F88" s="32">
        <v>-29</v>
      </c>
      <c r="G88" s="32">
        <v>-8138</v>
      </c>
      <c r="H88" s="32">
        <v>8138</v>
      </c>
      <c r="I88" s="32">
        <v>93307.8</v>
      </c>
      <c r="J88" s="32">
        <v>8138</v>
      </c>
      <c r="K88" s="32">
        <v>8138</v>
      </c>
      <c r="L88" s="32">
        <v>33617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0.48499999999999999</v>
      </c>
      <c r="D89" s="16">
        <v>0.62</v>
      </c>
      <c r="E89" s="16">
        <v>0.6</v>
      </c>
      <c r="F89" s="16">
        <v>0.53</v>
      </c>
      <c r="G89" s="16">
        <v>0.38</v>
      </c>
      <c r="H89" s="16">
        <v>0.35499999999999998</v>
      </c>
      <c r="I89" s="16">
        <v>0.3</v>
      </c>
      <c r="J89" s="16">
        <v>0.24</v>
      </c>
      <c r="K89" s="16">
        <v>0.3</v>
      </c>
      <c r="L89" s="16">
        <v>0.37</v>
      </c>
      <c r="M89" s="16">
        <v>0.35499999999999998</v>
      </c>
      <c r="N89" s="16">
        <v>0.56999999999999995</v>
      </c>
    </row>
    <row r="90" spans="1:14" x14ac:dyDescent="0.25">
      <c r="A90" s="95"/>
      <c r="B90" s="4" t="s">
        <v>4</v>
      </c>
      <c r="C90" s="16">
        <v>0.54038461538461546</v>
      </c>
      <c r="D90" s="16">
        <v>0.64680000000000004</v>
      </c>
      <c r="E90" s="16">
        <v>0.63519999999999976</v>
      </c>
      <c r="F90" s="16">
        <v>0.52119999999999989</v>
      </c>
      <c r="G90" s="16">
        <v>0.38833333333333342</v>
      </c>
      <c r="H90" s="16">
        <v>0.36416666666666669</v>
      </c>
      <c r="I90" s="16">
        <v>0.30291666666666661</v>
      </c>
      <c r="J90" s="16">
        <v>0.25319999999999998</v>
      </c>
      <c r="K90" s="16">
        <v>0.33640000000000009</v>
      </c>
      <c r="L90" s="16">
        <v>0.40720000000000012</v>
      </c>
      <c r="M90" s="16">
        <v>0.36874999999999991</v>
      </c>
      <c r="N90" s="16">
        <v>0.56434782608695655</v>
      </c>
    </row>
    <row r="91" spans="1:14" x14ac:dyDescent="0.25">
      <c r="A91" s="95"/>
      <c r="B91" s="4" t="s">
        <v>5</v>
      </c>
      <c r="C91" s="16">
        <v>0.22546806016339921</v>
      </c>
      <c r="D91" s="16">
        <v>0.24246511776610949</v>
      </c>
      <c r="E91" s="16">
        <v>0.23297210133404389</v>
      </c>
      <c r="F91" s="16">
        <v>0.1324235628579748</v>
      </c>
      <c r="G91" s="16">
        <v>9.4255280865394975E-2</v>
      </c>
      <c r="H91" s="16">
        <v>0.1116250192722771</v>
      </c>
      <c r="I91" s="16">
        <v>0.1036918162326381</v>
      </c>
      <c r="J91" s="16">
        <v>0.13005511652116319</v>
      </c>
      <c r="K91" s="16">
        <v>0.111649749962401</v>
      </c>
      <c r="L91" s="16">
        <v>0.13734142370991589</v>
      </c>
      <c r="M91" s="16">
        <v>9.0904273587778819E-2</v>
      </c>
      <c r="N91" s="16">
        <v>0.1704493016321201</v>
      </c>
    </row>
    <row r="92" spans="1:14" ht="15" customHeight="1" x14ac:dyDescent="0.25">
      <c r="A92" s="95"/>
      <c r="B92" s="4" t="s">
        <v>9</v>
      </c>
      <c r="C92" s="16">
        <v>0</v>
      </c>
      <c r="D92" s="16">
        <v>-0.06</v>
      </c>
      <c r="E92" s="16">
        <v>0.2</v>
      </c>
      <c r="F92" s="16">
        <v>0.3</v>
      </c>
      <c r="G92" s="16">
        <v>0.19</v>
      </c>
      <c r="H92" s="16">
        <v>0.17</v>
      </c>
      <c r="I92" s="16">
        <v>0.14000000000000001</v>
      </c>
      <c r="J92" s="16">
        <v>0.1</v>
      </c>
      <c r="K92" s="16">
        <v>0.2</v>
      </c>
      <c r="L92" s="16">
        <v>0.13</v>
      </c>
      <c r="M92" s="16">
        <v>0.2</v>
      </c>
      <c r="N92" s="16">
        <v>0.09</v>
      </c>
    </row>
    <row r="93" spans="1:14" x14ac:dyDescent="0.25">
      <c r="A93" s="95"/>
      <c r="B93" s="4" t="s">
        <v>10</v>
      </c>
      <c r="C93" s="16">
        <v>1.1000000000000001</v>
      </c>
      <c r="D93" s="16">
        <v>1.34</v>
      </c>
      <c r="E93" s="16">
        <v>1.1100000000000001</v>
      </c>
      <c r="F93" s="16">
        <v>0.76</v>
      </c>
      <c r="G93" s="16">
        <v>0.6</v>
      </c>
      <c r="H93" s="16">
        <v>0.6</v>
      </c>
      <c r="I93" s="16">
        <v>0.6</v>
      </c>
      <c r="J93" s="16">
        <v>0.62</v>
      </c>
      <c r="K93" s="16">
        <v>0.67</v>
      </c>
      <c r="L93" s="16">
        <v>0.74</v>
      </c>
      <c r="M93" s="16">
        <v>0.6</v>
      </c>
      <c r="N93" s="16">
        <v>1.01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8.6849999999999987</v>
      </c>
      <c r="E94" s="17">
        <v>9</v>
      </c>
      <c r="F94" s="17">
        <v>9</v>
      </c>
      <c r="G94" s="17">
        <v>8.9</v>
      </c>
      <c r="H94" s="17">
        <v>9.0500000000000007</v>
      </c>
      <c r="I94" s="17">
        <v>9.1</v>
      </c>
      <c r="J94" s="17">
        <v>9.1999999999999993</v>
      </c>
      <c r="K94" s="17">
        <v>9.0500000000000007</v>
      </c>
      <c r="L94" s="17">
        <v>8.68</v>
      </c>
      <c r="M94" s="17">
        <v>8.4649999999999999</v>
      </c>
      <c r="N94" s="17">
        <v>8.57</v>
      </c>
    </row>
    <row r="95" spans="1:14" x14ac:dyDescent="0.25">
      <c r="A95" s="86"/>
      <c r="B95" s="5" t="s">
        <v>4</v>
      </c>
      <c r="C95" s="17">
        <v>8.4639130434782608</v>
      </c>
      <c r="D95" s="17">
        <v>8.7172727272727268</v>
      </c>
      <c r="E95" s="17">
        <v>8.9873913043478257</v>
      </c>
      <c r="F95" s="17">
        <v>9.0281818181818192</v>
      </c>
      <c r="G95" s="17">
        <v>9.0127272727272736</v>
      </c>
      <c r="H95" s="17">
        <v>9.0981818181818177</v>
      </c>
      <c r="I95" s="17">
        <v>9.055238095238094</v>
      </c>
      <c r="J95" s="17">
        <v>9.0204761904761916</v>
      </c>
      <c r="K95" s="17">
        <v>8.8757142857142863</v>
      </c>
      <c r="L95" s="17">
        <v>8.7469999999999999</v>
      </c>
      <c r="M95" s="17">
        <v>8.6675000000000004</v>
      </c>
      <c r="N95" s="17">
        <v>8.6389999999999993</v>
      </c>
    </row>
    <row r="96" spans="1:14" x14ac:dyDescent="0.25">
      <c r="A96" s="86"/>
      <c r="B96" s="5" t="s">
        <v>5</v>
      </c>
      <c r="C96" s="17">
        <v>0.36378988854000949</v>
      </c>
      <c r="D96" s="17">
        <v>0.39607817672515361</v>
      </c>
      <c r="E96" s="17">
        <v>0.51052751142416231</v>
      </c>
      <c r="F96" s="17">
        <v>0.60130521814463378</v>
      </c>
      <c r="G96" s="17">
        <v>0.7022018555141003</v>
      </c>
      <c r="H96" s="17">
        <v>0.73815494801073256</v>
      </c>
      <c r="I96" s="17">
        <v>0.74781427538941125</v>
      </c>
      <c r="J96" s="17">
        <v>0.74682311286191649</v>
      </c>
      <c r="K96" s="17">
        <v>0.59620945504555256</v>
      </c>
      <c r="L96" s="17">
        <v>0.62149310873937003</v>
      </c>
      <c r="M96" s="17">
        <v>0.64975197697194254</v>
      </c>
      <c r="N96" s="17">
        <v>0.67937200103439177</v>
      </c>
    </row>
    <row r="97" spans="1:14" x14ac:dyDescent="0.25">
      <c r="A97" s="86"/>
      <c r="B97" s="5" t="s">
        <v>9</v>
      </c>
      <c r="C97" s="17">
        <v>7.8</v>
      </c>
      <c r="D97" s="17">
        <v>8.1</v>
      </c>
      <c r="E97" s="17">
        <v>8.3000000000000007</v>
      </c>
      <c r="F97" s="17">
        <v>8.3000000000000007</v>
      </c>
      <c r="G97" s="17">
        <v>8.3000000000000007</v>
      </c>
      <c r="H97" s="17">
        <v>8.1999999999999993</v>
      </c>
      <c r="I97" s="17">
        <v>8.1</v>
      </c>
      <c r="J97" s="17">
        <v>8</v>
      </c>
      <c r="K97" s="17">
        <v>8</v>
      </c>
      <c r="L97" s="17">
        <v>7.8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9.3000000000000007</v>
      </c>
      <c r="D98" s="14">
        <v>9.6</v>
      </c>
      <c r="E98" s="14">
        <v>10.1</v>
      </c>
      <c r="F98" s="14">
        <v>10.48</v>
      </c>
      <c r="G98" s="14">
        <v>11.1</v>
      </c>
      <c r="H98" s="14">
        <v>11.21</v>
      </c>
      <c r="I98" s="14">
        <v>11.21</v>
      </c>
      <c r="J98" s="14">
        <v>11.1</v>
      </c>
      <c r="K98" s="14">
        <v>9.8000000000000007</v>
      </c>
      <c r="L98" s="14">
        <v>9.9</v>
      </c>
      <c r="M98" s="14">
        <v>10</v>
      </c>
      <c r="N98" s="17">
        <v>10</v>
      </c>
    </row>
    <row r="99" spans="1:14" ht="15" customHeight="1" x14ac:dyDescent="0.25">
      <c r="A99" s="95" t="s">
        <v>40</v>
      </c>
      <c r="B99" s="4" t="s">
        <v>3</v>
      </c>
      <c r="C99" s="16">
        <v>99700</v>
      </c>
      <c r="D99" s="16">
        <v>99257</v>
      </c>
      <c r="E99" s="16">
        <v>98928</v>
      </c>
      <c r="F99" s="16">
        <v>98993.5</v>
      </c>
      <c r="G99" s="16">
        <v>98968.5</v>
      </c>
      <c r="H99" s="16">
        <v>99115</v>
      </c>
      <c r="I99" s="16">
        <v>99387</v>
      </c>
      <c r="J99" s="16">
        <v>99616</v>
      </c>
      <c r="K99" s="16">
        <v>99782.5</v>
      </c>
      <c r="L99" s="16">
        <v>99991</v>
      </c>
      <c r="M99" s="16">
        <v>100241.57</v>
      </c>
      <c r="N99" s="16">
        <v>100169.785</v>
      </c>
    </row>
    <row r="100" spans="1:14" x14ac:dyDescent="0.25">
      <c r="A100" s="95"/>
      <c r="B100" s="4" t="s">
        <v>4</v>
      </c>
      <c r="C100" s="16">
        <v>99413.890909090915</v>
      </c>
      <c r="D100" s="16">
        <v>99129.731500000009</v>
      </c>
      <c r="E100" s="16">
        <v>98865.937999999995</v>
      </c>
      <c r="F100" s="16">
        <v>98898.040999999997</v>
      </c>
      <c r="G100" s="16">
        <v>98980.807000000001</v>
      </c>
      <c r="H100" s="16">
        <v>99013.307499999995</v>
      </c>
      <c r="I100" s="16">
        <v>99088.334999999992</v>
      </c>
      <c r="J100" s="16">
        <v>99207.084999999992</v>
      </c>
      <c r="K100" s="16">
        <v>99457.035000000003</v>
      </c>
      <c r="L100" s="16">
        <v>99358.296666666662</v>
      </c>
      <c r="M100" s="16">
        <v>99567.043333333335</v>
      </c>
      <c r="N100" s="16">
        <v>99624.344500000007</v>
      </c>
    </row>
    <row r="101" spans="1:14" x14ac:dyDescent="0.25">
      <c r="A101" s="95"/>
      <c r="B101" s="4" t="s">
        <v>5</v>
      </c>
      <c r="C101" s="16">
        <v>1603.447019677739</v>
      </c>
      <c r="D101" s="16">
        <v>1597.6619123459079</v>
      </c>
      <c r="E101" s="16">
        <v>1536.348542378804</v>
      </c>
      <c r="F101" s="16">
        <v>1495.9205457436231</v>
      </c>
      <c r="G101" s="16">
        <v>1451.2098382315351</v>
      </c>
      <c r="H101" s="16">
        <v>1346.7639908933941</v>
      </c>
      <c r="I101" s="16">
        <v>1346.2309552638139</v>
      </c>
      <c r="J101" s="16">
        <v>1332.2636536381431</v>
      </c>
      <c r="K101" s="16">
        <v>1408.649923513927</v>
      </c>
      <c r="L101" s="16">
        <v>1952.544776204456</v>
      </c>
      <c r="M101" s="16">
        <v>2046.8640209264861</v>
      </c>
      <c r="N101" s="16">
        <v>2042.787337602269</v>
      </c>
    </row>
    <row r="102" spans="1:14" x14ac:dyDescent="0.25">
      <c r="A102" s="95"/>
      <c r="B102" s="4" t="s">
        <v>9</v>
      </c>
      <c r="C102" s="16">
        <v>94999</v>
      </c>
      <c r="D102" s="16">
        <v>94745</v>
      </c>
      <c r="E102" s="16">
        <v>94594</v>
      </c>
      <c r="F102" s="16">
        <v>94716</v>
      </c>
      <c r="G102" s="16">
        <v>94897</v>
      </c>
      <c r="H102" s="16">
        <v>95067</v>
      </c>
      <c r="I102" s="16">
        <v>95145</v>
      </c>
      <c r="J102" s="16">
        <v>95418</v>
      </c>
      <c r="K102" s="16">
        <v>95784</v>
      </c>
      <c r="L102" s="16">
        <v>93759.39</v>
      </c>
      <c r="M102" s="16">
        <v>94064.07</v>
      </c>
      <c r="N102" s="16">
        <v>94277.05</v>
      </c>
    </row>
    <row r="103" spans="1:14" ht="15.75" thickBot="1" x14ac:dyDescent="0.3">
      <c r="A103" s="99"/>
      <c r="B103" s="7" t="s">
        <v>10</v>
      </c>
      <c r="C103" s="32">
        <v>102900</v>
      </c>
      <c r="D103" s="32">
        <v>102500</v>
      </c>
      <c r="E103" s="32">
        <v>101800</v>
      </c>
      <c r="F103" s="32">
        <v>101500</v>
      </c>
      <c r="G103" s="32">
        <v>101100</v>
      </c>
      <c r="H103" s="32">
        <v>100655</v>
      </c>
      <c r="I103" s="32">
        <v>100876</v>
      </c>
      <c r="J103" s="32">
        <v>101101</v>
      </c>
      <c r="K103" s="32">
        <v>101600</v>
      </c>
      <c r="L103" s="32">
        <v>101675</v>
      </c>
      <c r="M103" s="32">
        <v>101967</v>
      </c>
      <c r="N103" s="32">
        <v>102184</v>
      </c>
    </row>
  </sheetData>
  <mergeCells count="21">
    <mergeCell ref="A14:B14"/>
    <mergeCell ref="A15:A19"/>
    <mergeCell ref="A20:A24"/>
    <mergeCell ref="A25:A29"/>
    <mergeCell ref="A13:L13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89:A93"/>
    <mergeCell ref="A94:A98"/>
    <mergeCell ref="A99:A10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8B35-22A2-416D-9658-2FA786E71DC8}">
  <dimension ref="A10:N103"/>
  <sheetViews>
    <sheetView topLeftCell="A63" workbookViewId="0">
      <selection activeCell="F111" sqref="F1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45292</v>
      </c>
      <c r="C10" s="3"/>
    </row>
    <row r="11" spans="1:12" ht="15.75" x14ac:dyDescent="0.25">
      <c r="A11" s="1" t="s">
        <v>0</v>
      </c>
      <c r="B11" s="2">
        <v>45292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2532898.4500000002</v>
      </c>
      <c r="D15" s="11">
        <v>2689354</v>
      </c>
      <c r="E15" s="11">
        <v>2854099</v>
      </c>
      <c r="F15" s="11">
        <v>3018703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2532826.3213636358</v>
      </c>
      <c r="D16" s="13">
        <v>2681339.9804878049</v>
      </c>
      <c r="E16" s="13">
        <v>2845136.219729729</v>
      </c>
      <c r="F16" s="13">
        <v>3038250.8331249999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77219.677061787588</v>
      </c>
      <c r="D17" s="13">
        <v>109230.2978800853</v>
      </c>
      <c r="E17" s="13">
        <v>150197.97066754321</v>
      </c>
      <c r="F17" s="13">
        <v>118702.9523962083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2838422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2737711</v>
      </c>
      <c r="D19" s="13">
        <v>2923711</v>
      </c>
      <c r="E19" s="13">
        <v>3122347</v>
      </c>
      <c r="F19" s="13">
        <v>3334480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2083492</v>
      </c>
      <c r="D20" s="14">
        <v>2213599.35</v>
      </c>
      <c r="E20" s="14">
        <v>2362785.5</v>
      </c>
      <c r="F20" s="14">
        <v>2500969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2080718.475957446</v>
      </c>
      <c r="D21" s="14">
        <v>2199252.361333333</v>
      </c>
      <c r="E21" s="14">
        <v>2343804.4454999999</v>
      </c>
      <c r="F21" s="14">
        <v>2488705.4031428569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44421.988397929526</v>
      </c>
      <c r="D22" s="14">
        <v>63551.752318300198</v>
      </c>
      <c r="E22" s="14">
        <v>74240.740166792952</v>
      </c>
      <c r="F22" s="14">
        <v>92371.246398875082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1924165</v>
      </c>
      <c r="D23" s="14">
        <v>2019482</v>
      </c>
      <c r="E23" s="14">
        <v>2102849</v>
      </c>
      <c r="F23" s="14">
        <v>2231234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2301175</v>
      </c>
      <c r="E24" s="14">
        <v>2453265.92</v>
      </c>
      <c r="F24" s="14">
        <v>2625203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2174218</v>
      </c>
      <c r="D25" s="12">
        <v>2302049</v>
      </c>
      <c r="E25" s="12">
        <v>2424469.65</v>
      </c>
      <c r="F25" s="12">
        <v>2545952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2178080.3695652168</v>
      </c>
      <c r="D26" s="12">
        <v>2293943.4206818179</v>
      </c>
      <c r="E26" s="12">
        <v>2428304.38075</v>
      </c>
      <c r="F26" s="12">
        <v>2539468.465882353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31097.27469087654</v>
      </c>
      <c r="D27" s="12">
        <v>69168.767040158709</v>
      </c>
      <c r="E27" s="12">
        <v>85833.011475416482</v>
      </c>
      <c r="F27" s="12">
        <v>75582.118343228212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2129190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2309611</v>
      </c>
      <c r="D29" s="12">
        <v>2502400</v>
      </c>
      <c r="E29" s="12">
        <v>2707647</v>
      </c>
      <c r="F29" s="12">
        <v>2649000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-86143.3</v>
      </c>
      <c r="D30" s="14">
        <v>-82759.789999999994</v>
      </c>
      <c r="E30" s="14">
        <v>-71300</v>
      </c>
      <c r="F30" s="14">
        <v>-27100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-88260.857400000008</v>
      </c>
      <c r="D31" s="14">
        <v>-83782.489787234037</v>
      </c>
      <c r="E31" s="14">
        <v>-73960.942093023259</v>
      </c>
      <c r="F31" s="14">
        <v>-38491.162307692313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34647.845509343897</v>
      </c>
      <c r="D32" s="14">
        <v>43825.553375560929</v>
      </c>
      <c r="E32" s="14">
        <v>50481.613439458262</v>
      </c>
      <c r="F32" s="14">
        <v>46303.566007415749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-183042.52</v>
      </c>
      <c r="D33" s="14">
        <v>-178000</v>
      </c>
      <c r="E33" s="14">
        <v>-197995.86</v>
      </c>
      <c r="F33" s="14">
        <v>-142493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78.099999999999994</v>
      </c>
      <c r="D35" s="12">
        <v>80.099999999999994</v>
      </c>
      <c r="E35" s="12">
        <v>82.675000000000011</v>
      </c>
      <c r="F35" s="12">
        <v>84.65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78.161702127659595</v>
      </c>
      <c r="D36" s="12">
        <v>80.558666666666639</v>
      </c>
      <c r="E36" s="12">
        <v>82.956749999999971</v>
      </c>
      <c r="F36" s="12">
        <v>84.833947368421065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1.352383273350737</v>
      </c>
      <c r="D37" s="12">
        <v>1.9796276050170289</v>
      </c>
      <c r="E37" s="12">
        <v>1.911649023011152</v>
      </c>
      <c r="F37" s="12">
        <v>2.4520113525085359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79.45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81.03</v>
      </c>
      <c r="D39" s="12">
        <v>85.36</v>
      </c>
      <c r="E39" s="12">
        <v>87.32</v>
      </c>
      <c r="F39" s="12">
        <v>90.01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-636036.05000000005</v>
      </c>
      <c r="D40" s="14">
        <v>-594143</v>
      </c>
      <c r="E40" s="14">
        <v>-619962.32999999996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-626859.08363636385</v>
      </c>
      <c r="D41" s="14">
        <v>-592094.20838709676</v>
      </c>
      <c r="E41" s="14">
        <v>-590182.13344827585</v>
      </c>
      <c r="F41" s="14">
        <v>-588109.45360000001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156317.93772051661</v>
      </c>
      <c r="D42" s="14">
        <v>171525.72318839311</v>
      </c>
      <c r="E42" s="14">
        <v>209787.16047608759</v>
      </c>
      <c r="F42" s="14">
        <v>212250.8664008232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-878136</v>
      </c>
      <c r="D43" s="14">
        <v>-837268.54</v>
      </c>
      <c r="E43" s="14">
        <v>-909161.48</v>
      </c>
      <c r="F43" s="14">
        <v>-891568.76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4.4000000000000004</v>
      </c>
      <c r="E45" s="12">
        <v>4.3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4.3857575757575766</v>
      </c>
      <c r="D46" s="12">
        <v>4.3890625000000014</v>
      </c>
      <c r="E46" s="12">
        <v>4.3339999999999996</v>
      </c>
      <c r="F46" s="12">
        <v>4.2617857142857138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0.55672047689476933</v>
      </c>
      <c r="D47" s="12">
        <v>0.50535429523224362</v>
      </c>
      <c r="E47" s="12">
        <v>0.54788370273639098</v>
      </c>
      <c r="F47" s="12">
        <v>0.69466780534897388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3.24</v>
      </c>
      <c r="D48" s="12">
        <v>3.5</v>
      </c>
      <c r="E48" s="12">
        <v>3.23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5.2</v>
      </c>
      <c r="F49" s="12">
        <v>5.43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3.6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3.8248387096774201</v>
      </c>
      <c r="D51" s="14">
        <v>3.6626666666666661</v>
      </c>
      <c r="E51" s="14">
        <v>3.562413793103449</v>
      </c>
      <c r="F51" s="14">
        <v>3.4689285714285711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0.30661453507340369</v>
      </c>
      <c r="D52" s="14">
        <v>0.3904986496805064</v>
      </c>
      <c r="E52" s="14">
        <v>0.42751487169131491</v>
      </c>
      <c r="F52" s="14">
        <v>0.46736724623912501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4.43</v>
      </c>
      <c r="D54" s="14">
        <v>4.5</v>
      </c>
      <c r="E54" s="14">
        <v>4.54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11475338.5</v>
      </c>
      <c r="D55" s="12">
        <v>12112151</v>
      </c>
      <c r="E55" s="12">
        <v>12838369</v>
      </c>
      <c r="F55" s="12">
        <v>13657546.5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11430966.275294119</v>
      </c>
      <c r="D56" s="12">
        <v>12090070.25121212</v>
      </c>
      <c r="E56" s="12">
        <v>12833487.2416129</v>
      </c>
      <c r="F56" s="12">
        <v>13632795.106428569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160857.12647859979</v>
      </c>
      <c r="D57" s="12">
        <v>232702.09171371421</v>
      </c>
      <c r="E57" s="12">
        <v>270012.64948837669</v>
      </c>
      <c r="F57" s="12">
        <v>371742.68705688661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11078045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12551455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45292</v>
      </c>
      <c r="D63" s="9">
        <v>45323</v>
      </c>
      <c r="E63" s="9">
        <v>45352</v>
      </c>
      <c r="F63" s="9">
        <v>45383</v>
      </c>
      <c r="G63" s="9">
        <v>45413</v>
      </c>
      <c r="H63" s="9">
        <v>45444</v>
      </c>
      <c r="I63" s="9">
        <v>45474</v>
      </c>
      <c r="J63" s="9">
        <v>45505</v>
      </c>
      <c r="K63" s="9">
        <v>45536</v>
      </c>
      <c r="L63" s="9">
        <v>45566</v>
      </c>
      <c r="M63" s="9">
        <v>45597</v>
      </c>
      <c r="N63" s="9">
        <v>45627</v>
      </c>
    </row>
    <row r="64" spans="1:14" ht="15" customHeight="1" x14ac:dyDescent="0.25">
      <c r="A64" s="94" t="s">
        <v>11</v>
      </c>
      <c r="B64" s="4" t="s">
        <v>3</v>
      </c>
      <c r="C64" s="16">
        <v>262944</v>
      </c>
      <c r="D64" s="16">
        <v>174569.71</v>
      </c>
      <c r="E64" s="16">
        <v>186842</v>
      </c>
      <c r="F64" s="16">
        <v>220859.9</v>
      </c>
      <c r="G64" s="16">
        <v>190078.495</v>
      </c>
      <c r="H64" s="16">
        <v>193018</v>
      </c>
      <c r="I64" s="16">
        <v>215642.23999999999</v>
      </c>
      <c r="J64" s="16">
        <v>190472</v>
      </c>
      <c r="K64" s="16">
        <v>192884</v>
      </c>
      <c r="L64" s="16">
        <v>230448</v>
      </c>
      <c r="M64" s="16">
        <v>199508.7</v>
      </c>
      <c r="N64" s="16">
        <v>250567.36499999999</v>
      </c>
    </row>
    <row r="65" spans="1:14" x14ac:dyDescent="0.25">
      <c r="A65" s="95"/>
      <c r="B65" s="4" t="s">
        <v>4</v>
      </c>
      <c r="C65" s="16">
        <v>262831.86022222223</v>
      </c>
      <c r="D65" s="16">
        <v>172150.0188372093</v>
      </c>
      <c r="E65" s="16">
        <v>183965.45906976741</v>
      </c>
      <c r="F65" s="16">
        <v>214912.3453488372</v>
      </c>
      <c r="G65" s="16">
        <v>186979.8595238096</v>
      </c>
      <c r="H65" s="16">
        <v>190501.97595238089</v>
      </c>
      <c r="I65" s="16">
        <v>209740.08170731709</v>
      </c>
      <c r="J65" s="16">
        <v>186472.3414634146</v>
      </c>
      <c r="K65" s="16">
        <v>191086.10707317069</v>
      </c>
      <c r="L65" s="16">
        <v>223797.26585365861</v>
      </c>
      <c r="M65" s="16">
        <v>197877.20175000001</v>
      </c>
      <c r="N65" s="16">
        <v>246391.10529411759</v>
      </c>
    </row>
    <row r="66" spans="1:14" x14ac:dyDescent="0.25">
      <c r="A66" s="95"/>
      <c r="B66" s="4" t="s">
        <v>5</v>
      </c>
      <c r="C66" s="16">
        <v>14153.62081002187</v>
      </c>
      <c r="D66" s="16">
        <v>12774.405756075061</v>
      </c>
      <c r="E66" s="16">
        <v>14264.24756274729</v>
      </c>
      <c r="F66" s="16">
        <v>21924.10666362632</v>
      </c>
      <c r="G66" s="16">
        <v>17657.327843045088</v>
      </c>
      <c r="H66" s="16">
        <v>18255.114036179231</v>
      </c>
      <c r="I66" s="16">
        <v>22689.890171649338</v>
      </c>
      <c r="J66" s="16">
        <v>17156.892030328741</v>
      </c>
      <c r="K66" s="16">
        <v>20207.543500554719</v>
      </c>
      <c r="L66" s="16">
        <v>25252.005881297031</v>
      </c>
      <c r="M66" s="16">
        <v>14835.891263549211</v>
      </c>
      <c r="N66" s="16">
        <v>24475.569278275962</v>
      </c>
    </row>
    <row r="67" spans="1:14" ht="15" customHeight="1" x14ac:dyDescent="0.25">
      <c r="A67" s="95"/>
      <c r="B67" s="4" t="s">
        <v>9</v>
      </c>
      <c r="C67" s="16">
        <v>211107.57</v>
      </c>
      <c r="D67" s="16">
        <v>124675.92</v>
      </c>
      <c r="E67" s="16">
        <v>126000</v>
      </c>
      <c r="F67" s="16">
        <v>126000</v>
      </c>
      <c r="G67" s="16">
        <v>113139.57</v>
      </c>
      <c r="H67" s="16">
        <v>114657.51</v>
      </c>
      <c r="I67" s="16">
        <v>126000</v>
      </c>
      <c r="J67" s="16">
        <v>115599.21</v>
      </c>
      <c r="K67" s="16">
        <v>115012.77</v>
      </c>
      <c r="L67" s="16">
        <v>126000</v>
      </c>
      <c r="M67" s="16">
        <v>126000</v>
      </c>
      <c r="N67" s="16">
        <v>141036.14000000001</v>
      </c>
    </row>
    <row r="68" spans="1:14" x14ac:dyDescent="0.25">
      <c r="A68" s="95"/>
      <c r="B68" s="4" t="s">
        <v>10</v>
      </c>
      <c r="C68" s="16">
        <v>295901.73</v>
      </c>
      <c r="D68" s="16">
        <v>190524.09</v>
      </c>
      <c r="E68" s="16">
        <v>201120.04</v>
      </c>
      <c r="F68" s="16">
        <v>248000</v>
      </c>
      <c r="G68" s="16">
        <v>206939.33</v>
      </c>
      <c r="H68" s="16">
        <v>214895.66</v>
      </c>
      <c r="I68" s="16">
        <v>231195.75</v>
      </c>
      <c r="J68" s="16">
        <v>208350.42</v>
      </c>
      <c r="K68" s="16">
        <v>223479.33</v>
      </c>
      <c r="L68" s="16">
        <v>250000</v>
      </c>
      <c r="M68" s="16">
        <v>217730.97</v>
      </c>
      <c r="N68" s="16">
        <v>302212</v>
      </c>
    </row>
    <row r="69" spans="1:14" ht="15" customHeight="1" x14ac:dyDescent="0.25">
      <c r="A69" s="86" t="s">
        <v>6</v>
      </c>
      <c r="B69" s="5" t="s">
        <v>3</v>
      </c>
      <c r="C69" s="17">
        <v>226370.69</v>
      </c>
      <c r="D69" s="17">
        <v>126839.44</v>
      </c>
      <c r="E69" s="17">
        <v>158529.91500000001</v>
      </c>
      <c r="F69" s="17">
        <v>187948.5</v>
      </c>
      <c r="G69" s="17">
        <v>151077</v>
      </c>
      <c r="H69" s="17">
        <v>158623</v>
      </c>
      <c r="I69" s="17">
        <v>177451.785</v>
      </c>
      <c r="J69" s="17">
        <v>151855.5</v>
      </c>
      <c r="K69" s="17">
        <v>165190.99</v>
      </c>
      <c r="L69" s="17">
        <v>196864.89499999999</v>
      </c>
      <c r="M69" s="17">
        <v>155400</v>
      </c>
      <c r="N69" s="17">
        <v>203008</v>
      </c>
    </row>
    <row r="70" spans="1:14" x14ac:dyDescent="0.25">
      <c r="A70" s="86"/>
      <c r="B70" s="5" t="s">
        <v>4</v>
      </c>
      <c r="C70" s="17">
        <v>225658.99</v>
      </c>
      <c r="D70" s="17">
        <v>127347.7486956522</v>
      </c>
      <c r="E70" s="17">
        <v>157921.875</v>
      </c>
      <c r="F70" s="17">
        <v>185262.55608695649</v>
      </c>
      <c r="G70" s="17">
        <v>153268.5264444444</v>
      </c>
      <c r="H70" s="17">
        <v>157868.78133333329</v>
      </c>
      <c r="I70" s="17">
        <v>175088.18363636371</v>
      </c>
      <c r="J70" s="17">
        <v>151585.99363636359</v>
      </c>
      <c r="K70" s="17">
        <v>167929.3786363636</v>
      </c>
      <c r="L70" s="17">
        <v>193025.95068181821</v>
      </c>
      <c r="M70" s="17">
        <v>155605.0927906977</v>
      </c>
      <c r="N70" s="17">
        <v>199175.79297297299</v>
      </c>
    </row>
    <row r="71" spans="1:14" x14ac:dyDescent="0.25">
      <c r="A71" s="86"/>
      <c r="B71" s="5" t="s">
        <v>5</v>
      </c>
      <c r="C71" s="17">
        <v>12354.343766470291</v>
      </c>
      <c r="D71" s="17">
        <v>10861.26894592025</v>
      </c>
      <c r="E71" s="17">
        <v>9741.7107328766124</v>
      </c>
      <c r="F71" s="17">
        <v>17768.594359317289</v>
      </c>
      <c r="G71" s="17">
        <v>12388.85456479059</v>
      </c>
      <c r="H71" s="17">
        <v>10036.042308764079</v>
      </c>
      <c r="I71" s="17">
        <v>13211.10586753998</v>
      </c>
      <c r="J71" s="17">
        <v>8996.2128986089519</v>
      </c>
      <c r="K71" s="17">
        <v>15074.47725491754</v>
      </c>
      <c r="L71" s="17">
        <v>16627.30672346161</v>
      </c>
      <c r="M71" s="17">
        <v>12581.739139346681</v>
      </c>
      <c r="N71" s="17">
        <v>26747.556755360529</v>
      </c>
    </row>
    <row r="72" spans="1:14" ht="15" customHeight="1" x14ac:dyDescent="0.25">
      <c r="A72" s="86"/>
      <c r="B72" s="5" t="s">
        <v>9</v>
      </c>
      <c r="C72" s="17">
        <v>185667.04</v>
      </c>
      <c r="D72" s="17">
        <v>104963.89</v>
      </c>
      <c r="E72" s="17">
        <v>126000</v>
      </c>
      <c r="F72" s="17">
        <v>126000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126000</v>
      </c>
      <c r="M72" s="17">
        <v>125811.42</v>
      </c>
      <c r="N72" s="17">
        <v>83874.28</v>
      </c>
    </row>
    <row r="73" spans="1:14" x14ac:dyDescent="0.25">
      <c r="A73" s="86"/>
      <c r="B73" s="5" t="s">
        <v>10</v>
      </c>
      <c r="C73" s="17">
        <v>250804</v>
      </c>
      <c r="D73" s="17">
        <v>158263</v>
      </c>
      <c r="E73" s="17">
        <v>185226.84</v>
      </c>
      <c r="F73" s="17">
        <v>225421.78</v>
      </c>
      <c r="G73" s="17">
        <v>182676</v>
      </c>
      <c r="H73" s="17">
        <v>192477.11</v>
      </c>
      <c r="I73" s="17">
        <v>206507.54</v>
      </c>
      <c r="J73" s="17">
        <v>175151.97</v>
      </c>
      <c r="K73" s="17">
        <v>193366</v>
      </c>
      <c r="L73" s="17">
        <v>225000.27</v>
      </c>
      <c r="M73" s="17">
        <v>189540</v>
      </c>
      <c r="N73" s="17">
        <v>242816</v>
      </c>
    </row>
    <row r="74" spans="1:14" ht="15" customHeight="1" x14ac:dyDescent="0.25">
      <c r="A74" s="95" t="s">
        <v>7</v>
      </c>
      <c r="B74" s="4" t="s">
        <v>3</v>
      </c>
      <c r="C74" s="16">
        <v>156496.345</v>
      </c>
      <c r="D74" s="16">
        <v>156685.07</v>
      </c>
      <c r="E74" s="16">
        <v>167100.85</v>
      </c>
      <c r="F74" s="16">
        <v>167737.04999999999</v>
      </c>
      <c r="G74" s="16">
        <v>191191.67</v>
      </c>
      <c r="H74" s="16">
        <v>198921</v>
      </c>
      <c r="I74" s="16">
        <v>191926.16500000001</v>
      </c>
      <c r="J74" s="16">
        <v>177690.35500000001</v>
      </c>
      <c r="K74" s="16">
        <v>171770.95</v>
      </c>
      <c r="L74" s="16">
        <v>171197.25</v>
      </c>
      <c r="M74" s="16">
        <v>179941.9</v>
      </c>
      <c r="N74" s="16">
        <v>213221.03</v>
      </c>
    </row>
    <row r="75" spans="1:14" x14ac:dyDescent="0.25">
      <c r="A75" s="95"/>
      <c r="B75" s="4" t="s">
        <v>4</v>
      </c>
      <c r="C75" s="16">
        <v>156860.31</v>
      </c>
      <c r="D75" s="16">
        <v>156123.22717391301</v>
      </c>
      <c r="E75" s="16">
        <v>164922.55217391299</v>
      </c>
      <c r="F75" s="16">
        <v>166952.8969565217</v>
      </c>
      <c r="G75" s="16">
        <v>188973.76488888889</v>
      </c>
      <c r="H75" s="16">
        <v>196081.17266666671</v>
      </c>
      <c r="I75" s="16">
        <v>191899.10318181821</v>
      </c>
      <c r="J75" s="16">
        <v>177956.03863636361</v>
      </c>
      <c r="K75" s="16">
        <v>173192.5838636363</v>
      </c>
      <c r="L75" s="16">
        <v>170165.57750000001</v>
      </c>
      <c r="M75" s="16">
        <v>177945.8579069768</v>
      </c>
      <c r="N75" s="16">
        <v>215377.3067567567</v>
      </c>
    </row>
    <row r="76" spans="1:14" x14ac:dyDescent="0.25">
      <c r="A76" s="95"/>
      <c r="B76" s="4" t="s">
        <v>5</v>
      </c>
      <c r="C76" s="16">
        <v>7545.6997101147344</v>
      </c>
      <c r="D76" s="16">
        <v>6700.5170739875384</v>
      </c>
      <c r="E76" s="16">
        <v>7977.6336426475364</v>
      </c>
      <c r="F76" s="16">
        <v>8898.5128116271626</v>
      </c>
      <c r="G76" s="16">
        <v>17383.308858098171</v>
      </c>
      <c r="H76" s="16">
        <v>17702.69125926921</v>
      </c>
      <c r="I76" s="16">
        <v>15989.7855932445</v>
      </c>
      <c r="J76" s="16">
        <v>14283.88777999535</v>
      </c>
      <c r="K76" s="16">
        <v>12752.17842047794</v>
      </c>
      <c r="L76" s="16">
        <v>10325.521729503411</v>
      </c>
      <c r="M76" s="16">
        <v>13610.716933371639</v>
      </c>
      <c r="N76" s="16">
        <v>34557.874018833652</v>
      </c>
    </row>
    <row r="77" spans="1:14" ht="15" customHeight="1" x14ac:dyDescent="0.25">
      <c r="A77" s="95"/>
      <c r="B77" s="4" t="s">
        <v>9</v>
      </c>
      <c r="C77" s="16">
        <v>135731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116803</v>
      </c>
    </row>
    <row r="78" spans="1:14" x14ac:dyDescent="0.25">
      <c r="A78" s="95"/>
      <c r="B78" s="4" t="s">
        <v>10</v>
      </c>
      <c r="C78" s="16">
        <v>185091.21</v>
      </c>
      <c r="D78" s="16">
        <v>169860</v>
      </c>
      <c r="E78" s="16">
        <v>178306</v>
      </c>
      <c r="F78" s="16">
        <v>180751</v>
      </c>
      <c r="G78" s="16">
        <v>242057.95</v>
      </c>
      <c r="H78" s="16">
        <v>228019</v>
      </c>
      <c r="I78" s="16">
        <v>212735.05</v>
      </c>
      <c r="J78" s="16">
        <v>229131</v>
      </c>
      <c r="K78" s="16">
        <v>199340.1</v>
      </c>
      <c r="L78" s="16">
        <v>206458.4</v>
      </c>
      <c r="M78" s="16">
        <v>212452.7</v>
      </c>
      <c r="N78" s="16">
        <v>328712</v>
      </c>
    </row>
    <row r="79" spans="1:14" x14ac:dyDescent="0.25">
      <c r="A79" s="86" t="s">
        <v>8</v>
      </c>
      <c r="B79" s="5" t="s">
        <v>3</v>
      </c>
      <c r="C79" s="17">
        <v>70091</v>
      </c>
      <c r="D79" s="17">
        <v>-28987</v>
      </c>
      <c r="E79" s="17">
        <v>-7225</v>
      </c>
      <c r="F79" s="17">
        <v>19073</v>
      </c>
      <c r="G79" s="17">
        <v>-38848</v>
      </c>
      <c r="H79" s="17">
        <v>-38517.15</v>
      </c>
      <c r="I79" s="17">
        <v>-19228.11</v>
      </c>
      <c r="J79" s="17">
        <v>-25138.68</v>
      </c>
      <c r="K79" s="17">
        <v>-7169.38</v>
      </c>
      <c r="L79" s="17">
        <v>23287.37</v>
      </c>
      <c r="M79" s="17">
        <v>-21423.5</v>
      </c>
      <c r="N79" s="17">
        <v>-8370.505000000001</v>
      </c>
    </row>
    <row r="80" spans="1:14" x14ac:dyDescent="0.25">
      <c r="A80" s="86"/>
      <c r="B80" s="5" t="s">
        <v>4</v>
      </c>
      <c r="C80" s="17">
        <v>67397.037551020403</v>
      </c>
      <c r="D80" s="17">
        <v>-27678.963191489362</v>
      </c>
      <c r="E80" s="17">
        <v>-6716.4193617021256</v>
      </c>
      <c r="F80" s="17">
        <v>18700.738936170212</v>
      </c>
      <c r="G80" s="17">
        <v>-34212.785869565218</v>
      </c>
      <c r="H80" s="17">
        <v>-37957.572608695657</v>
      </c>
      <c r="I80" s="17">
        <v>-17433.020666666671</v>
      </c>
      <c r="J80" s="17">
        <v>-24985.477111111111</v>
      </c>
      <c r="K80" s="17">
        <v>-5773.8786666666647</v>
      </c>
      <c r="L80" s="17">
        <v>22030.783111111119</v>
      </c>
      <c r="M80" s="17">
        <v>-20645.269090909089</v>
      </c>
      <c r="N80" s="17">
        <v>-12009.514999999999</v>
      </c>
    </row>
    <row r="81" spans="1:14" x14ac:dyDescent="0.25">
      <c r="A81" s="86"/>
      <c r="B81" s="5" t="s">
        <v>5</v>
      </c>
      <c r="C81" s="17">
        <v>20228.130627584309</v>
      </c>
      <c r="D81" s="17">
        <v>12489.743387130149</v>
      </c>
      <c r="E81" s="17">
        <v>8877.5262335954649</v>
      </c>
      <c r="F81" s="17">
        <v>12283.86444635015</v>
      </c>
      <c r="G81" s="17">
        <v>19418.581406040121</v>
      </c>
      <c r="H81" s="17">
        <v>15799.041593946749</v>
      </c>
      <c r="I81" s="17">
        <v>15156.10164659801</v>
      </c>
      <c r="J81" s="17">
        <v>14845.172234572299</v>
      </c>
      <c r="K81" s="17">
        <v>17045.94759781814</v>
      </c>
      <c r="L81" s="17">
        <v>14415.733782396461</v>
      </c>
      <c r="M81" s="17">
        <v>12131.844497561109</v>
      </c>
      <c r="N81" s="17">
        <v>23592.62536383004</v>
      </c>
    </row>
    <row r="82" spans="1:14" x14ac:dyDescent="0.25">
      <c r="A82" s="86"/>
      <c r="B82" s="5" t="s">
        <v>9</v>
      </c>
      <c r="C82" s="17">
        <v>-16692.490000000002</v>
      </c>
      <c r="D82" s="17">
        <v>-57849</v>
      </c>
      <c r="E82" s="17">
        <v>-24000</v>
      </c>
      <c r="F82" s="17">
        <v>-17823.759999999998</v>
      </c>
      <c r="G82" s="17">
        <v>-69866.740000000005</v>
      </c>
      <c r="H82" s="17">
        <v>-72451</v>
      </c>
      <c r="I82" s="17">
        <v>-45874.239999999998</v>
      </c>
      <c r="J82" s="17">
        <v>-80432</v>
      </c>
      <c r="K82" s="17">
        <v>-43361</v>
      </c>
      <c r="L82" s="17">
        <v>-21602.2</v>
      </c>
      <c r="M82" s="17">
        <v>-40965</v>
      </c>
      <c r="N82" s="17">
        <v>-60045.9</v>
      </c>
    </row>
    <row r="83" spans="1:14" x14ac:dyDescent="0.25">
      <c r="A83" s="86"/>
      <c r="B83" s="33" t="s">
        <v>10</v>
      </c>
      <c r="C83" s="14">
        <v>112982</v>
      </c>
      <c r="D83" s="14">
        <v>8138</v>
      </c>
      <c r="E83" s="14">
        <v>24497.19</v>
      </c>
      <c r="F83" s="14">
        <v>52934.58</v>
      </c>
      <c r="G83" s="14">
        <v>19081.72</v>
      </c>
      <c r="H83" s="14">
        <v>8138</v>
      </c>
      <c r="I83" s="14">
        <v>13418.42</v>
      </c>
      <c r="J83" s="14">
        <v>15225.4</v>
      </c>
      <c r="K83" s="14">
        <v>24915.08</v>
      </c>
      <c r="L83" s="14">
        <v>48550.080000000002</v>
      </c>
      <c r="M83" s="14">
        <v>13257.99</v>
      </c>
      <c r="N83" s="17">
        <v>38732.19</v>
      </c>
    </row>
    <row r="84" spans="1:14" ht="15" customHeight="1" x14ac:dyDescent="0.25">
      <c r="A84" s="95" t="s">
        <v>32</v>
      </c>
      <c r="B84" s="4" t="s">
        <v>3</v>
      </c>
      <c r="C84" s="16">
        <v>17866</v>
      </c>
      <c r="D84" s="16">
        <v>-76793</v>
      </c>
      <c r="E84" s="16">
        <v>-59142.5</v>
      </c>
      <c r="F84" s="16">
        <v>-28308</v>
      </c>
      <c r="G84" s="16">
        <v>-86586.19</v>
      </c>
      <c r="H84" s="16">
        <v>-80916.7</v>
      </c>
      <c r="I84" s="16">
        <v>-67293</v>
      </c>
      <c r="J84" s="16">
        <v>-72810</v>
      </c>
      <c r="K84" s="16">
        <v>-63309.5</v>
      </c>
      <c r="L84" s="16">
        <v>-31433.5</v>
      </c>
      <c r="M84" s="16">
        <v>-68735.69</v>
      </c>
      <c r="N84" s="16">
        <v>-68053.485000000001</v>
      </c>
    </row>
    <row r="85" spans="1:14" x14ac:dyDescent="0.25">
      <c r="A85" s="95"/>
      <c r="B85" s="4" t="s">
        <v>4</v>
      </c>
      <c r="C85" s="16">
        <v>18585.59882352941</v>
      </c>
      <c r="D85" s="16">
        <v>-76787.621562500004</v>
      </c>
      <c r="E85" s="16">
        <v>-57519.630624999998</v>
      </c>
      <c r="F85" s="16">
        <v>-29018.25181818182</v>
      </c>
      <c r="G85" s="16">
        <v>-82329.086874999994</v>
      </c>
      <c r="H85" s="16">
        <v>-85682.681874999995</v>
      </c>
      <c r="I85" s="16">
        <v>-64673.297741935457</v>
      </c>
      <c r="J85" s="16">
        <v>-79583.821612903237</v>
      </c>
      <c r="K85" s="16">
        <v>-59718.38031249999</v>
      </c>
      <c r="L85" s="16">
        <v>-29480.014374999999</v>
      </c>
      <c r="M85" s="16">
        <v>-72884.784333333344</v>
      </c>
      <c r="N85" s="16">
        <v>-71507.118076923085</v>
      </c>
    </row>
    <row r="86" spans="1:14" x14ac:dyDescent="0.25">
      <c r="A86" s="95"/>
      <c r="B86" s="4" t="s">
        <v>5</v>
      </c>
      <c r="C86" s="16">
        <v>24775.52131579888</v>
      </c>
      <c r="D86" s="16">
        <v>26971.576301230361</v>
      </c>
      <c r="E86" s="16">
        <v>15152.756405045409</v>
      </c>
      <c r="F86" s="16">
        <v>19173.980561372009</v>
      </c>
      <c r="G86" s="16">
        <v>23619.84744003808</v>
      </c>
      <c r="H86" s="16">
        <v>21797.41184857675</v>
      </c>
      <c r="I86" s="16">
        <v>18813.171889306479</v>
      </c>
      <c r="J86" s="16">
        <v>20249.041545820732</v>
      </c>
      <c r="K86" s="16">
        <v>24941.727671599831</v>
      </c>
      <c r="L86" s="16">
        <v>17426.707886220989</v>
      </c>
      <c r="M86" s="16">
        <v>20788.89113992652</v>
      </c>
      <c r="N86" s="16">
        <v>30330.21852807144</v>
      </c>
    </row>
    <row r="87" spans="1:14" x14ac:dyDescent="0.25">
      <c r="A87" s="95"/>
      <c r="B87" s="4" t="s">
        <v>9</v>
      </c>
      <c r="C87" s="16">
        <v>-48444.800000000003</v>
      </c>
      <c r="D87" s="16">
        <v>-126902</v>
      </c>
      <c r="E87" s="16">
        <v>-83767</v>
      </c>
      <c r="F87" s="16">
        <v>-79393.75</v>
      </c>
      <c r="G87" s="16">
        <v>-136151.44</v>
      </c>
      <c r="H87" s="16">
        <v>-161773.14000000001</v>
      </c>
      <c r="I87" s="16">
        <v>-114383.69</v>
      </c>
      <c r="J87" s="16">
        <v>-131277</v>
      </c>
      <c r="K87" s="16">
        <v>-101250</v>
      </c>
      <c r="L87" s="16">
        <v>-67334.3</v>
      </c>
      <c r="M87" s="16">
        <v>-114636.15</v>
      </c>
      <c r="N87" s="16">
        <v>-147145</v>
      </c>
    </row>
    <row r="88" spans="1:14" ht="15.75" thickBot="1" x14ac:dyDescent="0.3">
      <c r="A88" s="99"/>
      <c r="B88" s="7" t="s">
        <v>10</v>
      </c>
      <c r="C88" s="32">
        <v>92342.09</v>
      </c>
      <c r="D88" s="32">
        <v>8138</v>
      </c>
      <c r="E88" s="32">
        <v>-16274.95</v>
      </c>
      <c r="F88" s="32">
        <v>8138</v>
      </c>
      <c r="G88" s="32">
        <v>-37607</v>
      </c>
      <c r="H88" s="32">
        <v>-47453.96</v>
      </c>
      <c r="I88" s="32">
        <v>-21000</v>
      </c>
      <c r="J88" s="32">
        <v>-47057.63</v>
      </c>
      <c r="K88" s="32">
        <v>8138</v>
      </c>
      <c r="L88" s="32">
        <v>8138</v>
      </c>
      <c r="M88" s="32">
        <v>-5861.9</v>
      </c>
      <c r="N88" s="32">
        <v>-10959.74</v>
      </c>
    </row>
    <row r="89" spans="1:14" ht="15" customHeight="1" x14ac:dyDescent="0.25">
      <c r="A89" s="95" t="s">
        <v>37</v>
      </c>
      <c r="B89" s="4" t="s">
        <v>3</v>
      </c>
      <c r="C89" s="16">
        <v>0.44500000000000001</v>
      </c>
      <c r="D89" s="16">
        <v>0.67</v>
      </c>
      <c r="E89" s="16">
        <v>0.32</v>
      </c>
      <c r="F89" s="16">
        <v>0.37</v>
      </c>
      <c r="G89" s="16">
        <v>0.28999999999999998</v>
      </c>
      <c r="H89" s="16">
        <v>0.2</v>
      </c>
      <c r="I89" s="16">
        <v>0.19500000000000001</v>
      </c>
      <c r="J89" s="16">
        <v>0.18</v>
      </c>
      <c r="K89" s="16">
        <v>0.22</v>
      </c>
      <c r="L89" s="16">
        <v>0.315</v>
      </c>
      <c r="M89" s="16">
        <v>0.27</v>
      </c>
      <c r="N89" s="16">
        <v>0.47</v>
      </c>
    </row>
    <row r="90" spans="1:14" x14ac:dyDescent="0.25">
      <c r="A90" s="95"/>
      <c r="B90" s="4" t="s">
        <v>4</v>
      </c>
      <c r="C90" s="16">
        <v>0.42266666666666658</v>
      </c>
      <c r="D90" s="16">
        <v>0.61034482758620712</v>
      </c>
      <c r="E90" s="16">
        <v>0.38413793103448279</v>
      </c>
      <c r="F90" s="16">
        <v>0.39172413793103439</v>
      </c>
      <c r="G90" s="16">
        <v>0.28000000000000003</v>
      </c>
      <c r="H90" s="16">
        <v>0.2079310344827586</v>
      </c>
      <c r="I90" s="16">
        <v>0.1978571428571429</v>
      </c>
      <c r="J90" s="16">
        <v>0.19535714285714281</v>
      </c>
      <c r="K90" s="16">
        <v>0.23499999999999999</v>
      </c>
      <c r="L90" s="16">
        <v>0.32107142857142862</v>
      </c>
      <c r="M90" s="16">
        <v>0.27333333333333332</v>
      </c>
      <c r="N90" s="16">
        <v>0.44920000000000021</v>
      </c>
    </row>
    <row r="91" spans="1:14" x14ac:dyDescent="0.25">
      <c r="A91" s="95"/>
      <c r="B91" s="4" t="s">
        <v>5</v>
      </c>
      <c r="C91" s="16">
        <v>9.0513223775097754E-2</v>
      </c>
      <c r="D91" s="16">
        <v>0.1662717817872871</v>
      </c>
      <c r="E91" s="16">
        <v>0.16358739999897201</v>
      </c>
      <c r="F91" s="16">
        <v>0.1173538290055591</v>
      </c>
      <c r="G91" s="16">
        <v>9.5356474047948836E-2</v>
      </c>
      <c r="H91" s="16">
        <v>8.2996527911233728E-2</v>
      </c>
      <c r="I91" s="16">
        <v>9.5930420110856923E-2</v>
      </c>
      <c r="J91" s="16">
        <v>0.11510002551266391</v>
      </c>
      <c r="K91" s="16">
        <v>9.1590877760227257E-2</v>
      </c>
      <c r="L91" s="16">
        <v>7.9178152884365124E-2</v>
      </c>
      <c r="M91" s="16">
        <v>9.7507396169174296E-2</v>
      </c>
      <c r="N91" s="16">
        <v>0.128935384333911</v>
      </c>
    </row>
    <row r="92" spans="1:14" ht="15" customHeight="1" x14ac:dyDescent="0.25">
      <c r="A92" s="95"/>
      <c r="B92" s="4" t="s">
        <v>9</v>
      </c>
      <c r="C92" s="16">
        <v>0.27</v>
      </c>
      <c r="D92" s="16">
        <v>0.28000000000000003</v>
      </c>
      <c r="E92" s="16">
        <v>0.18</v>
      </c>
      <c r="F92" s="16">
        <v>0.21</v>
      </c>
      <c r="G92" s="16">
        <v>0.1</v>
      </c>
      <c r="H92" s="16">
        <v>0.05</v>
      </c>
      <c r="I92" s="16">
        <v>0.03</v>
      </c>
      <c r="J92" s="16">
        <v>0.01</v>
      </c>
      <c r="K92" s="16">
        <v>0.05</v>
      </c>
      <c r="L92" s="16">
        <v>0.11</v>
      </c>
      <c r="M92" s="16">
        <v>0.1</v>
      </c>
      <c r="N92" s="16">
        <v>0.11</v>
      </c>
    </row>
    <row r="93" spans="1:14" x14ac:dyDescent="0.25">
      <c r="A93" s="95"/>
      <c r="B93" s="4" t="s">
        <v>10</v>
      </c>
      <c r="C93" s="16">
        <v>0.67</v>
      </c>
      <c r="D93" s="16">
        <v>0.85</v>
      </c>
      <c r="E93" s="16">
        <v>0.86</v>
      </c>
      <c r="F93" s="16">
        <v>0.77</v>
      </c>
      <c r="G93" s="16">
        <v>0.49</v>
      </c>
      <c r="H93" s="16">
        <v>0.47</v>
      </c>
      <c r="I93" s="16">
        <v>0.47</v>
      </c>
      <c r="J93" s="16">
        <v>0.47</v>
      </c>
      <c r="K93" s="16">
        <v>0.47</v>
      </c>
      <c r="L93" s="16">
        <v>0.46</v>
      </c>
      <c r="M93" s="16">
        <v>0.52</v>
      </c>
      <c r="N93" s="16">
        <v>0.62</v>
      </c>
    </row>
    <row r="94" spans="1:14" x14ac:dyDescent="0.25">
      <c r="A94" s="86" t="s">
        <v>39</v>
      </c>
      <c r="B94" s="5" t="s">
        <v>3</v>
      </c>
      <c r="C94" s="17">
        <v>7.9</v>
      </c>
      <c r="D94" s="17">
        <v>8.16</v>
      </c>
      <c r="E94" s="17">
        <v>8.4</v>
      </c>
      <c r="F94" s="17">
        <v>8.3000000000000007</v>
      </c>
      <c r="G94" s="17">
        <v>8.3000000000000007</v>
      </c>
      <c r="H94" s="17">
        <v>8.1999999999999993</v>
      </c>
      <c r="I94" s="17">
        <v>8.1999999999999993</v>
      </c>
      <c r="J94" s="17">
        <v>8.1999999999999993</v>
      </c>
      <c r="K94" s="17">
        <v>8.11</v>
      </c>
      <c r="L94" s="17">
        <v>8.1</v>
      </c>
      <c r="M94" s="17">
        <v>8.1</v>
      </c>
      <c r="N94" s="17">
        <v>8.0500000000000007</v>
      </c>
    </row>
    <row r="95" spans="1:14" x14ac:dyDescent="0.25">
      <c r="A95" s="86"/>
      <c r="B95" s="5" t="s">
        <v>4</v>
      </c>
      <c r="C95" s="17">
        <v>7.8880645161290319</v>
      </c>
      <c r="D95" s="17">
        <v>8.0916666666666668</v>
      </c>
      <c r="E95" s="17">
        <v>8.3360000000000003</v>
      </c>
      <c r="F95" s="17">
        <v>8.3910344827586183</v>
      </c>
      <c r="G95" s="17">
        <v>8.2823333333333338</v>
      </c>
      <c r="H95" s="17">
        <v>8.2246666666666695</v>
      </c>
      <c r="I95" s="17">
        <v>8.1844827586206907</v>
      </c>
      <c r="J95" s="17">
        <v>8.1365517241379308</v>
      </c>
      <c r="K95" s="17">
        <v>8.1024137931034481</v>
      </c>
      <c r="L95" s="17">
        <v>8.0406896551724127</v>
      </c>
      <c r="M95" s="17">
        <v>8.0389285714285723</v>
      </c>
      <c r="N95" s="17">
        <v>7.9988000000000001</v>
      </c>
    </row>
    <row r="96" spans="1:14" x14ac:dyDescent="0.25">
      <c r="A96" s="86"/>
      <c r="B96" s="5" t="s">
        <v>5</v>
      </c>
      <c r="C96" s="17">
        <v>0.26374759847044071</v>
      </c>
      <c r="D96" s="17">
        <v>0.32924242544460097</v>
      </c>
      <c r="E96" s="17">
        <v>0.50677887444743297</v>
      </c>
      <c r="F96" s="17">
        <v>0.41373166621086149</v>
      </c>
      <c r="G96" s="17">
        <v>0.47069049303112681</v>
      </c>
      <c r="H96" s="17">
        <v>0.43676501480878682</v>
      </c>
      <c r="I96" s="17">
        <v>0.42415113720479181</v>
      </c>
      <c r="J96" s="17">
        <v>0.44796584581280141</v>
      </c>
      <c r="K96" s="17">
        <v>0.48374030202470808</v>
      </c>
      <c r="L96" s="17">
        <v>0.49630729992676009</v>
      </c>
      <c r="M96" s="17">
        <v>0.45131363231016458</v>
      </c>
      <c r="N96" s="17">
        <v>0.46793268746690481</v>
      </c>
    </row>
    <row r="97" spans="1:14" x14ac:dyDescent="0.25">
      <c r="A97" s="86"/>
      <c r="B97" s="5" t="s">
        <v>9</v>
      </c>
      <c r="C97" s="17">
        <v>7.23</v>
      </c>
      <c r="D97" s="17">
        <v>7.11</v>
      </c>
      <c r="E97" s="17">
        <v>6.92</v>
      </c>
      <c r="F97" s="17">
        <v>7.43</v>
      </c>
      <c r="G97" s="17">
        <v>6.89</v>
      </c>
      <c r="H97" s="17">
        <v>7.06</v>
      </c>
      <c r="I97" s="17">
        <v>7.08</v>
      </c>
      <c r="J97" s="17">
        <v>6.97</v>
      </c>
      <c r="K97" s="17">
        <v>6.85</v>
      </c>
      <c r="L97" s="17">
        <v>6.74</v>
      </c>
      <c r="M97" s="17">
        <v>6.69</v>
      </c>
      <c r="N97" s="17">
        <v>7</v>
      </c>
    </row>
    <row r="98" spans="1:14" x14ac:dyDescent="0.25">
      <c r="A98" s="86"/>
      <c r="B98" s="33" t="s">
        <v>10</v>
      </c>
      <c r="C98" s="14">
        <v>8.5</v>
      </c>
      <c r="D98" s="14">
        <v>8.6999999999999993</v>
      </c>
      <c r="E98" s="14">
        <v>9.2799999999999994</v>
      </c>
      <c r="F98" s="14">
        <v>9.1199999999999992</v>
      </c>
      <c r="G98" s="14">
        <v>9.0299999999999994</v>
      </c>
      <c r="H98" s="14">
        <v>8.8699999999999992</v>
      </c>
      <c r="I98" s="14">
        <v>8.9</v>
      </c>
      <c r="J98" s="14">
        <v>8.9</v>
      </c>
      <c r="K98" s="14">
        <v>9</v>
      </c>
      <c r="L98" s="14">
        <v>8.8000000000000007</v>
      </c>
      <c r="M98" s="14">
        <v>8.69</v>
      </c>
      <c r="N98" s="17">
        <v>8.7200000000000006</v>
      </c>
    </row>
    <row r="99" spans="1:14" ht="15" customHeight="1" x14ac:dyDescent="0.25">
      <c r="A99" s="95" t="s">
        <v>40</v>
      </c>
      <c r="B99" s="4" t="s">
        <v>3</v>
      </c>
      <c r="C99" s="16">
        <v>100055.745</v>
      </c>
      <c r="D99" s="16">
        <v>99781.27</v>
      </c>
      <c r="E99" s="16">
        <v>99479</v>
      </c>
      <c r="F99" s="16">
        <v>99639</v>
      </c>
      <c r="G99" s="16">
        <v>99647</v>
      </c>
      <c r="H99" s="16">
        <v>99899</v>
      </c>
      <c r="I99" s="16">
        <v>100212</v>
      </c>
      <c r="J99" s="16">
        <v>100511</v>
      </c>
      <c r="K99" s="16">
        <v>100717.9</v>
      </c>
      <c r="L99" s="16">
        <v>100907.45</v>
      </c>
      <c r="M99" s="16">
        <v>101194</v>
      </c>
      <c r="N99" s="16">
        <v>101316.71</v>
      </c>
    </row>
    <row r="100" spans="1:14" x14ac:dyDescent="0.25">
      <c r="A100" s="95"/>
      <c r="B100" s="4" t="s">
        <v>4</v>
      </c>
      <c r="C100" s="16">
        <v>99816.203846153861</v>
      </c>
      <c r="D100" s="16">
        <v>99701.317200000005</v>
      </c>
      <c r="E100" s="16">
        <v>99520.422399999981</v>
      </c>
      <c r="F100" s="16">
        <v>99613.127599999993</v>
      </c>
      <c r="G100" s="16">
        <v>99680.346400000009</v>
      </c>
      <c r="H100" s="16">
        <v>99860.455599999987</v>
      </c>
      <c r="I100" s="16">
        <v>100024.0592</v>
      </c>
      <c r="J100" s="16">
        <v>100149.1096</v>
      </c>
      <c r="K100" s="16">
        <v>100154.51846153849</v>
      </c>
      <c r="L100" s="16">
        <v>100388.7496153846</v>
      </c>
      <c r="M100" s="16">
        <v>100948.0891666667</v>
      </c>
      <c r="N100" s="16">
        <v>100973.4347826087</v>
      </c>
    </row>
    <row r="101" spans="1:14" x14ac:dyDescent="0.25">
      <c r="A101" s="95"/>
      <c r="B101" s="4" t="s">
        <v>5</v>
      </c>
      <c r="C101" s="16">
        <v>996.02144581359755</v>
      </c>
      <c r="D101" s="16">
        <v>1007.8533864378931</v>
      </c>
      <c r="E101" s="16">
        <v>1098.68042549642</v>
      </c>
      <c r="F101" s="16">
        <v>1114.9659061315131</v>
      </c>
      <c r="G101" s="16">
        <v>1183.607464536841</v>
      </c>
      <c r="H101" s="16">
        <v>1180.1049825089019</v>
      </c>
      <c r="I101" s="16">
        <v>1220.962798494558</v>
      </c>
      <c r="J101" s="16">
        <v>1284.889141172886</v>
      </c>
      <c r="K101" s="16">
        <v>1616.545759938004</v>
      </c>
      <c r="L101" s="16">
        <v>1666.376689283622</v>
      </c>
      <c r="M101" s="16">
        <v>1192.129702280816</v>
      </c>
      <c r="N101" s="16">
        <v>1536.558077264868</v>
      </c>
    </row>
    <row r="102" spans="1:14" x14ac:dyDescent="0.25">
      <c r="A102" s="95"/>
      <c r="B102" s="4" t="s">
        <v>9</v>
      </c>
      <c r="C102" s="16">
        <v>96007</v>
      </c>
      <c r="D102" s="16">
        <v>96033</v>
      </c>
      <c r="E102" s="16">
        <v>96060</v>
      </c>
      <c r="F102" s="16">
        <v>96086</v>
      </c>
      <c r="G102" s="16">
        <v>96112</v>
      </c>
      <c r="H102" s="16">
        <v>96139</v>
      </c>
      <c r="I102" s="16">
        <v>96165</v>
      </c>
      <c r="J102" s="16">
        <v>96192</v>
      </c>
      <c r="K102" s="16">
        <v>95504</v>
      </c>
      <c r="L102" s="16">
        <v>95837</v>
      </c>
      <c r="M102" s="16">
        <v>98582.27</v>
      </c>
      <c r="N102" s="16">
        <v>96466</v>
      </c>
    </row>
    <row r="103" spans="1:14" ht="15.75" thickBot="1" x14ac:dyDescent="0.3">
      <c r="A103" s="99"/>
      <c r="B103" s="7" t="s">
        <v>10</v>
      </c>
      <c r="C103" s="32">
        <v>101245</v>
      </c>
      <c r="D103" s="32">
        <v>101319</v>
      </c>
      <c r="E103" s="32">
        <v>101393</v>
      </c>
      <c r="F103" s="32">
        <v>101458</v>
      </c>
      <c r="G103" s="32">
        <v>101524</v>
      </c>
      <c r="H103" s="32">
        <v>101590</v>
      </c>
      <c r="I103" s="32">
        <v>101679</v>
      </c>
      <c r="J103" s="32">
        <v>101966</v>
      </c>
      <c r="K103" s="32">
        <v>102353</v>
      </c>
      <c r="L103" s="32">
        <v>102792</v>
      </c>
      <c r="M103" s="32">
        <v>103225</v>
      </c>
      <c r="N103" s="32">
        <v>103741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71A2-EE80-4769-A8EB-07BA07F1FB4C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10" width="13.85546875" bestFit="1" customWidth="1"/>
    <col min="11" max="11" width="10.28515625" bestFit="1" customWidth="1"/>
    <col min="12" max="13" width="10.85546875" bestFit="1" customWidth="1"/>
    <col min="14" max="14" width="10.28515625" bestFit="1" customWidth="1"/>
  </cols>
  <sheetData>
    <row r="10" spans="1:12" ht="15.75" x14ac:dyDescent="0.25">
      <c r="A10" s="1" t="s">
        <v>30</v>
      </c>
      <c r="B10" s="2">
        <f>B11</f>
        <v>45323</v>
      </c>
      <c r="C10" s="3"/>
    </row>
    <row r="11" spans="1:12" ht="15.75" x14ac:dyDescent="0.25">
      <c r="A11" s="1" t="s">
        <v>0</v>
      </c>
      <c r="B11" s="2">
        <v>45323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2544849.1</v>
      </c>
      <c r="D15" s="11">
        <v>2694489.97</v>
      </c>
      <c r="E15" s="11">
        <v>2858355.4</v>
      </c>
      <c r="F15" s="11">
        <v>3044835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2548267.918409091</v>
      </c>
      <c r="D16" s="13">
        <v>2680256.103333333</v>
      </c>
      <c r="E16" s="13">
        <v>2837274.0028205132</v>
      </c>
      <c r="F16" s="13">
        <v>3029223.8109375001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65512.91570457138</v>
      </c>
      <c r="D17" s="13">
        <v>107996.29065237389</v>
      </c>
      <c r="E17" s="13">
        <v>156464.17563417819</v>
      </c>
      <c r="F17" s="13">
        <v>149541.88229032839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2465239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2732386</v>
      </c>
      <c r="D19" s="13">
        <v>2918024</v>
      </c>
      <c r="E19" s="13">
        <v>3116275</v>
      </c>
      <c r="F19" s="13">
        <v>3327994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2092512.83</v>
      </c>
      <c r="D20" s="14">
        <v>2222176</v>
      </c>
      <c r="E20" s="14">
        <v>2366213</v>
      </c>
      <c r="F20" s="14">
        <v>2507643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2092662.7089130441</v>
      </c>
      <c r="D21" s="14">
        <v>2212204.0693023251</v>
      </c>
      <c r="E21" s="14">
        <v>2350832.348461539</v>
      </c>
      <c r="F21" s="14">
        <v>2504888.9503030302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36306.112916082253</v>
      </c>
      <c r="D22" s="14">
        <v>56929.201634402372</v>
      </c>
      <c r="E22" s="14">
        <v>67121.30798935554</v>
      </c>
      <c r="F22" s="14">
        <v>78989.270295800627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1993231.7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2335693</v>
      </c>
      <c r="E24" s="14">
        <v>2453265.92</v>
      </c>
      <c r="F24" s="14">
        <v>2658963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2177863</v>
      </c>
      <c r="D25" s="12">
        <v>2305908.5</v>
      </c>
      <c r="E25" s="12">
        <v>2443642.1349999998</v>
      </c>
      <c r="F25" s="12">
        <v>2554735.5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2173162.9300000002</v>
      </c>
      <c r="D26" s="12">
        <v>2288791.6734090908</v>
      </c>
      <c r="E26" s="12">
        <v>2419409.7062499998</v>
      </c>
      <c r="F26" s="12">
        <v>2541968.6638235291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26798.30213972522</v>
      </c>
      <c r="D27" s="12">
        <v>67388.745309085163</v>
      </c>
      <c r="E27" s="12">
        <v>76251.676849243973</v>
      </c>
      <c r="F27" s="12">
        <v>72890.782766131408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2080231.4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2236418.66</v>
      </c>
      <c r="D29" s="12">
        <v>2438730.9</v>
      </c>
      <c r="E29" s="12">
        <v>2525957.7000000002</v>
      </c>
      <c r="F29" s="12">
        <v>2636840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-83974</v>
      </c>
      <c r="D30" s="14">
        <v>-79740.5</v>
      </c>
      <c r="E30" s="14">
        <v>-67558.22</v>
      </c>
      <c r="F30" s="14">
        <v>-25589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-82704.68255319148</v>
      </c>
      <c r="D31" s="14">
        <v>-78838.815217391311</v>
      </c>
      <c r="E31" s="14">
        <v>-69077.040930232557</v>
      </c>
      <c r="F31" s="14">
        <v>-31160.302500000009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27134.154834434459</v>
      </c>
      <c r="D32" s="14">
        <v>41350.678178332899</v>
      </c>
      <c r="E32" s="14">
        <v>49737.112953105971</v>
      </c>
      <c r="F32" s="14">
        <v>37814.397259098427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-169295</v>
      </c>
      <c r="D33" s="14">
        <v>-194942.19</v>
      </c>
      <c r="E33" s="14">
        <v>-216043.05</v>
      </c>
      <c r="F33" s="14">
        <v>-106590.37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77.67</v>
      </c>
      <c r="D35" s="12">
        <v>80.099999999999994</v>
      </c>
      <c r="E35" s="12">
        <v>82.460000000000008</v>
      </c>
      <c r="F35" s="12">
        <v>84.25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77.667391304347802</v>
      </c>
      <c r="D36" s="12">
        <v>80.084418604651162</v>
      </c>
      <c r="E36" s="12">
        <v>82.613500000000016</v>
      </c>
      <c r="F36" s="12">
        <v>84.341388888888901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1.1703948712248231</v>
      </c>
      <c r="D37" s="12">
        <v>1.5029562968103289</v>
      </c>
      <c r="E37" s="12">
        <v>1.5293010805174361</v>
      </c>
      <c r="F37" s="12">
        <v>2.1294642555988159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74.599999999999994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82.9</v>
      </c>
      <c r="E39" s="12">
        <v>86.23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-635518</v>
      </c>
      <c r="D40" s="14">
        <v>-600000</v>
      </c>
      <c r="E40" s="14">
        <v>-619962.16500000004</v>
      </c>
      <c r="F40" s="14">
        <v>-625985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-620321.66264705884</v>
      </c>
      <c r="D41" s="14">
        <v>-594477.03727272735</v>
      </c>
      <c r="E41" s="14">
        <v>-590501.90800000005</v>
      </c>
      <c r="F41" s="14">
        <v>-586077.64639999997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182431.58854777139</v>
      </c>
      <c r="D42" s="14">
        <v>186037.81283179141</v>
      </c>
      <c r="E42" s="14">
        <v>221333.27508636069</v>
      </c>
      <c r="F42" s="14">
        <v>227088.3793264578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-891262.98</v>
      </c>
      <c r="D43" s="14">
        <v>-867169.03</v>
      </c>
      <c r="E43" s="14">
        <v>-921241.12</v>
      </c>
      <c r="F43" s="14">
        <v>-932118.76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-53036.800000000003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4.3899999999999997</v>
      </c>
      <c r="E45" s="12">
        <v>4.2349999999999994</v>
      </c>
      <c r="F45" s="12">
        <v>4.09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4.3880000000000008</v>
      </c>
      <c r="D46" s="12">
        <v>4.3389655172413786</v>
      </c>
      <c r="E46" s="12">
        <v>4.2575000000000012</v>
      </c>
      <c r="F46" s="12">
        <v>4.1672000000000002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0.56124492164202733</v>
      </c>
      <c r="D47" s="12">
        <v>0.48429879227295658</v>
      </c>
      <c r="E47" s="12">
        <v>0.54854437006127932</v>
      </c>
      <c r="F47" s="12">
        <v>0.63460302552067904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3.22</v>
      </c>
      <c r="D48" s="12">
        <v>3.48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5.04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3.8151724137931029</v>
      </c>
      <c r="D51" s="14">
        <v>3.625714285714285</v>
      </c>
      <c r="E51" s="14">
        <v>3.532142857142857</v>
      </c>
      <c r="F51" s="14">
        <v>3.4570370370370371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0.33865933883956478</v>
      </c>
      <c r="D52" s="14">
        <v>0.38678569596505857</v>
      </c>
      <c r="E52" s="14">
        <v>0.42362069986545442</v>
      </c>
      <c r="F52" s="14">
        <v>0.49097873065960213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2.89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4.5999999999999996</v>
      </c>
      <c r="D54" s="14">
        <v>4.5</v>
      </c>
      <c r="E54" s="14">
        <v>4.5</v>
      </c>
      <c r="F54" s="14">
        <v>4.74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11505190</v>
      </c>
      <c r="D55" s="12">
        <v>12137369.5</v>
      </c>
      <c r="E55" s="12">
        <v>12847641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11472431.783235289</v>
      </c>
      <c r="D56" s="12">
        <v>12169732.289687499</v>
      </c>
      <c r="E56" s="12">
        <v>12878078.664838711</v>
      </c>
      <c r="F56" s="12">
        <v>13674055.613928569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164957.02393974841</v>
      </c>
      <c r="D57" s="12">
        <v>236838.58290448191</v>
      </c>
      <c r="E57" s="12">
        <v>268609.19576360373</v>
      </c>
      <c r="F57" s="12">
        <v>368681.89709163381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11069813.6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45323</v>
      </c>
      <c r="D63" s="9">
        <v>45352</v>
      </c>
      <c r="E63" s="9">
        <v>45383</v>
      </c>
      <c r="F63" s="9">
        <v>45413</v>
      </c>
      <c r="G63" s="9">
        <v>45444</v>
      </c>
      <c r="H63" s="9">
        <v>45474</v>
      </c>
      <c r="I63" s="9">
        <v>45505</v>
      </c>
      <c r="J63" s="9">
        <v>45536</v>
      </c>
      <c r="K63" s="9">
        <v>45566</v>
      </c>
      <c r="L63" s="9">
        <v>45597</v>
      </c>
      <c r="M63" s="9">
        <v>45627</v>
      </c>
      <c r="N63" s="9">
        <v>45658</v>
      </c>
    </row>
    <row r="64" spans="1:14" ht="15" customHeight="1" x14ac:dyDescent="0.25">
      <c r="A64" s="94" t="s">
        <v>11</v>
      </c>
      <c r="B64" s="4" t="s">
        <v>3</v>
      </c>
      <c r="C64" s="16">
        <v>176500</v>
      </c>
      <c r="D64" s="16">
        <v>189558.88</v>
      </c>
      <c r="E64" s="16">
        <v>221972.97</v>
      </c>
      <c r="F64" s="16">
        <v>191855.24</v>
      </c>
      <c r="G64" s="16">
        <v>196508.5</v>
      </c>
      <c r="H64" s="16">
        <v>216672.5</v>
      </c>
      <c r="I64" s="16">
        <v>189830.5</v>
      </c>
      <c r="J64" s="16">
        <v>194119</v>
      </c>
      <c r="K64" s="16">
        <v>232457.2</v>
      </c>
      <c r="L64" s="16">
        <v>199359.6</v>
      </c>
      <c r="M64" s="16">
        <v>254869.26</v>
      </c>
      <c r="N64" s="16">
        <v>287316</v>
      </c>
    </row>
    <row r="65" spans="1:14" x14ac:dyDescent="0.25">
      <c r="A65" s="95"/>
      <c r="B65" s="4" t="s">
        <v>4</v>
      </c>
      <c r="C65" s="16">
        <v>175916.03577777781</v>
      </c>
      <c r="D65" s="16">
        <v>189289.63690476189</v>
      </c>
      <c r="E65" s="16">
        <v>221187.46476190479</v>
      </c>
      <c r="F65" s="16">
        <v>193175.99857142859</v>
      </c>
      <c r="G65" s="16">
        <v>196226.13023809521</v>
      </c>
      <c r="H65" s="16">
        <v>215093.1647619048</v>
      </c>
      <c r="I65" s="16">
        <v>190209.34309523809</v>
      </c>
      <c r="J65" s="16">
        <v>197284.84190476191</v>
      </c>
      <c r="K65" s="16">
        <v>230183.66170731711</v>
      </c>
      <c r="L65" s="16">
        <v>200149.88119047621</v>
      </c>
      <c r="M65" s="16">
        <v>252183.11769230769</v>
      </c>
      <c r="N65" s="16">
        <v>277723.32413793099</v>
      </c>
    </row>
    <row r="66" spans="1:14" x14ac:dyDescent="0.25">
      <c r="A66" s="95"/>
      <c r="B66" s="4" t="s">
        <v>5</v>
      </c>
      <c r="C66" s="16">
        <v>7480.9605448521161</v>
      </c>
      <c r="D66" s="16">
        <v>5824.9461207140712</v>
      </c>
      <c r="E66" s="16">
        <v>10079.32490794247</v>
      </c>
      <c r="F66" s="16">
        <v>8390.6467859735767</v>
      </c>
      <c r="G66" s="16">
        <v>7763.9181022001176</v>
      </c>
      <c r="H66" s="16">
        <v>10804.66435694895</v>
      </c>
      <c r="I66" s="16">
        <v>7082.1915613006668</v>
      </c>
      <c r="J66" s="16">
        <v>13151.921165741131</v>
      </c>
      <c r="K66" s="16">
        <v>8769.6319821905618</v>
      </c>
      <c r="L66" s="16">
        <v>8269.8355744438795</v>
      </c>
      <c r="M66" s="16">
        <v>11939.67611629668</v>
      </c>
      <c r="N66" s="16">
        <v>28824.598229780429</v>
      </c>
    </row>
    <row r="67" spans="1:14" ht="15" customHeight="1" x14ac:dyDescent="0.25">
      <c r="A67" s="95"/>
      <c r="B67" s="4" t="s">
        <v>9</v>
      </c>
      <c r="C67" s="16">
        <v>153500</v>
      </c>
      <c r="D67" s="16">
        <v>176346</v>
      </c>
      <c r="E67" s="16">
        <v>182876.28</v>
      </c>
      <c r="F67" s="16">
        <v>175141</v>
      </c>
      <c r="G67" s="16">
        <v>178165.2</v>
      </c>
      <c r="H67" s="16">
        <v>165245.12</v>
      </c>
      <c r="I67" s="16">
        <v>170570</v>
      </c>
      <c r="J67" s="16">
        <v>167077.28</v>
      </c>
      <c r="K67" s="16">
        <v>204434.25</v>
      </c>
      <c r="L67" s="16">
        <v>179803</v>
      </c>
      <c r="M67" s="16">
        <v>222411</v>
      </c>
      <c r="N67" s="16">
        <v>201416</v>
      </c>
    </row>
    <row r="68" spans="1:14" x14ac:dyDescent="0.25">
      <c r="A68" s="95"/>
      <c r="B68" s="4" t="s">
        <v>10</v>
      </c>
      <c r="C68" s="16">
        <v>194879</v>
      </c>
      <c r="D68" s="16">
        <v>201498.22</v>
      </c>
      <c r="E68" s="16">
        <v>248000</v>
      </c>
      <c r="F68" s="16">
        <v>214210</v>
      </c>
      <c r="G68" s="16">
        <v>216978.52</v>
      </c>
      <c r="H68" s="16">
        <v>227815</v>
      </c>
      <c r="I68" s="16">
        <v>210460.39</v>
      </c>
      <c r="J68" s="16">
        <v>225090</v>
      </c>
      <c r="K68" s="16">
        <v>244919.57</v>
      </c>
      <c r="L68" s="16">
        <v>218634</v>
      </c>
      <c r="M68" s="16">
        <v>280212</v>
      </c>
      <c r="N68" s="16">
        <v>311484.38</v>
      </c>
    </row>
    <row r="69" spans="1:14" ht="15" customHeight="1" x14ac:dyDescent="0.25">
      <c r="A69" s="86" t="s">
        <v>6</v>
      </c>
      <c r="B69" s="5" t="s">
        <v>3</v>
      </c>
      <c r="C69" s="17">
        <v>127016.46</v>
      </c>
      <c r="D69" s="17">
        <v>160576</v>
      </c>
      <c r="E69" s="17">
        <v>188556.33499999999</v>
      </c>
      <c r="F69" s="17">
        <v>153843.70499999999</v>
      </c>
      <c r="G69" s="17">
        <v>159867.91</v>
      </c>
      <c r="H69" s="17">
        <v>177520.57</v>
      </c>
      <c r="I69" s="17">
        <v>152023</v>
      </c>
      <c r="J69" s="17">
        <v>169427.97</v>
      </c>
      <c r="K69" s="17">
        <v>197493.13</v>
      </c>
      <c r="L69" s="17">
        <v>155400</v>
      </c>
      <c r="M69" s="17">
        <v>206000</v>
      </c>
      <c r="N69" s="17">
        <v>244741</v>
      </c>
    </row>
    <row r="70" spans="1:14" x14ac:dyDescent="0.25">
      <c r="A70" s="86"/>
      <c r="B70" s="5" t="s">
        <v>4</v>
      </c>
      <c r="C70" s="17">
        <v>127007.3734782609</v>
      </c>
      <c r="D70" s="17">
        <v>160845.16255813951</v>
      </c>
      <c r="E70" s="17">
        <v>189908.68785714291</v>
      </c>
      <c r="F70" s="17">
        <v>154811.1672727273</v>
      </c>
      <c r="G70" s="17">
        <v>159727.02214285711</v>
      </c>
      <c r="H70" s="17">
        <v>177123.5906976744</v>
      </c>
      <c r="I70" s="17">
        <v>152455.39674418609</v>
      </c>
      <c r="J70" s="17">
        <v>171842.09767441859</v>
      </c>
      <c r="K70" s="17">
        <v>195911.4185714286</v>
      </c>
      <c r="L70" s="17">
        <v>156030.39255813949</v>
      </c>
      <c r="M70" s="17">
        <v>201392.08615384609</v>
      </c>
      <c r="N70" s="17">
        <v>236058.07793103461</v>
      </c>
    </row>
    <row r="71" spans="1:14" x14ac:dyDescent="0.25">
      <c r="A71" s="86"/>
      <c r="B71" s="5" t="s">
        <v>5</v>
      </c>
      <c r="C71" s="17">
        <v>8219.6836744012671</v>
      </c>
      <c r="D71" s="17">
        <v>6864.5480676801271</v>
      </c>
      <c r="E71" s="17">
        <v>10050.15519782523</v>
      </c>
      <c r="F71" s="17">
        <v>12077.575504622109</v>
      </c>
      <c r="G71" s="17">
        <v>6691.7517779644622</v>
      </c>
      <c r="H71" s="17">
        <v>8987.1766182712781</v>
      </c>
      <c r="I71" s="17">
        <v>6961.9472435401822</v>
      </c>
      <c r="J71" s="17">
        <v>12433.452451288291</v>
      </c>
      <c r="K71" s="17">
        <v>9715.6041201575445</v>
      </c>
      <c r="L71" s="17">
        <v>11596.428151800519</v>
      </c>
      <c r="M71" s="17">
        <v>21684.843884548369</v>
      </c>
      <c r="N71" s="17">
        <v>27548.854883808479</v>
      </c>
    </row>
    <row r="72" spans="1:14" ht="15" customHeight="1" x14ac:dyDescent="0.25">
      <c r="A72" s="86"/>
      <c r="B72" s="5" t="s">
        <v>9</v>
      </c>
      <c r="C72" s="17">
        <v>109096</v>
      </c>
      <c r="D72" s="17">
        <v>146000</v>
      </c>
      <c r="E72" s="17">
        <v>172545.9</v>
      </c>
      <c r="F72" s="17">
        <v>126000</v>
      </c>
      <c r="G72" s="17">
        <v>146752.9</v>
      </c>
      <c r="H72" s="17">
        <v>144215.35999999999</v>
      </c>
      <c r="I72" s="17">
        <v>139861</v>
      </c>
      <c r="J72" s="17">
        <v>146042.31</v>
      </c>
      <c r="K72" s="17">
        <v>169850.06</v>
      </c>
      <c r="L72" s="17">
        <v>125811.42</v>
      </c>
      <c r="M72" s="17">
        <v>122777</v>
      </c>
      <c r="N72" s="17">
        <v>150525</v>
      </c>
    </row>
    <row r="73" spans="1:14" x14ac:dyDescent="0.25">
      <c r="A73" s="86"/>
      <c r="B73" s="5" t="s">
        <v>10</v>
      </c>
      <c r="C73" s="17">
        <v>150840.65</v>
      </c>
      <c r="D73" s="17">
        <v>185226.84</v>
      </c>
      <c r="E73" s="17">
        <v>225421.78</v>
      </c>
      <c r="F73" s="17">
        <v>186287</v>
      </c>
      <c r="G73" s="17">
        <v>174893</v>
      </c>
      <c r="H73" s="17">
        <v>206507.54</v>
      </c>
      <c r="I73" s="17">
        <v>175151.97</v>
      </c>
      <c r="J73" s="17">
        <v>193366</v>
      </c>
      <c r="K73" s="17">
        <v>225000.27</v>
      </c>
      <c r="L73" s="17">
        <v>186427.38</v>
      </c>
      <c r="M73" s="17">
        <v>242816</v>
      </c>
      <c r="N73" s="17">
        <v>266024.02</v>
      </c>
    </row>
    <row r="74" spans="1:14" ht="15" customHeight="1" x14ac:dyDescent="0.25">
      <c r="A74" s="95" t="s">
        <v>7</v>
      </c>
      <c r="B74" s="4" t="s">
        <v>3</v>
      </c>
      <c r="C74" s="16">
        <v>157864.5</v>
      </c>
      <c r="D74" s="16">
        <v>166304</v>
      </c>
      <c r="E74" s="16">
        <v>168723.1</v>
      </c>
      <c r="F74" s="16">
        <v>194692.94500000001</v>
      </c>
      <c r="G74" s="16">
        <v>200687.5</v>
      </c>
      <c r="H74" s="16">
        <v>197743.16</v>
      </c>
      <c r="I74" s="16">
        <v>173755.34</v>
      </c>
      <c r="J74" s="16">
        <v>170674.62</v>
      </c>
      <c r="K74" s="16">
        <v>170807.15</v>
      </c>
      <c r="L74" s="16">
        <v>180392</v>
      </c>
      <c r="M74" s="16">
        <v>220161</v>
      </c>
      <c r="N74" s="16">
        <v>167980.08499999999</v>
      </c>
    </row>
    <row r="75" spans="1:14" x14ac:dyDescent="0.25">
      <c r="A75" s="95"/>
      <c r="B75" s="4" t="s">
        <v>4</v>
      </c>
      <c r="C75" s="16">
        <v>157452.69326086959</v>
      </c>
      <c r="D75" s="16">
        <v>166045.02511627911</v>
      </c>
      <c r="E75" s="16">
        <v>168205.0365116279</v>
      </c>
      <c r="F75" s="16">
        <v>192972.3075</v>
      </c>
      <c r="G75" s="16">
        <v>200878.19454545449</v>
      </c>
      <c r="H75" s="16">
        <v>196379.37454545451</v>
      </c>
      <c r="I75" s="16">
        <v>175189.81372093031</v>
      </c>
      <c r="J75" s="16">
        <v>173479.84488372091</v>
      </c>
      <c r="K75" s="16">
        <v>169728.98619047619</v>
      </c>
      <c r="L75" s="16">
        <v>179963.23142857151</v>
      </c>
      <c r="M75" s="16">
        <v>220282.91404761901</v>
      </c>
      <c r="N75" s="16">
        <v>165681.16266666661</v>
      </c>
    </row>
    <row r="76" spans="1:14" x14ac:dyDescent="0.25">
      <c r="A76" s="95"/>
      <c r="B76" s="4" t="s">
        <v>5</v>
      </c>
      <c r="C76" s="16">
        <v>5069.7608776163343</v>
      </c>
      <c r="D76" s="16">
        <v>4874.6980676532939</v>
      </c>
      <c r="E76" s="16">
        <v>6593.5795574330814</v>
      </c>
      <c r="F76" s="16">
        <v>15000.69925607239</v>
      </c>
      <c r="G76" s="16">
        <v>13897.93092591232</v>
      </c>
      <c r="H76" s="16">
        <v>13327.116295720991</v>
      </c>
      <c r="I76" s="16">
        <v>10941.551247759509</v>
      </c>
      <c r="J76" s="16">
        <v>9211.1027262081334</v>
      </c>
      <c r="K76" s="16">
        <v>5768.5588621088373</v>
      </c>
      <c r="L76" s="16">
        <v>10317.340393167029</v>
      </c>
      <c r="M76" s="16">
        <v>37610.600930389497</v>
      </c>
      <c r="N76" s="16">
        <v>12262.37725684738</v>
      </c>
    </row>
    <row r="77" spans="1:14" ht="15" customHeight="1" x14ac:dyDescent="0.25">
      <c r="A77" s="95"/>
      <c r="B77" s="4" t="s">
        <v>9</v>
      </c>
      <c r="C77" s="16">
        <v>146000</v>
      </c>
      <c r="D77" s="16">
        <v>155500</v>
      </c>
      <c r="E77" s="16">
        <v>150229.70000000001</v>
      </c>
      <c r="F77" s="16">
        <v>165739.1</v>
      </c>
      <c r="G77" s="16">
        <v>166385.32999999999</v>
      </c>
      <c r="H77" s="16">
        <v>159416.29999999999</v>
      </c>
      <c r="I77" s="16">
        <v>134138</v>
      </c>
      <c r="J77" s="16">
        <v>160119</v>
      </c>
      <c r="K77" s="16">
        <v>153710.49</v>
      </c>
      <c r="L77" s="16">
        <v>140232.41</v>
      </c>
      <c r="M77" s="16">
        <v>116803</v>
      </c>
      <c r="N77" s="16">
        <v>134138</v>
      </c>
    </row>
    <row r="78" spans="1:14" x14ac:dyDescent="0.25">
      <c r="A78" s="95"/>
      <c r="B78" s="4" t="s">
        <v>10</v>
      </c>
      <c r="C78" s="16">
        <v>176556</v>
      </c>
      <c r="D78" s="16">
        <v>178669</v>
      </c>
      <c r="E78" s="16">
        <v>180987.6</v>
      </c>
      <c r="F78" s="16">
        <v>240638.5</v>
      </c>
      <c r="G78" s="16">
        <v>245407.5</v>
      </c>
      <c r="H78" s="16">
        <v>237681.6</v>
      </c>
      <c r="I78" s="16">
        <v>197908</v>
      </c>
      <c r="J78" s="16">
        <v>193307.53</v>
      </c>
      <c r="K78" s="16">
        <v>181816.33</v>
      </c>
      <c r="L78" s="16">
        <v>212452.7</v>
      </c>
      <c r="M78" s="16">
        <v>318289.86</v>
      </c>
      <c r="N78" s="16">
        <v>188099</v>
      </c>
    </row>
    <row r="79" spans="1:14" x14ac:dyDescent="0.25">
      <c r="A79" s="86" t="s">
        <v>8</v>
      </c>
      <c r="B79" s="5" t="s">
        <v>3</v>
      </c>
      <c r="C79" s="17">
        <v>-31041.5</v>
      </c>
      <c r="D79" s="17">
        <v>-6066.7849999999999</v>
      </c>
      <c r="E79" s="17">
        <v>20856.150000000001</v>
      </c>
      <c r="F79" s="17">
        <v>-37757.1</v>
      </c>
      <c r="G79" s="17">
        <v>-38996</v>
      </c>
      <c r="H79" s="17">
        <v>-18845.53</v>
      </c>
      <c r="I79" s="17">
        <v>-23017.77</v>
      </c>
      <c r="J79" s="17">
        <v>-505.91</v>
      </c>
      <c r="K79" s="17">
        <v>25141.305</v>
      </c>
      <c r="L79" s="17">
        <v>-22744.5</v>
      </c>
      <c r="M79" s="17">
        <v>-17367</v>
      </c>
      <c r="N79" s="17">
        <v>77474</v>
      </c>
    </row>
    <row r="80" spans="1:14" x14ac:dyDescent="0.25">
      <c r="A80" s="86"/>
      <c r="B80" s="5" t="s">
        <v>4</v>
      </c>
      <c r="C80" s="17">
        <v>-29631.56625</v>
      </c>
      <c r="D80" s="17">
        <v>-6094.3171739130448</v>
      </c>
      <c r="E80" s="17">
        <v>21088.7995652174</v>
      </c>
      <c r="F80" s="17">
        <v>-33820.387333333332</v>
      </c>
      <c r="G80" s="17">
        <v>-38150.576888888892</v>
      </c>
      <c r="H80" s="17">
        <v>-18022.427555555561</v>
      </c>
      <c r="I80" s="17">
        <v>-23381.30999999999</v>
      </c>
      <c r="J80" s="17">
        <v>-1345.376</v>
      </c>
      <c r="K80" s="17">
        <v>25187.83136363636</v>
      </c>
      <c r="L80" s="17">
        <v>-21093.058181818182</v>
      </c>
      <c r="M80" s="17">
        <v>-19802.209302325591</v>
      </c>
      <c r="N80" s="17">
        <v>66285.650645161295</v>
      </c>
    </row>
    <row r="81" spans="1:14" x14ac:dyDescent="0.25">
      <c r="A81" s="86"/>
      <c r="B81" s="5" t="s">
        <v>5</v>
      </c>
      <c r="C81" s="17">
        <v>10548.84572434624</v>
      </c>
      <c r="D81" s="17">
        <v>7146.429245851903</v>
      </c>
      <c r="E81" s="17">
        <v>9774.9766481416918</v>
      </c>
      <c r="F81" s="17">
        <v>18753.745122321368</v>
      </c>
      <c r="G81" s="17">
        <v>14803.743697066941</v>
      </c>
      <c r="H81" s="17">
        <v>13860.505249463829</v>
      </c>
      <c r="I81" s="17">
        <v>14369.97633827463</v>
      </c>
      <c r="J81" s="17">
        <v>16393.941719761679</v>
      </c>
      <c r="K81" s="17">
        <v>10754.84824900533</v>
      </c>
      <c r="L81" s="17">
        <v>11742.283950919429</v>
      </c>
      <c r="M81" s="17">
        <v>31901.035093817311</v>
      </c>
      <c r="N81" s="17">
        <v>31332.582137468551</v>
      </c>
    </row>
    <row r="82" spans="1:14" x14ac:dyDescent="0.25">
      <c r="A82" s="86"/>
      <c r="B82" s="5" t="s">
        <v>9</v>
      </c>
      <c r="C82" s="17">
        <v>-57744</v>
      </c>
      <c r="D82" s="17">
        <v>-24000</v>
      </c>
      <c r="E82" s="17">
        <v>-7895.92</v>
      </c>
      <c r="F82" s="17">
        <v>-56216</v>
      </c>
      <c r="G82" s="17">
        <v>-67402</v>
      </c>
      <c r="H82" s="17">
        <v>-45003.19</v>
      </c>
      <c r="I82" s="17">
        <v>-80317</v>
      </c>
      <c r="J82" s="17">
        <v>-34423</v>
      </c>
      <c r="K82" s="17">
        <v>-21602.2</v>
      </c>
      <c r="L82" s="17">
        <v>-40965</v>
      </c>
      <c r="M82" s="17">
        <v>-114930</v>
      </c>
      <c r="N82" s="17">
        <v>-31036.2</v>
      </c>
    </row>
    <row r="83" spans="1:14" x14ac:dyDescent="0.25">
      <c r="A83" s="86"/>
      <c r="B83" s="33" t="s">
        <v>10</v>
      </c>
      <c r="C83" s="14">
        <v>1061.49</v>
      </c>
      <c r="D83" s="14">
        <v>8138</v>
      </c>
      <c r="E83" s="14">
        <v>52934.58</v>
      </c>
      <c r="F83" s="14">
        <v>19081.72</v>
      </c>
      <c r="G83" s="14">
        <v>8138</v>
      </c>
      <c r="H83" s="14">
        <v>13418.42</v>
      </c>
      <c r="I83" s="14">
        <v>15225.4</v>
      </c>
      <c r="J83" s="14">
        <v>24915.08</v>
      </c>
      <c r="K83" s="14">
        <v>48550.080000000002</v>
      </c>
      <c r="L83" s="14">
        <v>13190.7</v>
      </c>
      <c r="M83" s="14">
        <v>46359.05</v>
      </c>
      <c r="N83" s="17">
        <v>106903</v>
      </c>
    </row>
    <row r="84" spans="1:14" ht="15" customHeight="1" x14ac:dyDescent="0.25">
      <c r="A84" s="95" t="s">
        <v>32</v>
      </c>
      <c r="B84" s="4" t="s">
        <v>3</v>
      </c>
      <c r="C84" s="16">
        <v>-77596.13</v>
      </c>
      <c r="D84" s="16">
        <v>-59647.555</v>
      </c>
      <c r="E84" s="16">
        <v>-28736.15</v>
      </c>
      <c r="F84" s="16">
        <v>-86163</v>
      </c>
      <c r="G84" s="16">
        <v>-81533.2</v>
      </c>
      <c r="H84" s="16">
        <v>-67256.55</v>
      </c>
      <c r="I84" s="16">
        <v>-72806.5</v>
      </c>
      <c r="J84" s="16">
        <v>-58368.39</v>
      </c>
      <c r="K84" s="16">
        <v>-28898.5</v>
      </c>
      <c r="L84" s="16">
        <v>-71575.86</v>
      </c>
      <c r="M84" s="16">
        <v>-71507</v>
      </c>
      <c r="N84" s="16">
        <v>25103.200000000001</v>
      </c>
    </row>
    <row r="85" spans="1:14" x14ac:dyDescent="0.25">
      <c r="A85" s="95"/>
      <c r="B85" s="4" t="s">
        <v>4</v>
      </c>
      <c r="C85" s="16">
        <v>-78276.803235294137</v>
      </c>
      <c r="D85" s="16">
        <v>-53920.408125000002</v>
      </c>
      <c r="E85" s="16">
        <v>-25707.588181818181</v>
      </c>
      <c r="F85" s="16">
        <v>-82888.646249999991</v>
      </c>
      <c r="G85" s="16">
        <v>-87221.724999999977</v>
      </c>
      <c r="H85" s="16">
        <v>-66827.565625000003</v>
      </c>
      <c r="I85" s="16">
        <v>-77656.571875000009</v>
      </c>
      <c r="J85" s="16">
        <v>-55917.193333333344</v>
      </c>
      <c r="K85" s="16">
        <v>-27843.922500000001</v>
      </c>
      <c r="L85" s="16">
        <v>-72902.553870967735</v>
      </c>
      <c r="M85" s="16">
        <v>-73959.720645161287</v>
      </c>
      <c r="N85" s="16">
        <v>30044.539199999999</v>
      </c>
    </row>
    <row r="86" spans="1:14" x14ac:dyDescent="0.25">
      <c r="A86" s="95"/>
      <c r="B86" s="4" t="s">
        <v>5</v>
      </c>
      <c r="C86" s="16">
        <v>22922.564887890221</v>
      </c>
      <c r="D86" s="16">
        <v>21619.511187728829</v>
      </c>
      <c r="E86" s="16">
        <v>21709.96485356328</v>
      </c>
      <c r="F86" s="16">
        <v>23025.406016675988</v>
      </c>
      <c r="G86" s="16">
        <v>22660.527368380808</v>
      </c>
      <c r="H86" s="16">
        <v>19475.10836237092</v>
      </c>
      <c r="I86" s="16">
        <v>20095.386306793589</v>
      </c>
      <c r="J86" s="16">
        <v>27236.3322599245</v>
      </c>
      <c r="K86" s="16">
        <v>17849.6710649255</v>
      </c>
      <c r="L86" s="16">
        <v>18101.162798798068</v>
      </c>
      <c r="M86" s="16">
        <v>35225.486354662011</v>
      </c>
      <c r="N86" s="16">
        <v>22312.953168395241</v>
      </c>
    </row>
    <row r="87" spans="1:14" x14ac:dyDescent="0.25">
      <c r="A87" s="95"/>
      <c r="B87" s="4" t="s">
        <v>9</v>
      </c>
      <c r="C87" s="16">
        <v>-142204</v>
      </c>
      <c r="D87" s="16">
        <v>-95755</v>
      </c>
      <c r="E87" s="16">
        <v>-80696.34</v>
      </c>
      <c r="F87" s="16">
        <v>-136010.53</v>
      </c>
      <c r="G87" s="16">
        <v>-158842.85</v>
      </c>
      <c r="H87" s="16">
        <v>-114231.09</v>
      </c>
      <c r="I87" s="16">
        <v>-132051</v>
      </c>
      <c r="J87" s="16">
        <v>-99785.21</v>
      </c>
      <c r="K87" s="16">
        <v>-67334.3</v>
      </c>
      <c r="L87" s="16">
        <v>-111972</v>
      </c>
      <c r="M87" s="16">
        <v>-165522</v>
      </c>
      <c r="N87" s="16">
        <v>-2423.9699999999998</v>
      </c>
    </row>
    <row r="88" spans="1:14" ht="15.75" thickBot="1" x14ac:dyDescent="0.3">
      <c r="A88" s="99"/>
      <c r="B88" s="7" t="s">
        <v>10</v>
      </c>
      <c r="C88" s="32">
        <v>-24704.240000000002</v>
      </c>
      <c r="D88" s="32">
        <v>8138</v>
      </c>
      <c r="E88" s="32">
        <v>32221.4</v>
      </c>
      <c r="F88" s="32">
        <v>-41747.53</v>
      </c>
      <c r="G88" s="32">
        <v>-27562.83</v>
      </c>
      <c r="H88" s="32">
        <v>-15300.46</v>
      </c>
      <c r="I88" s="32">
        <v>-38022.07</v>
      </c>
      <c r="J88" s="32">
        <v>8138</v>
      </c>
      <c r="K88" s="32">
        <v>8138</v>
      </c>
      <c r="L88" s="32">
        <v>-26689.39</v>
      </c>
      <c r="M88" s="32">
        <v>8138</v>
      </c>
      <c r="N88" s="32">
        <v>86342.09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0.3</v>
      </c>
      <c r="E89" s="16">
        <v>0.38</v>
      </c>
      <c r="F89" s="16">
        <v>0.27</v>
      </c>
      <c r="G89" s="16">
        <v>0.2</v>
      </c>
      <c r="H89" s="16">
        <v>0.18</v>
      </c>
      <c r="I89" s="16">
        <v>0.15</v>
      </c>
      <c r="J89" s="16">
        <v>0.2</v>
      </c>
      <c r="K89" s="16">
        <v>0.32</v>
      </c>
      <c r="L89" s="16">
        <v>0.25</v>
      </c>
      <c r="M89" s="16">
        <v>0.48</v>
      </c>
      <c r="N89" s="16">
        <v>0.4</v>
      </c>
    </row>
    <row r="90" spans="1:14" x14ac:dyDescent="0.25">
      <c r="A90" s="95"/>
      <c r="B90" s="4" t="s">
        <v>4</v>
      </c>
      <c r="C90" s="16">
        <v>0.66642857142857126</v>
      </c>
      <c r="D90" s="16">
        <v>0.29518518518518522</v>
      </c>
      <c r="E90" s="16">
        <v>0.39777777777777779</v>
      </c>
      <c r="F90" s="16">
        <v>0.27777777777777779</v>
      </c>
      <c r="G90" s="16">
        <v>0.21222222222222231</v>
      </c>
      <c r="H90" s="16">
        <v>0.18115384615384619</v>
      </c>
      <c r="I90" s="16">
        <v>0.16615384615384621</v>
      </c>
      <c r="J90" s="16">
        <v>0.21269230769230771</v>
      </c>
      <c r="K90" s="16">
        <v>0.32461538461538458</v>
      </c>
      <c r="L90" s="16">
        <v>0.2442307692307692</v>
      </c>
      <c r="M90" s="16">
        <v>0.45400000000000001</v>
      </c>
      <c r="N90" s="16">
        <v>0.39952380952380961</v>
      </c>
    </row>
    <row r="91" spans="1:14" x14ac:dyDescent="0.25">
      <c r="A91" s="95"/>
      <c r="B91" s="4" t="s">
        <v>5</v>
      </c>
      <c r="C91" s="16">
        <v>0.13578889622728491</v>
      </c>
      <c r="D91" s="16">
        <v>0.18597705338956311</v>
      </c>
      <c r="E91" s="16">
        <v>0.1181698039437426</v>
      </c>
      <c r="F91" s="16">
        <v>0.1125348948731129</v>
      </c>
      <c r="G91" s="16">
        <v>6.3326585335516161E-2</v>
      </c>
      <c r="H91" s="16">
        <v>7.0615971172358627E-2</v>
      </c>
      <c r="I91" s="16">
        <v>9.8552602119961238E-2</v>
      </c>
      <c r="J91" s="16">
        <v>7.6762370589120915E-2</v>
      </c>
      <c r="K91" s="16">
        <v>7.6064749745504034E-2</v>
      </c>
      <c r="L91" s="16">
        <v>9.3773048448819327E-2</v>
      </c>
      <c r="M91" s="16">
        <v>0.112878991254647</v>
      </c>
      <c r="N91" s="16">
        <v>9.4470957996422938E-2</v>
      </c>
    </row>
    <row r="92" spans="1:14" ht="15" customHeight="1" x14ac:dyDescent="0.25">
      <c r="A92" s="95"/>
      <c r="B92" s="4" t="s">
        <v>9</v>
      </c>
      <c r="C92" s="16">
        <v>0.3</v>
      </c>
      <c r="D92" s="16">
        <v>-0.23</v>
      </c>
      <c r="E92" s="16">
        <v>0.15</v>
      </c>
      <c r="F92" s="16">
        <v>0.06</v>
      </c>
      <c r="G92" s="16">
        <v>0.1</v>
      </c>
      <c r="H92" s="16">
        <v>0.06</v>
      </c>
      <c r="I92" s="16">
        <v>-0.03</v>
      </c>
      <c r="J92" s="16">
        <v>0.06</v>
      </c>
      <c r="K92" s="16">
        <v>0.15</v>
      </c>
      <c r="L92" s="16">
        <v>0.05</v>
      </c>
      <c r="M92" s="16">
        <v>0.17</v>
      </c>
      <c r="N92" s="16">
        <v>0.17</v>
      </c>
    </row>
    <row r="93" spans="1:14" x14ac:dyDescent="0.25">
      <c r="A93" s="95"/>
      <c r="B93" s="4" t="s">
        <v>10</v>
      </c>
      <c r="C93" s="16">
        <v>0.8</v>
      </c>
      <c r="D93" s="16">
        <v>0.78</v>
      </c>
      <c r="E93" s="16">
        <v>0.81</v>
      </c>
      <c r="F93" s="16">
        <v>0.64</v>
      </c>
      <c r="G93" s="16">
        <v>0.39</v>
      </c>
      <c r="H93" s="16">
        <v>0.32</v>
      </c>
      <c r="I93" s="16">
        <v>0.35</v>
      </c>
      <c r="J93" s="16">
        <v>0.36</v>
      </c>
      <c r="K93" s="16">
        <v>0.45</v>
      </c>
      <c r="L93" s="16">
        <v>0.52</v>
      </c>
      <c r="M93" s="16">
        <v>0.62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8.2600000000000016</v>
      </c>
      <c r="E94" s="17">
        <v>8.1999999999999993</v>
      </c>
      <c r="F94" s="17">
        <v>8.1999999999999993</v>
      </c>
      <c r="G94" s="17">
        <v>8.1750000000000007</v>
      </c>
      <c r="H94" s="17">
        <v>8.1999999999999993</v>
      </c>
      <c r="I94" s="17">
        <v>8.1750000000000007</v>
      </c>
      <c r="J94" s="17">
        <v>8.14</v>
      </c>
      <c r="K94" s="17">
        <v>8.0399999999999991</v>
      </c>
      <c r="L94" s="17">
        <v>8.02</v>
      </c>
      <c r="M94" s="17">
        <v>8.11</v>
      </c>
      <c r="N94" s="17">
        <v>8.07</v>
      </c>
    </row>
    <row r="95" spans="1:14" x14ac:dyDescent="0.25">
      <c r="A95" s="86"/>
      <c r="B95" s="5" t="s">
        <v>4</v>
      </c>
      <c r="C95" s="17">
        <v>7.9775862068965502</v>
      </c>
      <c r="D95" s="17">
        <v>8.194642857142858</v>
      </c>
      <c r="E95" s="17">
        <v>8.2178571428571416</v>
      </c>
      <c r="F95" s="17">
        <v>8.1607142857142865</v>
      </c>
      <c r="G95" s="17">
        <v>8.122857142857141</v>
      </c>
      <c r="H95" s="17">
        <v>8.1310714285714276</v>
      </c>
      <c r="I95" s="17">
        <v>8.1267857142857149</v>
      </c>
      <c r="J95" s="17">
        <v>8.1071428571428559</v>
      </c>
      <c r="K95" s="17">
        <v>8.0418518518518489</v>
      </c>
      <c r="L95" s="17">
        <v>7.9818518518518502</v>
      </c>
      <c r="M95" s="17">
        <v>7.9276923076923076</v>
      </c>
      <c r="N95" s="17">
        <v>7.9452380952380937</v>
      </c>
    </row>
    <row r="96" spans="1:14" x14ac:dyDescent="0.25">
      <c r="A96" s="86"/>
      <c r="B96" s="5" t="s">
        <v>5</v>
      </c>
      <c r="C96" s="17">
        <v>0.33702114359714441</v>
      </c>
      <c r="D96" s="17">
        <v>0.4927209573368499</v>
      </c>
      <c r="E96" s="17">
        <v>0.46035700432226639</v>
      </c>
      <c r="F96" s="17">
        <v>0.45090796113840093</v>
      </c>
      <c r="G96" s="17">
        <v>0.4221712584112895</v>
      </c>
      <c r="H96" s="17">
        <v>0.41488364531931021</v>
      </c>
      <c r="I96" s="17">
        <v>0.41737321047881948</v>
      </c>
      <c r="J96" s="17">
        <v>0.42737664144264331</v>
      </c>
      <c r="K96" s="17">
        <v>0.44674925885209971</v>
      </c>
      <c r="L96" s="17">
        <v>0.46808971064100252</v>
      </c>
      <c r="M96" s="17">
        <v>0.50793942703678918</v>
      </c>
      <c r="N96" s="17">
        <v>0.55264472355772187</v>
      </c>
    </row>
    <row r="97" spans="1:14" x14ac:dyDescent="0.25">
      <c r="A97" s="86"/>
      <c r="B97" s="5" t="s">
        <v>9</v>
      </c>
      <c r="C97" s="17">
        <v>7.17</v>
      </c>
      <c r="D97" s="17">
        <v>7.09</v>
      </c>
      <c r="E97" s="17">
        <v>6.95</v>
      </c>
      <c r="F97" s="17">
        <v>6.87</v>
      </c>
      <c r="G97" s="17">
        <v>6.92</v>
      </c>
      <c r="H97" s="17">
        <v>7.06</v>
      </c>
      <c r="I97" s="17">
        <v>7.16</v>
      </c>
      <c r="J97" s="17">
        <v>7.15</v>
      </c>
      <c r="K97" s="17">
        <v>7.01</v>
      </c>
      <c r="L97" s="17">
        <v>6.84</v>
      </c>
      <c r="M97" s="17">
        <v>6.83</v>
      </c>
      <c r="N97" s="17">
        <v>6.85</v>
      </c>
    </row>
    <row r="98" spans="1:14" x14ac:dyDescent="0.25">
      <c r="A98" s="86"/>
      <c r="B98" s="33" t="s">
        <v>10</v>
      </c>
      <c r="C98" s="14">
        <v>8.5</v>
      </c>
      <c r="D98" s="14">
        <v>9</v>
      </c>
      <c r="E98" s="14">
        <v>8.9</v>
      </c>
      <c r="F98" s="14">
        <v>8.8000000000000007</v>
      </c>
      <c r="G98" s="14">
        <v>8.82</v>
      </c>
      <c r="H98" s="14">
        <v>8.8000000000000007</v>
      </c>
      <c r="I98" s="14">
        <v>8.83</v>
      </c>
      <c r="J98" s="14">
        <v>8.82</v>
      </c>
      <c r="K98" s="14">
        <v>8.83</v>
      </c>
      <c r="L98" s="14">
        <v>8.86</v>
      </c>
      <c r="M98" s="14">
        <v>8.89</v>
      </c>
      <c r="N98" s="17">
        <v>9</v>
      </c>
    </row>
    <row r="99" spans="1:14" ht="15" customHeight="1" x14ac:dyDescent="0.25">
      <c r="A99" s="95" t="s">
        <v>40</v>
      </c>
      <c r="B99" s="4" t="s">
        <v>3</v>
      </c>
      <c r="C99" s="16">
        <v>100100</v>
      </c>
      <c r="D99" s="16">
        <v>99782</v>
      </c>
      <c r="E99" s="16">
        <v>99947</v>
      </c>
      <c r="F99" s="16">
        <v>100012</v>
      </c>
      <c r="G99" s="16">
        <v>100106.5</v>
      </c>
      <c r="H99" s="16">
        <v>100466.5</v>
      </c>
      <c r="I99" s="16">
        <v>100769</v>
      </c>
      <c r="J99" s="16">
        <v>100979</v>
      </c>
      <c r="K99" s="16">
        <v>101188.5</v>
      </c>
      <c r="L99" s="16">
        <v>101408</v>
      </c>
      <c r="M99" s="16">
        <v>101515.5</v>
      </c>
      <c r="N99" s="16">
        <v>101511</v>
      </c>
    </row>
    <row r="100" spans="1:14" x14ac:dyDescent="0.25">
      <c r="A100" s="95"/>
      <c r="B100" s="4" t="s">
        <v>4</v>
      </c>
      <c r="C100" s="16">
        <v>100082.2130434783</v>
      </c>
      <c r="D100" s="16">
        <v>99954.931818181823</v>
      </c>
      <c r="E100" s="16">
        <v>100001.1690909091</v>
      </c>
      <c r="F100" s="16">
        <v>100035.19636363639</v>
      </c>
      <c r="G100" s="16">
        <v>100223.9059090909</v>
      </c>
      <c r="H100" s="16">
        <v>100376.9713636363</v>
      </c>
      <c r="I100" s="16">
        <v>100491.85318181819</v>
      </c>
      <c r="J100" s="16">
        <v>100718.4709090909</v>
      </c>
      <c r="K100" s="16">
        <v>100976.13318181819</v>
      </c>
      <c r="L100" s="16">
        <v>100997.0660869565</v>
      </c>
      <c r="M100" s="16">
        <v>101021.77409090909</v>
      </c>
      <c r="N100" s="16">
        <v>101044.7894444444</v>
      </c>
    </row>
    <row r="101" spans="1:14" x14ac:dyDescent="0.25">
      <c r="A101" s="95"/>
      <c r="B101" s="4" t="s">
        <v>5</v>
      </c>
      <c r="C101" s="16">
        <v>772.91782121936922</v>
      </c>
      <c r="D101" s="16">
        <v>939.04928731460234</v>
      </c>
      <c r="E101" s="16">
        <v>948.47901342803698</v>
      </c>
      <c r="F101" s="16">
        <v>1033.1194824807931</v>
      </c>
      <c r="G101" s="16">
        <v>971.33942815680643</v>
      </c>
      <c r="H101" s="16">
        <v>969.9809354989344</v>
      </c>
      <c r="I101" s="16">
        <v>1029.816394723724</v>
      </c>
      <c r="J101" s="16">
        <v>1072.349363344706</v>
      </c>
      <c r="K101" s="16">
        <v>1154.2433837445039</v>
      </c>
      <c r="L101" s="16">
        <v>1622.0842221204709</v>
      </c>
      <c r="M101" s="16">
        <v>1693.388449205177</v>
      </c>
      <c r="N101" s="16">
        <v>1690.114878564985</v>
      </c>
    </row>
    <row r="102" spans="1:14" x14ac:dyDescent="0.25">
      <c r="A102" s="95"/>
      <c r="B102" s="4" t="s">
        <v>9</v>
      </c>
      <c r="C102" s="16">
        <v>98582.27</v>
      </c>
      <c r="D102" s="16">
        <v>98582.27</v>
      </c>
      <c r="E102" s="16">
        <v>98204</v>
      </c>
      <c r="F102" s="16">
        <v>97874</v>
      </c>
      <c r="G102" s="16">
        <v>98085</v>
      </c>
      <c r="H102" s="16">
        <v>98100</v>
      </c>
      <c r="I102" s="16">
        <v>98200</v>
      </c>
      <c r="J102" s="16">
        <v>98400</v>
      </c>
      <c r="K102" s="16">
        <v>98582.27</v>
      </c>
      <c r="L102" s="16">
        <v>96155</v>
      </c>
      <c r="M102" s="16">
        <v>96466</v>
      </c>
      <c r="N102" s="16">
        <v>96128</v>
      </c>
    </row>
    <row r="103" spans="1:14" ht="15.75" thickBot="1" x14ac:dyDescent="0.3">
      <c r="A103" s="99"/>
      <c r="B103" s="7" t="s">
        <v>10</v>
      </c>
      <c r="C103" s="32">
        <v>101600.3</v>
      </c>
      <c r="D103" s="32">
        <v>101884.37</v>
      </c>
      <c r="E103" s="32">
        <v>101808.8</v>
      </c>
      <c r="F103" s="32">
        <v>101841</v>
      </c>
      <c r="G103" s="32">
        <v>101856.5</v>
      </c>
      <c r="H103" s="32">
        <v>101863.8</v>
      </c>
      <c r="I103" s="32">
        <v>102071</v>
      </c>
      <c r="J103" s="32">
        <v>102333</v>
      </c>
      <c r="K103" s="32">
        <v>102624</v>
      </c>
      <c r="L103" s="32">
        <v>102915</v>
      </c>
      <c r="M103" s="32">
        <v>103206</v>
      </c>
      <c r="N103" s="32">
        <v>103485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A35D-5DC6-4C1F-84E4-33B0C7F17208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45352</v>
      </c>
      <c r="C10" s="3"/>
    </row>
    <row r="11" spans="1:12" ht="15.75" x14ac:dyDescent="0.25">
      <c r="A11" s="1" t="s">
        <v>0</v>
      </c>
      <c r="B11" s="2">
        <v>45352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2565451.5</v>
      </c>
      <c r="D15" s="11">
        <v>2706286.08</v>
      </c>
      <c r="E15" s="11">
        <v>2871689</v>
      </c>
      <c r="F15" s="11">
        <v>3051009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2565135.7373684212</v>
      </c>
      <c r="D16" s="13">
        <v>2702189.227567567</v>
      </c>
      <c r="E16" s="13">
        <v>2864311.4991428568</v>
      </c>
      <c r="F16" s="13">
        <v>3048394.5263333339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45465.430826706906</v>
      </c>
      <c r="D17" s="13">
        <v>87286.713141495595</v>
      </c>
      <c r="E17" s="13">
        <v>118987.4326152446</v>
      </c>
      <c r="F17" s="13">
        <v>138698.84670051301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2426523.2799999998</v>
      </c>
      <c r="D18" s="13">
        <v>2471443</v>
      </c>
      <c r="E18" s="13">
        <v>2554958</v>
      </c>
      <c r="F18" s="13">
        <v>2642176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2673061.9900000002</v>
      </c>
      <c r="D19" s="13">
        <v>2992542</v>
      </c>
      <c r="E19" s="13">
        <v>3195856</v>
      </c>
      <c r="F19" s="13">
        <v>3412982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2099078.5</v>
      </c>
      <c r="D20" s="14">
        <v>2211585.16</v>
      </c>
      <c r="E20" s="14">
        <v>2362895</v>
      </c>
      <c r="F20" s="14">
        <v>2517075.5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2099153.3052272731</v>
      </c>
      <c r="D21" s="14">
        <v>2210596.4882926829</v>
      </c>
      <c r="E21" s="14">
        <v>2346760.6612820509</v>
      </c>
      <c r="F21" s="14">
        <v>2501796.415588235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32654.189679409948</v>
      </c>
      <c r="D22" s="14">
        <v>52594.320054373158</v>
      </c>
      <c r="E22" s="14">
        <v>77055.601426444497</v>
      </c>
      <c r="F22" s="14">
        <v>98572.989162372673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2032760.51</v>
      </c>
      <c r="D23" s="14">
        <v>2077803.6</v>
      </c>
      <c r="E23" s="14">
        <v>2102849</v>
      </c>
      <c r="F23" s="14">
        <v>2172456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2194308</v>
      </c>
      <c r="D24" s="14">
        <v>2335693</v>
      </c>
      <c r="E24" s="14">
        <v>2497170</v>
      </c>
      <c r="F24" s="14">
        <v>2704144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2180000</v>
      </c>
      <c r="D25" s="12">
        <v>2304498.5</v>
      </c>
      <c r="E25" s="12">
        <v>2427622</v>
      </c>
      <c r="F25" s="12">
        <v>2548093.5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2178030.644545455</v>
      </c>
      <c r="D26" s="12">
        <v>2285679.847380952</v>
      </c>
      <c r="E26" s="12">
        <v>2415836.318974359</v>
      </c>
      <c r="F26" s="12">
        <v>2541186.3908823528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27655.27976770539</v>
      </c>
      <c r="D27" s="12">
        <v>69332.42871587901</v>
      </c>
      <c r="E27" s="12">
        <v>87540.877275187246</v>
      </c>
      <c r="F27" s="12">
        <v>97986.105533135502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2112808</v>
      </c>
      <c r="D28" s="12">
        <v>2094758</v>
      </c>
      <c r="E28" s="12">
        <v>2139080</v>
      </c>
      <c r="F28" s="12">
        <v>2198262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2245782.33</v>
      </c>
      <c r="D29" s="12">
        <v>2379276.77</v>
      </c>
      <c r="E29" s="12">
        <v>2536454.86</v>
      </c>
      <c r="F29" s="12">
        <v>2669879.4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-82817.5</v>
      </c>
      <c r="D30" s="14">
        <v>-86541</v>
      </c>
      <c r="E30" s="14">
        <v>-69307.3</v>
      </c>
      <c r="F30" s="14">
        <v>-33938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-81157.126444444468</v>
      </c>
      <c r="D31" s="14">
        <v>-85506.340227272725</v>
      </c>
      <c r="E31" s="14">
        <v>-73971.828809523824</v>
      </c>
      <c r="F31" s="14">
        <v>-42006.33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22393.98933352076</v>
      </c>
      <c r="D32" s="14">
        <v>40651.392729600913</v>
      </c>
      <c r="E32" s="14">
        <v>43381.662883880948</v>
      </c>
      <c r="F32" s="14">
        <v>42028.108850937162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-145795</v>
      </c>
      <c r="D33" s="14">
        <v>-182530.85</v>
      </c>
      <c r="E33" s="14">
        <v>-191329.3</v>
      </c>
      <c r="F33" s="14">
        <v>-155728.78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-1339</v>
      </c>
      <c r="F34" s="14">
        <v>55562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</v>
      </c>
      <c r="D35" s="12">
        <v>80.09</v>
      </c>
      <c r="E35" s="12">
        <v>82.2</v>
      </c>
      <c r="F35" s="12">
        <v>84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77.559756097561007</v>
      </c>
      <c r="D36" s="12">
        <v>79.90641025641024</v>
      </c>
      <c r="E36" s="12">
        <v>82.619189189189186</v>
      </c>
      <c r="F36" s="12">
        <v>84.163939393939401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0.97965424463143858</v>
      </c>
      <c r="D37" s="12">
        <v>1.2855502348052461</v>
      </c>
      <c r="E37" s="12">
        <v>1.8984589925901869</v>
      </c>
      <c r="F37" s="12">
        <v>2.064227972199804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-635000</v>
      </c>
      <c r="D40" s="14">
        <v>-617822.10499999998</v>
      </c>
      <c r="E40" s="14">
        <v>-609981</v>
      </c>
      <c r="F40" s="14">
        <v>-627432.77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-620602.75387096766</v>
      </c>
      <c r="D41" s="14">
        <v>-609681.58800000011</v>
      </c>
      <c r="E41" s="14">
        <v>-546357.11535714287</v>
      </c>
      <c r="F41" s="14">
        <v>-553395.66625000001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165605.2853684056</v>
      </c>
      <c r="D42" s="14">
        <v>186592.7767660986</v>
      </c>
      <c r="E42" s="14">
        <v>308247.04726307769</v>
      </c>
      <c r="F42" s="14">
        <v>341916.95517945592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-852703.37</v>
      </c>
      <c r="D43" s="14">
        <v>-865933.45</v>
      </c>
      <c r="E43" s="14">
        <v>-894644.96</v>
      </c>
      <c r="F43" s="14">
        <v>-954624.42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543620.05000000005</v>
      </c>
      <c r="F44" s="30">
        <v>584778.5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4.3949999999999996</v>
      </c>
      <c r="D45" s="12">
        <v>4.3499999999999996</v>
      </c>
      <c r="E45" s="12">
        <v>4.3499999999999996</v>
      </c>
      <c r="F45" s="12">
        <v>4.2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4.34</v>
      </c>
      <c r="D46" s="12">
        <v>4.3080000000000007</v>
      </c>
      <c r="E46" s="12">
        <v>4.3674999999999997</v>
      </c>
      <c r="F46" s="12">
        <v>4.2221739130434788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0.48737665106157868</v>
      </c>
      <c r="D47" s="12">
        <v>0.38000000000000012</v>
      </c>
      <c r="E47" s="12">
        <v>0.48948286819956172</v>
      </c>
      <c r="F47" s="12">
        <v>0.63223238335383047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2.9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3.77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</v>
      </c>
      <c r="D51" s="14">
        <v>3.5969230769230771</v>
      </c>
      <c r="E51" s="14">
        <v>3.5371999999999999</v>
      </c>
      <c r="F51" s="14">
        <v>3.4012499999999992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0.32021983189793352</v>
      </c>
      <c r="D52" s="14">
        <v>0.30587277395373702</v>
      </c>
      <c r="E52" s="14">
        <v>0.32440355526206338</v>
      </c>
      <c r="F52" s="14">
        <v>0.33996563125525298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4.3099999999999996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11510190</v>
      </c>
      <c r="D55" s="12">
        <v>12197688.25</v>
      </c>
      <c r="E55" s="12">
        <v>12877903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11515480.22833333</v>
      </c>
      <c r="D56" s="12">
        <v>12217553.42</v>
      </c>
      <c r="E56" s="12">
        <v>12901918.18785714</v>
      </c>
      <c r="F56" s="12">
        <v>13676686.551923079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105629.34751215461</v>
      </c>
      <c r="D57" s="12">
        <v>152291.4724737634</v>
      </c>
      <c r="E57" s="12">
        <v>246147.25099139029</v>
      </c>
      <c r="F57" s="12">
        <v>361402.67928861408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51</v>
      </c>
      <c r="D63" s="9" t="s">
        <v>52</v>
      </c>
      <c r="E63" s="9" t="s">
        <v>53</v>
      </c>
      <c r="F63" s="9" t="s">
        <v>54</v>
      </c>
      <c r="G63" s="9" t="s">
        <v>55</v>
      </c>
      <c r="H63" s="9" t="s">
        <v>56</v>
      </c>
      <c r="I63" s="9" t="s">
        <v>57</v>
      </c>
      <c r="J63" s="9" t="s">
        <v>58</v>
      </c>
      <c r="K63" s="9" t="s">
        <v>59</v>
      </c>
      <c r="L63" s="9" t="s">
        <v>60</v>
      </c>
      <c r="M63" s="9" t="s">
        <v>61</v>
      </c>
      <c r="N63" s="9" t="s">
        <v>62</v>
      </c>
    </row>
    <row r="64" spans="1:14" ht="15" customHeight="1" x14ac:dyDescent="0.25">
      <c r="A64" s="94" t="s">
        <v>11</v>
      </c>
      <c r="B64" s="4" t="s">
        <v>3</v>
      </c>
      <c r="C64" s="16">
        <v>191100</v>
      </c>
      <c r="D64" s="16">
        <v>223237</v>
      </c>
      <c r="E64" s="16">
        <v>193368.32000000001</v>
      </c>
      <c r="F64" s="16">
        <v>197207.64</v>
      </c>
      <c r="G64" s="16">
        <v>218311.47</v>
      </c>
      <c r="H64" s="16">
        <v>190299.68</v>
      </c>
      <c r="I64" s="16">
        <v>194417.61499999999</v>
      </c>
      <c r="J64" s="16">
        <v>233738.5</v>
      </c>
      <c r="K64" s="16">
        <v>199506.625</v>
      </c>
      <c r="L64" s="16">
        <v>255147</v>
      </c>
      <c r="M64" s="16">
        <v>290420</v>
      </c>
      <c r="N64" s="16">
        <v>189274</v>
      </c>
    </row>
    <row r="65" spans="1:14" x14ac:dyDescent="0.25">
      <c r="A65" s="95"/>
      <c r="B65" s="4" t="s">
        <v>4</v>
      </c>
      <c r="C65" s="16">
        <v>191005.16170731711</v>
      </c>
      <c r="D65" s="16">
        <v>223989.8195121951</v>
      </c>
      <c r="E65" s="16">
        <v>193674.01074999999</v>
      </c>
      <c r="F65" s="16">
        <v>197373.84</v>
      </c>
      <c r="G65" s="16">
        <v>217948.1024390244</v>
      </c>
      <c r="H65" s="16">
        <v>190918.30900000001</v>
      </c>
      <c r="I65" s="16">
        <v>197071.85250000001</v>
      </c>
      <c r="J65" s="16">
        <v>233111.95780487801</v>
      </c>
      <c r="K65" s="16">
        <v>199814.41975</v>
      </c>
      <c r="L65" s="16">
        <v>254100.9455</v>
      </c>
      <c r="M65" s="16">
        <v>283303.73551724141</v>
      </c>
      <c r="N65" s="16">
        <v>188288.2916</v>
      </c>
    </row>
    <row r="66" spans="1:14" x14ac:dyDescent="0.25">
      <c r="A66" s="95"/>
      <c r="B66" s="4" t="s">
        <v>5</v>
      </c>
      <c r="C66" s="16">
        <v>4620.1520648025826</v>
      </c>
      <c r="D66" s="16">
        <v>8377.6906789490513</v>
      </c>
      <c r="E66" s="16">
        <v>8752.679727833216</v>
      </c>
      <c r="F66" s="16">
        <v>8003.9835688297981</v>
      </c>
      <c r="G66" s="16">
        <v>13494.23175288626</v>
      </c>
      <c r="H66" s="16">
        <v>6603.1391406181301</v>
      </c>
      <c r="I66" s="16">
        <v>13493.55123207488</v>
      </c>
      <c r="J66" s="16">
        <v>11555.281493835741</v>
      </c>
      <c r="K66" s="16">
        <v>7439.2441748595656</v>
      </c>
      <c r="L66" s="16">
        <v>12802.223179306349</v>
      </c>
      <c r="M66" s="16">
        <v>26665.932004265789</v>
      </c>
      <c r="N66" s="16">
        <v>7694.8177704325162</v>
      </c>
    </row>
    <row r="67" spans="1:14" ht="15" customHeight="1" x14ac:dyDescent="0.25">
      <c r="A67" s="95"/>
      <c r="B67" s="4" t="s">
        <v>9</v>
      </c>
      <c r="C67" s="16">
        <v>176700</v>
      </c>
      <c r="D67" s="16">
        <v>211938</v>
      </c>
      <c r="E67" s="16">
        <v>175141</v>
      </c>
      <c r="F67" s="16">
        <v>178165.2</v>
      </c>
      <c r="G67" s="16">
        <v>165245.12</v>
      </c>
      <c r="H67" s="16">
        <v>180647</v>
      </c>
      <c r="I67" s="16">
        <v>167077.28</v>
      </c>
      <c r="J67" s="16">
        <v>204434.25</v>
      </c>
      <c r="K67" s="16">
        <v>185038</v>
      </c>
      <c r="L67" s="16">
        <v>222411</v>
      </c>
      <c r="M67" s="16">
        <v>201416</v>
      </c>
      <c r="N67" s="16">
        <v>169614</v>
      </c>
    </row>
    <row r="68" spans="1:14" x14ac:dyDescent="0.25">
      <c r="A68" s="95"/>
      <c r="B68" s="4" t="s">
        <v>10</v>
      </c>
      <c r="C68" s="16">
        <v>203473</v>
      </c>
      <c r="D68" s="16">
        <v>253334.6</v>
      </c>
      <c r="E68" s="16">
        <v>214210</v>
      </c>
      <c r="F68" s="16">
        <v>218204.05</v>
      </c>
      <c r="G68" s="16">
        <v>271428.5</v>
      </c>
      <c r="H68" s="16">
        <v>210276.51</v>
      </c>
      <c r="I68" s="16">
        <v>225090</v>
      </c>
      <c r="J68" s="16">
        <v>285034.8</v>
      </c>
      <c r="K68" s="16">
        <v>218140.38</v>
      </c>
      <c r="L68" s="16">
        <v>290731.40000000002</v>
      </c>
      <c r="M68" s="16">
        <v>317404</v>
      </c>
      <c r="N68" s="16">
        <v>198679.3</v>
      </c>
    </row>
    <row r="69" spans="1:14" ht="15" customHeight="1" x14ac:dyDescent="0.25">
      <c r="A69" s="86" t="s">
        <v>6</v>
      </c>
      <c r="B69" s="5" t="s">
        <v>3</v>
      </c>
      <c r="C69" s="17">
        <v>160530.6</v>
      </c>
      <c r="D69" s="17">
        <v>188967.53</v>
      </c>
      <c r="E69" s="17">
        <v>153894.65</v>
      </c>
      <c r="F69" s="17">
        <v>159117.01</v>
      </c>
      <c r="G69" s="17">
        <v>177520.57</v>
      </c>
      <c r="H69" s="17">
        <v>150857</v>
      </c>
      <c r="I69" s="17">
        <v>167707</v>
      </c>
      <c r="J69" s="17">
        <v>197436.53</v>
      </c>
      <c r="K69" s="17">
        <v>155527</v>
      </c>
      <c r="L69" s="17">
        <v>207260</v>
      </c>
      <c r="M69" s="17">
        <v>246861.5</v>
      </c>
      <c r="N69" s="17">
        <v>137080.245</v>
      </c>
    </row>
    <row r="70" spans="1:14" x14ac:dyDescent="0.25">
      <c r="A70" s="86"/>
      <c r="B70" s="5" t="s">
        <v>4</v>
      </c>
      <c r="C70" s="17">
        <v>160559.7048837209</v>
      </c>
      <c r="D70" s="17">
        <v>188778.2502272728</v>
      </c>
      <c r="E70" s="17">
        <v>154534.61499999999</v>
      </c>
      <c r="F70" s="17">
        <v>159414.01181818181</v>
      </c>
      <c r="G70" s="17">
        <v>176849.0990697674</v>
      </c>
      <c r="H70" s="17">
        <v>150890.99136363639</v>
      </c>
      <c r="I70" s="17">
        <v>169246.16</v>
      </c>
      <c r="J70" s="17">
        <v>196225.0618181818</v>
      </c>
      <c r="K70" s="17">
        <v>157011.95068181821</v>
      </c>
      <c r="L70" s="17">
        <v>206440.2897619048</v>
      </c>
      <c r="M70" s="17">
        <v>231670.84968750001</v>
      </c>
      <c r="N70" s="17">
        <v>138522.18285714279</v>
      </c>
    </row>
    <row r="71" spans="1:14" x14ac:dyDescent="0.25">
      <c r="A71" s="86"/>
      <c r="B71" s="5" t="s">
        <v>5</v>
      </c>
      <c r="C71" s="17">
        <v>3957.586229528571</v>
      </c>
      <c r="D71" s="17">
        <v>9577.7593166908391</v>
      </c>
      <c r="E71" s="17">
        <v>11637.031962592229</v>
      </c>
      <c r="F71" s="17">
        <v>9797.2816810965542</v>
      </c>
      <c r="G71" s="17">
        <v>7461.106241080447</v>
      </c>
      <c r="H71" s="17">
        <v>6663.6442018053449</v>
      </c>
      <c r="I71" s="17">
        <v>13315.253995177771</v>
      </c>
      <c r="J71" s="17">
        <v>8911.3825179781634</v>
      </c>
      <c r="K71" s="17">
        <v>10474.316179375061</v>
      </c>
      <c r="L71" s="17">
        <v>12545.414122960939</v>
      </c>
      <c r="M71" s="17">
        <v>36419.626129963843</v>
      </c>
      <c r="N71" s="17">
        <v>12635.891645549709</v>
      </c>
    </row>
    <row r="72" spans="1:14" ht="15" customHeight="1" x14ac:dyDescent="0.25">
      <c r="A72" s="86"/>
      <c r="B72" s="5" t="s">
        <v>9</v>
      </c>
      <c r="C72" s="17">
        <v>146000</v>
      </c>
      <c r="D72" s="17">
        <v>161239</v>
      </c>
      <c r="E72" s="17">
        <v>126000</v>
      </c>
      <c r="F72" s="17">
        <v>126000</v>
      </c>
      <c r="G72" s="17">
        <v>144215.35999999999</v>
      </c>
      <c r="H72" s="17">
        <v>126000</v>
      </c>
      <c r="I72" s="17">
        <v>126000</v>
      </c>
      <c r="J72" s="17">
        <v>169850.06</v>
      </c>
      <c r="K72" s="17">
        <v>126000</v>
      </c>
      <c r="L72" s="17">
        <v>170035.12</v>
      </c>
      <c r="M72" s="17">
        <v>126000</v>
      </c>
      <c r="N72" s="17">
        <v>103912</v>
      </c>
    </row>
    <row r="73" spans="1:14" x14ac:dyDescent="0.25">
      <c r="A73" s="86"/>
      <c r="B73" s="5" t="s">
        <v>10</v>
      </c>
      <c r="C73" s="17">
        <v>167094.65</v>
      </c>
      <c r="D73" s="17">
        <v>212000</v>
      </c>
      <c r="E73" s="17">
        <v>179823</v>
      </c>
      <c r="F73" s="17">
        <v>193761.75</v>
      </c>
      <c r="G73" s="17">
        <v>187300</v>
      </c>
      <c r="H73" s="17">
        <v>165273.57999999999</v>
      </c>
      <c r="I73" s="17">
        <v>192002</v>
      </c>
      <c r="J73" s="17">
        <v>224024.8</v>
      </c>
      <c r="K73" s="17">
        <v>186427.38</v>
      </c>
      <c r="L73" s="17">
        <v>242816</v>
      </c>
      <c r="M73" s="17">
        <v>263446</v>
      </c>
      <c r="N73" s="17">
        <v>175188</v>
      </c>
    </row>
    <row r="74" spans="1:14" ht="15" customHeight="1" x14ac:dyDescent="0.25">
      <c r="A74" s="95" t="s">
        <v>7</v>
      </c>
      <c r="B74" s="4" t="s">
        <v>3</v>
      </c>
      <c r="C74" s="16">
        <v>166170</v>
      </c>
      <c r="D74" s="16">
        <v>168586.495</v>
      </c>
      <c r="E74" s="16">
        <v>194395.5</v>
      </c>
      <c r="F74" s="16">
        <v>200066.2</v>
      </c>
      <c r="G74" s="16">
        <v>196843.7</v>
      </c>
      <c r="H74" s="16">
        <v>175000</v>
      </c>
      <c r="I74" s="16">
        <v>168565</v>
      </c>
      <c r="J74" s="16">
        <v>169726.595</v>
      </c>
      <c r="K74" s="16">
        <v>178335</v>
      </c>
      <c r="L74" s="16">
        <v>220333</v>
      </c>
      <c r="M74" s="16">
        <v>169052.995</v>
      </c>
      <c r="N74" s="16">
        <v>168424.5</v>
      </c>
    </row>
    <row r="75" spans="1:14" x14ac:dyDescent="0.25">
      <c r="A75" s="95"/>
      <c r="B75" s="4" t="s">
        <v>4</v>
      </c>
      <c r="C75" s="16">
        <v>166943.26644444451</v>
      </c>
      <c r="D75" s="16">
        <v>170100.93704545451</v>
      </c>
      <c r="E75" s="16">
        <v>192679.63613636361</v>
      </c>
      <c r="F75" s="16">
        <v>198040.2475</v>
      </c>
      <c r="G75" s="16">
        <v>193331.94522727281</v>
      </c>
      <c r="H75" s="16">
        <v>175855.73069767439</v>
      </c>
      <c r="I75" s="16">
        <v>171008.5945454546</v>
      </c>
      <c r="J75" s="16">
        <v>169724.3147727272</v>
      </c>
      <c r="K75" s="16">
        <v>179823.0411627907</v>
      </c>
      <c r="L75" s="16">
        <v>222083.71840909091</v>
      </c>
      <c r="M75" s="16">
        <v>166101.34281249999</v>
      </c>
      <c r="N75" s="16">
        <v>171232.79785714281</v>
      </c>
    </row>
    <row r="76" spans="1:14" x14ac:dyDescent="0.25">
      <c r="A76" s="95"/>
      <c r="B76" s="4" t="s">
        <v>5</v>
      </c>
      <c r="C76" s="16">
        <v>5404.909560457786</v>
      </c>
      <c r="D76" s="16">
        <v>9130.6879698406847</v>
      </c>
      <c r="E76" s="16">
        <v>13855.68387729311</v>
      </c>
      <c r="F76" s="16">
        <v>14097.56992991776</v>
      </c>
      <c r="G76" s="16">
        <v>14162.333833694791</v>
      </c>
      <c r="H76" s="16">
        <v>8061.4314760851312</v>
      </c>
      <c r="I76" s="16">
        <v>7671.8448138806434</v>
      </c>
      <c r="J76" s="16">
        <v>6466.6791275330816</v>
      </c>
      <c r="K76" s="16">
        <v>8109.9180427117171</v>
      </c>
      <c r="L76" s="16">
        <v>38264.736558440527</v>
      </c>
      <c r="M76" s="16">
        <v>13143.25084088021</v>
      </c>
      <c r="N76" s="16">
        <v>15846.87872211699</v>
      </c>
    </row>
    <row r="77" spans="1:14" ht="15" customHeight="1" x14ac:dyDescent="0.25">
      <c r="A77" s="95"/>
      <c r="B77" s="4" t="s">
        <v>9</v>
      </c>
      <c r="C77" s="16">
        <v>155500</v>
      </c>
      <c r="D77" s="16">
        <v>154675.9</v>
      </c>
      <c r="E77" s="16">
        <v>165739.1</v>
      </c>
      <c r="F77" s="16">
        <v>166385.32999999999</v>
      </c>
      <c r="G77" s="16">
        <v>155000</v>
      </c>
      <c r="H77" s="16">
        <v>152864.38</v>
      </c>
      <c r="I77" s="16">
        <v>159804.54999999999</v>
      </c>
      <c r="J77" s="16">
        <v>153394.5</v>
      </c>
      <c r="K77" s="16">
        <v>162940</v>
      </c>
      <c r="L77" s="16">
        <v>116803</v>
      </c>
      <c r="M77" s="16">
        <v>130485.27</v>
      </c>
      <c r="N77" s="16">
        <v>147315</v>
      </c>
    </row>
    <row r="78" spans="1:14" x14ac:dyDescent="0.25">
      <c r="A78" s="95"/>
      <c r="B78" s="4" t="s">
        <v>10</v>
      </c>
      <c r="C78" s="16">
        <v>181228.5</v>
      </c>
      <c r="D78" s="16">
        <v>199831</v>
      </c>
      <c r="E78" s="16">
        <v>223379.3</v>
      </c>
      <c r="F78" s="16">
        <v>227130.61</v>
      </c>
      <c r="G78" s="16">
        <v>215081.44</v>
      </c>
      <c r="H78" s="16">
        <v>191252.64</v>
      </c>
      <c r="I78" s="16">
        <v>193068.1</v>
      </c>
      <c r="J78" s="16">
        <v>184228</v>
      </c>
      <c r="K78" s="16">
        <v>199205.53</v>
      </c>
      <c r="L78" s="16">
        <v>318289.86</v>
      </c>
      <c r="M78" s="16">
        <v>188099</v>
      </c>
      <c r="N78" s="16">
        <v>205014</v>
      </c>
    </row>
    <row r="79" spans="1:14" x14ac:dyDescent="0.25">
      <c r="A79" s="86" t="s">
        <v>8</v>
      </c>
      <c r="B79" s="5" t="s">
        <v>3</v>
      </c>
      <c r="C79" s="17">
        <v>-5111.83</v>
      </c>
      <c r="D79" s="17">
        <v>18095.37</v>
      </c>
      <c r="E79" s="17">
        <v>-38583.050000000003</v>
      </c>
      <c r="F79" s="17">
        <v>-41048.800000000003</v>
      </c>
      <c r="G79" s="17">
        <v>-20299</v>
      </c>
      <c r="H79" s="17">
        <v>-23457.884999999998</v>
      </c>
      <c r="I79" s="17">
        <v>-1995</v>
      </c>
      <c r="J79" s="17">
        <v>27508.5</v>
      </c>
      <c r="K79" s="17">
        <v>-20652</v>
      </c>
      <c r="L79" s="17">
        <v>-16438.2</v>
      </c>
      <c r="M79" s="17">
        <v>78282.385000000009</v>
      </c>
      <c r="N79" s="17">
        <v>-32608</v>
      </c>
    </row>
    <row r="80" spans="1:14" x14ac:dyDescent="0.25">
      <c r="A80" s="86"/>
      <c r="B80" s="5" t="s">
        <v>4</v>
      </c>
      <c r="C80" s="17">
        <v>-5704.8288888888901</v>
      </c>
      <c r="D80" s="17">
        <v>18944.001555555551</v>
      </c>
      <c r="E80" s="17">
        <v>-34485.485652173913</v>
      </c>
      <c r="F80" s="17">
        <v>-36578.315555555557</v>
      </c>
      <c r="G80" s="17">
        <v>-15319.54021739131</v>
      </c>
      <c r="H80" s="17">
        <v>-22528.358863636371</v>
      </c>
      <c r="I80" s="17">
        <v>102.30173913043519</v>
      </c>
      <c r="J80" s="17">
        <v>26230.40130434783</v>
      </c>
      <c r="K80" s="17">
        <v>-20562.289111111109</v>
      </c>
      <c r="L80" s="17">
        <v>-19204.191555555561</v>
      </c>
      <c r="M80" s="17">
        <v>71880.482812499991</v>
      </c>
      <c r="N80" s="17">
        <v>-31008.35275862068</v>
      </c>
    </row>
    <row r="81" spans="1:14" x14ac:dyDescent="0.25">
      <c r="A81" s="86"/>
      <c r="B81" s="5" t="s">
        <v>5</v>
      </c>
      <c r="C81" s="17">
        <v>6550.1714401433173</v>
      </c>
      <c r="D81" s="17">
        <v>8476.5411693859696</v>
      </c>
      <c r="E81" s="17">
        <v>21383.242816919221</v>
      </c>
      <c r="F81" s="17">
        <v>16811.636776165509</v>
      </c>
      <c r="G81" s="17">
        <v>16862.099188700151</v>
      </c>
      <c r="H81" s="17">
        <v>11150.95541655058</v>
      </c>
      <c r="I81" s="17">
        <v>15465.643059698679</v>
      </c>
      <c r="J81" s="17">
        <v>8216.1009438558722</v>
      </c>
      <c r="K81" s="17">
        <v>13950.30805950435</v>
      </c>
      <c r="L81" s="17">
        <v>33152.61369830164</v>
      </c>
      <c r="M81" s="17">
        <v>21808.637020735059</v>
      </c>
      <c r="N81" s="17">
        <v>20155.949798869191</v>
      </c>
    </row>
    <row r="82" spans="1:14" x14ac:dyDescent="0.25">
      <c r="A82" s="86"/>
      <c r="B82" s="5" t="s">
        <v>9</v>
      </c>
      <c r="C82" s="17">
        <v>-24000</v>
      </c>
      <c r="D82" s="17">
        <v>-1789</v>
      </c>
      <c r="E82" s="17">
        <v>-68496.100000000006</v>
      </c>
      <c r="F82" s="17">
        <v>-62962.1</v>
      </c>
      <c r="G82" s="17">
        <v>-45003.19</v>
      </c>
      <c r="H82" s="17">
        <v>-45386.239999999998</v>
      </c>
      <c r="I82" s="17">
        <v>-31592.84</v>
      </c>
      <c r="J82" s="17">
        <v>5951</v>
      </c>
      <c r="K82" s="17">
        <v>-48420.78</v>
      </c>
      <c r="L82" s="17">
        <v>-102989.96</v>
      </c>
      <c r="M82" s="17">
        <v>8138</v>
      </c>
      <c r="N82" s="17">
        <v>-71885.850000000006</v>
      </c>
    </row>
    <row r="83" spans="1:14" x14ac:dyDescent="0.25">
      <c r="A83" s="86"/>
      <c r="B83" s="33" t="s">
        <v>10</v>
      </c>
      <c r="C83" s="14">
        <v>11679.55</v>
      </c>
      <c r="D83" s="14">
        <v>35800</v>
      </c>
      <c r="E83" s="14">
        <v>18249.55</v>
      </c>
      <c r="F83" s="14">
        <v>12140.79</v>
      </c>
      <c r="G83" s="14">
        <v>25341.41</v>
      </c>
      <c r="H83" s="14">
        <v>13667.98</v>
      </c>
      <c r="I83" s="14">
        <v>33574.22</v>
      </c>
      <c r="J83" s="14">
        <v>41132</v>
      </c>
      <c r="K83" s="14">
        <v>14240.68</v>
      </c>
      <c r="L83" s="14">
        <v>47679.07</v>
      </c>
      <c r="M83" s="14">
        <v>100834</v>
      </c>
      <c r="N83" s="17">
        <v>14169.09</v>
      </c>
    </row>
    <row r="84" spans="1:14" ht="15" customHeight="1" x14ac:dyDescent="0.25">
      <c r="A84" s="95" t="s">
        <v>32</v>
      </c>
      <c r="B84" s="4" t="s">
        <v>3</v>
      </c>
      <c r="C84" s="16">
        <v>-57535.14</v>
      </c>
      <c r="D84" s="16">
        <v>-30321</v>
      </c>
      <c r="E84" s="16">
        <v>-89100</v>
      </c>
      <c r="F84" s="16">
        <v>-83597.69</v>
      </c>
      <c r="G84" s="16">
        <v>-67545</v>
      </c>
      <c r="H84" s="16">
        <v>-73998.27</v>
      </c>
      <c r="I84" s="16">
        <v>-59337.985000000001</v>
      </c>
      <c r="J84" s="16">
        <v>-28699</v>
      </c>
      <c r="K84" s="16">
        <v>-71655</v>
      </c>
      <c r="L84" s="16">
        <v>-71507</v>
      </c>
      <c r="M84" s="16">
        <v>26107.5</v>
      </c>
      <c r="N84" s="16">
        <v>-81197</v>
      </c>
    </row>
    <row r="85" spans="1:14" x14ac:dyDescent="0.25">
      <c r="A85" s="95"/>
      <c r="B85" s="4" t="s">
        <v>4</v>
      </c>
      <c r="C85" s="16">
        <v>-58855.845625000002</v>
      </c>
      <c r="D85" s="16">
        <v>-32918.395483870961</v>
      </c>
      <c r="E85" s="16">
        <v>-87694.62645161293</v>
      </c>
      <c r="F85" s="16">
        <v>-86484.926129032261</v>
      </c>
      <c r="G85" s="16">
        <v>-67780.002258064516</v>
      </c>
      <c r="H85" s="16">
        <v>-81291.929032258064</v>
      </c>
      <c r="I85" s="16">
        <v>-59627.532812500009</v>
      </c>
      <c r="J85" s="16">
        <v>-27858.357419354841</v>
      </c>
      <c r="K85" s="16">
        <v>-75771.662258064505</v>
      </c>
      <c r="L85" s="16">
        <v>-73860.530967741928</v>
      </c>
      <c r="M85" s="16">
        <v>27501.184583333328</v>
      </c>
      <c r="N85" s="16">
        <v>-84173.663913043478</v>
      </c>
    </row>
    <row r="86" spans="1:14" x14ac:dyDescent="0.25">
      <c r="A86" s="95"/>
      <c r="B86" s="4" t="s">
        <v>5</v>
      </c>
      <c r="C86" s="16">
        <v>15445.02817510686</v>
      </c>
      <c r="D86" s="16">
        <v>17882.189517958712</v>
      </c>
      <c r="E86" s="16">
        <v>23367.237345054509</v>
      </c>
      <c r="F86" s="16">
        <v>22321.529584081029</v>
      </c>
      <c r="G86" s="16">
        <v>19587.129762404831</v>
      </c>
      <c r="H86" s="16">
        <v>20161.554591088188</v>
      </c>
      <c r="I86" s="16">
        <v>26655.381787213591</v>
      </c>
      <c r="J86" s="16">
        <v>14522.372847203031</v>
      </c>
      <c r="K86" s="16">
        <v>19739.27195272371</v>
      </c>
      <c r="L86" s="16">
        <v>31924.268082262999</v>
      </c>
      <c r="M86" s="16">
        <v>21272.557976013009</v>
      </c>
      <c r="N86" s="16">
        <v>32195.624004405639</v>
      </c>
    </row>
    <row r="87" spans="1:14" x14ac:dyDescent="0.25">
      <c r="A87" s="95"/>
      <c r="B87" s="4" t="s">
        <v>9</v>
      </c>
      <c r="C87" s="16">
        <v>-103154.26</v>
      </c>
      <c r="D87" s="16">
        <v>-77163.740000000005</v>
      </c>
      <c r="E87" s="16">
        <v>-136010.53</v>
      </c>
      <c r="F87" s="16">
        <v>-164798.32</v>
      </c>
      <c r="G87" s="16">
        <v>-114231.09</v>
      </c>
      <c r="H87" s="16">
        <v>-132463</v>
      </c>
      <c r="I87" s="16">
        <v>-111805.81</v>
      </c>
      <c r="J87" s="16">
        <v>-54885.57</v>
      </c>
      <c r="K87" s="16">
        <v>-111972</v>
      </c>
      <c r="L87" s="16">
        <v>-147743.35</v>
      </c>
      <c r="M87" s="16">
        <v>-8820.67</v>
      </c>
      <c r="N87" s="16">
        <v>-145235.54999999999</v>
      </c>
    </row>
    <row r="88" spans="1:14" ht="15.75" thickBot="1" x14ac:dyDescent="0.3">
      <c r="A88" s="99"/>
      <c r="B88" s="7" t="s">
        <v>10</v>
      </c>
      <c r="C88" s="32">
        <v>-16122.52</v>
      </c>
      <c r="D88" s="32">
        <v>8138</v>
      </c>
      <c r="E88" s="32">
        <v>-43307.81</v>
      </c>
      <c r="F88" s="32">
        <v>-45816.88</v>
      </c>
      <c r="G88" s="32">
        <v>-21000</v>
      </c>
      <c r="H88" s="32">
        <v>-40430.19</v>
      </c>
      <c r="I88" s="32">
        <v>8138</v>
      </c>
      <c r="J88" s="32">
        <v>8138</v>
      </c>
      <c r="K88" s="32">
        <v>-30761.87</v>
      </c>
      <c r="L88" s="32">
        <v>8138</v>
      </c>
      <c r="M88" s="32">
        <v>63399.6</v>
      </c>
      <c r="N88" s="32">
        <v>-23947.48</v>
      </c>
    </row>
    <row r="89" spans="1:14" ht="15" customHeight="1" x14ac:dyDescent="0.25">
      <c r="A89" s="95" t="s">
        <v>37</v>
      </c>
      <c r="B89" s="4" t="s">
        <v>3</v>
      </c>
      <c r="C89" s="16">
        <v>0.26500000000000001</v>
      </c>
      <c r="D89" s="16">
        <v>0.33499999999999991</v>
      </c>
      <c r="E89" s="16">
        <v>0.25</v>
      </c>
      <c r="F89" s="16">
        <v>0.2</v>
      </c>
      <c r="G89" s="16">
        <v>0.2</v>
      </c>
      <c r="H89" s="16">
        <v>0.16</v>
      </c>
      <c r="I89" s="16">
        <v>0.22</v>
      </c>
      <c r="J89" s="16">
        <v>0.35</v>
      </c>
      <c r="K89" s="16">
        <v>0.28000000000000003</v>
      </c>
      <c r="L89" s="16">
        <v>0.5</v>
      </c>
      <c r="M89" s="16">
        <v>0.45</v>
      </c>
      <c r="N89" s="16">
        <v>0.49</v>
      </c>
    </row>
    <row r="90" spans="1:14" x14ac:dyDescent="0.25">
      <c r="A90" s="95"/>
      <c r="B90" s="4" t="s">
        <v>4</v>
      </c>
      <c r="C90" s="16">
        <v>0.28142857142857142</v>
      </c>
      <c r="D90" s="16">
        <v>0.33678571428571419</v>
      </c>
      <c r="E90" s="16">
        <v>0.27214285714285719</v>
      </c>
      <c r="F90" s="16">
        <v>0.22357142857142859</v>
      </c>
      <c r="G90" s="16">
        <v>0.1992592592592593</v>
      </c>
      <c r="H90" s="16">
        <v>0.1948148148148148</v>
      </c>
      <c r="I90" s="16">
        <v>0.2418518518518519</v>
      </c>
      <c r="J90" s="16">
        <v>0.34740740740740739</v>
      </c>
      <c r="K90" s="16">
        <v>0.2718518518518519</v>
      </c>
      <c r="L90" s="16">
        <v>0.4838461538461537</v>
      </c>
      <c r="M90" s="16">
        <v>0.44523809523809532</v>
      </c>
      <c r="N90" s="16">
        <v>0.48263157894736841</v>
      </c>
    </row>
    <row r="91" spans="1:14" x14ac:dyDescent="0.25">
      <c r="A91" s="95"/>
      <c r="B91" s="4" t="s">
        <v>5</v>
      </c>
      <c r="C91" s="16">
        <v>0.1471384907144811</v>
      </c>
      <c r="D91" s="16">
        <v>8.7222727730817018E-2</v>
      </c>
      <c r="E91" s="16">
        <v>0.1080245905769245</v>
      </c>
      <c r="F91" s="16">
        <v>9.133634568082985E-2</v>
      </c>
      <c r="G91" s="16">
        <v>0.1052077039415887</v>
      </c>
      <c r="H91" s="16">
        <v>0.121382116613685</v>
      </c>
      <c r="I91" s="16">
        <v>9.6557557049470888E-2</v>
      </c>
      <c r="J91" s="16">
        <v>7.5068819328184697E-2</v>
      </c>
      <c r="K91" s="16">
        <v>0.1338206905077732</v>
      </c>
      <c r="L91" s="16">
        <v>9.3341391593522907E-2</v>
      </c>
      <c r="M91" s="16">
        <v>9.6933949038458547E-2</v>
      </c>
      <c r="N91" s="16">
        <v>0.12538128981732999</v>
      </c>
    </row>
    <row r="92" spans="1:14" ht="15" customHeight="1" x14ac:dyDescent="0.25">
      <c r="A92" s="95"/>
      <c r="B92" s="4" t="s">
        <v>9</v>
      </c>
      <c r="C92" s="16">
        <v>0.09</v>
      </c>
      <c r="D92" s="16">
        <v>0.1</v>
      </c>
      <c r="E92" s="16">
        <v>0.08</v>
      </c>
      <c r="F92" s="16">
        <v>0.06</v>
      </c>
      <c r="G92" s="16">
        <v>0.06</v>
      </c>
      <c r="H92" s="16">
        <v>-0.02</v>
      </c>
      <c r="I92" s="16">
        <v>0.11</v>
      </c>
      <c r="J92" s="16">
        <v>0.25</v>
      </c>
      <c r="K92" s="16">
        <v>-0.05</v>
      </c>
      <c r="L92" s="16">
        <v>0.3</v>
      </c>
      <c r="M92" s="16">
        <v>0.28000000000000003</v>
      </c>
      <c r="N92" s="16">
        <v>0.24</v>
      </c>
    </row>
    <row r="93" spans="1:14" x14ac:dyDescent="0.25">
      <c r="A93" s="95"/>
      <c r="B93" s="4" t="s">
        <v>10</v>
      </c>
      <c r="C93" s="16">
        <v>0.74</v>
      </c>
      <c r="D93" s="16">
        <v>0.53</v>
      </c>
      <c r="E93" s="16">
        <v>0.54</v>
      </c>
      <c r="F93" s="16">
        <v>0.55000000000000004</v>
      </c>
      <c r="G93" s="16">
        <v>0.56000000000000005</v>
      </c>
      <c r="H93" s="16">
        <v>0.56999999999999995</v>
      </c>
      <c r="I93" s="16">
        <v>0.57999999999999996</v>
      </c>
      <c r="J93" s="16">
        <v>0.59</v>
      </c>
      <c r="K93" s="16">
        <v>0.6</v>
      </c>
      <c r="L93" s="16">
        <v>0.63</v>
      </c>
      <c r="M93" s="16">
        <v>0.64</v>
      </c>
      <c r="N93" s="16">
        <v>0.7</v>
      </c>
    </row>
    <row r="94" spans="1:14" x14ac:dyDescent="0.25">
      <c r="A94" s="86" t="s">
        <v>39</v>
      </c>
      <c r="B94" s="5" t="s">
        <v>3</v>
      </c>
      <c r="C94" s="17">
        <v>8.1649999999999991</v>
      </c>
      <c r="D94" s="17">
        <v>8.15</v>
      </c>
      <c r="E94" s="17">
        <v>8.16</v>
      </c>
      <c r="F94" s="17">
        <v>8.1</v>
      </c>
      <c r="G94" s="17">
        <v>8.07</v>
      </c>
      <c r="H94" s="17">
        <v>8</v>
      </c>
      <c r="I94" s="17">
        <v>8.0299999999999994</v>
      </c>
      <c r="J94" s="17">
        <v>7.96</v>
      </c>
      <c r="K94" s="17">
        <v>7.95</v>
      </c>
      <c r="L94" s="17">
        <v>7.85</v>
      </c>
      <c r="M94" s="17">
        <v>7.94</v>
      </c>
      <c r="N94" s="17">
        <v>8.1499999999999986</v>
      </c>
    </row>
    <row r="95" spans="1:14" x14ac:dyDescent="0.25">
      <c r="A95" s="86"/>
      <c r="B95" s="5" t="s">
        <v>4</v>
      </c>
      <c r="C95" s="17">
        <v>8.1456666666666653</v>
      </c>
      <c r="D95" s="17">
        <v>8.1665517241379284</v>
      </c>
      <c r="E95" s="17">
        <v>8.1417241379310337</v>
      </c>
      <c r="F95" s="17">
        <v>8.1158620689655159</v>
      </c>
      <c r="G95" s="17">
        <v>8.106206896551722</v>
      </c>
      <c r="H95" s="17">
        <v>8.0893103448275863</v>
      </c>
      <c r="I95" s="17">
        <v>8.0520689655172397</v>
      </c>
      <c r="J95" s="17">
        <v>7.9755172413793103</v>
      </c>
      <c r="K95" s="17">
        <v>7.9027586206896547</v>
      </c>
      <c r="L95" s="17">
        <v>7.8274999999999997</v>
      </c>
      <c r="M95" s="17">
        <v>7.8590909090909093</v>
      </c>
      <c r="N95" s="17">
        <v>8.0229999999999997</v>
      </c>
    </row>
    <row r="96" spans="1:14" x14ac:dyDescent="0.25">
      <c r="A96" s="86"/>
      <c r="B96" s="5" t="s">
        <v>5</v>
      </c>
      <c r="C96" s="17">
        <v>0.40212953251351768</v>
      </c>
      <c r="D96" s="17">
        <v>0.35893966725490789</v>
      </c>
      <c r="E96" s="17">
        <v>0.36136713588337249</v>
      </c>
      <c r="F96" s="17">
        <v>0.36506865539609012</v>
      </c>
      <c r="G96" s="17">
        <v>0.37646299185504678</v>
      </c>
      <c r="H96" s="17">
        <v>0.37805830081845049</v>
      </c>
      <c r="I96" s="17">
        <v>0.39284111028637841</v>
      </c>
      <c r="J96" s="17">
        <v>0.40033545047422908</v>
      </c>
      <c r="K96" s="17">
        <v>0.39751816267332019</v>
      </c>
      <c r="L96" s="17">
        <v>0.45184908165513887</v>
      </c>
      <c r="M96" s="17">
        <v>0.43882862574194359</v>
      </c>
      <c r="N96" s="17">
        <v>0.4701298812702272</v>
      </c>
    </row>
    <row r="97" spans="1:14" x14ac:dyDescent="0.25">
      <c r="A97" s="86"/>
      <c r="B97" s="5" t="s">
        <v>9</v>
      </c>
      <c r="C97" s="17">
        <v>7.5</v>
      </c>
      <c r="D97" s="17">
        <v>7.6</v>
      </c>
      <c r="E97" s="17">
        <v>7.5</v>
      </c>
      <c r="F97" s="17">
        <v>7.4</v>
      </c>
      <c r="G97" s="17">
        <v>7.3</v>
      </c>
      <c r="H97" s="17">
        <v>7.4</v>
      </c>
      <c r="I97" s="17">
        <v>7.3</v>
      </c>
      <c r="J97" s="17">
        <v>7.15</v>
      </c>
      <c r="K97" s="17">
        <v>7.05</v>
      </c>
      <c r="L97" s="17">
        <v>6.9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</v>
      </c>
      <c r="D98" s="14">
        <v>8.9</v>
      </c>
      <c r="E98" s="14">
        <v>8.8000000000000007</v>
      </c>
      <c r="F98" s="14">
        <v>8.82</v>
      </c>
      <c r="G98" s="14">
        <v>8.7799999999999994</v>
      </c>
      <c r="H98" s="14">
        <v>8.83</v>
      </c>
      <c r="I98" s="14">
        <v>8.82</v>
      </c>
      <c r="J98" s="14">
        <v>8.77</v>
      </c>
      <c r="K98" s="14">
        <v>8.77</v>
      </c>
      <c r="L98" s="14">
        <v>8.77</v>
      </c>
      <c r="M98" s="14">
        <v>8.6</v>
      </c>
      <c r="N98" s="17">
        <v>8.9</v>
      </c>
    </row>
    <row r="99" spans="1:14" ht="15" customHeight="1" x14ac:dyDescent="0.25">
      <c r="A99" s="95" t="s">
        <v>40</v>
      </c>
      <c r="B99" s="4" t="s">
        <v>3</v>
      </c>
      <c r="C99" s="16">
        <v>99878</v>
      </c>
      <c r="D99" s="16">
        <v>99988.5</v>
      </c>
      <c r="E99" s="16">
        <v>100079</v>
      </c>
      <c r="F99" s="16">
        <v>100193</v>
      </c>
      <c r="G99" s="16">
        <v>100511</v>
      </c>
      <c r="H99" s="16">
        <v>100699.5</v>
      </c>
      <c r="I99" s="16">
        <v>100877.5</v>
      </c>
      <c r="J99" s="16">
        <v>101149</v>
      </c>
      <c r="K99" s="16">
        <v>101414</v>
      </c>
      <c r="L99" s="16">
        <v>101705</v>
      </c>
      <c r="M99" s="16">
        <v>101398</v>
      </c>
      <c r="N99" s="16">
        <v>101576.12</v>
      </c>
    </row>
    <row r="100" spans="1:14" x14ac:dyDescent="0.25">
      <c r="A100" s="95"/>
      <c r="B100" s="4" t="s">
        <v>4</v>
      </c>
      <c r="C100" s="16">
        <v>99600.234399999972</v>
      </c>
      <c r="D100" s="16">
        <v>99631.809583333321</v>
      </c>
      <c r="E100" s="16">
        <v>99678.587916666656</v>
      </c>
      <c r="F100" s="16">
        <v>99914.674166666679</v>
      </c>
      <c r="G100" s="16">
        <v>100100.105</v>
      </c>
      <c r="H100" s="16">
        <v>100227.3366666667</v>
      </c>
      <c r="I100" s="16">
        <v>100460.6391666667</v>
      </c>
      <c r="J100" s="16">
        <v>101098.1012</v>
      </c>
      <c r="K100" s="16">
        <v>101343.4656</v>
      </c>
      <c r="L100" s="16">
        <v>101546.54791666671</v>
      </c>
      <c r="M100" s="16">
        <v>101961.2984210526</v>
      </c>
      <c r="N100" s="16">
        <v>102172.4158823529</v>
      </c>
    </row>
    <row r="101" spans="1:14" x14ac:dyDescent="0.25">
      <c r="A101" s="95"/>
      <c r="B101" s="4" t="s">
        <v>5</v>
      </c>
      <c r="C101" s="16">
        <v>1719.55029117858</v>
      </c>
      <c r="D101" s="16">
        <v>1760.2822157935209</v>
      </c>
      <c r="E101" s="16">
        <v>1849.8311567651119</v>
      </c>
      <c r="F101" s="16">
        <v>1959.7088728262829</v>
      </c>
      <c r="G101" s="16">
        <v>2069.441066358364</v>
      </c>
      <c r="H101" s="16">
        <v>2158.0784469032619</v>
      </c>
      <c r="I101" s="16">
        <v>2257.5547190420089</v>
      </c>
      <c r="J101" s="16">
        <v>2943.0575022674411</v>
      </c>
      <c r="K101" s="16">
        <v>3024.9469537457462</v>
      </c>
      <c r="L101" s="16">
        <v>3155.2920893579799</v>
      </c>
      <c r="M101" s="16">
        <v>3223.3656801673469</v>
      </c>
      <c r="N101" s="16">
        <v>3419.6090088068859</v>
      </c>
    </row>
    <row r="102" spans="1:14" x14ac:dyDescent="0.25">
      <c r="A102" s="95"/>
      <c r="B102" s="4" t="s">
        <v>9</v>
      </c>
      <c r="C102" s="16">
        <v>93463</v>
      </c>
      <c r="D102" s="16">
        <v>93804</v>
      </c>
      <c r="E102" s="16">
        <v>94152</v>
      </c>
      <c r="F102" s="16">
        <v>94481</v>
      </c>
      <c r="G102" s="16">
        <v>94817</v>
      </c>
      <c r="H102" s="16">
        <v>95162</v>
      </c>
      <c r="I102" s="16">
        <v>95504</v>
      </c>
      <c r="J102" s="16">
        <v>95837</v>
      </c>
      <c r="K102" s="16">
        <v>96118.22</v>
      </c>
      <c r="L102" s="16">
        <v>96143.67</v>
      </c>
      <c r="M102" s="16">
        <v>96128</v>
      </c>
      <c r="N102" s="16">
        <v>95805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107787.1</v>
      </c>
      <c r="J103" s="32">
        <v>109534</v>
      </c>
      <c r="K103" s="32">
        <v>109662</v>
      </c>
      <c r="L103" s="32">
        <v>109963.3</v>
      </c>
      <c r="M103" s="32">
        <v>109942</v>
      </c>
      <c r="N103" s="32">
        <v>110306.2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F348-6BFE-463C-BFA3-D0F205DD9189}">
  <dimension ref="A10:N103"/>
  <sheetViews>
    <sheetView workbookViewId="0">
      <selection activeCell="E23" sqref="E2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45383</v>
      </c>
      <c r="C10" s="3"/>
    </row>
    <row r="11" spans="1:12" ht="15.75" x14ac:dyDescent="0.25">
      <c r="A11" s="1" t="s">
        <v>0</v>
      </c>
      <c r="B11" s="2">
        <v>45383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2587969</v>
      </c>
      <c r="D15" s="11">
        <v>2732450</v>
      </c>
      <c r="E15" s="11">
        <v>2882489.75</v>
      </c>
      <c r="F15" s="11">
        <v>3057164.9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2579365.4871428572</v>
      </c>
      <c r="D16" s="13">
        <v>2722976.671333333</v>
      </c>
      <c r="E16" s="13">
        <v>2877427.5247499989</v>
      </c>
      <c r="F16" s="13">
        <v>3065400.933030304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64613.075060481897</v>
      </c>
      <c r="D17" s="13">
        <v>89352.4161169008</v>
      </c>
      <c r="E17" s="13">
        <v>110745.4373255805</v>
      </c>
      <c r="F17" s="13">
        <v>135460.35833811609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2471443</v>
      </c>
      <c r="E18" s="13">
        <v>2554958</v>
      </c>
      <c r="F18" s="13">
        <v>2827493.62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2775827</v>
      </c>
      <c r="D19" s="13">
        <v>2932338</v>
      </c>
      <c r="E19" s="13">
        <v>3110142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2103139</v>
      </c>
      <c r="D20" s="14">
        <v>2222176</v>
      </c>
      <c r="E20" s="14">
        <v>2368260.5</v>
      </c>
      <c r="F20" s="14">
        <v>2526303.02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2101417.9632692309</v>
      </c>
      <c r="D21" s="14">
        <v>2222614.3124489798</v>
      </c>
      <c r="E21" s="14">
        <v>2354132.700714286</v>
      </c>
      <c r="F21" s="14">
        <v>2512828.9640000002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30217.450993043269</v>
      </c>
      <c r="D22" s="14">
        <v>68653.248162180695</v>
      </c>
      <c r="E22" s="14">
        <v>78875.781203302482</v>
      </c>
      <c r="F22" s="14">
        <v>94863.428650238144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2008704.2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2166446</v>
      </c>
      <c r="D24" s="14">
        <v>2433840</v>
      </c>
      <c r="E24" s="14">
        <v>2518561.7000000002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2179036</v>
      </c>
      <c r="D25" s="12">
        <v>2297568.1150000002</v>
      </c>
      <c r="E25" s="12">
        <v>2418198</v>
      </c>
      <c r="F25" s="12">
        <v>2553767.5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2179103.025660377</v>
      </c>
      <c r="D26" s="12">
        <v>2292067.681400001</v>
      </c>
      <c r="E26" s="12">
        <v>2414267.2013953491</v>
      </c>
      <c r="F26" s="12">
        <v>2540909.2044444438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25861.446557282092</v>
      </c>
      <c r="D27" s="12">
        <v>68521.155097612806</v>
      </c>
      <c r="E27" s="12">
        <v>84030.734007121253</v>
      </c>
      <c r="F27" s="12">
        <v>95327.513507044147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2094758</v>
      </c>
      <c r="E28" s="12">
        <v>2139080</v>
      </c>
      <c r="F28" s="12">
        <v>2294082.87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2261677</v>
      </c>
      <c r="D29" s="12">
        <v>2421641.7999999998</v>
      </c>
      <c r="E29" s="12">
        <v>2542723.89</v>
      </c>
      <c r="F29" s="12">
        <v>2695287.33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-78615</v>
      </c>
      <c r="D30" s="14">
        <v>-83449.87</v>
      </c>
      <c r="E30" s="14">
        <v>-65000</v>
      </c>
      <c r="F30" s="14">
        <v>-32249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-75034.918545454551</v>
      </c>
      <c r="D31" s="14">
        <v>-75714.160980392146</v>
      </c>
      <c r="E31" s="14">
        <v>-64832.733777777779</v>
      </c>
      <c r="F31" s="14">
        <v>-33765.557435897434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28482.67580245958</v>
      </c>
      <c r="D32" s="14">
        <v>42792.842413116683</v>
      </c>
      <c r="E32" s="14">
        <v>42658.30671878202</v>
      </c>
      <c r="F32" s="14">
        <v>42072.110587248622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-174195</v>
      </c>
      <c r="D33" s="14">
        <v>-167758</v>
      </c>
      <c r="E33" s="14">
        <v>-183102</v>
      </c>
      <c r="F33" s="14">
        <v>-124220.43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30160.78</v>
      </c>
      <c r="D34" s="14">
        <v>34116.93</v>
      </c>
      <c r="E34" s="14">
        <v>38600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</v>
      </c>
      <c r="D35" s="12">
        <v>79.94</v>
      </c>
      <c r="E35" s="12">
        <v>82</v>
      </c>
      <c r="F35" s="12">
        <v>83.63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77.446399999999997</v>
      </c>
      <c r="D36" s="12">
        <v>79.889333333333326</v>
      </c>
      <c r="E36" s="12">
        <v>82.399756097560982</v>
      </c>
      <c r="F36" s="12">
        <v>84.027567567567573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0.94661105518365951</v>
      </c>
      <c r="D37" s="12">
        <v>0.96271255032094349</v>
      </c>
      <c r="E37" s="12">
        <v>1.901435625790258</v>
      </c>
      <c r="F37" s="12">
        <v>2.0765214039689401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78.099999999999994</v>
      </c>
      <c r="E38" s="12">
        <v>80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-663255.30499999982</v>
      </c>
      <c r="D40" s="14">
        <v>-634260.77</v>
      </c>
      <c r="E40" s="14">
        <v>-625065.65999999992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-618783.43000000005</v>
      </c>
      <c r="D41" s="14">
        <v>-613087.13243243238</v>
      </c>
      <c r="E41" s="14">
        <v>-600189.33852941182</v>
      </c>
      <c r="F41" s="14">
        <v>-619821.07862068957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198516.7301156109</v>
      </c>
      <c r="D42" s="14">
        <v>215947.05657079641</v>
      </c>
      <c r="E42" s="14">
        <v>249692.5813118837</v>
      </c>
      <c r="F42" s="14">
        <v>277097.11592844769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-857582.39</v>
      </c>
      <c r="D43" s="14">
        <v>-922004.29</v>
      </c>
      <c r="E43" s="14">
        <v>-966752.19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-6.7</v>
      </c>
      <c r="D44" s="30">
        <v>-6.7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4.3650000000000002</v>
      </c>
      <c r="E45" s="12">
        <v>4.3499999999999996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4.4232258064516126</v>
      </c>
      <c r="D46" s="12">
        <v>4.3126666666666669</v>
      </c>
      <c r="E46" s="12">
        <v>4.3467857142857138</v>
      </c>
      <c r="F46" s="12">
        <v>4.1926923076923073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0.39371213762319779</v>
      </c>
      <c r="D47" s="12">
        <v>0.35555622605300752</v>
      </c>
      <c r="E47" s="12">
        <v>0.50021516534408605</v>
      </c>
      <c r="F47" s="12">
        <v>0.61266341619070219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3.8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5.5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3.73</v>
      </c>
      <c r="D50" s="14">
        <v>3.5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3.7654545454545438</v>
      </c>
      <c r="D51" s="14">
        <v>3.5919354838709681</v>
      </c>
      <c r="E51" s="14">
        <v>3.5148275862068958</v>
      </c>
      <c r="F51" s="14">
        <v>3.3921428571428578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0.35917519148991639</v>
      </c>
      <c r="D52" s="14">
        <v>0.33103292237921722</v>
      </c>
      <c r="E52" s="14">
        <v>0.33769830882497948</v>
      </c>
      <c r="F52" s="14">
        <v>0.34005835166877252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4.63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11519290</v>
      </c>
      <c r="D55" s="12">
        <v>12220984.265000001</v>
      </c>
      <c r="E55" s="12">
        <v>12921270.800000001</v>
      </c>
      <c r="F55" s="12">
        <v>13663841.82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11526245.722162159</v>
      </c>
      <c r="D56" s="12">
        <v>12228665.45176471</v>
      </c>
      <c r="E56" s="12">
        <v>12941675.466250001</v>
      </c>
      <c r="F56" s="12">
        <v>13679341.228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106228.9533370495</v>
      </c>
      <c r="D57" s="12">
        <v>150648.24036989821</v>
      </c>
      <c r="E57" s="12">
        <v>204442.60599871719</v>
      </c>
      <c r="F57" s="12">
        <v>341816.80659364501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11290087</v>
      </c>
      <c r="D58" s="12">
        <v>11978782</v>
      </c>
      <c r="E58" s="12">
        <v>12454661.65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52</v>
      </c>
      <c r="D63" s="9" t="s">
        <v>53</v>
      </c>
      <c r="E63" s="9" t="s">
        <v>54</v>
      </c>
      <c r="F63" s="9" t="s">
        <v>55</v>
      </c>
      <c r="G63" s="9" t="s">
        <v>56</v>
      </c>
      <c r="H63" s="9" t="s">
        <v>57</v>
      </c>
      <c r="I63" s="9" t="s">
        <v>58</v>
      </c>
      <c r="J63" s="9" t="s">
        <v>59</v>
      </c>
      <c r="K63" s="9" t="s">
        <v>60</v>
      </c>
      <c r="L63" s="9" t="s">
        <v>61</v>
      </c>
      <c r="M63" s="9" t="s">
        <v>62</v>
      </c>
      <c r="N63" s="9" t="s">
        <v>63</v>
      </c>
    </row>
    <row r="64" spans="1:14" ht="15" customHeight="1" x14ac:dyDescent="0.25">
      <c r="A64" s="94" t="s">
        <v>11</v>
      </c>
      <c r="B64" s="4" t="s">
        <v>3</v>
      </c>
      <c r="C64" s="16">
        <v>224658.375</v>
      </c>
      <c r="D64" s="16">
        <v>196650.3</v>
      </c>
      <c r="E64" s="16">
        <v>197088.02</v>
      </c>
      <c r="F64" s="16">
        <v>218217.95</v>
      </c>
      <c r="G64" s="16">
        <v>190625</v>
      </c>
      <c r="H64" s="16">
        <v>195256.39</v>
      </c>
      <c r="I64" s="16">
        <v>233463.1</v>
      </c>
      <c r="J64" s="16">
        <v>199407</v>
      </c>
      <c r="K64" s="16">
        <v>254908.03</v>
      </c>
      <c r="L64" s="16">
        <v>291559.14</v>
      </c>
      <c r="M64" s="16">
        <v>197095.77</v>
      </c>
      <c r="N64" s="16">
        <v>206121.9</v>
      </c>
    </row>
    <row r="65" spans="1:14" x14ac:dyDescent="0.25">
      <c r="A65" s="95"/>
      <c r="B65" s="4" t="s">
        <v>4</v>
      </c>
      <c r="C65" s="16">
        <v>225038.22750000001</v>
      </c>
      <c r="D65" s="16">
        <v>196203.8182222223</v>
      </c>
      <c r="E65" s="16">
        <v>197062.42266666671</v>
      </c>
      <c r="F65" s="16">
        <v>216596.41568181821</v>
      </c>
      <c r="G65" s="16">
        <v>191295.89295454539</v>
      </c>
      <c r="H65" s="16">
        <v>197039.07777777771</v>
      </c>
      <c r="I65" s="16">
        <v>230519.056511628</v>
      </c>
      <c r="J65" s="16">
        <v>198363.2988636363</v>
      </c>
      <c r="K65" s="16">
        <v>253080.40609756089</v>
      </c>
      <c r="L65" s="16">
        <v>279676.21666666662</v>
      </c>
      <c r="M65" s="16">
        <v>195273.41258064509</v>
      </c>
      <c r="N65" s="16">
        <v>203667.28774193549</v>
      </c>
    </row>
    <row r="66" spans="1:14" x14ac:dyDescent="0.25">
      <c r="A66" s="95"/>
      <c r="B66" s="4" t="s">
        <v>5</v>
      </c>
      <c r="C66" s="16">
        <v>7492.4014443555316</v>
      </c>
      <c r="D66" s="16">
        <v>7158.3410322238424</v>
      </c>
      <c r="E66" s="16">
        <v>7325.906593765344</v>
      </c>
      <c r="F66" s="16">
        <v>11820.578678198901</v>
      </c>
      <c r="G66" s="16">
        <v>7733.0022020998922</v>
      </c>
      <c r="H66" s="16">
        <v>17880.374969424502</v>
      </c>
      <c r="I66" s="16">
        <v>13742.949570943279</v>
      </c>
      <c r="J66" s="16">
        <v>14214.22172693336</v>
      </c>
      <c r="K66" s="16">
        <v>14256.70442077022</v>
      </c>
      <c r="L66" s="16">
        <v>37619.363025564751</v>
      </c>
      <c r="M66" s="16">
        <v>14802.248604195909</v>
      </c>
      <c r="N66" s="16">
        <v>8697.4990490549353</v>
      </c>
    </row>
    <row r="67" spans="1:14" ht="15" customHeight="1" x14ac:dyDescent="0.25">
      <c r="A67" s="95"/>
      <c r="B67" s="4" t="s">
        <v>9</v>
      </c>
      <c r="C67" s="16">
        <v>204020</v>
      </c>
      <c r="D67" s="16">
        <v>181395</v>
      </c>
      <c r="E67" s="16">
        <v>178165.2</v>
      </c>
      <c r="F67" s="16">
        <v>165245.12</v>
      </c>
      <c r="G67" s="16">
        <v>170570</v>
      </c>
      <c r="H67" s="16">
        <v>126000</v>
      </c>
      <c r="I67" s="16">
        <v>159252.95000000001</v>
      </c>
      <c r="J67" s="16">
        <v>126000</v>
      </c>
      <c r="K67" s="16">
        <v>200501.15</v>
      </c>
      <c r="L67" s="16">
        <v>126000</v>
      </c>
      <c r="M67" s="16">
        <v>161329.51999999999</v>
      </c>
      <c r="N67" s="16">
        <v>183091.8</v>
      </c>
    </row>
    <row r="68" spans="1:14" x14ac:dyDescent="0.25">
      <c r="A68" s="95"/>
      <c r="B68" s="4" t="s">
        <v>10</v>
      </c>
      <c r="C68" s="16">
        <v>248000</v>
      </c>
      <c r="D68" s="16">
        <v>214210</v>
      </c>
      <c r="E68" s="16">
        <v>213138.32</v>
      </c>
      <c r="F68" s="16">
        <v>231904</v>
      </c>
      <c r="G68" s="16">
        <v>206941.52</v>
      </c>
      <c r="H68" s="16">
        <v>245731</v>
      </c>
      <c r="I68" s="16">
        <v>247807</v>
      </c>
      <c r="J68" s="16">
        <v>218140.38</v>
      </c>
      <c r="K68" s="16">
        <v>290212</v>
      </c>
      <c r="L68" s="16">
        <v>314492</v>
      </c>
      <c r="M68" s="16">
        <v>237710</v>
      </c>
      <c r="N68" s="16">
        <v>216000.98</v>
      </c>
    </row>
    <row r="69" spans="1:14" ht="15" customHeight="1" x14ac:dyDescent="0.25">
      <c r="A69" s="86" t="s">
        <v>6</v>
      </c>
      <c r="B69" s="5" t="s">
        <v>3</v>
      </c>
      <c r="C69" s="17">
        <v>189749.5</v>
      </c>
      <c r="D69" s="17">
        <v>155850.5</v>
      </c>
      <c r="E69" s="17">
        <v>159584.87</v>
      </c>
      <c r="F69" s="17">
        <v>178050</v>
      </c>
      <c r="G69" s="17">
        <v>150686.59</v>
      </c>
      <c r="H69" s="17">
        <v>168864.52</v>
      </c>
      <c r="I69" s="17">
        <v>198086</v>
      </c>
      <c r="J69" s="17">
        <v>156205</v>
      </c>
      <c r="K69" s="17">
        <v>208077</v>
      </c>
      <c r="L69" s="17">
        <v>246551</v>
      </c>
      <c r="M69" s="17">
        <v>138515.91500000001</v>
      </c>
      <c r="N69" s="17">
        <v>170812.76500000001</v>
      </c>
    </row>
    <row r="70" spans="1:14" x14ac:dyDescent="0.25">
      <c r="A70" s="86"/>
      <c r="B70" s="5" t="s">
        <v>4</v>
      </c>
      <c r="C70" s="17">
        <v>189432.39139999999</v>
      </c>
      <c r="D70" s="17">
        <v>158826.8216</v>
      </c>
      <c r="E70" s="17">
        <v>159820.57291666669</v>
      </c>
      <c r="F70" s="17">
        <v>176516.45666666669</v>
      </c>
      <c r="G70" s="17">
        <v>151065.65446808509</v>
      </c>
      <c r="H70" s="17">
        <v>170256.35673469389</v>
      </c>
      <c r="I70" s="17">
        <v>195436.10456521739</v>
      </c>
      <c r="J70" s="17">
        <v>157513.1065957447</v>
      </c>
      <c r="K70" s="17">
        <v>202337.21177777779</v>
      </c>
      <c r="L70" s="17">
        <v>229049.625</v>
      </c>
      <c r="M70" s="17">
        <v>140526.43562500001</v>
      </c>
      <c r="N70" s="17">
        <v>169829.074375</v>
      </c>
    </row>
    <row r="71" spans="1:14" x14ac:dyDescent="0.25">
      <c r="A71" s="86"/>
      <c r="B71" s="5" t="s">
        <v>5</v>
      </c>
      <c r="C71" s="17">
        <v>9783.5261114306286</v>
      </c>
      <c r="D71" s="17">
        <v>14449.953357160281</v>
      </c>
      <c r="E71" s="17">
        <v>8303.1778944549806</v>
      </c>
      <c r="F71" s="17">
        <v>11325.793081521289</v>
      </c>
      <c r="G71" s="17">
        <v>6979.029896527235</v>
      </c>
      <c r="H71" s="17">
        <v>15722.69839025458</v>
      </c>
      <c r="I71" s="17">
        <v>11741.77013340998</v>
      </c>
      <c r="J71" s="17">
        <v>11876.336363877081</v>
      </c>
      <c r="K71" s="17">
        <v>22916.08892247979</v>
      </c>
      <c r="L71" s="17">
        <v>38378.265466891877</v>
      </c>
      <c r="M71" s="17">
        <v>14316.32611960812</v>
      </c>
      <c r="N71" s="17">
        <v>7213.795478175688</v>
      </c>
    </row>
    <row r="72" spans="1:14" ht="15" customHeight="1" x14ac:dyDescent="0.25">
      <c r="A72" s="86"/>
      <c r="B72" s="5" t="s">
        <v>9</v>
      </c>
      <c r="C72" s="17">
        <v>160738</v>
      </c>
      <c r="D72" s="17">
        <v>126000</v>
      </c>
      <c r="E72" s="17">
        <v>145556.4</v>
      </c>
      <c r="F72" s="17">
        <v>144215.35999999999</v>
      </c>
      <c r="G72" s="17">
        <v>126000</v>
      </c>
      <c r="H72" s="17">
        <v>126000</v>
      </c>
      <c r="I72" s="17">
        <v>145285.70000000001</v>
      </c>
      <c r="J72" s="17">
        <v>126000</v>
      </c>
      <c r="K72" s="17">
        <v>126000</v>
      </c>
      <c r="L72" s="17">
        <v>126000</v>
      </c>
      <c r="M72" s="17">
        <v>108451.61</v>
      </c>
      <c r="N72" s="17">
        <v>151199.85</v>
      </c>
    </row>
    <row r="73" spans="1:14" x14ac:dyDescent="0.25">
      <c r="A73" s="86"/>
      <c r="B73" s="5" t="s">
        <v>10</v>
      </c>
      <c r="C73" s="17">
        <v>212000</v>
      </c>
      <c r="D73" s="17">
        <v>193316</v>
      </c>
      <c r="E73" s="17">
        <v>193418.36</v>
      </c>
      <c r="F73" s="17">
        <v>208119</v>
      </c>
      <c r="G73" s="17">
        <v>167528.09</v>
      </c>
      <c r="H73" s="17">
        <v>212340.06</v>
      </c>
      <c r="I73" s="17">
        <v>222336</v>
      </c>
      <c r="J73" s="17">
        <v>188707</v>
      </c>
      <c r="K73" s="17">
        <v>258438</v>
      </c>
      <c r="L73" s="17">
        <v>264925.09000000003</v>
      </c>
      <c r="M73" s="17">
        <v>176093</v>
      </c>
      <c r="N73" s="17">
        <v>182109.44</v>
      </c>
    </row>
    <row r="74" spans="1:14" ht="15" customHeight="1" x14ac:dyDescent="0.25">
      <c r="A74" s="95" t="s">
        <v>7</v>
      </c>
      <c r="B74" s="4" t="s">
        <v>3</v>
      </c>
      <c r="C74" s="16">
        <v>172805</v>
      </c>
      <c r="D74" s="16">
        <v>196614.39</v>
      </c>
      <c r="E74" s="16">
        <v>198282.09</v>
      </c>
      <c r="F74" s="16">
        <v>188115.6</v>
      </c>
      <c r="G74" s="16">
        <v>174115.1</v>
      </c>
      <c r="H74" s="16">
        <v>169788</v>
      </c>
      <c r="I74" s="16">
        <v>170281.595</v>
      </c>
      <c r="J74" s="16">
        <v>178335</v>
      </c>
      <c r="K74" s="16">
        <v>219899.59</v>
      </c>
      <c r="L74" s="16">
        <v>169390</v>
      </c>
      <c r="M74" s="16">
        <v>172497.8</v>
      </c>
      <c r="N74" s="16">
        <v>174873.82</v>
      </c>
    </row>
    <row r="75" spans="1:14" x14ac:dyDescent="0.25">
      <c r="A75" s="95"/>
      <c r="B75" s="4" t="s">
        <v>4</v>
      </c>
      <c r="C75" s="16">
        <v>172782.60549019609</v>
      </c>
      <c r="D75" s="16">
        <v>196410.1152083333</v>
      </c>
      <c r="E75" s="16">
        <v>197307.25918367351</v>
      </c>
      <c r="F75" s="16">
        <v>190578.78645833331</v>
      </c>
      <c r="G75" s="16">
        <v>174576.17063829789</v>
      </c>
      <c r="H75" s="16">
        <v>172080.11</v>
      </c>
      <c r="I75" s="16">
        <v>170011.01869565211</v>
      </c>
      <c r="J75" s="16">
        <v>178333.37531914891</v>
      </c>
      <c r="K75" s="16">
        <v>217693.96652173909</v>
      </c>
      <c r="L75" s="16">
        <v>169435.81714285721</v>
      </c>
      <c r="M75" s="16">
        <v>177041.99878787881</v>
      </c>
      <c r="N75" s="16">
        <v>175365.43121212121</v>
      </c>
    </row>
    <row r="76" spans="1:14" x14ac:dyDescent="0.25">
      <c r="A76" s="95"/>
      <c r="B76" s="4" t="s">
        <v>5</v>
      </c>
      <c r="C76" s="16">
        <v>7992.2112658841361</v>
      </c>
      <c r="D76" s="16">
        <v>11589.36796228978</v>
      </c>
      <c r="E76" s="16">
        <v>12355.84553296887</v>
      </c>
      <c r="F76" s="16">
        <v>14370.603390051039</v>
      </c>
      <c r="G76" s="16">
        <v>9324.3817442567088</v>
      </c>
      <c r="H76" s="16">
        <v>8196.257887492744</v>
      </c>
      <c r="I76" s="16">
        <v>5519.3885310118367</v>
      </c>
      <c r="J76" s="16">
        <v>9858.6236161236393</v>
      </c>
      <c r="K76" s="16">
        <v>35231.774206705653</v>
      </c>
      <c r="L76" s="16">
        <v>13464.94427481088</v>
      </c>
      <c r="M76" s="16">
        <v>16412.91452027483</v>
      </c>
      <c r="N76" s="16">
        <v>10508.92513525192</v>
      </c>
    </row>
    <row r="77" spans="1:14" ht="15" customHeight="1" x14ac:dyDescent="0.25">
      <c r="A77" s="95"/>
      <c r="B77" s="4" t="s">
        <v>9</v>
      </c>
      <c r="C77" s="16">
        <v>150284.4</v>
      </c>
      <c r="D77" s="16">
        <v>173894.7</v>
      </c>
      <c r="E77" s="16">
        <v>166385.32999999999</v>
      </c>
      <c r="F77" s="16">
        <v>155000</v>
      </c>
      <c r="G77" s="16">
        <v>137000</v>
      </c>
      <c r="H77" s="16">
        <v>160516.81</v>
      </c>
      <c r="I77" s="16">
        <v>158000</v>
      </c>
      <c r="J77" s="16">
        <v>151631.03</v>
      </c>
      <c r="K77" s="16">
        <v>116803</v>
      </c>
      <c r="L77" s="16">
        <v>134138</v>
      </c>
      <c r="M77" s="16">
        <v>148928.70000000001</v>
      </c>
      <c r="N77" s="16">
        <v>149632</v>
      </c>
    </row>
    <row r="78" spans="1:14" x14ac:dyDescent="0.25">
      <c r="A78" s="95"/>
      <c r="B78" s="4" t="s">
        <v>10</v>
      </c>
      <c r="C78" s="16">
        <v>192574.78</v>
      </c>
      <c r="D78" s="16">
        <v>229744.41</v>
      </c>
      <c r="E78" s="16">
        <v>227130.61</v>
      </c>
      <c r="F78" s="16">
        <v>213643.36</v>
      </c>
      <c r="G78" s="16">
        <v>197556</v>
      </c>
      <c r="H78" s="16">
        <v>193982.39</v>
      </c>
      <c r="I78" s="16">
        <v>181816.33</v>
      </c>
      <c r="J78" s="16">
        <v>211269</v>
      </c>
      <c r="K78" s="16">
        <v>322191</v>
      </c>
      <c r="L78" s="16">
        <v>213729</v>
      </c>
      <c r="M78" s="16">
        <v>213069</v>
      </c>
      <c r="N78" s="16">
        <v>196237</v>
      </c>
    </row>
    <row r="79" spans="1:14" x14ac:dyDescent="0.25">
      <c r="A79" s="86" t="s">
        <v>8</v>
      </c>
      <c r="B79" s="5" t="s">
        <v>3</v>
      </c>
      <c r="C79" s="17">
        <v>18273.325000000001</v>
      </c>
      <c r="D79" s="17">
        <v>-38506.050000000003</v>
      </c>
      <c r="E79" s="17">
        <v>-38000</v>
      </c>
      <c r="F79" s="17">
        <v>-11668.93</v>
      </c>
      <c r="G79" s="17">
        <v>-22079</v>
      </c>
      <c r="H79" s="17">
        <v>-2431.7800000000002</v>
      </c>
      <c r="I79" s="17">
        <v>27569</v>
      </c>
      <c r="J79" s="17">
        <v>-21424.615000000002</v>
      </c>
      <c r="K79" s="17">
        <v>-11251</v>
      </c>
      <c r="L79" s="17">
        <v>76407</v>
      </c>
      <c r="M79" s="17">
        <v>-34915</v>
      </c>
      <c r="N79" s="17">
        <v>-6171.5</v>
      </c>
    </row>
    <row r="80" spans="1:14" x14ac:dyDescent="0.25">
      <c r="A80" s="86"/>
      <c r="B80" s="5" t="s">
        <v>4</v>
      </c>
      <c r="C80" s="17">
        <v>16491.50307692308</v>
      </c>
      <c r="D80" s="17">
        <v>-36431.1538</v>
      </c>
      <c r="E80" s="17">
        <v>-35131.621764705887</v>
      </c>
      <c r="F80" s="17">
        <v>-12568.696</v>
      </c>
      <c r="G80" s="17">
        <v>-19099.892040816329</v>
      </c>
      <c r="H80" s="17">
        <v>-683.02040000000022</v>
      </c>
      <c r="I80" s="17">
        <v>24860.217916666661</v>
      </c>
      <c r="J80" s="17">
        <v>-19061.157083333332</v>
      </c>
      <c r="K80" s="17">
        <v>-14757.73829787234</v>
      </c>
      <c r="L80" s="17">
        <v>62876.889189189169</v>
      </c>
      <c r="M80" s="17">
        <v>-35230.474848484853</v>
      </c>
      <c r="N80" s="17">
        <v>-5989.1105882352931</v>
      </c>
    </row>
    <row r="81" spans="1:14" x14ac:dyDescent="0.25">
      <c r="A81" s="86"/>
      <c r="B81" s="5" t="s">
        <v>5</v>
      </c>
      <c r="C81" s="17">
        <v>11017.39849606077</v>
      </c>
      <c r="D81" s="17">
        <v>17384.241755238421</v>
      </c>
      <c r="E81" s="17">
        <v>16112.60957914834</v>
      </c>
      <c r="F81" s="17">
        <v>16202.987879519669</v>
      </c>
      <c r="G81" s="17">
        <v>11502.529386594901</v>
      </c>
      <c r="H81" s="17">
        <v>17116.32201329515</v>
      </c>
      <c r="I81" s="17">
        <v>11116.073921240581</v>
      </c>
      <c r="J81" s="17">
        <v>11481.68061445783</v>
      </c>
      <c r="K81" s="17">
        <v>20706.47232219889</v>
      </c>
      <c r="L81" s="17">
        <v>32855.503614903457</v>
      </c>
      <c r="M81" s="17">
        <v>15959.117762923201</v>
      </c>
      <c r="N81" s="17">
        <v>8731.9281163006635</v>
      </c>
    </row>
    <row r="82" spans="1:14" x14ac:dyDescent="0.25">
      <c r="A82" s="86"/>
      <c r="B82" s="5" t="s">
        <v>9</v>
      </c>
      <c r="C82" s="17">
        <v>-10412.959999999999</v>
      </c>
      <c r="D82" s="17">
        <v>-70482.8</v>
      </c>
      <c r="E82" s="17">
        <v>-62962.1</v>
      </c>
      <c r="F82" s="17">
        <v>-54692.42</v>
      </c>
      <c r="G82" s="17">
        <v>-35921.32</v>
      </c>
      <c r="H82" s="17">
        <v>-32677.34</v>
      </c>
      <c r="I82" s="17">
        <v>-12256.77</v>
      </c>
      <c r="J82" s="17">
        <v>-40965</v>
      </c>
      <c r="K82" s="17">
        <v>-65516</v>
      </c>
      <c r="L82" s="17">
        <v>-22363</v>
      </c>
      <c r="M82" s="17">
        <v>-62904.959999999999</v>
      </c>
      <c r="N82" s="17">
        <v>-25588</v>
      </c>
    </row>
    <row r="83" spans="1:14" x14ac:dyDescent="0.25">
      <c r="A83" s="86"/>
      <c r="B83" s="33" t="s">
        <v>10</v>
      </c>
      <c r="C83" s="14">
        <v>35800</v>
      </c>
      <c r="D83" s="14">
        <v>18249.55</v>
      </c>
      <c r="E83" s="14">
        <v>12140.79</v>
      </c>
      <c r="F83" s="14">
        <v>21889</v>
      </c>
      <c r="G83" s="14">
        <v>13667.98</v>
      </c>
      <c r="H83" s="14">
        <v>43203.5</v>
      </c>
      <c r="I83" s="14">
        <v>39778.14</v>
      </c>
      <c r="J83" s="14">
        <v>14240.68</v>
      </c>
      <c r="K83" s="14">
        <v>32224.55</v>
      </c>
      <c r="L83" s="14">
        <v>99578</v>
      </c>
      <c r="M83" s="14">
        <v>14169.09</v>
      </c>
      <c r="N83" s="17">
        <v>9940.9500000000007</v>
      </c>
    </row>
    <row r="84" spans="1:14" ht="15" customHeight="1" x14ac:dyDescent="0.25">
      <c r="A84" s="95" t="s">
        <v>32</v>
      </c>
      <c r="B84" s="4" t="s">
        <v>3</v>
      </c>
      <c r="C84" s="16">
        <v>-33522.754999999997</v>
      </c>
      <c r="D84" s="16">
        <v>-94196</v>
      </c>
      <c r="E84" s="16">
        <v>-90001.005000000005</v>
      </c>
      <c r="F84" s="16">
        <v>-60957.61</v>
      </c>
      <c r="G84" s="16">
        <v>-77354.494999999995</v>
      </c>
      <c r="H84" s="16">
        <v>-59628</v>
      </c>
      <c r="I84" s="16">
        <v>-26733</v>
      </c>
      <c r="J84" s="16">
        <v>-71727</v>
      </c>
      <c r="K84" s="16">
        <v>-64386</v>
      </c>
      <c r="L84" s="16">
        <v>24908.5</v>
      </c>
      <c r="M84" s="16">
        <v>-84174</v>
      </c>
      <c r="N84" s="16">
        <v>-57835</v>
      </c>
    </row>
    <row r="85" spans="1:14" x14ac:dyDescent="0.25">
      <c r="A85" s="95"/>
      <c r="B85" s="4" t="s">
        <v>4</v>
      </c>
      <c r="C85" s="16">
        <v>-32844.109117647073</v>
      </c>
      <c r="D85" s="16">
        <v>-93407.965294117632</v>
      </c>
      <c r="E85" s="16">
        <v>-90193.310882352947</v>
      </c>
      <c r="F85" s="16">
        <v>-62002.316857142847</v>
      </c>
      <c r="G85" s="16">
        <v>-79456.767941176484</v>
      </c>
      <c r="H85" s="16">
        <v>-56789.995428571427</v>
      </c>
      <c r="I85" s="16">
        <v>-28612.10212121212</v>
      </c>
      <c r="J85" s="16">
        <v>-74542.065757575736</v>
      </c>
      <c r="K85" s="16">
        <v>-68039.526969696963</v>
      </c>
      <c r="L85" s="16">
        <v>26240.930357142861</v>
      </c>
      <c r="M85" s="16">
        <v>-86299.587407407409</v>
      </c>
      <c r="N85" s="16">
        <v>-52499.44</v>
      </c>
    </row>
    <row r="86" spans="1:14" x14ac:dyDescent="0.25">
      <c r="A86" s="95"/>
      <c r="B86" s="4" t="s">
        <v>5</v>
      </c>
      <c r="C86" s="16">
        <v>15112.850937049199</v>
      </c>
      <c r="D86" s="16">
        <v>19594.868205936</v>
      </c>
      <c r="E86" s="16">
        <v>21951.91206002302</v>
      </c>
      <c r="F86" s="16">
        <v>24036.891307299451</v>
      </c>
      <c r="G86" s="16">
        <v>20789.980698565349</v>
      </c>
      <c r="H86" s="16">
        <v>26956.229562390399</v>
      </c>
      <c r="I86" s="16">
        <v>20664.97422960493</v>
      </c>
      <c r="J86" s="16">
        <v>19160.994789546919</v>
      </c>
      <c r="K86" s="16">
        <v>28847.141947150991</v>
      </c>
      <c r="L86" s="16">
        <v>34206.008723409723</v>
      </c>
      <c r="M86" s="16">
        <v>34453.821038139162</v>
      </c>
      <c r="N86" s="16">
        <v>25004.82837432911</v>
      </c>
    </row>
    <row r="87" spans="1:14" x14ac:dyDescent="0.25">
      <c r="A87" s="95"/>
      <c r="B87" s="4" t="s">
        <v>9</v>
      </c>
      <c r="C87" s="16">
        <v>-56526.42</v>
      </c>
      <c r="D87" s="16">
        <v>-136010.53</v>
      </c>
      <c r="E87" s="16">
        <v>-164537.35999999999</v>
      </c>
      <c r="F87" s="16">
        <v>-114231.09</v>
      </c>
      <c r="G87" s="16">
        <v>-131421</v>
      </c>
      <c r="H87" s="16">
        <v>-111805.81</v>
      </c>
      <c r="I87" s="16">
        <v>-93871.11</v>
      </c>
      <c r="J87" s="16">
        <v>-111972</v>
      </c>
      <c r="K87" s="16">
        <v>-125114.17</v>
      </c>
      <c r="L87" s="16">
        <v>-50868.37</v>
      </c>
      <c r="M87" s="16">
        <v>-157220.17000000001</v>
      </c>
      <c r="N87" s="16">
        <v>-91634</v>
      </c>
    </row>
    <row r="88" spans="1:14" ht="15.75" thickBot="1" x14ac:dyDescent="0.3">
      <c r="A88" s="99"/>
      <c r="B88" s="7" t="s">
        <v>10</v>
      </c>
      <c r="C88" s="32">
        <v>1649</v>
      </c>
      <c r="D88" s="32">
        <v>-44673.63</v>
      </c>
      <c r="E88" s="32">
        <v>-31828.75</v>
      </c>
      <c r="F88" s="32">
        <v>8138</v>
      </c>
      <c r="G88" s="32">
        <v>-39971.01</v>
      </c>
      <c r="H88" s="32">
        <v>8138</v>
      </c>
      <c r="I88" s="32">
        <v>19663.57</v>
      </c>
      <c r="J88" s="32">
        <v>-24445.16</v>
      </c>
      <c r="K88" s="32">
        <v>8138</v>
      </c>
      <c r="L88" s="32">
        <v>100000</v>
      </c>
      <c r="M88" s="32">
        <v>-19472.3</v>
      </c>
      <c r="N88" s="32">
        <v>12275.66</v>
      </c>
    </row>
    <row r="89" spans="1:14" ht="15" customHeight="1" x14ac:dyDescent="0.25">
      <c r="A89" s="95" t="s">
        <v>37</v>
      </c>
      <c r="B89" s="4" t="s">
        <v>3</v>
      </c>
      <c r="C89" s="16">
        <v>0.34</v>
      </c>
      <c r="D89" s="16">
        <v>0.255</v>
      </c>
      <c r="E89" s="16">
        <v>0.2</v>
      </c>
      <c r="F89" s="16">
        <v>0.19</v>
      </c>
      <c r="G89" s="16">
        <v>0.16</v>
      </c>
      <c r="H89" s="16">
        <v>0.21</v>
      </c>
      <c r="I89" s="16">
        <v>0.32</v>
      </c>
      <c r="J89" s="16">
        <v>0.26</v>
      </c>
      <c r="K89" s="16">
        <v>0.495</v>
      </c>
      <c r="L89" s="16">
        <v>0.45</v>
      </c>
      <c r="M89" s="16">
        <v>0.5</v>
      </c>
      <c r="N89" s="16">
        <v>0.32</v>
      </c>
    </row>
    <row r="90" spans="1:14" x14ac:dyDescent="0.25">
      <c r="A90" s="95"/>
      <c r="B90" s="4" t="s">
        <v>4</v>
      </c>
      <c r="C90" s="16">
        <v>0.44800000000000012</v>
      </c>
      <c r="D90" s="16">
        <v>0.37466666666666659</v>
      </c>
      <c r="E90" s="16">
        <v>0.22034482758620691</v>
      </c>
      <c r="F90" s="16">
        <v>0.20034482758620689</v>
      </c>
      <c r="G90" s="16">
        <v>0.19310344827586209</v>
      </c>
      <c r="H90" s="16">
        <v>0.24103448275862069</v>
      </c>
      <c r="I90" s="16">
        <v>0.34344827586206889</v>
      </c>
      <c r="J90" s="16">
        <v>0.26724137931034492</v>
      </c>
      <c r="K90" s="16">
        <v>0.49178571428571433</v>
      </c>
      <c r="L90" s="16">
        <v>0.45679999999999998</v>
      </c>
      <c r="M90" s="16">
        <v>0.50956521739130434</v>
      </c>
      <c r="N90" s="16">
        <v>0.35347826086956519</v>
      </c>
    </row>
    <row r="91" spans="1:14" x14ac:dyDescent="0.25">
      <c r="A91" s="95"/>
      <c r="B91" s="4" t="s">
        <v>5</v>
      </c>
      <c r="C91" s="16">
        <v>0.52940044161882505</v>
      </c>
      <c r="D91" s="16">
        <v>0.51375382091595889</v>
      </c>
      <c r="E91" s="16">
        <v>0.1434145529231528</v>
      </c>
      <c r="F91" s="16">
        <v>0.1476115258425858</v>
      </c>
      <c r="G91" s="16">
        <v>0.15682345506687859</v>
      </c>
      <c r="H91" s="16">
        <v>0.1437096484380474</v>
      </c>
      <c r="I91" s="16">
        <v>0.12666817905933159</v>
      </c>
      <c r="J91" s="16">
        <v>0.1693663938609373</v>
      </c>
      <c r="K91" s="16">
        <v>0.13496374194653779</v>
      </c>
      <c r="L91" s="16">
        <v>0.14314095617024969</v>
      </c>
      <c r="M91" s="16">
        <v>0.13233834945010409</v>
      </c>
      <c r="N91" s="16">
        <v>0.10070698701282629</v>
      </c>
    </row>
    <row r="92" spans="1:14" ht="15" customHeight="1" x14ac:dyDescent="0.25">
      <c r="A92" s="95"/>
      <c r="B92" s="4" t="s">
        <v>9</v>
      </c>
      <c r="C92" s="16">
        <v>0.21</v>
      </c>
      <c r="D92" s="16">
        <v>7.0000000000000007E-2</v>
      </c>
      <c r="E92" s="16">
        <v>-0.1</v>
      </c>
      <c r="F92" s="16">
        <v>-0.01</v>
      </c>
      <c r="G92" s="16">
        <v>-0.03</v>
      </c>
      <c r="H92" s="16">
        <v>0.1</v>
      </c>
      <c r="I92" s="16">
        <v>0.15</v>
      </c>
      <c r="J92" s="16">
        <v>-0.05</v>
      </c>
      <c r="K92" s="16">
        <v>0.3</v>
      </c>
      <c r="L92" s="16">
        <v>0.28999999999999998</v>
      </c>
      <c r="M92" s="16">
        <v>0.24</v>
      </c>
      <c r="N92" s="16">
        <v>0.25</v>
      </c>
    </row>
    <row r="93" spans="1:14" x14ac:dyDescent="0.25">
      <c r="A93" s="95"/>
      <c r="B93" s="4" t="s">
        <v>10</v>
      </c>
      <c r="C93" s="16">
        <v>3.2</v>
      </c>
      <c r="D93" s="16">
        <v>3.01</v>
      </c>
      <c r="E93" s="16">
        <v>0.79</v>
      </c>
      <c r="F93" s="16">
        <v>0.83</v>
      </c>
      <c r="G93" s="16">
        <v>0.86</v>
      </c>
      <c r="H93" s="16">
        <v>0.89</v>
      </c>
      <c r="I93" s="16">
        <v>0.93</v>
      </c>
      <c r="J93" s="16">
        <v>0.96</v>
      </c>
      <c r="K93" s="16">
        <v>1</v>
      </c>
      <c r="L93" s="16">
        <v>1.03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8.1</v>
      </c>
      <c r="D94" s="17">
        <v>8.1</v>
      </c>
      <c r="E94" s="17">
        <v>8.0749999999999993</v>
      </c>
      <c r="F94" s="17">
        <v>8.0850000000000009</v>
      </c>
      <c r="G94" s="17">
        <v>8.09</v>
      </c>
      <c r="H94" s="17">
        <v>8.0500000000000007</v>
      </c>
      <c r="I94" s="17">
        <v>7.97</v>
      </c>
      <c r="J94" s="17">
        <v>8</v>
      </c>
      <c r="K94" s="17">
        <v>7.87</v>
      </c>
      <c r="L94" s="17">
        <v>7.94</v>
      </c>
      <c r="M94" s="17">
        <v>8.08</v>
      </c>
      <c r="N94" s="17">
        <v>8.16</v>
      </c>
    </row>
    <row r="95" spans="1:14" x14ac:dyDescent="0.25">
      <c r="A95" s="86"/>
      <c r="B95" s="5" t="s">
        <v>4</v>
      </c>
      <c r="C95" s="17">
        <v>8.1151612903225789</v>
      </c>
      <c r="D95" s="17">
        <v>8.1033333333333317</v>
      </c>
      <c r="E95" s="17">
        <v>8.0813333333333333</v>
      </c>
      <c r="F95" s="17">
        <v>8.0733333333333306</v>
      </c>
      <c r="G95" s="17">
        <v>8.06</v>
      </c>
      <c r="H95" s="17">
        <v>8.032</v>
      </c>
      <c r="I95" s="17">
        <v>7.9616666666666651</v>
      </c>
      <c r="J95" s="17">
        <v>7.9006666666666678</v>
      </c>
      <c r="K95" s="17">
        <v>7.8303448275862104</v>
      </c>
      <c r="L95" s="17">
        <v>7.9120833333333334</v>
      </c>
      <c r="M95" s="17">
        <v>8.0072727272727278</v>
      </c>
      <c r="N95" s="17">
        <v>8.095714285714287</v>
      </c>
    </row>
    <row r="96" spans="1:14" x14ac:dyDescent="0.25">
      <c r="A96" s="86"/>
      <c r="B96" s="5" t="s">
        <v>5</v>
      </c>
      <c r="C96" s="17">
        <v>0.35926657667848749</v>
      </c>
      <c r="D96" s="17">
        <v>0.35159080186208358</v>
      </c>
      <c r="E96" s="17">
        <v>0.33893070529019009</v>
      </c>
      <c r="F96" s="17">
        <v>0.3647042574501958</v>
      </c>
      <c r="G96" s="17">
        <v>0.37007920866978589</v>
      </c>
      <c r="H96" s="17">
        <v>0.38886572454272428</v>
      </c>
      <c r="I96" s="17">
        <v>0.39224449916657428</v>
      </c>
      <c r="J96" s="17">
        <v>0.42631486933496943</v>
      </c>
      <c r="K96" s="17">
        <v>0.48021187852432601</v>
      </c>
      <c r="L96" s="17">
        <v>0.50198717432660145</v>
      </c>
      <c r="M96" s="17">
        <v>0.51619654634535728</v>
      </c>
      <c r="N96" s="17">
        <v>0.5538192072199325</v>
      </c>
    </row>
    <row r="97" spans="1:14" x14ac:dyDescent="0.25">
      <c r="A97" s="86"/>
      <c r="B97" s="5" t="s">
        <v>9</v>
      </c>
      <c r="C97" s="17">
        <v>7.47</v>
      </c>
      <c r="D97" s="17">
        <v>7.47</v>
      </c>
      <c r="E97" s="17">
        <v>7.4</v>
      </c>
      <c r="F97" s="17">
        <v>7.3</v>
      </c>
      <c r="G97" s="17">
        <v>7.4</v>
      </c>
      <c r="H97" s="17">
        <v>7.3</v>
      </c>
      <c r="I97" s="17">
        <v>7.3</v>
      </c>
      <c r="J97" s="17">
        <v>7.1</v>
      </c>
      <c r="K97" s="17">
        <v>6.9</v>
      </c>
      <c r="L97" s="17">
        <v>7</v>
      </c>
      <c r="M97" s="17">
        <v>7.1</v>
      </c>
      <c r="N97" s="17">
        <v>6.9</v>
      </c>
    </row>
    <row r="98" spans="1:14" x14ac:dyDescent="0.25">
      <c r="A98" s="86"/>
      <c r="B98" s="33" t="s">
        <v>10</v>
      </c>
      <c r="C98" s="14">
        <v>8.9</v>
      </c>
      <c r="D98" s="14">
        <v>8.8000000000000007</v>
      </c>
      <c r="E98" s="14">
        <v>8.7799999999999994</v>
      </c>
      <c r="F98" s="14">
        <v>8.77</v>
      </c>
      <c r="G98" s="14">
        <v>8.77</v>
      </c>
      <c r="H98" s="14">
        <v>8.77</v>
      </c>
      <c r="I98" s="14">
        <v>8.77</v>
      </c>
      <c r="J98" s="14">
        <v>8.77</v>
      </c>
      <c r="K98" s="14">
        <v>8.7799999999999994</v>
      </c>
      <c r="L98" s="14">
        <v>8.7799999999999994</v>
      </c>
      <c r="M98" s="14">
        <v>8.9</v>
      </c>
      <c r="N98" s="17">
        <v>9.0500000000000007</v>
      </c>
    </row>
    <row r="99" spans="1:14" ht="15" customHeight="1" x14ac:dyDescent="0.25">
      <c r="A99" s="95" t="s">
        <v>40</v>
      </c>
      <c r="B99" s="4" t="s">
        <v>3</v>
      </c>
      <c r="C99" s="16">
        <v>100038</v>
      </c>
      <c r="D99" s="16">
        <v>100152.5</v>
      </c>
      <c r="E99" s="16">
        <v>100368.5</v>
      </c>
      <c r="F99" s="16">
        <v>100597</v>
      </c>
      <c r="G99" s="16">
        <v>100748</v>
      </c>
      <c r="H99" s="16">
        <v>100953</v>
      </c>
      <c r="I99" s="16">
        <v>101228.29</v>
      </c>
      <c r="J99" s="16">
        <v>101404</v>
      </c>
      <c r="K99" s="16">
        <v>101674</v>
      </c>
      <c r="L99" s="16">
        <v>101361</v>
      </c>
      <c r="M99" s="16">
        <v>101298.5</v>
      </c>
      <c r="N99" s="16">
        <v>101262.61500000001</v>
      </c>
    </row>
    <row r="100" spans="1:14" x14ac:dyDescent="0.25">
      <c r="A100" s="95"/>
      <c r="B100" s="4" t="s">
        <v>4</v>
      </c>
      <c r="C100" s="16">
        <v>99949.917999999991</v>
      </c>
      <c r="D100" s="16">
        <v>100080.3341666667</v>
      </c>
      <c r="E100" s="16">
        <v>100235.6575</v>
      </c>
      <c r="F100" s="16">
        <v>100233.66280000001</v>
      </c>
      <c r="G100" s="16">
        <v>100357.738</v>
      </c>
      <c r="H100" s="16">
        <v>100579.9028</v>
      </c>
      <c r="I100" s="16">
        <v>100598.35125000001</v>
      </c>
      <c r="J100" s="16">
        <v>100771.7920833333</v>
      </c>
      <c r="K100" s="16">
        <v>100919.9626086956</v>
      </c>
      <c r="L100" s="16">
        <v>100789.1615</v>
      </c>
      <c r="M100" s="16">
        <v>101092.9622222222</v>
      </c>
      <c r="N100" s="16">
        <v>101027.0233333333</v>
      </c>
    </row>
    <row r="101" spans="1:14" x14ac:dyDescent="0.25">
      <c r="A101" s="95"/>
      <c r="B101" s="4" t="s">
        <v>5</v>
      </c>
      <c r="C101" s="16">
        <v>1209.54311789962</v>
      </c>
      <c r="D101" s="16">
        <v>1342.494609180065</v>
      </c>
      <c r="E101" s="16">
        <v>1461.1507127283371</v>
      </c>
      <c r="F101" s="16">
        <v>1969.87411726511</v>
      </c>
      <c r="G101" s="16">
        <v>2078.3801142295902</v>
      </c>
      <c r="H101" s="16">
        <v>2160.1313732821131</v>
      </c>
      <c r="I101" s="16">
        <v>1810.0562054408399</v>
      </c>
      <c r="J101" s="16">
        <v>1849.216041012774</v>
      </c>
      <c r="K101" s="16">
        <v>1946.2397489616601</v>
      </c>
      <c r="L101" s="16">
        <v>2100.2543390824039</v>
      </c>
      <c r="M101" s="16">
        <v>1886.919837767221</v>
      </c>
      <c r="N101" s="16">
        <v>2049.0909695793789</v>
      </c>
    </row>
    <row r="102" spans="1:14" x14ac:dyDescent="0.25">
      <c r="A102" s="95"/>
      <c r="B102" s="4" t="s">
        <v>9</v>
      </c>
      <c r="C102" s="16">
        <v>96136.15</v>
      </c>
      <c r="D102" s="16">
        <v>96158.9</v>
      </c>
      <c r="E102" s="16">
        <v>96181.65</v>
      </c>
      <c r="F102" s="16">
        <v>94817</v>
      </c>
      <c r="G102" s="16">
        <v>95162</v>
      </c>
      <c r="H102" s="16">
        <v>95504</v>
      </c>
      <c r="I102" s="16">
        <v>95837</v>
      </c>
      <c r="J102" s="16">
        <v>96155</v>
      </c>
      <c r="K102" s="16">
        <v>96318.16</v>
      </c>
      <c r="L102" s="16">
        <v>96128</v>
      </c>
      <c r="M102" s="16">
        <v>95805</v>
      </c>
      <c r="N102" s="16">
        <v>95501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103277</v>
      </c>
      <c r="J103" s="32">
        <v>103564</v>
      </c>
      <c r="K103" s="32">
        <v>103850</v>
      </c>
      <c r="L103" s="32">
        <v>104107</v>
      </c>
      <c r="M103" s="32">
        <v>104365</v>
      </c>
      <c r="N103" s="32">
        <v>104622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5E38-CB8B-42EA-B6B8-DD7DFFF31EBF}">
  <dimension ref="A10:N103"/>
  <sheetViews>
    <sheetView topLeftCell="A48" workbookViewId="0">
      <selection activeCell="C63" sqref="C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45444</v>
      </c>
      <c r="C10" s="3"/>
    </row>
    <row r="11" spans="1:12" ht="15.75" x14ac:dyDescent="0.25">
      <c r="A11" s="1" t="s">
        <v>0</v>
      </c>
      <c r="B11" s="2">
        <v>45444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2602600</v>
      </c>
      <c r="D15" s="11">
        <v>2733802.11</v>
      </c>
      <c r="E15" s="11">
        <v>2911463.1</v>
      </c>
      <c r="F15" s="11">
        <v>3096433.7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2601606.8865957442</v>
      </c>
      <c r="D16" s="13">
        <v>2724408.6202222221</v>
      </c>
      <c r="E16" s="13">
        <v>2894378.547073171</v>
      </c>
      <c r="F16" s="13">
        <v>3068822.5482857139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63236.673363905051</v>
      </c>
      <c r="D17" s="13">
        <v>96944.999139699605</v>
      </c>
      <c r="E17" s="13">
        <v>109103.3336902164</v>
      </c>
      <c r="F17" s="13">
        <v>133286.47117587109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2763686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3118568</v>
      </c>
      <c r="F19" s="13">
        <v>3301457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2127035.9849999999</v>
      </c>
      <c r="D20" s="14">
        <v>2229526</v>
      </c>
      <c r="E20" s="14">
        <v>2376326</v>
      </c>
      <c r="F20" s="14">
        <v>2537143.8050000002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2125531.7393999998</v>
      </c>
      <c r="D21" s="14">
        <v>2229468.7608333328</v>
      </c>
      <c r="E21" s="14">
        <v>2376210.4543181821</v>
      </c>
      <c r="F21" s="14">
        <v>2522631.504444445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34032.579450139223</v>
      </c>
      <c r="D22" s="14">
        <v>57725.733712917528</v>
      </c>
      <c r="E22" s="14">
        <v>77096.280850479219</v>
      </c>
      <c r="F22" s="14">
        <v>91939.156569105267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2046573</v>
      </c>
      <c r="D23" s="14">
        <v>2055262.9</v>
      </c>
      <c r="E23" s="14">
        <v>2102849</v>
      </c>
      <c r="F23" s="14">
        <v>2239122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2234391</v>
      </c>
      <c r="D24" s="14">
        <v>2356548.34</v>
      </c>
      <c r="E24" s="14">
        <v>2568763.98</v>
      </c>
      <c r="F24" s="14">
        <v>2708667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2207398</v>
      </c>
      <c r="D25" s="12">
        <v>2321005</v>
      </c>
      <c r="E25" s="12">
        <v>2462463</v>
      </c>
      <c r="F25" s="12">
        <v>2579397.63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2204333.0625999998</v>
      </c>
      <c r="D26" s="12">
        <v>2315091.6483673472</v>
      </c>
      <c r="E26" s="12">
        <v>2450203.2857777779</v>
      </c>
      <c r="F26" s="12">
        <v>2571116.4981081081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30192.683348162809</v>
      </c>
      <c r="D27" s="12">
        <v>70178.149821996878</v>
      </c>
      <c r="E27" s="12">
        <v>86797.888961884426</v>
      </c>
      <c r="F27" s="12">
        <v>97908.049747898622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2327036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2268314.9</v>
      </c>
      <c r="D29" s="12">
        <v>2452268.35</v>
      </c>
      <c r="E29" s="12">
        <v>2610032.69</v>
      </c>
      <c r="F29" s="12">
        <v>2737767.33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-79715.3</v>
      </c>
      <c r="D30" s="14">
        <v>-90133.920000000013</v>
      </c>
      <c r="E30" s="14">
        <v>-83396</v>
      </c>
      <c r="F30" s="14">
        <v>-54877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-82732.32749999997</v>
      </c>
      <c r="D31" s="14">
        <v>-95090.084399999992</v>
      </c>
      <c r="E31" s="14">
        <v>-82866.543404255324</v>
      </c>
      <c r="F31" s="14">
        <v>-59363.861282051279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37254.974929909848</v>
      </c>
      <c r="D32" s="14">
        <v>43776.601623951028</v>
      </c>
      <c r="E32" s="14">
        <v>47500.481818672502</v>
      </c>
      <c r="F32" s="14">
        <v>52618.737533721163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-197089</v>
      </c>
      <c r="D33" s="14">
        <v>-207888.44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64005</v>
      </c>
      <c r="D34" s="14">
        <v>34116.93</v>
      </c>
      <c r="E34" s="14">
        <v>13777</v>
      </c>
      <c r="F34" s="14">
        <v>81810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77.324999999999989</v>
      </c>
      <c r="D35" s="12">
        <v>80.150000000000006</v>
      </c>
      <c r="E35" s="12">
        <v>82.33</v>
      </c>
      <c r="F35" s="12">
        <v>84.17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77.50624999999998</v>
      </c>
      <c r="D36" s="12">
        <v>80.012608695652176</v>
      </c>
      <c r="E36" s="12">
        <v>82.837727272727264</v>
      </c>
      <c r="F36" s="12">
        <v>84.639999999999986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1.0800504814837091</v>
      </c>
      <c r="D37" s="12">
        <v>1.4997635884552061</v>
      </c>
      <c r="E37" s="12">
        <v>2.0576130488441651</v>
      </c>
      <c r="F37" s="12">
        <v>2.276672317683258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-724091.17999999982</v>
      </c>
      <c r="D40" s="14">
        <v>-690560.32499999995</v>
      </c>
      <c r="E40" s="14">
        <v>-646411</v>
      </c>
      <c r="F40" s="14">
        <v>-646348.29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-673875.83444444463</v>
      </c>
      <c r="D41" s="14">
        <v>-667782.77352941176</v>
      </c>
      <c r="E41" s="14">
        <v>-622121.61562499998</v>
      </c>
      <c r="F41" s="14">
        <v>-621205.0562962963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179866.41721363159</v>
      </c>
      <c r="D42" s="14">
        <v>200214.17889372309</v>
      </c>
      <c r="E42" s="14">
        <v>233996.2238184009</v>
      </c>
      <c r="F42" s="14">
        <v>253488.63683134041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-933389.7</v>
      </c>
      <c r="D43" s="14">
        <v>-973682.98</v>
      </c>
      <c r="E43" s="14">
        <v>-992699.52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4.3599999999999994</v>
      </c>
      <c r="E45" s="12">
        <v>4.4000000000000004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4.2789285714285716</v>
      </c>
      <c r="D46" s="12">
        <v>4.3721428571428573</v>
      </c>
      <c r="E46" s="12">
        <v>4.4403571428571436</v>
      </c>
      <c r="F46" s="12">
        <v>4.2172000000000009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0.41424039617124009</v>
      </c>
      <c r="D47" s="12">
        <v>0.4046155664501262</v>
      </c>
      <c r="E47" s="12">
        <v>0.40475399151928532</v>
      </c>
      <c r="F47" s="12">
        <v>0.58982002904840958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3.26</v>
      </c>
      <c r="D48" s="12">
        <v>3.5</v>
      </c>
      <c r="E48" s="12">
        <v>3.5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5.3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3.8450000000000002</v>
      </c>
      <c r="D50" s="14">
        <v>3.6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3.8279999999999998</v>
      </c>
      <c r="D51" s="14">
        <v>3.7106896551724149</v>
      </c>
      <c r="E51" s="14">
        <v>3.6248275862068962</v>
      </c>
      <c r="F51" s="14">
        <v>3.456153846153847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0.3034104992159678</v>
      </c>
      <c r="D52" s="14">
        <v>0.34687308336132278</v>
      </c>
      <c r="E52" s="14">
        <v>0.37092183128808742</v>
      </c>
      <c r="F52" s="14">
        <v>0.4420323691593358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4.41</v>
      </c>
      <c r="D54" s="14">
        <v>4.5</v>
      </c>
      <c r="E54" s="14">
        <v>4.5</v>
      </c>
      <c r="F54" s="14">
        <v>4.78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11535065.960000001</v>
      </c>
      <c r="D55" s="12">
        <v>12292000</v>
      </c>
      <c r="E55" s="12">
        <v>12943845.48</v>
      </c>
      <c r="F55" s="12">
        <v>13661511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11530383.31027027</v>
      </c>
      <c r="D56" s="12">
        <v>12251197.47542857</v>
      </c>
      <c r="E56" s="12">
        <v>12924366.72666667</v>
      </c>
      <c r="F56" s="12">
        <v>13688767.96516129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123384.8173232846</v>
      </c>
      <c r="D57" s="12">
        <v>195777.67563119039</v>
      </c>
      <c r="E57" s="12">
        <v>289842.77249642689</v>
      </c>
      <c r="F57" s="12">
        <v>385809.76148305612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11797198.859999999</v>
      </c>
      <c r="D59" s="12">
        <v>12720302.68</v>
      </c>
      <c r="E59" s="12">
        <v>13528278.5</v>
      </c>
      <c r="F59" s="12">
        <v>14432274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54</v>
      </c>
      <c r="D63" s="9" t="s">
        <v>55</v>
      </c>
      <c r="E63" s="9" t="s">
        <v>56</v>
      </c>
      <c r="F63" s="9" t="s">
        <v>57</v>
      </c>
      <c r="G63" s="9" t="s">
        <v>58</v>
      </c>
      <c r="H63" s="9" t="s">
        <v>59</v>
      </c>
      <c r="I63" s="9" t="s">
        <v>60</v>
      </c>
      <c r="J63" s="9" t="s">
        <v>61</v>
      </c>
      <c r="K63" s="9" t="s">
        <v>62</v>
      </c>
      <c r="L63" s="9" t="s">
        <v>63</v>
      </c>
      <c r="M63" s="9" t="s">
        <v>64</v>
      </c>
      <c r="N63" s="9" t="s">
        <v>66</v>
      </c>
    </row>
    <row r="64" spans="1:14" ht="15" customHeight="1" x14ac:dyDescent="0.25">
      <c r="A64" s="94" t="s">
        <v>11</v>
      </c>
      <c r="B64" s="4" t="s">
        <v>3</v>
      </c>
      <c r="C64" s="16">
        <v>200002.29500000001</v>
      </c>
      <c r="D64" s="16">
        <v>219466</v>
      </c>
      <c r="E64" s="16">
        <v>193526</v>
      </c>
      <c r="F64" s="16">
        <v>198518.66</v>
      </c>
      <c r="G64" s="16">
        <v>233494.55499999999</v>
      </c>
      <c r="H64" s="16">
        <v>201042</v>
      </c>
      <c r="I64" s="16">
        <v>255000</v>
      </c>
      <c r="J64" s="16">
        <v>290174</v>
      </c>
      <c r="K64" s="16">
        <v>196891</v>
      </c>
      <c r="L64" s="16">
        <v>205019.935</v>
      </c>
      <c r="M64" s="16">
        <v>240832.375</v>
      </c>
      <c r="N64" s="16">
        <v>210863.39</v>
      </c>
    </row>
    <row r="65" spans="1:14" x14ac:dyDescent="0.25">
      <c r="A65" s="95"/>
      <c r="B65" s="4" t="s">
        <v>4</v>
      </c>
      <c r="C65" s="16">
        <v>199303.67</v>
      </c>
      <c r="D65" s="16">
        <v>218942.9053061225</v>
      </c>
      <c r="E65" s="16">
        <v>193128.31</v>
      </c>
      <c r="F65" s="16">
        <v>200143.80979591841</v>
      </c>
      <c r="G65" s="16">
        <v>232063.3533333333</v>
      </c>
      <c r="H65" s="16">
        <v>202140.61551020411</v>
      </c>
      <c r="I65" s="16">
        <v>253355.8844680851</v>
      </c>
      <c r="J65" s="16">
        <v>280698.84525000001</v>
      </c>
      <c r="K65" s="16">
        <v>194743.5734210526</v>
      </c>
      <c r="L65" s="16">
        <v>204132.35368421051</v>
      </c>
      <c r="M65" s="16">
        <v>240177.1305263158</v>
      </c>
      <c r="N65" s="16">
        <v>210067.6218181818</v>
      </c>
    </row>
    <row r="66" spans="1:14" x14ac:dyDescent="0.25">
      <c r="A66" s="95"/>
      <c r="B66" s="4" t="s">
        <v>5</v>
      </c>
      <c r="C66" s="16">
        <v>5236.9596704989644</v>
      </c>
      <c r="D66" s="16">
        <v>9199.9090834140188</v>
      </c>
      <c r="E66" s="16">
        <v>7730.787758296643</v>
      </c>
      <c r="F66" s="16">
        <v>14855.42272875458</v>
      </c>
      <c r="G66" s="16">
        <v>10793.948359932359</v>
      </c>
      <c r="H66" s="16">
        <v>10354.241498025711</v>
      </c>
      <c r="I66" s="16">
        <v>17658.243485042651</v>
      </c>
      <c r="J66" s="16">
        <v>29156.559824868538</v>
      </c>
      <c r="K66" s="16">
        <v>11003.94486360239</v>
      </c>
      <c r="L66" s="16">
        <v>9192.0257735747091</v>
      </c>
      <c r="M66" s="16">
        <v>12974.52746526635</v>
      </c>
      <c r="N66" s="16">
        <v>13517.865105454081</v>
      </c>
    </row>
    <row r="67" spans="1:14" ht="15" customHeight="1" x14ac:dyDescent="0.25">
      <c r="A67" s="95"/>
      <c r="B67" s="4" t="s">
        <v>9</v>
      </c>
      <c r="C67" s="16">
        <v>185804</v>
      </c>
      <c r="D67" s="16">
        <v>187735.9</v>
      </c>
      <c r="E67" s="16">
        <v>168122.46</v>
      </c>
      <c r="F67" s="16">
        <v>162383</v>
      </c>
      <c r="G67" s="16">
        <v>186942.5</v>
      </c>
      <c r="H67" s="16">
        <v>174951.95</v>
      </c>
      <c r="I67" s="16">
        <v>186240.2</v>
      </c>
      <c r="J67" s="16">
        <v>185841.4</v>
      </c>
      <c r="K67" s="16">
        <v>158408.62</v>
      </c>
      <c r="L67" s="16">
        <v>184281</v>
      </c>
      <c r="M67" s="16">
        <v>204020</v>
      </c>
      <c r="N67" s="16">
        <v>181606</v>
      </c>
    </row>
    <row r="68" spans="1:14" x14ac:dyDescent="0.25">
      <c r="A68" s="95"/>
      <c r="B68" s="4" t="s">
        <v>10</v>
      </c>
      <c r="C68" s="16">
        <v>208847.6</v>
      </c>
      <c r="D68" s="16">
        <v>231694</v>
      </c>
      <c r="E68" s="16">
        <v>208645.97</v>
      </c>
      <c r="F68" s="16">
        <v>245731</v>
      </c>
      <c r="G68" s="16">
        <v>249750.51</v>
      </c>
      <c r="H68" s="16">
        <v>226966</v>
      </c>
      <c r="I68" s="16">
        <v>290212</v>
      </c>
      <c r="J68" s="16">
        <v>317434.56</v>
      </c>
      <c r="K68" s="16">
        <v>209613</v>
      </c>
      <c r="L68" s="16">
        <v>220289</v>
      </c>
      <c r="M68" s="16">
        <v>268358</v>
      </c>
      <c r="N68" s="16">
        <v>241201</v>
      </c>
    </row>
    <row r="69" spans="1:14" ht="15" customHeight="1" x14ac:dyDescent="0.25">
      <c r="A69" s="86" t="s">
        <v>6</v>
      </c>
      <c r="B69" s="5" t="s">
        <v>3</v>
      </c>
      <c r="C69" s="17">
        <v>161028</v>
      </c>
      <c r="D69" s="17">
        <v>178996.67499999999</v>
      </c>
      <c r="E69" s="17">
        <v>152294.76</v>
      </c>
      <c r="F69" s="17">
        <v>170630.05499999999</v>
      </c>
      <c r="G69" s="17">
        <v>198257.6</v>
      </c>
      <c r="H69" s="17">
        <v>158748</v>
      </c>
      <c r="I69" s="17">
        <v>209701.15</v>
      </c>
      <c r="J69" s="17">
        <v>246819.5</v>
      </c>
      <c r="K69" s="17">
        <v>140575.91</v>
      </c>
      <c r="L69" s="17">
        <v>171752</v>
      </c>
      <c r="M69" s="17">
        <v>203201.55</v>
      </c>
      <c r="N69" s="17">
        <v>166180.78</v>
      </c>
    </row>
    <row r="70" spans="1:14" x14ac:dyDescent="0.25">
      <c r="A70" s="86"/>
      <c r="B70" s="5" t="s">
        <v>4</v>
      </c>
      <c r="C70" s="17">
        <v>161466.358627451</v>
      </c>
      <c r="D70" s="17">
        <v>179127.26240000001</v>
      </c>
      <c r="E70" s="17">
        <v>154208.88459999999</v>
      </c>
      <c r="F70" s="17">
        <v>171792.03019230769</v>
      </c>
      <c r="G70" s="17">
        <v>197250.06659999999</v>
      </c>
      <c r="H70" s="17">
        <v>160415.27823529419</v>
      </c>
      <c r="I70" s="17">
        <v>205912.79541666669</v>
      </c>
      <c r="J70" s="17">
        <v>232581.04809523799</v>
      </c>
      <c r="K70" s="17">
        <v>143062.988974359</v>
      </c>
      <c r="L70" s="17">
        <v>170286.5866666667</v>
      </c>
      <c r="M70" s="17">
        <v>201720.3553846154</v>
      </c>
      <c r="N70" s="17">
        <v>170545.05114285709</v>
      </c>
    </row>
    <row r="71" spans="1:14" x14ac:dyDescent="0.25">
      <c r="A71" s="86"/>
      <c r="B71" s="5" t="s">
        <v>5</v>
      </c>
      <c r="C71" s="17">
        <v>7219.8822711512457</v>
      </c>
      <c r="D71" s="17">
        <v>9942.6856596030302</v>
      </c>
      <c r="E71" s="17">
        <v>8503.6473666042784</v>
      </c>
      <c r="F71" s="17">
        <v>16486.74849852742</v>
      </c>
      <c r="G71" s="17">
        <v>14148.77249905224</v>
      </c>
      <c r="H71" s="17">
        <v>12175.563064910581</v>
      </c>
      <c r="I71" s="17">
        <v>22252.79835100094</v>
      </c>
      <c r="J71" s="17">
        <v>38924.808131544749</v>
      </c>
      <c r="K71" s="17">
        <v>12133.32167050327</v>
      </c>
      <c r="L71" s="17">
        <v>8948.4334880076294</v>
      </c>
      <c r="M71" s="17">
        <v>17130.581492114419</v>
      </c>
      <c r="N71" s="17">
        <v>18965.645757974929</v>
      </c>
    </row>
    <row r="72" spans="1:14" ht="15" customHeight="1" x14ac:dyDescent="0.25">
      <c r="A72" s="86"/>
      <c r="B72" s="5" t="s">
        <v>9</v>
      </c>
      <c r="C72" s="17">
        <v>145399.6</v>
      </c>
      <c r="D72" s="17">
        <v>145226.70000000001</v>
      </c>
      <c r="E72" s="17">
        <v>126000</v>
      </c>
      <c r="F72" s="17">
        <v>126000</v>
      </c>
      <c r="G72" s="17">
        <v>144707.79999999999</v>
      </c>
      <c r="H72" s="17">
        <v>126000</v>
      </c>
      <c r="I72" s="17">
        <v>126000</v>
      </c>
      <c r="J72" s="17">
        <v>126000</v>
      </c>
      <c r="K72" s="17">
        <v>115119</v>
      </c>
      <c r="L72" s="17">
        <v>143843.1</v>
      </c>
      <c r="M72" s="17">
        <v>155195</v>
      </c>
      <c r="N72" s="17">
        <v>139877</v>
      </c>
    </row>
    <row r="73" spans="1:14" x14ac:dyDescent="0.25">
      <c r="A73" s="86"/>
      <c r="B73" s="5" t="s">
        <v>10</v>
      </c>
      <c r="C73" s="17">
        <v>191374.95</v>
      </c>
      <c r="D73" s="17">
        <v>208119</v>
      </c>
      <c r="E73" s="17">
        <v>181060</v>
      </c>
      <c r="F73" s="17">
        <v>213267.12</v>
      </c>
      <c r="G73" s="17">
        <v>249058.13</v>
      </c>
      <c r="H73" s="17">
        <v>188707</v>
      </c>
      <c r="I73" s="17">
        <v>258438</v>
      </c>
      <c r="J73" s="17">
        <v>324173.53000000003</v>
      </c>
      <c r="K73" s="17">
        <v>176093</v>
      </c>
      <c r="L73" s="17">
        <v>183133.11</v>
      </c>
      <c r="M73" s="17">
        <v>247729.69</v>
      </c>
      <c r="N73" s="17">
        <v>206899</v>
      </c>
    </row>
    <row r="74" spans="1:14" ht="15" customHeight="1" x14ac:dyDescent="0.25">
      <c r="A74" s="95" t="s">
        <v>7</v>
      </c>
      <c r="B74" s="4" t="s">
        <v>3</v>
      </c>
      <c r="C74" s="16">
        <v>202011.5</v>
      </c>
      <c r="D74" s="16">
        <v>190419</v>
      </c>
      <c r="E74" s="16">
        <v>176049.89499999999</v>
      </c>
      <c r="F74" s="16">
        <v>169880</v>
      </c>
      <c r="G74" s="16">
        <v>171334.5</v>
      </c>
      <c r="H74" s="16">
        <v>178335</v>
      </c>
      <c r="I74" s="16">
        <v>220321.5</v>
      </c>
      <c r="J74" s="16">
        <v>168460.6</v>
      </c>
      <c r="K74" s="16">
        <v>175433.91500000001</v>
      </c>
      <c r="L74" s="16">
        <v>176497.8</v>
      </c>
      <c r="M74" s="16">
        <v>186214</v>
      </c>
      <c r="N74" s="16">
        <v>207080.47</v>
      </c>
    </row>
    <row r="75" spans="1:14" x14ac:dyDescent="0.25">
      <c r="A75" s="95"/>
      <c r="B75" s="4" t="s">
        <v>4</v>
      </c>
      <c r="C75" s="16">
        <v>202335.35960784319</v>
      </c>
      <c r="D75" s="16">
        <v>192009.2552941177</v>
      </c>
      <c r="E75" s="16">
        <v>176903.61600000001</v>
      </c>
      <c r="F75" s="16">
        <v>172709.80160000001</v>
      </c>
      <c r="G75" s="16">
        <v>171542.20800000001</v>
      </c>
      <c r="H75" s="16">
        <v>178584.8394117647</v>
      </c>
      <c r="I75" s="16">
        <v>222045.1876</v>
      </c>
      <c r="J75" s="16">
        <v>170064.6885365854</v>
      </c>
      <c r="K75" s="16">
        <v>180923.11025</v>
      </c>
      <c r="L75" s="16">
        <v>175965.5055</v>
      </c>
      <c r="M75" s="16">
        <v>183247.41153846151</v>
      </c>
      <c r="N75" s="16">
        <v>204992.3271428571</v>
      </c>
    </row>
    <row r="76" spans="1:14" x14ac:dyDescent="0.25">
      <c r="A76" s="95"/>
      <c r="B76" s="4" t="s">
        <v>5</v>
      </c>
      <c r="C76" s="16">
        <v>9270.0465333710144</v>
      </c>
      <c r="D76" s="16">
        <v>12263.79629211564</v>
      </c>
      <c r="E76" s="16">
        <v>9408.1649970702601</v>
      </c>
      <c r="F76" s="16">
        <v>8417.9362972968829</v>
      </c>
      <c r="G76" s="16">
        <v>5516.845686391559</v>
      </c>
      <c r="H76" s="16">
        <v>9702.2564928943066</v>
      </c>
      <c r="I76" s="16">
        <v>35219.645648225909</v>
      </c>
      <c r="J76" s="16">
        <v>9095.4509424083935</v>
      </c>
      <c r="K76" s="16">
        <v>18354.839583627669</v>
      </c>
      <c r="L76" s="16">
        <v>9692.2678966589083</v>
      </c>
      <c r="M76" s="16">
        <v>12027.6737567811</v>
      </c>
      <c r="N76" s="16">
        <v>23702.993372960249</v>
      </c>
    </row>
    <row r="77" spans="1:14" ht="15" customHeight="1" x14ac:dyDescent="0.25">
      <c r="A77" s="95"/>
      <c r="B77" s="4" t="s">
        <v>9</v>
      </c>
      <c r="C77" s="16">
        <v>172442.6</v>
      </c>
      <c r="D77" s="16">
        <v>165000</v>
      </c>
      <c r="E77" s="16">
        <v>140000</v>
      </c>
      <c r="F77" s="16">
        <v>161293.37</v>
      </c>
      <c r="G77" s="16">
        <v>158000</v>
      </c>
      <c r="H77" s="16">
        <v>151622.37</v>
      </c>
      <c r="I77" s="16">
        <v>116803</v>
      </c>
      <c r="J77" s="16">
        <v>146518</v>
      </c>
      <c r="K77" s="16">
        <v>148928.70000000001</v>
      </c>
      <c r="L77" s="16">
        <v>152720</v>
      </c>
      <c r="M77" s="16">
        <v>150284.4</v>
      </c>
      <c r="N77" s="16">
        <v>164379</v>
      </c>
    </row>
    <row r="78" spans="1:14" x14ac:dyDescent="0.25">
      <c r="A78" s="95"/>
      <c r="B78" s="4" t="s">
        <v>10</v>
      </c>
      <c r="C78" s="16">
        <v>220959.8</v>
      </c>
      <c r="D78" s="16">
        <v>215988</v>
      </c>
      <c r="E78" s="16">
        <v>202920.2</v>
      </c>
      <c r="F78" s="16">
        <v>201191.6</v>
      </c>
      <c r="G78" s="16">
        <v>186362</v>
      </c>
      <c r="H78" s="16">
        <v>211269</v>
      </c>
      <c r="I78" s="16">
        <v>322191</v>
      </c>
      <c r="J78" s="16">
        <v>196484.92</v>
      </c>
      <c r="K78" s="16">
        <v>221682.62</v>
      </c>
      <c r="L78" s="16">
        <v>196237</v>
      </c>
      <c r="M78" s="16">
        <v>201005</v>
      </c>
      <c r="N78" s="16">
        <v>258364</v>
      </c>
    </row>
    <row r="79" spans="1:14" x14ac:dyDescent="0.25">
      <c r="A79" s="86" t="s">
        <v>8</v>
      </c>
      <c r="B79" s="5" t="s">
        <v>3</v>
      </c>
      <c r="C79" s="17">
        <v>-40867.1</v>
      </c>
      <c r="D79" s="17">
        <v>-8676.85</v>
      </c>
      <c r="E79" s="17">
        <v>-22501.125</v>
      </c>
      <c r="F79" s="17">
        <v>-1583.92</v>
      </c>
      <c r="G79" s="17">
        <v>26475.25</v>
      </c>
      <c r="H79" s="17">
        <v>-18619</v>
      </c>
      <c r="I79" s="17">
        <v>-9417.58</v>
      </c>
      <c r="J79" s="17">
        <v>76037.66</v>
      </c>
      <c r="K79" s="17">
        <v>-34026</v>
      </c>
      <c r="L79" s="17">
        <v>-5111.83</v>
      </c>
      <c r="M79" s="17">
        <v>15134.205</v>
      </c>
      <c r="N79" s="17">
        <v>-33532.5</v>
      </c>
    </row>
    <row r="80" spans="1:14" x14ac:dyDescent="0.25">
      <c r="A80" s="86"/>
      <c r="B80" s="5" t="s">
        <v>4</v>
      </c>
      <c r="C80" s="17">
        <v>-41230.300961538473</v>
      </c>
      <c r="D80" s="17">
        <v>-10564.731509433959</v>
      </c>
      <c r="E80" s="17">
        <v>-19381.482115384621</v>
      </c>
      <c r="F80" s="17">
        <v>-1061.918301886793</v>
      </c>
      <c r="G80" s="17">
        <v>25074.908653846149</v>
      </c>
      <c r="H80" s="17">
        <v>-16411.752641509429</v>
      </c>
      <c r="I80" s="17">
        <v>-13430.8742</v>
      </c>
      <c r="J80" s="17">
        <v>64063.062619047632</v>
      </c>
      <c r="K80" s="17">
        <v>-36293.558780487801</v>
      </c>
      <c r="L80" s="17">
        <v>-4534.0741463414624</v>
      </c>
      <c r="M80" s="17">
        <v>17438.1355</v>
      </c>
      <c r="N80" s="17">
        <v>-34762.306666666671</v>
      </c>
    </row>
    <row r="81" spans="1:14" x14ac:dyDescent="0.25">
      <c r="A81" s="86"/>
      <c r="B81" s="5" t="s">
        <v>5</v>
      </c>
      <c r="C81" s="17">
        <v>10923.938742956399</v>
      </c>
      <c r="D81" s="17">
        <v>15000.364805807531</v>
      </c>
      <c r="E81" s="17">
        <v>12095.69832272733</v>
      </c>
      <c r="F81" s="17">
        <v>16025.099611821301</v>
      </c>
      <c r="G81" s="17">
        <v>10350.713325771419</v>
      </c>
      <c r="H81" s="17">
        <v>11677.451011965521</v>
      </c>
      <c r="I81" s="17">
        <v>21104.801522235251</v>
      </c>
      <c r="J81" s="17">
        <v>30009.360295007631</v>
      </c>
      <c r="K81" s="17">
        <v>18416.86172529676</v>
      </c>
      <c r="L81" s="17">
        <v>8042.9630336720347</v>
      </c>
      <c r="M81" s="17">
        <v>11334.654880127569</v>
      </c>
      <c r="N81" s="17">
        <v>31171.671780746059</v>
      </c>
    </row>
    <row r="82" spans="1:14" x14ac:dyDescent="0.25">
      <c r="A82" s="86"/>
      <c r="B82" s="5" t="s">
        <v>9</v>
      </c>
      <c r="C82" s="17">
        <v>-74176</v>
      </c>
      <c r="D82" s="17">
        <v>-54682.97</v>
      </c>
      <c r="E82" s="17">
        <v>-50453.68</v>
      </c>
      <c r="F82" s="17">
        <v>-34056.67</v>
      </c>
      <c r="G82" s="17">
        <v>-5222.8599999999997</v>
      </c>
      <c r="H82" s="17">
        <v>-40965</v>
      </c>
      <c r="I82" s="17">
        <v>-75206</v>
      </c>
      <c r="J82" s="17">
        <v>-22363</v>
      </c>
      <c r="K82" s="17">
        <v>-77407.91</v>
      </c>
      <c r="L82" s="17">
        <v>-25588</v>
      </c>
      <c r="M82" s="17">
        <v>-9888.3799999999992</v>
      </c>
      <c r="N82" s="17">
        <v>-79492</v>
      </c>
    </row>
    <row r="83" spans="1:14" x14ac:dyDescent="0.25">
      <c r="A83" s="86"/>
      <c r="B83" s="33" t="s">
        <v>10</v>
      </c>
      <c r="C83" s="14">
        <v>-6293.94</v>
      </c>
      <c r="D83" s="14">
        <v>15195.17</v>
      </c>
      <c r="E83" s="14">
        <v>13667.98</v>
      </c>
      <c r="F83" s="14">
        <v>43212.56</v>
      </c>
      <c r="G83" s="14">
        <v>45598.720000000001</v>
      </c>
      <c r="H83" s="14">
        <v>14240.68</v>
      </c>
      <c r="I83" s="14">
        <v>39372.269999999997</v>
      </c>
      <c r="J83" s="14">
        <v>112641.79</v>
      </c>
      <c r="K83" s="14">
        <v>14169.09</v>
      </c>
      <c r="L83" s="14">
        <v>14300.09</v>
      </c>
      <c r="M83" s="14">
        <v>42000</v>
      </c>
      <c r="N83" s="17">
        <v>33129</v>
      </c>
    </row>
    <row r="84" spans="1:14" ht="15" customHeight="1" x14ac:dyDescent="0.25">
      <c r="A84" s="95" t="s">
        <v>32</v>
      </c>
      <c r="B84" s="4" t="s">
        <v>3</v>
      </c>
      <c r="C84" s="16">
        <v>-91148.14499999999</v>
      </c>
      <c r="D84" s="16">
        <v>-61319.51</v>
      </c>
      <c r="E84" s="16">
        <v>-76167</v>
      </c>
      <c r="F84" s="16">
        <v>-60140.675000000003</v>
      </c>
      <c r="G84" s="16">
        <v>-26619</v>
      </c>
      <c r="H84" s="16">
        <v>-69597.41</v>
      </c>
      <c r="I84" s="16">
        <v>-59868.52</v>
      </c>
      <c r="J84" s="16">
        <v>17811.150000000001</v>
      </c>
      <c r="K84" s="16">
        <v>-86193</v>
      </c>
      <c r="L84" s="16">
        <v>-60309</v>
      </c>
      <c r="M84" s="16">
        <v>-35182</v>
      </c>
      <c r="N84" s="16">
        <v>-86241.35</v>
      </c>
    </row>
    <row r="85" spans="1:14" x14ac:dyDescent="0.25">
      <c r="A85" s="95"/>
      <c r="B85" s="4" t="s">
        <v>4</v>
      </c>
      <c r="C85" s="16">
        <v>-91268.307631578937</v>
      </c>
      <c r="D85" s="16">
        <v>-66419.528108108105</v>
      </c>
      <c r="E85" s="16">
        <v>-79532.214864864873</v>
      </c>
      <c r="F85" s="16">
        <v>-56491.425000000003</v>
      </c>
      <c r="G85" s="16">
        <v>-27834.089459459461</v>
      </c>
      <c r="H85" s="16">
        <v>-65606.595526315796</v>
      </c>
      <c r="I85" s="16">
        <v>-63065.154285714263</v>
      </c>
      <c r="J85" s="16">
        <v>14650.79911764706</v>
      </c>
      <c r="K85" s="16">
        <v>-88851.605312500018</v>
      </c>
      <c r="L85" s="16">
        <v>-57896.503870967746</v>
      </c>
      <c r="M85" s="16">
        <v>-36562.266774193551</v>
      </c>
      <c r="N85" s="16">
        <v>-84562.154642857146</v>
      </c>
    </row>
    <row r="86" spans="1:14" x14ac:dyDescent="0.25">
      <c r="A86" s="95"/>
      <c r="B86" s="4" t="s">
        <v>5</v>
      </c>
      <c r="C86" s="16">
        <v>17202.330323995069</v>
      </c>
      <c r="D86" s="16">
        <v>19362.180851029148</v>
      </c>
      <c r="E86" s="16">
        <v>19778.73048182702</v>
      </c>
      <c r="F86" s="16">
        <v>24760.949082630279</v>
      </c>
      <c r="G86" s="16">
        <v>21010.272164592348</v>
      </c>
      <c r="H86" s="16">
        <v>26737.185061574539</v>
      </c>
      <c r="I86" s="16">
        <v>32378.683465032562</v>
      </c>
      <c r="J86" s="16">
        <v>45181.243191029527</v>
      </c>
      <c r="K86" s="16">
        <v>36957.399237988393</v>
      </c>
      <c r="L86" s="16">
        <v>15265.39170047872</v>
      </c>
      <c r="M86" s="16">
        <v>31242.30258451539</v>
      </c>
      <c r="N86" s="16">
        <v>37749.185159011839</v>
      </c>
    </row>
    <row r="87" spans="1:14" x14ac:dyDescent="0.25">
      <c r="A87" s="95"/>
      <c r="B87" s="4" t="s">
        <v>9</v>
      </c>
      <c r="C87" s="16">
        <v>-118848.74</v>
      </c>
      <c r="D87" s="16">
        <v>-111398.48</v>
      </c>
      <c r="E87" s="16">
        <v>-132343</v>
      </c>
      <c r="F87" s="16">
        <v>-111805.81</v>
      </c>
      <c r="G87" s="16">
        <v>-93862.25</v>
      </c>
      <c r="H87" s="16">
        <v>-111972</v>
      </c>
      <c r="I87" s="16">
        <v>-125105.7</v>
      </c>
      <c r="J87" s="16">
        <v>-111934.55</v>
      </c>
      <c r="K87" s="16">
        <v>-197492.86</v>
      </c>
      <c r="L87" s="16">
        <v>-91634</v>
      </c>
      <c r="M87" s="16">
        <v>-93361</v>
      </c>
      <c r="N87" s="16">
        <v>-137816.14000000001</v>
      </c>
    </row>
    <row r="88" spans="1:14" ht="15.75" thickBot="1" x14ac:dyDescent="0.3">
      <c r="A88" s="99"/>
      <c r="B88" s="7" t="s">
        <v>10</v>
      </c>
      <c r="C88" s="32">
        <v>-31954.82</v>
      </c>
      <c r="D88" s="32">
        <v>-17987.52</v>
      </c>
      <c r="E88" s="32">
        <v>-42142.25</v>
      </c>
      <c r="F88" s="32">
        <v>8138</v>
      </c>
      <c r="G88" s="32">
        <v>17887.54</v>
      </c>
      <c r="H88" s="32">
        <v>8138</v>
      </c>
      <c r="I88" s="32">
        <v>25337</v>
      </c>
      <c r="J88" s="32">
        <v>100000</v>
      </c>
      <c r="K88" s="32">
        <v>-19464.25</v>
      </c>
      <c r="L88" s="32">
        <v>-13468.49</v>
      </c>
      <c r="M88" s="32">
        <v>41496.050000000003</v>
      </c>
      <c r="N88" s="32">
        <v>7666.77</v>
      </c>
    </row>
    <row r="89" spans="1:14" ht="15" customHeight="1" x14ac:dyDescent="0.25">
      <c r="A89" s="95" t="s">
        <v>37</v>
      </c>
      <c r="B89" s="4" t="s">
        <v>3</v>
      </c>
      <c r="C89" s="16">
        <v>0.25</v>
      </c>
      <c r="D89" s="16">
        <v>0.19</v>
      </c>
      <c r="E89" s="16">
        <v>0.18</v>
      </c>
      <c r="F89" s="16">
        <v>0.22</v>
      </c>
      <c r="G89" s="16">
        <v>0.32</v>
      </c>
      <c r="H89" s="16">
        <v>0.25</v>
      </c>
      <c r="I89" s="16">
        <v>0.45</v>
      </c>
      <c r="J89" s="16">
        <v>0.44</v>
      </c>
      <c r="K89" s="16">
        <v>0.52500000000000002</v>
      </c>
      <c r="L89" s="16">
        <v>0.34</v>
      </c>
      <c r="M89" s="16">
        <v>0.35</v>
      </c>
      <c r="N89" s="16">
        <v>0.25</v>
      </c>
    </row>
    <row r="90" spans="1:14" x14ac:dyDescent="0.25">
      <c r="A90" s="95"/>
      <c r="B90" s="4" t="s">
        <v>4</v>
      </c>
      <c r="C90" s="16">
        <v>0.27</v>
      </c>
      <c r="D90" s="16">
        <v>0.1238709677419355</v>
      </c>
      <c r="E90" s="16">
        <v>0.21870967741935479</v>
      </c>
      <c r="F90" s="16">
        <v>0.22483870967741931</v>
      </c>
      <c r="G90" s="16">
        <v>0.3174193548387097</v>
      </c>
      <c r="H90" s="16">
        <v>0.242258064516129</v>
      </c>
      <c r="I90" s="16">
        <v>0.4383333333333333</v>
      </c>
      <c r="J90" s="16">
        <v>0.44370370370370388</v>
      </c>
      <c r="K90" s="16">
        <v>0.52307692307692311</v>
      </c>
      <c r="L90" s="16">
        <v>0.37</v>
      </c>
      <c r="M90" s="16">
        <v>0.33560000000000012</v>
      </c>
      <c r="N90" s="16">
        <v>0.28652173913043483</v>
      </c>
    </row>
    <row r="91" spans="1:14" x14ac:dyDescent="0.25">
      <c r="A91" s="95"/>
      <c r="B91" s="4" t="s">
        <v>5</v>
      </c>
      <c r="C91" s="16">
        <v>8.136338242723197E-2</v>
      </c>
      <c r="D91" s="16">
        <v>0.20477104970112089</v>
      </c>
      <c r="E91" s="16">
        <v>0.16831997178952299</v>
      </c>
      <c r="F91" s="16">
        <v>8.1439997042482559E-2</v>
      </c>
      <c r="G91" s="16">
        <v>6.8262617487440072E-2</v>
      </c>
      <c r="H91" s="16">
        <v>0.111196812826608</v>
      </c>
      <c r="I91" s="16">
        <v>9.8333820376740461E-2</v>
      </c>
      <c r="J91" s="16">
        <v>9.3032175912346346E-2</v>
      </c>
      <c r="K91" s="16">
        <v>0.12883382260165169</v>
      </c>
      <c r="L91" s="16">
        <v>0.1194654761845446</v>
      </c>
      <c r="M91" s="16">
        <v>0.14526068520651639</v>
      </c>
      <c r="N91" s="16">
        <v>0.1240091160744452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-0.56000000000000005</v>
      </c>
      <c r="E92" s="16">
        <v>-0.06</v>
      </c>
      <c r="F92" s="16">
        <v>0.01</v>
      </c>
      <c r="G92" s="16">
        <v>0.1</v>
      </c>
      <c r="H92" s="16">
        <v>-0.03</v>
      </c>
      <c r="I92" s="16">
        <v>0.21</v>
      </c>
      <c r="J92" s="16">
        <v>0.28999999999999998</v>
      </c>
      <c r="K92" s="16">
        <v>0.25</v>
      </c>
      <c r="L92" s="16">
        <v>0.21</v>
      </c>
      <c r="M92" s="16">
        <v>-0.09</v>
      </c>
      <c r="N92" s="16">
        <v>0.16</v>
      </c>
    </row>
    <row r="93" spans="1:14" x14ac:dyDescent="0.25">
      <c r="A93" s="95"/>
      <c r="B93" s="4" t="s">
        <v>10</v>
      </c>
      <c r="C93" s="16">
        <v>0.46</v>
      </c>
      <c r="D93" s="16">
        <v>0.41</v>
      </c>
      <c r="E93" s="16">
        <v>0.69</v>
      </c>
      <c r="F93" s="16">
        <v>0.41</v>
      </c>
      <c r="G93" s="16">
        <v>0.45</v>
      </c>
      <c r="H93" s="16">
        <v>0.52</v>
      </c>
      <c r="I93" s="16">
        <v>0.62</v>
      </c>
      <c r="J93" s="16">
        <v>0.59</v>
      </c>
      <c r="K93" s="16">
        <v>0.75</v>
      </c>
      <c r="L93" s="16">
        <v>0.65</v>
      </c>
      <c r="M93" s="16">
        <v>0.67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7.7</v>
      </c>
      <c r="D94" s="17">
        <v>7.7</v>
      </c>
      <c r="E94" s="17">
        <v>7.7</v>
      </c>
      <c r="F94" s="17">
        <v>7.7</v>
      </c>
      <c r="G94" s="17">
        <v>7.7</v>
      </c>
      <c r="H94" s="17">
        <v>7.6</v>
      </c>
      <c r="I94" s="17">
        <v>7.585</v>
      </c>
      <c r="J94" s="17">
        <v>7.8</v>
      </c>
      <c r="K94" s="17">
        <v>7.8</v>
      </c>
      <c r="L94" s="17">
        <v>7.87</v>
      </c>
      <c r="M94" s="17">
        <v>7.88</v>
      </c>
      <c r="N94" s="17">
        <v>7.88</v>
      </c>
    </row>
    <row r="95" spans="1:14" x14ac:dyDescent="0.25">
      <c r="A95" s="86"/>
      <c r="B95" s="5" t="s">
        <v>4</v>
      </c>
      <c r="C95" s="17">
        <v>7.7117142857142857</v>
      </c>
      <c r="D95" s="17">
        <v>7.7474285714285704</v>
      </c>
      <c r="E95" s="17">
        <v>7.7428571428571447</v>
      </c>
      <c r="F95" s="17">
        <v>7.7274285714285709</v>
      </c>
      <c r="G95" s="17">
        <v>7.6565714285714286</v>
      </c>
      <c r="H95" s="17">
        <v>7.596000000000001</v>
      </c>
      <c r="I95" s="17">
        <v>7.5364705882352947</v>
      </c>
      <c r="J95" s="17">
        <v>7.6927586206896539</v>
      </c>
      <c r="K95" s="17">
        <v>7.8092857142857124</v>
      </c>
      <c r="L95" s="17">
        <v>7.9217857142857167</v>
      </c>
      <c r="M95" s="17">
        <v>7.851851851851853</v>
      </c>
      <c r="N95" s="17">
        <v>7.8060000000000009</v>
      </c>
    </row>
    <row r="96" spans="1:14" x14ac:dyDescent="0.25">
      <c r="A96" s="86"/>
      <c r="B96" s="5" t="s">
        <v>5</v>
      </c>
      <c r="C96" s="17">
        <v>0.40856625723941242</v>
      </c>
      <c r="D96" s="17">
        <v>0.47902070971528438</v>
      </c>
      <c r="E96" s="17">
        <v>0.47910192596376078</v>
      </c>
      <c r="F96" s="17">
        <v>0.47826489618659002</v>
      </c>
      <c r="G96" s="17">
        <v>0.46679093983560238</v>
      </c>
      <c r="H96" s="17">
        <v>0.48926234992979328</v>
      </c>
      <c r="I96" s="17">
        <v>0.51761622821816022</v>
      </c>
      <c r="J96" s="17">
        <v>0.53344498010388064</v>
      </c>
      <c r="K96" s="17">
        <v>0.55231451434062695</v>
      </c>
      <c r="L96" s="17">
        <v>0.56464379837878242</v>
      </c>
      <c r="M96" s="17">
        <v>0.54965049760340412</v>
      </c>
      <c r="N96" s="17">
        <v>0.58150666376233406</v>
      </c>
    </row>
    <row r="97" spans="1:14" x14ac:dyDescent="0.25">
      <c r="A97" s="86"/>
      <c r="B97" s="5" t="s">
        <v>9</v>
      </c>
      <c r="C97" s="17">
        <v>6.94</v>
      </c>
      <c r="D97" s="17">
        <v>6.93</v>
      </c>
      <c r="E97" s="17">
        <v>6.9</v>
      </c>
      <c r="F97" s="17">
        <v>6.88</v>
      </c>
      <c r="G97" s="17">
        <v>6.78</v>
      </c>
      <c r="H97" s="17">
        <v>6.71</v>
      </c>
      <c r="I97" s="17">
        <v>6.66</v>
      </c>
      <c r="J97" s="17">
        <v>6.67</v>
      </c>
      <c r="K97" s="17">
        <v>6.69</v>
      </c>
      <c r="L97" s="17">
        <v>6.71</v>
      </c>
      <c r="M97" s="17">
        <v>6.73</v>
      </c>
      <c r="N97" s="17">
        <v>6.75</v>
      </c>
    </row>
    <row r="98" spans="1:14" x14ac:dyDescent="0.25">
      <c r="A98" s="86"/>
      <c r="B98" s="33" t="s">
        <v>10</v>
      </c>
      <c r="C98" s="14">
        <v>8.6300000000000008</v>
      </c>
      <c r="D98" s="14">
        <v>9.1</v>
      </c>
      <c r="E98" s="14">
        <v>8.9</v>
      </c>
      <c r="F98" s="14">
        <v>8.6999999999999993</v>
      </c>
      <c r="G98" s="14">
        <v>8.51</v>
      </c>
      <c r="H98" s="14">
        <v>8.51</v>
      </c>
      <c r="I98" s="14">
        <v>8.52</v>
      </c>
      <c r="J98" s="14">
        <v>8.52</v>
      </c>
      <c r="K98" s="14">
        <v>8.65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100757</v>
      </c>
      <c r="D99" s="16">
        <v>100886</v>
      </c>
      <c r="E99" s="16">
        <v>100944</v>
      </c>
      <c r="F99" s="16">
        <v>101097.355</v>
      </c>
      <c r="G99" s="16">
        <v>101286.395</v>
      </c>
      <c r="H99" s="16">
        <v>101402.89</v>
      </c>
      <c r="I99" s="16">
        <v>101506.11</v>
      </c>
      <c r="J99" s="16">
        <v>101398</v>
      </c>
      <c r="K99" s="16">
        <v>101560.5</v>
      </c>
      <c r="L99" s="16">
        <v>101387.64</v>
      </c>
      <c r="M99" s="16">
        <v>101852.395</v>
      </c>
      <c r="N99" s="16">
        <v>102033.5</v>
      </c>
    </row>
    <row r="100" spans="1:14" x14ac:dyDescent="0.25">
      <c r="A100" s="95"/>
      <c r="B100" s="4" t="s">
        <v>4</v>
      </c>
      <c r="C100" s="16">
        <v>100550.2014285714</v>
      </c>
      <c r="D100" s="16">
        <v>100691.4859259259</v>
      </c>
      <c r="E100" s="16">
        <v>100617.2217857143</v>
      </c>
      <c r="F100" s="16">
        <v>100816.3046428571</v>
      </c>
      <c r="G100" s="16">
        <v>101075.5489285714</v>
      </c>
      <c r="H100" s="16">
        <v>101277.2728571428</v>
      </c>
      <c r="I100" s="16">
        <v>101430</v>
      </c>
      <c r="J100" s="16">
        <v>101270.12478260871</v>
      </c>
      <c r="K100" s="16">
        <v>101338.0772727273</v>
      </c>
      <c r="L100" s="16">
        <v>101227.70761904759</v>
      </c>
      <c r="M100" s="16">
        <v>101669.47349999999</v>
      </c>
      <c r="N100" s="16">
        <v>101945.76333333339</v>
      </c>
    </row>
    <row r="101" spans="1:14" x14ac:dyDescent="0.25">
      <c r="A101" s="95"/>
      <c r="B101" s="4" t="s">
        <v>5</v>
      </c>
      <c r="C101" s="16">
        <v>1060.6804707660799</v>
      </c>
      <c r="D101" s="16">
        <v>1127.5760199078479</v>
      </c>
      <c r="E101" s="16">
        <v>1469.491647609125</v>
      </c>
      <c r="F101" s="16">
        <v>1577.4457625764021</v>
      </c>
      <c r="G101" s="16">
        <v>1706.0345111578999</v>
      </c>
      <c r="H101" s="16">
        <v>1835.0651431526251</v>
      </c>
      <c r="I101" s="16">
        <v>1993.910098332105</v>
      </c>
      <c r="J101" s="16">
        <v>2089.2979654569272</v>
      </c>
      <c r="K101" s="16">
        <v>2062.7400782389359</v>
      </c>
      <c r="L101" s="16">
        <v>2203.812393573699</v>
      </c>
      <c r="M101" s="16">
        <v>2077.3390872796172</v>
      </c>
      <c r="N101" s="16">
        <v>2244.9031381619561</v>
      </c>
    </row>
    <row r="102" spans="1:14" x14ac:dyDescent="0.25">
      <c r="A102" s="95"/>
      <c r="B102" s="4" t="s">
        <v>9</v>
      </c>
      <c r="C102" s="16">
        <v>98085</v>
      </c>
      <c r="D102" s="16">
        <v>98100</v>
      </c>
      <c r="E102" s="16">
        <v>96314.87</v>
      </c>
      <c r="F102" s="16">
        <v>96332.38</v>
      </c>
      <c r="G102" s="16">
        <v>96349.88</v>
      </c>
      <c r="H102" s="16">
        <v>96367.38</v>
      </c>
      <c r="I102" s="16">
        <v>96384.88</v>
      </c>
      <c r="J102" s="16">
        <v>96402.38</v>
      </c>
      <c r="K102" s="16">
        <v>96419.88</v>
      </c>
      <c r="L102" s="16">
        <v>96437.38</v>
      </c>
      <c r="M102" s="16">
        <v>98000</v>
      </c>
      <c r="N102" s="16">
        <v>97582</v>
      </c>
    </row>
    <row r="103" spans="1:14" ht="15.75" thickBot="1" x14ac:dyDescent="0.3">
      <c r="A103" s="99"/>
      <c r="B103" s="7" t="s">
        <v>10</v>
      </c>
      <c r="C103" s="32">
        <v>102317</v>
      </c>
      <c r="D103" s="32">
        <v>102787.5</v>
      </c>
      <c r="E103" s="32">
        <v>103293.2</v>
      </c>
      <c r="F103" s="32">
        <v>104018.5</v>
      </c>
      <c r="G103" s="32">
        <v>104740</v>
      </c>
      <c r="H103" s="32">
        <v>105357.8</v>
      </c>
      <c r="I103" s="32">
        <v>105792.8</v>
      </c>
      <c r="J103" s="32">
        <v>105618.3</v>
      </c>
      <c r="K103" s="32">
        <v>105443.3</v>
      </c>
      <c r="L103" s="32">
        <v>105594</v>
      </c>
      <c r="M103" s="32">
        <v>105942</v>
      </c>
      <c r="N103" s="32">
        <v>106369.7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C318-8343-48C6-B77F-C7194A8D6FBD}">
  <dimension ref="A10:N103"/>
  <sheetViews>
    <sheetView topLeftCell="A51" workbookViewId="0">
      <selection activeCell="N63" sqref="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2612560.9550000001</v>
      </c>
      <c r="D15" s="11">
        <v>2744124.52</v>
      </c>
      <c r="E15" s="11">
        <v>2916559</v>
      </c>
      <c r="F15" s="11">
        <v>3122956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2609495.7000000002</v>
      </c>
      <c r="D16" s="13">
        <v>2730757.2990909088</v>
      </c>
      <c r="E16" s="13">
        <v>2886611.1264999998</v>
      </c>
      <c r="F16" s="13">
        <v>3087651.162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60923.699086150722</v>
      </c>
      <c r="D17" s="13">
        <v>97718.860214497443</v>
      </c>
      <c r="E17" s="13">
        <v>149913.4543128323</v>
      </c>
      <c r="F17" s="13">
        <v>134933.25417580991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2765802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2131881</v>
      </c>
      <c r="D20" s="14">
        <v>2235326.62</v>
      </c>
      <c r="E20" s="14">
        <v>2385000</v>
      </c>
      <c r="F20" s="14">
        <v>2551000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2131508.160416666</v>
      </c>
      <c r="D21" s="14">
        <v>2231642.4275555559</v>
      </c>
      <c r="E21" s="14">
        <v>2376417.643255814</v>
      </c>
      <c r="F21" s="14">
        <v>2526083.956571429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33877.147235211203</v>
      </c>
      <c r="D22" s="14">
        <v>58700.002521387891</v>
      </c>
      <c r="E22" s="14">
        <v>106848.14205165009</v>
      </c>
      <c r="F22" s="14">
        <v>140221.23584813139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2059575</v>
      </c>
      <c r="D23" s="14">
        <v>2055262.9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2245979.7000000002</v>
      </c>
      <c r="D24" s="14">
        <v>2358164.11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2209432</v>
      </c>
      <c r="D25" s="12">
        <v>2333021</v>
      </c>
      <c r="E25" s="12">
        <v>2471094</v>
      </c>
      <c r="F25" s="12">
        <v>2611446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2217178.8918750002</v>
      </c>
      <c r="D26" s="12">
        <v>2332266.8834782611</v>
      </c>
      <c r="E26" s="12">
        <v>2470285.552558139</v>
      </c>
      <c r="F26" s="12">
        <v>2603328.192857143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43134.62484491041</v>
      </c>
      <c r="D27" s="12">
        <v>64807.225761076887</v>
      </c>
      <c r="E27" s="12">
        <v>100896.23614640439</v>
      </c>
      <c r="F27" s="12">
        <v>112980.5455667256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2153066</v>
      </c>
      <c r="D28" s="12">
        <v>2128035.23</v>
      </c>
      <c r="E28" s="12">
        <v>2139080</v>
      </c>
      <c r="F28" s="12">
        <v>2376363.66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2374109</v>
      </c>
      <c r="D29" s="12">
        <v>2478000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-81424.404999999999</v>
      </c>
      <c r="D30" s="14">
        <v>-95341</v>
      </c>
      <c r="E30" s="14">
        <v>-82299.5</v>
      </c>
      <c r="F30" s="14">
        <v>-62891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-84057.715416666673</v>
      </c>
      <c r="D31" s="14">
        <v>-101581.30404255319</v>
      </c>
      <c r="E31" s="14">
        <v>-83645.749999999985</v>
      </c>
      <c r="F31" s="14">
        <v>-67214.998378378383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30360.530567865109</v>
      </c>
      <c r="D32" s="14">
        <v>50549.014558311799</v>
      </c>
      <c r="E32" s="14">
        <v>49247.743173610623</v>
      </c>
      <c r="F32" s="14">
        <v>62058.190343914648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-196352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13810</v>
      </c>
      <c r="F34" s="14">
        <v>82004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77.454999999999998</v>
      </c>
      <c r="D35" s="12">
        <v>80.099999999999994</v>
      </c>
      <c r="E35" s="12">
        <v>82.614999999999995</v>
      </c>
      <c r="F35" s="12">
        <v>84.800000000000011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77.59204545454547</v>
      </c>
      <c r="D36" s="12">
        <v>80.035238095238071</v>
      </c>
      <c r="E36" s="12">
        <v>83.005000000000024</v>
      </c>
      <c r="F36" s="12">
        <v>85.394411764705879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1.0482778336349989</v>
      </c>
      <c r="D37" s="12">
        <v>1.481963493337985</v>
      </c>
      <c r="E37" s="12">
        <v>2.145138809685867</v>
      </c>
      <c r="F37" s="12">
        <v>2.0547877442200191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78.900000000000006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-735709.67999999982</v>
      </c>
      <c r="D40" s="14">
        <v>-695056.97</v>
      </c>
      <c r="E40" s="14">
        <v>-669655</v>
      </c>
      <c r="F40" s="14">
        <v>-654348.26500000001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-688869.43694444455</v>
      </c>
      <c r="D41" s="14">
        <v>-695433.30942857149</v>
      </c>
      <c r="E41" s="14">
        <v>-664707.80939393945</v>
      </c>
      <c r="F41" s="14">
        <v>-647514.3878571426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195657.30671967639</v>
      </c>
      <c r="D42" s="14">
        <v>196314.69271773641</v>
      </c>
      <c r="E42" s="14">
        <v>241923.49142607319</v>
      </c>
      <c r="F42" s="14">
        <v>268716.53049863531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-963943</v>
      </c>
      <c r="D43" s="14">
        <v>-981823.71</v>
      </c>
      <c r="E43" s="14">
        <v>-1059821</v>
      </c>
      <c r="F43" s="14">
        <v>-1099751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4.4450000000000003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4.2793103448275867</v>
      </c>
      <c r="D46" s="12">
        <v>4.543571428571429</v>
      </c>
      <c r="E46" s="12">
        <v>4.5053571428571439</v>
      </c>
      <c r="F46" s="12">
        <v>4.2992000000000008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0.57414489855089679</v>
      </c>
      <c r="D47" s="12">
        <v>0.47638464295391381</v>
      </c>
      <c r="E47" s="12">
        <v>0.4216851743224867</v>
      </c>
      <c r="F47" s="12">
        <v>0.50404960073389604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2.62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5.7</v>
      </c>
      <c r="D49" s="12">
        <v>5.4</v>
      </c>
      <c r="E49" s="12">
        <v>5.3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</v>
      </c>
      <c r="D50" s="14">
        <v>3.74</v>
      </c>
      <c r="E50" s="14">
        <v>3.6</v>
      </c>
      <c r="F50" s="14">
        <v>3.53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4.0178571428571432</v>
      </c>
      <c r="D51" s="14">
        <v>3.7907407407407399</v>
      </c>
      <c r="E51" s="14">
        <v>3.629999999999999</v>
      </c>
      <c r="F51" s="14">
        <v>3.4643478260869571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0.44844056662944948</v>
      </c>
      <c r="D52" s="14">
        <v>0.40071019573834271</v>
      </c>
      <c r="E52" s="14">
        <v>0.37740001222942388</v>
      </c>
      <c r="F52" s="14">
        <v>0.40082671484816018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4.3899999999999997</v>
      </c>
      <c r="E54" s="14">
        <v>4.49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11531765.98</v>
      </c>
      <c r="D55" s="12">
        <v>12252539.279999999</v>
      </c>
      <c r="E55" s="12">
        <v>12975068.1</v>
      </c>
      <c r="F55" s="12">
        <v>13734921.25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11524035.720000001</v>
      </c>
      <c r="D56" s="12">
        <v>12257810.49428571</v>
      </c>
      <c r="E56" s="12">
        <v>12973871.782</v>
      </c>
      <c r="F56" s="12">
        <v>13731170.77931034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112170.5652729635</v>
      </c>
      <c r="D57" s="12">
        <v>252253.2228315956</v>
      </c>
      <c r="E57" s="12">
        <v>341583.3170140583</v>
      </c>
      <c r="F57" s="12">
        <v>392757.78406451287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11715762.630000001</v>
      </c>
      <c r="D59" s="12">
        <v>12978540</v>
      </c>
      <c r="E59" s="12">
        <v>13943003</v>
      </c>
      <c r="F59" s="12">
        <v>14424370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9" t="s">
        <v>60</v>
      </c>
      <c r="I63" s="9" t="s">
        <v>61</v>
      </c>
      <c r="J63" s="9" t="s">
        <v>62</v>
      </c>
      <c r="K63" s="9" t="s">
        <v>63</v>
      </c>
      <c r="L63" s="9" t="s">
        <v>64</v>
      </c>
      <c r="M63" s="9" t="s">
        <v>66</v>
      </c>
      <c r="N63" s="55">
        <v>45809</v>
      </c>
    </row>
    <row r="64" spans="1:14" ht="15" customHeight="1" x14ac:dyDescent="0.25">
      <c r="A64" s="94" t="s">
        <v>11</v>
      </c>
      <c r="B64" s="4" t="s">
        <v>3</v>
      </c>
      <c r="C64" s="16">
        <v>221845.04500000001</v>
      </c>
      <c r="D64" s="16">
        <v>195053.5</v>
      </c>
      <c r="E64" s="16">
        <v>199984</v>
      </c>
      <c r="F64" s="16">
        <v>234498</v>
      </c>
      <c r="G64" s="16">
        <v>203032.2</v>
      </c>
      <c r="H64" s="16">
        <v>256559</v>
      </c>
      <c r="I64" s="16">
        <v>292744</v>
      </c>
      <c r="J64" s="16">
        <v>198609.63</v>
      </c>
      <c r="K64" s="16">
        <v>206349.95</v>
      </c>
      <c r="L64" s="16">
        <v>240241.01</v>
      </c>
      <c r="M64" s="16">
        <v>210863.39</v>
      </c>
      <c r="N64" s="16">
        <v>210923.96</v>
      </c>
    </row>
    <row r="65" spans="1:14" x14ac:dyDescent="0.25">
      <c r="A65" s="95"/>
      <c r="B65" s="4" t="s">
        <v>4</v>
      </c>
      <c r="C65" s="16">
        <v>220807.03666666671</v>
      </c>
      <c r="D65" s="16">
        <v>195262.46782608691</v>
      </c>
      <c r="E65" s="16">
        <v>200385.19152173909</v>
      </c>
      <c r="F65" s="16">
        <v>230882.42936170209</v>
      </c>
      <c r="G65" s="16">
        <v>203042.00608695651</v>
      </c>
      <c r="H65" s="16">
        <v>254329.56369565221</v>
      </c>
      <c r="I65" s="16">
        <v>279850.47538461542</v>
      </c>
      <c r="J65" s="16">
        <v>198082.85131578939</v>
      </c>
      <c r="K65" s="16">
        <v>204800.23027027029</v>
      </c>
      <c r="L65" s="16">
        <v>239565.05736842111</v>
      </c>
      <c r="M65" s="16">
        <v>210094.0106451613</v>
      </c>
      <c r="N65" s="16">
        <v>212369.51533333329</v>
      </c>
    </row>
    <row r="66" spans="1:14" x14ac:dyDescent="0.25">
      <c r="A66" s="95"/>
      <c r="B66" s="4" t="s">
        <v>5</v>
      </c>
      <c r="C66" s="16">
        <v>6995.9031382606217</v>
      </c>
      <c r="D66" s="16">
        <v>6863.355798233235</v>
      </c>
      <c r="E66" s="16">
        <v>14765.621811905739</v>
      </c>
      <c r="F66" s="16">
        <v>18217.770268865221</v>
      </c>
      <c r="G66" s="16">
        <v>9770.4101478432185</v>
      </c>
      <c r="H66" s="16">
        <v>17114.042197357299</v>
      </c>
      <c r="I66" s="16">
        <v>28268.503360595401</v>
      </c>
      <c r="J66" s="16">
        <v>12390.56215025474</v>
      </c>
      <c r="K66" s="16">
        <v>11623.65592536055</v>
      </c>
      <c r="L66" s="16">
        <v>13798.167627570851</v>
      </c>
      <c r="M66" s="16">
        <v>14732.66389069968</v>
      </c>
      <c r="N66" s="16">
        <v>13669.602319988409</v>
      </c>
    </row>
    <row r="67" spans="1:14" ht="15" customHeight="1" x14ac:dyDescent="0.25">
      <c r="A67" s="95"/>
      <c r="B67" s="4" t="s">
        <v>9</v>
      </c>
      <c r="C67" s="16">
        <v>202303.4</v>
      </c>
      <c r="D67" s="16">
        <v>181102</v>
      </c>
      <c r="E67" s="16">
        <v>162835</v>
      </c>
      <c r="F67" s="16">
        <v>159168.51999999999</v>
      </c>
      <c r="G67" s="16">
        <v>177951.95</v>
      </c>
      <c r="H67" s="16">
        <v>204201.15</v>
      </c>
      <c r="I67" s="16">
        <v>202778</v>
      </c>
      <c r="J67" s="16">
        <v>162353.26</v>
      </c>
      <c r="K67" s="16">
        <v>158984.79</v>
      </c>
      <c r="L67" s="16">
        <v>200869.38</v>
      </c>
      <c r="M67" s="16">
        <v>170815.95</v>
      </c>
      <c r="N67" s="16">
        <v>165492.32999999999</v>
      </c>
    </row>
    <row r="68" spans="1:14" x14ac:dyDescent="0.25">
      <c r="A68" s="95"/>
      <c r="B68" s="4" t="s">
        <v>10</v>
      </c>
      <c r="C68" s="16">
        <v>238657.58</v>
      </c>
      <c r="D68" s="16">
        <v>212525.42</v>
      </c>
      <c r="E68" s="16">
        <v>248731</v>
      </c>
      <c r="F68" s="16">
        <v>262248.67</v>
      </c>
      <c r="G68" s="16">
        <v>227405.37</v>
      </c>
      <c r="H68" s="16">
        <v>290212</v>
      </c>
      <c r="I68" s="16">
        <v>314492</v>
      </c>
      <c r="J68" s="16">
        <v>237710</v>
      </c>
      <c r="K68" s="16">
        <v>222547.34</v>
      </c>
      <c r="L68" s="16">
        <v>268358</v>
      </c>
      <c r="M68" s="16">
        <v>239275</v>
      </c>
      <c r="N68" s="16">
        <v>243980</v>
      </c>
    </row>
    <row r="69" spans="1:14" ht="15" customHeight="1" x14ac:dyDescent="0.25">
      <c r="A69" s="86" t="s">
        <v>6</v>
      </c>
      <c r="B69" s="5" t="s">
        <v>3</v>
      </c>
      <c r="C69" s="17">
        <v>180976.5</v>
      </c>
      <c r="D69" s="17">
        <v>155000</v>
      </c>
      <c r="E69" s="17">
        <v>168546</v>
      </c>
      <c r="F69" s="17">
        <v>201100</v>
      </c>
      <c r="G69" s="17">
        <v>159834</v>
      </c>
      <c r="H69" s="17">
        <v>209868</v>
      </c>
      <c r="I69" s="17">
        <v>247159.1</v>
      </c>
      <c r="J69" s="17">
        <v>142939.6</v>
      </c>
      <c r="K69" s="17">
        <v>170105</v>
      </c>
      <c r="L69" s="17">
        <v>203682</v>
      </c>
      <c r="M69" s="17">
        <v>164311.69</v>
      </c>
      <c r="N69" s="17">
        <v>170161</v>
      </c>
    </row>
    <row r="70" spans="1:14" x14ac:dyDescent="0.25">
      <c r="A70" s="86"/>
      <c r="B70" s="5" t="s">
        <v>4</v>
      </c>
      <c r="C70" s="17">
        <v>182750.85142857139</v>
      </c>
      <c r="D70" s="17">
        <v>155941.8104255319</v>
      </c>
      <c r="E70" s="17">
        <v>171104.28612244889</v>
      </c>
      <c r="F70" s="17">
        <v>198488.90106382981</v>
      </c>
      <c r="G70" s="17">
        <v>160456.80693877549</v>
      </c>
      <c r="H70" s="17">
        <v>208960.43255319149</v>
      </c>
      <c r="I70" s="17">
        <v>236163.1825</v>
      </c>
      <c r="J70" s="17">
        <v>144536.32425000001</v>
      </c>
      <c r="K70" s="17">
        <v>169320.98525</v>
      </c>
      <c r="L70" s="17">
        <v>200361.12666666671</v>
      </c>
      <c r="M70" s="17">
        <v>165761.77757575759</v>
      </c>
      <c r="N70" s="17">
        <v>169839.94677419361</v>
      </c>
    </row>
    <row r="71" spans="1:14" x14ac:dyDescent="0.25">
      <c r="A71" s="86"/>
      <c r="B71" s="5" t="s">
        <v>5</v>
      </c>
      <c r="C71" s="17">
        <v>7820.1350126100733</v>
      </c>
      <c r="D71" s="17">
        <v>6317.2144341804042</v>
      </c>
      <c r="E71" s="17">
        <v>15878.24427192254</v>
      </c>
      <c r="F71" s="17">
        <v>12400.17163466529</v>
      </c>
      <c r="G71" s="17">
        <v>11498.254395281439</v>
      </c>
      <c r="H71" s="17">
        <v>18519.883527809689</v>
      </c>
      <c r="I71" s="17">
        <v>28988.256836269531</v>
      </c>
      <c r="J71" s="17">
        <v>12136.64945415329</v>
      </c>
      <c r="K71" s="17">
        <v>9546.9248296745445</v>
      </c>
      <c r="L71" s="17">
        <v>15688.551987137889</v>
      </c>
      <c r="M71" s="17">
        <v>13732.41807957657</v>
      </c>
      <c r="N71" s="17">
        <v>10451.315347712431</v>
      </c>
    </row>
    <row r="72" spans="1:14" ht="15" customHeight="1" x14ac:dyDescent="0.25">
      <c r="A72" s="86"/>
      <c r="B72" s="5" t="s">
        <v>9</v>
      </c>
      <c r="C72" s="17">
        <v>161204.23000000001</v>
      </c>
      <c r="D72" s="17">
        <v>139861</v>
      </c>
      <c r="E72" s="17">
        <v>126000</v>
      </c>
      <c r="F72" s="17">
        <v>146987.6</v>
      </c>
      <c r="G72" s="17">
        <v>126000</v>
      </c>
      <c r="H72" s="17">
        <v>146531.6</v>
      </c>
      <c r="I72" s="17">
        <v>146303.6</v>
      </c>
      <c r="J72" s="17">
        <v>115119</v>
      </c>
      <c r="K72" s="17">
        <v>144090</v>
      </c>
      <c r="L72" s="17">
        <v>155195</v>
      </c>
      <c r="M72" s="17">
        <v>136856</v>
      </c>
      <c r="N72" s="17">
        <v>143754</v>
      </c>
    </row>
    <row r="73" spans="1:14" x14ac:dyDescent="0.25">
      <c r="A73" s="86"/>
      <c r="B73" s="5" t="s">
        <v>10</v>
      </c>
      <c r="C73" s="17">
        <v>208119</v>
      </c>
      <c r="D73" s="17">
        <v>171250.94</v>
      </c>
      <c r="E73" s="17">
        <v>215340.06</v>
      </c>
      <c r="F73" s="17">
        <v>222336</v>
      </c>
      <c r="G73" s="17">
        <v>188707</v>
      </c>
      <c r="H73" s="17">
        <v>258438</v>
      </c>
      <c r="I73" s="17">
        <v>266237.45</v>
      </c>
      <c r="J73" s="17">
        <v>176093</v>
      </c>
      <c r="K73" s="17">
        <v>183133.11</v>
      </c>
      <c r="L73" s="17">
        <v>226807</v>
      </c>
      <c r="M73" s="17">
        <v>196175</v>
      </c>
      <c r="N73" s="17">
        <v>202503</v>
      </c>
    </row>
    <row r="74" spans="1:14" ht="15" customHeight="1" x14ac:dyDescent="0.25">
      <c r="A74" s="95" t="s">
        <v>7</v>
      </c>
      <c r="B74" s="4" t="s">
        <v>3</v>
      </c>
      <c r="C74" s="16">
        <v>190772.89</v>
      </c>
      <c r="D74" s="16">
        <v>176049</v>
      </c>
      <c r="E74" s="16">
        <v>169053.11</v>
      </c>
      <c r="F74" s="16">
        <v>171064.19</v>
      </c>
      <c r="G74" s="16">
        <v>177375</v>
      </c>
      <c r="H74" s="16">
        <v>213683.74</v>
      </c>
      <c r="I74" s="16">
        <v>168894.85</v>
      </c>
      <c r="J74" s="16">
        <v>177417.07</v>
      </c>
      <c r="K74" s="16">
        <v>176572.5</v>
      </c>
      <c r="L74" s="16">
        <v>187942</v>
      </c>
      <c r="M74" s="16">
        <v>208683.37</v>
      </c>
      <c r="N74" s="16">
        <v>211267.58</v>
      </c>
    </row>
    <row r="75" spans="1:14" x14ac:dyDescent="0.25">
      <c r="A75" s="95"/>
      <c r="B75" s="4" t="s">
        <v>4</v>
      </c>
      <c r="C75" s="16">
        <v>191118.56159999999</v>
      </c>
      <c r="D75" s="16">
        <v>177061.4838297872</v>
      </c>
      <c r="E75" s="16">
        <v>172183.22085106379</v>
      </c>
      <c r="F75" s="16">
        <v>170786.42297872339</v>
      </c>
      <c r="G75" s="16">
        <v>176990.35276595739</v>
      </c>
      <c r="H75" s="16">
        <v>220875.17897959179</v>
      </c>
      <c r="I75" s="16">
        <v>169740.6225</v>
      </c>
      <c r="J75" s="16">
        <v>182558.06150000001</v>
      </c>
      <c r="K75" s="16">
        <v>175800.5275</v>
      </c>
      <c r="L75" s="16">
        <v>184042.92550000001</v>
      </c>
      <c r="M75" s="16">
        <v>210570.56575757571</v>
      </c>
      <c r="N75" s="16">
        <v>210919.21906249999</v>
      </c>
    </row>
    <row r="76" spans="1:14" x14ac:dyDescent="0.25">
      <c r="A76" s="95"/>
      <c r="B76" s="4" t="s">
        <v>5</v>
      </c>
      <c r="C76" s="16">
        <v>9991.014006852145</v>
      </c>
      <c r="D76" s="16">
        <v>7674.0466117307014</v>
      </c>
      <c r="E76" s="16">
        <v>8016.4361564233877</v>
      </c>
      <c r="F76" s="16">
        <v>5538.7892002207718</v>
      </c>
      <c r="G76" s="16">
        <v>8159.1943237810228</v>
      </c>
      <c r="H76" s="16">
        <v>38742.114494020767</v>
      </c>
      <c r="I76" s="16">
        <v>9274.2273291798501</v>
      </c>
      <c r="J76" s="16">
        <v>18772.562127863239</v>
      </c>
      <c r="K76" s="16">
        <v>9490.9002324903795</v>
      </c>
      <c r="L76" s="16">
        <v>11610.510431332539</v>
      </c>
      <c r="M76" s="16">
        <v>24346.899935331101</v>
      </c>
      <c r="N76" s="16">
        <v>22292.87922825776</v>
      </c>
    </row>
    <row r="77" spans="1:14" ht="15" customHeight="1" x14ac:dyDescent="0.25">
      <c r="A77" s="95"/>
      <c r="B77" s="4" t="s">
        <v>9</v>
      </c>
      <c r="C77" s="16">
        <v>165260.1</v>
      </c>
      <c r="D77" s="16">
        <v>155000</v>
      </c>
      <c r="E77" s="16">
        <v>160000</v>
      </c>
      <c r="F77" s="16">
        <v>158000</v>
      </c>
      <c r="G77" s="16">
        <v>151547.20000000001</v>
      </c>
      <c r="H77" s="16">
        <v>116803</v>
      </c>
      <c r="I77" s="16">
        <v>146538</v>
      </c>
      <c r="J77" s="16">
        <v>148928.70000000001</v>
      </c>
      <c r="K77" s="16">
        <v>152791</v>
      </c>
      <c r="L77" s="16">
        <v>150284.4</v>
      </c>
      <c r="M77" s="16">
        <v>164379</v>
      </c>
      <c r="N77" s="16">
        <v>178641</v>
      </c>
    </row>
    <row r="78" spans="1:14" x14ac:dyDescent="0.25">
      <c r="A78" s="95"/>
      <c r="B78" s="4" t="s">
        <v>10</v>
      </c>
      <c r="C78" s="16">
        <v>217293</v>
      </c>
      <c r="D78" s="16">
        <v>197556</v>
      </c>
      <c r="E78" s="16">
        <v>195602.02</v>
      </c>
      <c r="F78" s="16">
        <v>180577.81</v>
      </c>
      <c r="G78" s="16">
        <v>199205.53</v>
      </c>
      <c r="H78" s="16">
        <v>325814.59999999998</v>
      </c>
      <c r="I78" s="16">
        <v>194331.23</v>
      </c>
      <c r="J78" s="16">
        <v>220885.49</v>
      </c>
      <c r="K78" s="16">
        <v>196237</v>
      </c>
      <c r="L78" s="16">
        <v>201003</v>
      </c>
      <c r="M78" s="16">
        <v>253580</v>
      </c>
      <c r="N78" s="16">
        <v>266718</v>
      </c>
    </row>
    <row r="79" spans="1:14" x14ac:dyDescent="0.25">
      <c r="A79" s="86" t="s">
        <v>8</v>
      </c>
      <c r="B79" s="5" t="s">
        <v>3</v>
      </c>
      <c r="C79" s="17">
        <v>-7282.14</v>
      </c>
      <c r="D79" s="17">
        <v>-19602.66</v>
      </c>
      <c r="E79" s="17">
        <v>-992</v>
      </c>
      <c r="F79" s="17">
        <v>28330.195</v>
      </c>
      <c r="G79" s="17">
        <v>-18585.5</v>
      </c>
      <c r="H79" s="17">
        <v>-3424.7</v>
      </c>
      <c r="I79" s="17">
        <v>77957</v>
      </c>
      <c r="J79" s="17">
        <v>-35318</v>
      </c>
      <c r="K79" s="17">
        <v>-5347</v>
      </c>
      <c r="L79" s="17">
        <v>14467.41</v>
      </c>
      <c r="M79" s="17">
        <v>-54685.684999999998</v>
      </c>
      <c r="N79" s="17">
        <v>-42783.15</v>
      </c>
    </row>
    <row r="80" spans="1:14" x14ac:dyDescent="0.25">
      <c r="A80" s="86"/>
      <c r="B80" s="5" t="s">
        <v>4</v>
      </c>
      <c r="C80" s="17">
        <v>-8022.5454901960784</v>
      </c>
      <c r="D80" s="17">
        <v>-17944.639183673469</v>
      </c>
      <c r="E80" s="17">
        <v>-306.17380000000043</v>
      </c>
      <c r="F80" s="17">
        <v>27050.236250000002</v>
      </c>
      <c r="G80" s="17">
        <v>-15070.752399999999</v>
      </c>
      <c r="H80" s="17">
        <v>-10813.290204081641</v>
      </c>
      <c r="I80" s="17">
        <v>65423.46780487807</v>
      </c>
      <c r="J80" s="17">
        <v>-37304.703902439032</v>
      </c>
      <c r="K80" s="17">
        <v>-5482.9870731707306</v>
      </c>
      <c r="L80" s="17">
        <v>15657.16536585366</v>
      </c>
      <c r="M80" s="17">
        <v>-45130.805588235293</v>
      </c>
      <c r="N80" s="17">
        <v>-39270.531562499993</v>
      </c>
    </row>
    <row r="81" spans="1:14" x14ac:dyDescent="0.25">
      <c r="A81" s="86"/>
      <c r="B81" s="5" t="s">
        <v>5</v>
      </c>
      <c r="C81" s="17">
        <v>10399.926102737711</v>
      </c>
      <c r="D81" s="17">
        <v>10722.10904914503</v>
      </c>
      <c r="E81" s="17">
        <v>16115.4514227052</v>
      </c>
      <c r="F81" s="17">
        <v>11902.99307999116</v>
      </c>
      <c r="G81" s="17">
        <v>11507.6213225386</v>
      </c>
      <c r="H81" s="17">
        <v>24408.129981028222</v>
      </c>
      <c r="I81" s="17">
        <v>30091.527365627138</v>
      </c>
      <c r="J81" s="17">
        <v>20230.981785201358</v>
      </c>
      <c r="K81" s="17">
        <v>8233.0341375805201</v>
      </c>
      <c r="L81" s="17">
        <v>11794.433076290919</v>
      </c>
      <c r="M81" s="17">
        <v>26181.207513023201</v>
      </c>
      <c r="N81" s="17">
        <v>23210.55053001226</v>
      </c>
    </row>
    <row r="82" spans="1:14" x14ac:dyDescent="0.25">
      <c r="A82" s="86"/>
      <c r="B82" s="5" t="s">
        <v>9</v>
      </c>
      <c r="C82" s="17">
        <v>-37222</v>
      </c>
      <c r="D82" s="17">
        <v>-44017.86</v>
      </c>
      <c r="E82" s="17">
        <v>-34056.67</v>
      </c>
      <c r="F82" s="17">
        <v>-6804.85</v>
      </c>
      <c r="G82" s="17">
        <v>-40965</v>
      </c>
      <c r="H82" s="17">
        <v>-92349.53</v>
      </c>
      <c r="I82" s="17">
        <v>-22363</v>
      </c>
      <c r="J82" s="17">
        <v>-84786.72</v>
      </c>
      <c r="K82" s="17">
        <v>-26672</v>
      </c>
      <c r="L82" s="17">
        <v>-9888.3799999999992</v>
      </c>
      <c r="M82" s="17">
        <v>-83641.399999999994</v>
      </c>
      <c r="N82" s="17">
        <v>-94609</v>
      </c>
    </row>
    <row r="83" spans="1:14" x14ac:dyDescent="0.25">
      <c r="A83" s="86"/>
      <c r="B83" s="33" t="s">
        <v>10</v>
      </c>
      <c r="C83" s="14">
        <v>15195.17</v>
      </c>
      <c r="D83" s="14">
        <v>13667.98</v>
      </c>
      <c r="E83" s="14">
        <v>46286.95</v>
      </c>
      <c r="F83" s="14">
        <v>49760.9</v>
      </c>
      <c r="G83" s="14">
        <v>14240.68</v>
      </c>
      <c r="H83" s="14">
        <v>39372.269999999997</v>
      </c>
      <c r="I83" s="14">
        <v>104715.87</v>
      </c>
      <c r="J83" s="14">
        <v>14169.09</v>
      </c>
      <c r="K83" s="14">
        <v>12963.49</v>
      </c>
      <c r="L83" s="14">
        <v>42000</v>
      </c>
      <c r="M83" s="14">
        <v>12154</v>
      </c>
      <c r="N83" s="17">
        <v>8021.66</v>
      </c>
    </row>
    <row r="84" spans="1:14" ht="15" customHeight="1" x14ac:dyDescent="0.25">
      <c r="A84" s="95" t="s">
        <v>32</v>
      </c>
      <c r="B84" s="4" t="s">
        <v>3</v>
      </c>
      <c r="C84" s="16">
        <v>-61902.43</v>
      </c>
      <c r="D84" s="16">
        <v>-73737</v>
      </c>
      <c r="E84" s="16">
        <v>-61129</v>
      </c>
      <c r="F84" s="16">
        <v>-25350.904999999999</v>
      </c>
      <c r="G84" s="16">
        <v>-68263.55</v>
      </c>
      <c r="H84" s="16">
        <v>-58993.46</v>
      </c>
      <c r="I84" s="16">
        <v>18225.8</v>
      </c>
      <c r="J84" s="16">
        <v>-94427</v>
      </c>
      <c r="K84" s="16">
        <v>-60116.5</v>
      </c>
      <c r="L84" s="16">
        <v>-40950</v>
      </c>
      <c r="M84" s="16">
        <v>-100199.55499999999</v>
      </c>
      <c r="N84" s="16">
        <v>-89120.8</v>
      </c>
    </row>
    <row r="85" spans="1:14" x14ac:dyDescent="0.25">
      <c r="A85" s="95"/>
      <c r="B85" s="4" t="s">
        <v>4</v>
      </c>
      <c r="C85" s="16">
        <v>-63155.090789473688</v>
      </c>
      <c r="D85" s="16">
        <v>-78951.344166666677</v>
      </c>
      <c r="E85" s="16">
        <v>-59123.201351351338</v>
      </c>
      <c r="F85" s="16">
        <v>-25962.801944444451</v>
      </c>
      <c r="G85" s="16">
        <v>-70691.583055555544</v>
      </c>
      <c r="H85" s="16">
        <v>-65095.876486486493</v>
      </c>
      <c r="I85" s="16">
        <v>18645.57393939394</v>
      </c>
      <c r="J85" s="16">
        <v>-89093.123636363642</v>
      </c>
      <c r="K85" s="16">
        <v>-59024.607499999998</v>
      </c>
      <c r="L85" s="16">
        <v>-37510.09272727272</v>
      </c>
      <c r="M85" s="16">
        <v>-94256.625357142868</v>
      </c>
      <c r="N85" s="16">
        <v>-92466.271538461529</v>
      </c>
    </row>
    <row r="86" spans="1:14" x14ac:dyDescent="0.25">
      <c r="A86" s="95"/>
      <c r="B86" s="4" t="s">
        <v>5</v>
      </c>
      <c r="C86" s="16">
        <v>16959.866565409469</v>
      </c>
      <c r="D86" s="16">
        <v>21157.624819882159</v>
      </c>
      <c r="E86" s="16">
        <v>24570.675203273779</v>
      </c>
      <c r="F86" s="16">
        <v>22743.943966429499</v>
      </c>
      <c r="G86" s="16">
        <v>18007.738720994821</v>
      </c>
      <c r="H86" s="16">
        <v>33048.917423521198</v>
      </c>
      <c r="I86" s="16">
        <v>33774.37161052537</v>
      </c>
      <c r="J86" s="16">
        <v>30813.585948717471</v>
      </c>
      <c r="K86" s="16">
        <v>16201.15595419063</v>
      </c>
      <c r="L86" s="16">
        <v>30071.758181466059</v>
      </c>
      <c r="M86" s="16">
        <v>36104.808422466653</v>
      </c>
      <c r="N86" s="16">
        <v>35153.531771089707</v>
      </c>
    </row>
    <row r="87" spans="1:14" x14ac:dyDescent="0.25">
      <c r="A87" s="95"/>
      <c r="B87" s="4" t="s">
        <v>9</v>
      </c>
      <c r="C87" s="16">
        <v>-111398.48</v>
      </c>
      <c r="D87" s="16">
        <v>-132138</v>
      </c>
      <c r="E87" s="16">
        <v>-111805.81</v>
      </c>
      <c r="F87" s="16">
        <v>-90787.46</v>
      </c>
      <c r="G87" s="16">
        <v>-111972</v>
      </c>
      <c r="H87" s="16">
        <v>-157623.29999999999</v>
      </c>
      <c r="I87" s="16">
        <v>-65129.69</v>
      </c>
      <c r="J87" s="16">
        <v>-140146.31</v>
      </c>
      <c r="K87" s="16">
        <v>-91634</v>
      </c>
      <c r="L87" s="16">
        <v>-85296.01</v>
      </c>
      <c r="M87" s="16">
        <v>-147675.51</v>
      </c>
      <c r="N87" s="16">
        <v>-189092.15</v>
      </c>
    </row>
    <row r="88" spans="1:14" ht="15.75" thickBot="1" x14ac:dyDescent="0.3">
      <c r="A88" s="99"/>
      <c r="B88" s="7" t="s">
        <v>10</v>
      </c>
      <c r="C88" s="32">
        <v>-17987.52</v>
      </c>
      <c r="D88" s="32">
        <v>-42142.25</v>
      </c>
      <c r="E88" s="32">
        <v>8138</v>
      </c>
      <c r="F88" s="32">
        <v>35636</v>
      </c>
      <c r="G88" s="32">
        <v>-25997.55</v>
      </c>
      <c r="H88" s="32">
        <v>8138</v>
      </c>
      <c r="I88" s="32">
        <v>100000</v>
      </c>
      <c r="J88" s="32">
        <v>-18290.16</v>
      </c>
      <c r="K88" s="32">
        <v>-12223.22</v>
      </c>
      <c r="L88" s="32">
        <v>41510.269999999997</v>
      </c>
      <c r="M88" s="32">
        <v>-11797.64</v>
      </c>
      <c r="N88" s="32">
        <v>-37170.39</v>
      </c>
    </row>
    <row r="89" spans="1:14" ht="15" customHeight="1" x14ac:dyDescent="0.25">
      <c r="A89" s="95" t="s">
        <v>37</v>
      </c>
      <c r="B89" s="4" t="s">
        <v>3</v>
      </c>
      <c r="C89" s="16">
        <v>0.23</v>
      </c>
      <c r="D89" s="16">
        <v>0.15</v>
      </c>
      <c r="E89" s="16">
        <v>0.19500000000000001</v>
      </c>
      <c r="F89" s="16">
        <v>0.3</v>
      </c>
      <c r="G89" s="16">
        <v>0.2</v>
      </c>
      <c r="H89" s="16">
        <v>0.42499999999999999</v>
      </c>
      <c r="I89" s="16">
        <v>0.45</v>
      </c>
      <c r="J89" s="16">
        <v>0.54</v>
      </c>
      <c r="K89" s="16">
        <v>0.36</v>
      </c>
      <c r="L89" s="16">
        <v>0.37</v>
      </c>
      <c r="M89" s="16">
        <v>0.28999999999999998</v>
      </c>
      <c r="N89" s="16">
        <v>0.24</v>
      </c>
    </row>
    <row r="90" spans="1:14" x14ac:dyDescent="0.25">
      <c r="A90" s="95"/>
      <c r="B90" s="4" t="s">
        <v>4</v>
      </c>
      <c r="C90" s="16">
        <v>0.19857142857142859</v>
      </c>
      <c r="D90" s="16">
        <v>0.1760714285714286</v>
      </c>
      <c r="E90" s="16">
        <v>0.22214285714285709</v>
      </c>
      <c r="F90" s="16">
        <v>0.30392857142857138</v>
      </c>
      <c r="G90" s="16">
        <v>0.20464285714285721</v>
      </c>
      <c r="H90" s="16">
        <v>0.44892857142857151</v>
      </c>
      <c r="I90" s="16">
        <v>0.44346153846153852</v>
      </c>
      <c r="J90" s="16">
        <v>0.5424000000000001</v>
      </c>
      <c r="K90" s="16">
        <v>0.35280000000000011</v>
      </c>
      <c r="L90" s="16">
        <v>0.36040000000000011</v>
      </c>
      <c r="M90" s="16">
        <v>0.31000000000000011</v>
      </c>
      <c r="N90" s="16">
        <v>0.29142857142857143</v>
      </c>
    </row>
    <row r="91" spans="1:14" x14ac:dyDescent="0.25">
      <c r="A91" s="95"/>
      <c r="B91" s="4" t="s">
        <v>5</v>
      </c>
      <c r="C91" s="16">
        <v>0.19954975775506681</v>
      </c>
      <c r="D91" s="16">
        <v>0.1544725622457675</v>
      </c>
      <c r="E91" s="16">
        <v>8.9952956546932875E-2</v>
      </c>
      <c r="F91" s="16">
        <v>7.0833099906244687E-2</v>
      </c>
      <c r="G91" s="16">
        <v>0.14032982689884679</v>
      </c>
      <c r="H91" s="16">
        <v>8.9704836391120368E-2</v>
      </c>
      <c r="I91" s="16">
        <v>8.5834366436401577E-2</v>
      </c>
      <c r="J91" s="16">
        <v>0.13175988261480309</v>
      </c>
      <c r="K91" s="16">
        <v>0.11341369699761431</v>
      </c>
      <c r="L91" s="16">
        <v>0.14647184029703461</v>
      </c>
      <c r="M91" s="16">
        <v>0.124938079901701</v>
      </c>
      <c r="N91" s="16">
        <v>0.20281236930438229</v>
      </c>
    </row>
    <row r="92" spans="1:14" ht="15" customHeight="1" x14ac:dyDescent="0.25">
      <c r="A92" s="95"/>
      <c r="B92" s="4" t="s">
        <v>9</v>
      </c>
      <c r="C92" s="16">
        <v>-0.6</v>
      </c>
      <c r="D92" s="16">
        <v>-7.0000000000000007E-2</v>
      </c>
      <c r="E92" s="16">
        <v>0.06</v>
      </c>
      <c r="F92" s="16">
        <v>0.12</v>
      </c>
      <c r="G92" s="16">
        <v>-0.1</v>
      </c>
      <c r="H92" s="16">
        <v>0.28999999999999998</v>
      </c>
      <c r="I92" s="16">
        <v>0.3</v>
      </c>
      <c r="J92" s="16">
        <v>0.25</v>
      </c>
      <c r="K92" s="16">
        <v>0.19</v>
      </c>
      <c r="L92" s="16">
        <v>-0.09</v>
      </c>
      <c r="M92" s="16">
        <v>0.16</v>
      </c>
      <c r="N92" s="16">
        <v>0.05</v>
      </c>
    </row>
    <row r="93" spans="1:14" x14ac:dyDescent="0.25">
      <c r="A93" s="95"/>
      <c r="B93" s="4" t="s">
        <v>10</v>
      </c>
      <c r="C93" s="16">
        <v>0.46</v>
      </c>
      <c r="D93" s="16">
        <v>0.64</v>
      </c>
      <c r="E93" s="16">
        <v>0.46</v>
      </c>
      <c r="F93" s="16">
        <v>0.47</v>
      </c>
      <c r="G93" s="16">
        <v>0.52</v>
      </c>
      <c r="H93" s="16">
        <v>0.62</v>
      </c>
      <c r="I93" s="16">
        <v>0.59</v>
      </c>
      <c r="J93" s="16">
        <v>0.81</v>
      </c>
      <c r="K93" s="16">
        <v>0.63</v>
      </c>
      <c r="L93" s="16">
        <v>0.66</v>
      </c>
      <c r="M93" s="16">
        <v>0.66</v>
      </c>
      <c r="N93" s="16">
        <v>1</v>
      </c>
    </row>
    <row r="94" spans="1:14" x14ac:dyDescent="0.25">
      <c r="A94" s="86" t="s">
        <v>39</v>
      </c>
      <c r="B94" s="5" t="s">
        <v>3</v>
      </c>
      <c r="C94" s="17">
        <v>7.4</v>
      </c>
      <c r="D94" s="17">
        <v>7.335</v>
      </c>
      <c r="E94" s="17">
        <v>7.3</v>
      </c>
      <c r="F94" s="17">
        <v>7.36</v>
      </c>
      <c r="G94" s="17">
        <v>7.28</v>
      </c>
      <c r="H94" s="17">
        <v>7.25</v>
      </c>
      <c r="I94" s="17">
        <v>7.4</v>
      </c>
      <c r="J94" s="17">
        <v>7.4</v>
      </c>
      <c r="K94" s="17">
        <v>7.6</v>
      </c>
      <c r="L94" s="17">
        <v>7.59</v>
      </c>
      <c r="M94" s="17">
        <v>7.5049999999999999</v>
      </c>
      <c r="N94" s="17">
        <v>7.4</v>
      </c>
    </row>
    <row r="95" spans="1:14" x14ac:dyDescent="0.25">
      <c r="A95" s="86"/>
      <c r="B95" s="5" t="s">
        <v>4</v>
      </c>
      <c r="C95" s="17">
        <v>7.4887499999999987</v>
      </c>
      <c r="D95" s="17">
        <v>7.4765624999999991</v>
      </c>
      <c r="E95" s="17">
        <v>7.4525806451612899</v>
      </c>
      <c r="F95" s="17">
        <v>7.4058064516129027</v>
      </c>
      <c r="G95" s="17">
        <v>7.3606451612903223</v>
      </c>
      <c r="H95" s="17">
        <v>7.3151612903225809</v>
      </c>
      <c r="I95" s="17">
        <v>7.4249999999999989</v>
      </c>
      <c r="J95" s="17">
        <v>7.5337037037037069</v>
      </c>
      <c r="K95" s="17">
        <v>7.6648148148148163</v>
      </c>
      <c r="L95" s="17">
        <v>7.5988888888888884</v>
      </c>
      <c r="M95" s="17">
        <v>7.5466666666666704</v>
      </c>
      <c r="N95" s="17">
        <v>7.4973913043478246</v>
      </c>
    </row>
    <row r="96" spans="1:14" x14ac:dyDescent="0.25">
      <c r="A96" s="86"/>
      <c r="B96" s="5" t="s">
        <v>5</v>
      </c>
      <c r="C96" s="17">
        <v>0.4981174236482151</v>
      </c>
      <c r="D96" s="17">
        <v>0.51380685071212251</v>
      </c>
      <c r="E96" s="17">
        <v>0.55886771089370513</v>
      </c>
      <c r="F96" s="17">
        <v>0.59646052785605386</v>
      </c>
      <c r="G96" s="17">
        <v>0.62356467445310459</v>
      </c>
      <c r="H96" s="17">
        <v>0.64527963430718382</v>
      </c>
      <c r="I96" s="17">
        <v>0.61262942699058665</v>
      </c>
      <c r="J96" s="17">
        <v>0.60092971653640503</v>
      </c>
      <c r="K96" s="17">
        <v>0.59432812984573269</v>
      </c>
      <c r="L96" s="17">
        <v>0.59066672454708313</v>
      </c>
      <c r="M96" s="17">
        <v>0.60956625111037244</v>
      </c>
      <c r="N96" s="17">
        <v>0.61227754692329128</v>
      </c>
    </row>
    <row r="97" spans="1:14" x14ac:dyDescent="0.25">
      <c r="A97" s="86"/>
      <c r="B97" s="5" t="s">
        <v>9</v>
      </c>
      <c r="C97" s="17">
        <v>6.8</v>
      </c>
      <c r="D97" s="17">
        <v>6.8</v>
      </c>
      <c r="E97" s="17">
        <v>6.6</v>
      </c>
      <c r="F97" s="17">
        <v>6.2</v>
      </c>
      <c r="G97" s="17">
        <v>6</v>
      </c>
      <c r="H97" s="17">
        <v>5.7</v>
      </c>
      <c r="I97" s="17">
        <v>6.2</v>
      </c>
      <c r="J97" s="17">
        <v>6.6</v>
      </c>
      <c r="K97" s="17">
        <v>6.6</v>
      </c>
      <c r="L97" s="17">
        <v>6.5</v>
      </c>
      <c r="M97" s="17">
        <v>6.5</v>
      </c>
      <c r="N97" s="17">
        <v>6.5</v>
      </c>
    </row>
    <row r="98" spans="1:14" x14ac:dyDescent="0.25">
      <c r="A98" s="86"/>
      <c r="B98" s="33" t="s">
        <v>10</v>
      </c>
      <c r="C98" s="14">
        <v>8.6999999999999993</v>
      </c>
      <c r="D98" s="14">
        <v>8.69</v>
      </c>
      <c r="E98" s="14">
        <v>8.68</v>
      </c>
      <c r="F98" s="14">
        <v>8.51</v>
      </c>
      <c r="G98" s="14">
        <v>8.51</v>
      </c>
      <c r="H98" s="14">
        <v>8.52</v>
      </c>
      <c r="I98" s="14">
        <v>8.6</v>
      </c>
      <c r="J98" s="14">
        <v>8.65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101276.8</v>
      </c>
      <c r="D99" s="16">
        <v>101308.465</v>
      </c>
      <c r="E99" s="16">
        <v>101539</v>
      </c>
      <c r="F99" s="16">
        <v>101642</v>
      </c>
      <c r="G99" s="16">
        <v>101755</v>
      </c>
      <c r="H99" s="16">
        <v>102047.5</v>
      </c>
      <c r="I99" s="16">
        <v>101947</v>
      </c>
      <c r="J99" s="16">
        <v>102082</v>
      </c>
      <c r="K99" s="16">
        <v>101893.5</v>
      </c>
      <c r="L99" s="16">
        <v>102228.5</v>
      </c>
      <c r="M99" s="16">
        <v>103033.7</v>
      </c>
      <c r="N99" s="16">
        <v>103045.86</v>
      </c>
    </row>
    <row r="100" spans="1:14" x14ac:dyDescent="0.25">
      <c r="A100" s="95"/>
      <c r="B100" s="4" t="s">
        <v>4</v>
      </c>
      <c r="C100" s="16">
        <v>100858.9065384616</v>
      </c>
      <c r="D100" s="16">
        <v>100935.46730769231</v>
      </c>
      <c r="E100" s="16">
        <v>101152.2936</v>
      </c>
      <c r="F100" s="16">
        <v>101427.8028</v>
      </c>
      <c r="G100" s="16">
        <v>101639.8376</v>
      </c>
      <c r="H100" s="16">
        <v>102127.1446153846</v>
      </c>
      <c r="I100" s="16">
        <v>102067.4869565218</v>
      </c>
      <c r="J100" s="16">
        <v>102164.5586363636</v>
      </c>
      <c r="K100" s="16">
        <v>102064.4222727273</v>
      </c>
      <c r="L100" s="16">
        <v>102230.0295454545</v>
      </c>
      <c r="M100" s="16">
        <v>102714.171</v>
      </c>
      <c r="N100" s="16">
        <v>102656.1042105263</v>
      </c>
    </row>
    <row r="101" spans="1:14" x14ac:dyDescent="0.25">
      <c r="A101" s="95"/>
      <c r="B101" s="4" t="s">
        <v>5</v>
      </c>
      <c r="C101" s="16">
        <v>1374.084283144063</v>
      </c>
      <c r="D101" s="16">
        <v>1499.679743296035</v>
      </c>
      <c r="E101" s="16">
        <v>1665.7333721314239</v>
      </c>
      <c r="F101" s="16">
        <v>1825.6942716962019</v>
      </c>
      <c r="G101" s="16">
        <v>1956.6277241900159</v>
      </c>
      <c r="H101" s="16">
        <v>2542.3788570914949</v>
      </c>
      <c r="I101" s="16">
        <v>2662.410287194386</v>
      </c>
      <c r="J101" s="16">
        <v>2600.492822444196</v>
      </c>
      <c r="K101" s="16">
        <v>2661.3766014887351</v>
      </c>
      <c r="L101" s="16">
        <v>2735.1059778448512</v>
      </c>
      <c r="M101" s="16">
        <v>2702.304954620658</v>
      </c>
      <c r="N101" s="16">
        <v>3127.874491262779</v>
      </c>
    </row>
    <row r="102" spans="1:14" x14ac:dyDescent="0.25">
      <c r="A102" s="95"/>
      <c r="B102" s="4" t="s">
        <v>9</v>
      </c>
      <c r="C102" s="16">
        <v>96977.1</v>
      </c>
      <c r="D102" s="16">
        <v>96969.03</v>
      </c>
      <c r="E102" s="16">
        <v>96957.58</v>
      </c>
      <c r="F102" s="16">
        <v>96942.9</v>
      </c>
      <c r="G102" s="16">
        <v>96925.14</v>
      </c>
      <c r="H102" s="16">
        <v>96904.43</v>
      </c>
      <c r="I102" s="16">
        <v>96880.92</v>
      </c>
      <c r="J102" s="16">
        <v>96854.73</v>
      </c>
      <c r="K102" s="16">
        <v>96825.98</v>
      </c>
      <c r="L102" s="16">
        <v>96794.79</v>
      </c>
      <c r="M102" s="16">
        <v>97932</v>
      </c>
      <c r="N102" s="16">
        <v>96652</v>
      </c>
    </row>
    <row r="103" spans="1:14" ht="15.75" thickBot="1" x14ac:dyDescent="0.3">
      <c r="A103" s="99"/>
      <c r="B103" s="7" t="s">
        <v>10</v>
      </c>
      <c r="C103" s="32">
        <v>102730</v>
      </c>
      <c r="D103" s="32">
        <v>103231</v>
      </c>
      <c r="E103" s="32">
        <v>103952</v>
      </c>
      <c r="F103" s="32">
        <v>104668</v>
      </c>
      <c r="G103" s="32">
        <v>105281</v>
      </c>
      <c r="H103" s="32">
        <v>109600</v>
      </c>
      <c r="I103" s="32">
        <v>109600</v>
      </c>
      <c r="J103" s="32">
        <v>109700</v>
      </c>
      <c r="K103" s="32">
        <v>109700</v>
      </c>
      <c r="L103" s="32">
        <v>109800</v>
      </c>
      <c r="M103" s="32">
        <v>109800</v>
      </c>
      <c r="N103" s="32">
        <v>109900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5434-46C2-494B-8EE1-B4DDA1FACB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2622009.37</v>
      </c>
      <c r="D15" s="11">
        <v>2751328</v>
      </c>
      <c r="E15" s="11">
        <v>2938379</v>
      </c>
      <c r="F15" s="11">
        <v>3130176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2622763.7568181809</v>
      </c>
      <c r="D16" s="13">
        <v>2749669.6762790689</v>
      </c>
      <c r="E16" s="13">
        <v>2914395.096153846</v>
      </c>
      <c r="F16" s="13">
        <v>3099187.1896874998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59593.685963223092</v>
      </c>
      <c r="D17" s="13">
        <v>94978.570717246956</v>
      </c>
      <c r="E17" s="13">
        <v>108932.216575798</v>
      </c>
      <c r="F17" s="13">
        <v>132505.37843244089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2762682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2135849</v>
      </c>
      <c r="D20" s="14">
        <v>2245000</v>
      </c>
      <c r="E20" s="14">
        <v>2389007</v>
      </c>
      <c r="F20" s="14">
        <v>2554288.395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2134138.1969565209</v>
      </c>
      <c r="D21" s="14">
        <v>2244107.6886666659</v>
      </c>
      <c r="E21" s="14">
        <v>2382465.105813954</v>
      </c>
      <c r="F21" s="14">
        <v>2535523.8688235302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31381.6408692269</v>
      </c>
      <c r="D22" s="14">
        <v>55070.090270166977</v>
      </c>
      <c r="E22" s="14">
        <v>105800.91330048451</v>
      </c>
      <c r="F22" s="14">
        <v>140999.07203493471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2257357.2999999998</v>
      </c>
      <c r="D24" s="14">
        <v>2434834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2209179</v>
      </c>
      <c r="D25" s="12">
        <v>2343424</v>
      </c>
      <c r="E25" s="12">
        <v>2463000</v>
      </c>
      <c r="F25" s="12">
        <v>2610418.5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2211763.992765958</v>
      </c>
      <c r="D26" s="12">
        <v>2342840.3793478259</v>
      </c>
      <c r="E26" s="12">
        <v>2465742.1444186051</v>
      </c>
      <c r="F26" s="12">
        <v>2602844.9017647048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27945.82518832343</v>
      </c>
      <c r="D27" s="12">
        <v>55305.407238925567</v>
      </c>
      <c r="E27" s="12">
        <v>93663.473329790824</v>
      </c>
      <c r="F27" s="12">
        <v>107725.3630393278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2168647.79</v>
      </c>
      <c r="E28" s="12">
        <v>2139080</v>
      </c>
      <c r="F28" s="12">
        <v>2320694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2459195</v>
      </c>
      <c r="E29" s="12">
        <v>2607857</v>
      </c>
      <c r="F29" s="12">
        <v>2782645.1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-73500</v>
      </c>
      <c r="D30" s="14">
        <v>-91688.57</v>
      </c>
      <c r="E30" s="14">
        <v>-78281.5</v>
      </c>
      <c r="F30" s="14">
        <v>-66153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-75215.110638297876</v>
      </c>
      <c r="D31" s="14">
        <v>-94813.581875000018</v>
      </c>
      <c r="E31" s="14">
        <v>-82315.185454545441</v>
      </c>
      <c r="F31" s="14">
        <v>-66976.260277777779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25566.81388457237</v>
      </c>
      <c r="D32" s="14">
        <v>50184.581178230866</v>
      </c>
      <c r="E32" s="14">
        <v>45384.206251338073</v>
      </c>
      <c r="F32" s="14">
        <v>60662.346657066308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-180884.96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68523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77.72</v>
      </c>
      <c r="D35" s="12">
        <v>80.319999999999993</v>
      </c>
      <c r="E35" s="12">
        <v>82.8</v>
      </c>
      <c r="F35" s="12">
        <v>84.8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77.823913043478242</v>
      </c>
      <c r="D36" s="12">
        <v>80.329333333333324</v>
      </c>
      <c r="E36" s="12">
        <v>83.226046511627899</v>
      </c>
      <c r="F36" s="12">
        <v>85.56457142857144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0.94962794646902504</v>
      </c>
      <c r="D37" s="12">
        <v>1.366219734755854</v>
      </c>
      <c r="E37" s="12">
        <v>1.9035770082548751</v>
      </c>
      <c r="F37" s="12">
        <v>1.9320963056881471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82.76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-762409.69</v>
      </c>
      <c r="D40" s="14">
        <v>-707584.46</v>
      </c>
      <c r="E40" s="14">
        <v>-669655</v>
      </c>
      <c r="F40" s="14">
        <v>-663379.35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-674063.64513513527</v>
      </c>
      <c r="D41" s="14">
        <v>-679262.52750000008</v>
      </c>
      <c r="E41" s="14">
        <v>-667891.60970588226</v>
      </c>
      <c r="F41" s="14">
        <v>-645076.7203703702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321759.98977535882</v>
      </c>
      <c r="D42" s="14">
        <v>237063.8229142169</v>
      </c>
      <c r="E42" s="14">
        <v>230375.12811048649</v>
      </c>
      <c r="F42" s="14">
        <v>249979.8841774248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-1006416</v>
      </c>
      <c r="D43" s="14">
        <v>-984367.68</v>
      </c>
      <c r="E43" s="14">
        <v>-1059496.74</v>
      </c>
      <c r="F43" s="14">
        <v>-1048145.01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939591</v>
      </c>
      <c r="D44" s="30">
        <v>115496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4.4649999999999999</v>
      </c>
      <c r="F45" s="12">
        <v>4.2200000000000006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4.2992592592592578</v>
      </c>
      <c r="D46" s="12">
        <v>4.5280769230769229</v>
      </c>
      <c r="E46" s="12">
        <v>4.4776923076923074</v>
      </c>
      <c r="F46" s="12">
        <v>4.3054545454545456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0.54629469312623913</v>
      </c>
      <c r="D47" s="12">
        <v>0.44563679588444433</v>
      </c>
      <c r="E47" s="12">
        <v>0.39519420736956828</v>
      </c>
      <c r="F47" s="12">
        <v>0.47047824981584829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2.76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5.4</v>
      </c>
      <c r="E49" s="12">
        <v>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3.7549999999999999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4.1281481481481483</v>
      </c>
      <c r="D51" s="14">
        <v>3.8292307692307692</v>
      </c>
      <c r="E51" s="14">
        <v>3.6434615384615379</v>
      </c>
      <c r="F51" s="14">
        <v>3.5018181818181819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0.35816881534396627</v>
      </c>
      <c r="D52" s="14">
        <v>0.43238800239528458</v>
      </c>
      <c r="E52" s="14">
        <v>0.42522410381061237</v>
      </c>
      <c r="F52" s="14">
        <v>0.52270028162952464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4.82</v>
      </c>
      <c r="D54" s="14">
        <v>4.47</v>
      </c>
      <c r="E54" s="14">
        <v>4.5</v>
      </c>
      <c r="F54" s="14">
        <v>5.0599999999999996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11537998.555</v>
      </c>
      <c r="D55" s="12">
        <v>12284633.689999999</v>
      </c>
      <c r="E55" s="12">
        <v>13041836.24</v>
      </c>
      <c r="F55" s="12">
        <v>13781224.125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11544307.01764706</v>
      </c>
      <c r="D56" s="12">
        <v>12300129.2715625</v>
      </c>
      <c r="E56" s="12">
        <v>13000788.528484849</v>
      </c>
      <c r="F56" s="12">
        <v>13749980.190384621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98119.68567058786</v>
      </c>
      <c r="D57" s="12">
        <v>192102.39976943599</v>
      </c>
      <c r="E57" s="12">
        <v>341087.54942837072</v>
      </c>
      <c r="F57" s="12">
        <v>402987.12936669472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11716636</v>
      </c>
      <c r="D59" s="12">
        <v>12746943</v>
      </c>
      <c r="E59" s="12">
        <v>13943003</v>
      </c>
      <c r="F59" s="12">
        <v>14471635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56</v>
      </c>
      <c r="D63" s="9" t="s">
        <v>57</v>
      </c>
      <c r="E63" s="9" t="s">
        <v>58</v>
      </c>
      <c r="F63" s="9" t="s">
        <v>59</v>
      </c>
      <c r="G63" s="9" t="s">
        <v>60</v>
      </c>
      <c r="H63" s="9" t="s">
        <v>61</v>
      </c>
      <c r="I63" s="9" t="s">
        <v>62</v>
      </c>
      <c r="J63" s="9" t="s">
        <v>63</v>
      </c>
      <c r="K63" s="9" t="s">
        <v>64</v>
      </c>
      <c r="L63" s="9" t="s">
        <v>66</v>
      </c>
      <c r="M63" s="9" t="s">
        <v>68</v>
      </c>
      <c r="N63" s="9" t="s">
        <v>67</v>
      </c>
    </row>
    <row r="64" spans="1:14" ht="15" customHeight="1" x14ac:dyDescent="0.25">
      <c r="A64" s="94" t="s">
        <v>11</v>
      </c>
      <c r="B64" s="4" t="s">
        <v>3</v>
      </c>
      <c r="C64" s="16">
        <v>196685.81</v>
      </c>
      <c r="D64" s="16">
        <v>200184.6</v>
      </c>
      <c r="E64" s="16">
        <v>235746.1</v>
      </c>
      <c r="F64" s="16">
        <v>202717.2</v>
      </c>
      <c r="G64" s="16">
        <v>258019</v>
      </c>
      <c r="H64" s="16">
        <v>293298.34999999998</v>
      </c>
      <c r="I64" s="16">
        <v>198224.6</v>
      </c>
      <c r="J64" s="16">
        <v>206523.48499999999</v>
      </c>
      <c r="K64" s="16">
        <v>241917</v>
      </c>
      <c r="L64" s="16">
        <v>212856.1</v>
      </c>
      <c r="M64" s="16">
        <v>214461.7</v>
      </c>
      <c r="N64" s="16">
        <v>239560</v>
      </c>
    </row>
    <row r="65" spans="1:14" x14ac:dyDescent="0.25">
      <c r="A65" s="95"/>
      <c r="B65" s="4" t="s">
        <v>4</v>
      </c>
      <c r="C65" s="16">
        <v>196593.5031111112</v>
      </c>
      <c r="D65" s="16">
        <v>200925.00604651161</v>
      </c>
      <c r="E65" s="16">
        <v>234095.34</v>
      </c>
      <c r="F65" s="16">
        <v>203271.54209302331</v>
      </c>
      <c r="G65" s="16">
        <v>255562.8790697674</v>
      </c>
      <c r="H65" s="16">
        <v>281244.75349999999</v>
      </c>
      <c r="I65" s="16">
        <v>197573.03526315789</v>
      </c>
      <c r="J65" s="16">
        <v>204357.4668421052</v>
      </c>
      <c r="K65" s="16">
        <v>241387.8848648649</v>
      </c>
      <c r="L65" s="16">
        <v>210795.44735294121</v>
      </c>
      <c r="M65" s="16">
        <v>215015.33212121209</v>
      </c>
      <c r="N65" s="16">
        <v>236433.94677419349</v>
      </c>
    </row>
    <row r="66" spans="1:14" x14ac:dyDescent="0.25">
      <c r="A66" s="95"/>
      <c r="B66" s="4" t="s">
        <v>5</v>
      </c>
      <c r="C66" s="16">
        <v>5170.4738851653055</v>
      </c>
      <c r="D66" s="16">
        <v>11001.722094423199</v>
      </c>
      <c r="E66" s="16">
        <v>10910.934765618869</v>
      </c>
      <c r="F66" s="16">
        <v>9422.132211752074</v>
      </c>
      <c r="G66" s="16">
        <v>17633.081499017258</v>
      </c>
      <c r="H66" s="16">
        <v>31004.80875951274</v>
      </c>
      <c r="I66" s="16">
        <v>12444.666448556191</v>
      </c>
      <c r="J66" s="16">
        <v>12566.29466267046</v>
      </c>
      <c r="K66" s="16">
        <v>13352.273073293471</v>
      </c>
      <c r="L66" s="16">
        <v>17036.042595122799</v>
      </c>
      <c r="M66" s="16">
        <v>13022.940163002449</v>
      </c>
      <c r="N66" s="16">
        <v>14357.51873096286</v>
      </c>
    </row>
    <row r="67" spans="1:14" ht="15" customHeight="1" x14ac:dyDescent="0.25">
      <c r="A67" s="95"/>
      <c r="B67" s="4" t="s">
        <v>9</v>
      </c>
      <c r="C67" s="16">
        <v>185000</v>
      </c>
      <c r="D67" s="16">
        <v>169051</v>
      </c>
      <c r="E67" s="16">
        <v>196016.7</v>
      </c>
      <c r="F67" s="16">
        <v>177951.95</v>
      </c>
      <c r="G67" s="16">
        <v>187882.2</v>
      </c>
      <c r="H67" s="16">
        <v>183218.9</v>
      </c>
      <c r="I67" s="16">
        <v>160493.26999999999</v>
      </c>
      <c r="J67" s="16">
        <v>157837.35999999999</v>
      </c>
      <c r="K67" s="16">
        <v>199612.78</v>
      </c>
      <c r="L67" s="16">
        <v>162144.70000000001</v>
      </c>
      <c r="M67" s="16">
        <v>167455.51999999999</v>
      </c>
      <c r="N67" s="16">
        <v>185362.6</v>
      </c>
    </row>
    <row r="68" spans="1:14" x14ac:dyDescent="0.25">
      <c r="A68" s="95"/>
      <c r="B68" s="4" t="s">
        <v>10</v>
      </c>
      <c r="C68" s="16">
        <v>206480</v>
      </c>
      <c r="D68" s="16">
        <v>226941.86</v>
      </c>
      <c r="E68" s="16">
        <v>250776</v>
      </c>
      <c r="F68" s="16">
        <v>220368</v>
      </c>
      <c r="G68" s="16">
        <v>290212</v>
      </c>
      <c r="H68" s="16">
        <v>314751.24</v>
      </c>
      <c r="I68" s="16">
        <v>237710</v>
      </c>
      <c r="J68" s="16">
        <v>222284.1</v>
      </c>
      <c r="K68" s="16">
        <v>268358</v>
      </c>
      <c r="L68" s="16">
        <v>239275</v>
      </c>
      <c r="M68" s="16">
        <v>235692.71</v>
      </c>
      <c r="N68" s="16">
        <v>254466.77</v>
      </c>
    </row>
    <row r="69" spans="1:14" ht="15" customHeight="1" x14ac:dyDescent="0.25">
      <c r="A69" s="86" t="s">
        <v>6</v>
      </c>
      <c r="B69" s="5" t="s">
        <v>3</v>
      </c>
      <c r="C69" s="17">
        <v>155229.5</v>
      </c>
      <c r="D69" s="17">
        <v>168546</v>
      </c>
      <c r="E69" s="17">
        <v>199599.89499999999</v>
      </c>
      <c r="F69" s="17">
        <v>161104</v>
      </c>
      <c r="G69" s="17">
        <v>211022.33499999999</v>
      </c>
      <c r="H69" s="17">
        <v>249657</v>
      </c>
      <c r="I69" s="17">
        <v>143609.5</v>
      </c>
      <c r="J69" s="17">
        <v>171211.5</v>
      </c>
      <c r="K69" s="17">
        <v>204404</v>
      </c>
      <c r="L69" s="17">
        <v>166116</v>
      </c>
      <c r="M69" s="17">
        <v>170756</v>
      </c>
      <c r="N69" s="17">
        <v>194091.23499999999</v>
      </c>
    </row>
    <row r="70" spans="1:14" x14ac:dyDescent="0.25">
      <c r="A70" s="86"/>
      <c r="B70" s="5" t="s">
        <v>4</v>
      </c>
      <c r="C70" s="17">
        <v>156040.41500000001</v>
      </c>
      <c r="D70" s="17">
        <v>170468.9222222222</v>
      </c>
      <c r="E70" s="17">
        <v>198181.88</v>
      </c>
      <c r="F70" s="17">
        <v>160974.0735555556</v>
      </c>
      <c r="G70" s="17">
        <v>210654.70613636359</v>
      </c>
      <c r="H70" s="17">
        <v>238271.2509756097</v>
      </c>
      <c r="I70" s="17">
        <v>144042.2905</v>
      </c>
      <c r="J70" s="17">
        <v>170462.56525000001</v>
      </c>
      <c r="K70" s="17">
        <v>201622.80820512821</v>
      </c>
      <c r="L70" s="17">
        <v>165835.1244444444</v>
      </c>
      <c r="M70" s="17">
        <v>170400.3947058823</v>
      </c>
      <c r="N70" s="17">
        <v>192776.91718749999</v>
      </c>
    </row>
    <row r="71" spans="1:14" x14ac:dyDescent="0.25">
      <c r="A71" s="86"/>
      <c r="B71" s="5" t="s">
        <v>5</v>
      </c>
      <c r="C71" s="17">
        <v>5445.0240718826126</v>
      </c>
      <c r="D71" s="17">
        <v>11754.775741819671</v>
      </c>
      <c r="E71" s="17">
        <v>9408.1519781522093</v>
      </c>
      <c r="F71" s="17">
        <v>9243.7257509137089</v>
      </c>
      <c r="G71" s="17">
        <v>15525.082814592621</v>
      </c>
      <c r="H71" s="17">
        <v>29450.81728964212</v>
      </c>
      <c r="I71" s="17">
        <v>11283.45766311541</v>
      </c>
      <c r="J71" s="17">
        <v>9288.3686305008214</v>
      </c>
      <c r="K71" s="17">
        <v>15558.7256930065</v>
      </c>
      <c r="L71" s="17">
        <v>13440.003419381041</v>
      </c>
      <c r="M71" s="17">
        <v>9350.4487838963232</v>
      </c>
      <c r="N71" s="17">
        <v>9298.9020674500825</v>
      </c>
    </row>
    <row r="72" spans="1:14" ht="15" customHeight="1" x14ac:dyDescent="0.25">
      <c r="A72" s="86"/>
      <c r="B72" s="5" t="s">
        <v>9</v>
      </c>
      <c r="C72" s="17">
        <v>145500</v>
      </c>
      <c r="D72" s="17">
        <v>147711.4</v>
      </c>
      <c r="E72" s="17">
        <v>175354.94</v>
      </c>
      <c r="F72" s="17">
        <v>132202.19</v>
      </c>
      <c r="G72" s="17">
        <v>146356.20000000001</v>
      </c>
      <c r="H72" s="17">
        <v>145895.1</v>
      </c>
      <c r="I72" s="17">
        <v>115119</v>
      </c>
      <c r="J72" s="17">
        <v>144090</v>
      </c>
      <c r="K72" s="17">
        <v>155195</v>
      </c>
      <c r="L72" s="17">
        <v>136856</v>
      </c>
      <c r="M72" s="17">
        <v>140829</v>
      </c>
      <c r="N72" s="17">
        <v>170615</v>
      </c>
    </row>
    <row r="73" spans="1:14" x14ac:dyDescent="0.25">
      <c r="A73" s="86"/>
      <c r="B73" s="5" t="s">
        <v>10</v>
      </c>
      <c r="C73" s="17">
        <v>169035.9</v>
      </c>
      <c r="D73" s="17">
        <v>204591.6</v>
      </c>
      <c r="E73" s="17">
        <v>214840.25</v>
      </c>
      <c r="F73" s="17">
        <v>186427.38</v>
      </c>
      <c r="G73" s="17">
        <v>243216</v>
      </c>
      <c r="H73" s="17">
        <v>268946.83</v>
      </c>
      <c r="I73" s="17">
        <v>176093</v>
      </c>
      <c r="J73" s="17">
        <v>185794.32</v>
      </c>
      <c r="K73" s="17">
        <v>226807</v>
      </c>
      <c r="L73" s="17">
        <v>196175</v>
      </c>
      <c r="M73" s="17">
        <v>190223</v>
      </c>
      <c r="N73" s="17">
        <v>213658</v>
      </c>
    </row>
    <row r="74" spans="1:14" ht="15" customHeight="1" x14ac:dyDescent="0.25">
      <c r="A74" s="95" t="s">
        <v>7</v>
      </c>
      <c r="B74" s="4" t="s">
        <v>3</v>
      </c>
      <c r="C74" s="16">
        <v>176502.12</v>
      </c>
      <c r="D74" s="16">
        <v>169797</v>
      </c>
      <c r="E74" s="16">
        <v>171148</v>
      </c>
      <c r="F74" s="16">
        <v>176733.39</v>
      </c>
      <c r="G74" s="16">
        <v>214752</v>
      </c>
      <c r="H74" s="16">
        <v>169468.6</v>
      </c>
      <c r="I74" s="16">
        <v>178096.5</v>
      </c>
      <c r="J74" s="16">
        <v>176820.02499999999</v>
      </c>
      <c r="K74" s="16">
        <v>188580.99</v>
      </c>
      <c r="L74" s="16">
        <v>211356</v>
      </c>
      <c r="M74" s="16">
        <v>211325.16</v>
      </c>
      <c r="N74" s="16">
        <v>196449.995</v>
      </c>
    </row>
    <row r="75" spans="1:14" x14ac:dyDescent="0.25">
      <c r="A75" s="95"/>
      <c r="B75" s="4" t="s">
        <v>4</v>
      </c>
      <c r="C75" s="16">
        <v>176263.88065217389</v>
      </c>
      <c r="D75" s="16">
        <v>172644.6653333334</v>
      </c>
      <c r="E75" s="16">
        <v>171268.9273333333</v>
      </c>
      <c r="F75" s="16">
        <v>176595.9902272727</v>
      </c>
      <c r="G75" s="16">
        <v>216762.83955555549</v>
      </c>
      <c r="H75" s="16">
        <v>169376.7585365854</v>
      </c>
      <c r="I75" s="16">
        <v>182752.77315789479</v>
      </c>
      <c r="J75" s="16">
        <v>175839.29315789469</v>
      </c>
      <c r="K75" s="16">
        <v>185059.17800000001</v>
      </c>
      <c r="L75" s="16">
        <v>208820.55277777769</v>
      </c>
      <c r="M75" s="16">
        <v>210770.9931428571</v>
      </c>
      <c r="N75" s="16">
        <v>198272.69062499999</v>
      </c>
    </row>
    <row r="76" spans="1:14" x14ac:dyDescent="0.25">
      <c r="A76" s="95"/>
      <c r="B76" s="4" t="s">
        <v>5</v>
      </c>
      <c r="C76" s="16">
        <v>6387.8912774385162</v>
      </c>
      <c r="D76" s="16">
        <v>8085.2308364785486</v>
      </c>
      <c r="E76" s="16">
        <v>5932.4709544771804</v>
      </c>
      <c r="F76" s="16">
        <v>7880.0183531501852</v>
      </c>
      <c r="G76" s="16">
        <v>29290.96949888442</v>
      </c>
      <c r="H76" s="16">
        <v>10443.62440313146</v>
      </c>
      <c r="I76" s="16">
        <v>18169.99477983921</v>
      </c>
      <c r="J76" s="16">
        <v>9895.2149787526178</v>
      </c>
      <c r="K76" s="16">
        <v>12204.319412743071</v>
      </c>
      <c r="L76" s="16">
        <v>25460.138263633839</v>
      </c>
      <c r="M76" s="16">
        <v>20244.65950919675</v>
      </c>
      <c r="N76" s="16">
        <v>10806.759337602451</v>
      </c>
    </row>
    <row r="77" spans="1:14" ht="15" customHeight="1" x14ac:dyDescent="0.25">
      <c r="A77" s="95"/>
      <c r="B77" s="4" t="s">
        <v>9</v>
      </c>
      <c r="C77" s="16">
        <v>155000</v>
      </c>
      <c r="D77" s="16">
        <v>162000</v>
      </c>
      <c r="E77" s="16">
        <v>158000</v>
      </c>
      <c r="F77" s="16">
        <v>151580.57</v>
      </c>
      <c r="G77" s="16">
        <v>134138</v>
      </c>
      <c r="H77" s="16">
        <v>134138</v>
      </c>
      <c r="I77" s="16">
        <v>148928.70000000001</v>
      </c>
      <c r="J77" s="16">
        <v>152845</v>
      </c>
      <c r="K77" s="16">
        <v>150284.4</v>
      </c>
      <c r="L77" s="16">
        <v>164379</v>
      </c>
      <c r="M77" s="16">
        <v>177059.02</v>
      </c>
      <c r="N77" s="16">
        <v>169604</v>
      </c>
    </row>
    <row r="78" spans="1:14" x14ac:dyDescent="0.25">
      <c r="A78" s="95"/>
      <c r="B78" s="4" t="s">
        <v>10</v>
      </c>
      <c r="C78" s="16">
        <v>188587</v>
      </c>
      <c r="D78" s="16">
        <v>195416.9</v>
      </c>
      <c r="E78" s="16">
        <v>192341.8</v>
      </c>
      <c r="F78" s="16">
        <v>199205.53</v>
      </c>
      <c r="G78" s="16">
        <v>298857</v>
      </c>
      <c r="H78" s="16">
        <v>194331.23</v>
      </c>
      <c r="I78" s="16">
        <v>218027.71</v>
      </c>
      <c r="J78" s="16">
        <v>196237</v>
      </c>
      <c r="K78" s="16">
        <v>206584.9</v>
      </c>
      <c r="L78" s="16">
        <v>253581</v>
      </c>
      <c r="M78" s="16">
        <v>267174</v>
      </c>
      <c r="N78" s="16">
        <v>225547</v>
      </c>
    </row>
    <row r="79" spans="1:14" x14ac:dyDescent="0.25">
      <c r="A79" s="86" t="s">
        <v>8</v>
      </c>
      <c r="B79" s="5" t="s">
        <v>3</v>
      </c>
      <c r="C79" s="17">
        <v>-19423</v>
      </c>
      <c r="D79" s="17">
        <v>-510</v>
      </c>
      <c r="E79" s="17">
        <v>29474.904999999999</v>
      </c>
      <c r="F79" s="17">
        <v>-15049</v>
      </c>
      <c r="G79" s="17">
        <v>811.5</v>
      </c>
      <c r="H79" s="17">
        <v>78554</v>
      </c>
      <c r="I79" s="17">
        <v>-34650</v>
      </c>
      <c r="J79" s="17">
        <v>-5340.63</v>
      </c>
      <c r="K79" s="17">
        <v>15650.28</v>
      </c>
      <c r="L79" s="17">
        <v>-50985.59</v>
      </c>
      <c r="M79" s="17">
        <v>-38768.5</v>
      </c>
      <c r="N79" s="17">
        <v>-1644</v>
      </c>
    </row>
    <row r="80" spans="1:14" x14ac:dyDescent="0.25">
      <c r="A80" s="86"/>
      <c r="B80" s="5" t="s">
        <v>4</v>
      </c>
      <c r="C80" s="17">
        <v>-18948.64595744681</v>
      </c>
      <c r="D80" s="17">
        <v>-1104.82829787234</v>
      </c>
      <c r="E80" s="17">
        <v>27024.641304347831</v>
      </c>
      <c r="F80" s="17">
        <v>-14387.771111111109</v>
      </c>
      <c r="G80" s="17">
        <v>-1617.553913043479</v>
      </c>
      <c r="H80" s="17">
        <v>65443.640930232563</v>
      </c>
      <c r="I80" s="17">
        <v>-38467.900512820517</v>
      </c>
      <c r="J80" s="17">
        <v>-5059.4223076923063</v>
      </c>
      <c r="K80" s="17">
        <v>15807.3656097561</v>
      </c>
      <c r="L80" s="17">
        <v>-43275.946216216224</v>
      </c>
      <c r="M80" s="17">
        <v>-37764.703333333353</v>
      </c>
      <c r="N80" s="17">
        <v>-3228.0169696969701</v>
      </c>
    </row>
    <row r="81" spans="1:14" x14ac:dyDescent="0.25">
      <c r="A81" s="86"/>
      <c r="B81" s="5" t="s">
        <v>5</v>
      </c>
      <c r="C81" s="17">
        <v>9234.3704887846943</v>
      </c>
      <c r="D81" s="17">
        <v>13674.477290179229</v>
      </c>
      <c r="E81" s="17">
        <v>10000.863229711191</v>
      </c>
      <c r="F81" s="17">
        <v>10981.075828009791</v>
      </c>
      <c r="G81" s="17">
        <v>20853.26319510748</v>
      </c>
      <c r="H81" s="17">
        <v>33837.242798312363</v>
      </c>
      <c r="I81" s="17">
        <v>20480.409018347</v>
      </c>
      <c r="J81" s="17">
        <v>8438.4158899986323</v>
      </c>
      <c r="K81" s="17">
        <v>13443.08358694426</v>
      </c>
      <c r="L81" s="17">
        <v>25407.884899718119</v>
      </c>
      <c r="M81" s="17">
        <v>22513.851965865309</v>
      </c>
      <c r="N81" s="17">
        <v>8443.0394684691619</v>
      </c>
    </row>
    <row r="82" spans="1:14" x14ac:dyDescent="0.25">
      <c r="A82" s="86"/>
      <c r="B82" s="5" t="s">
        <v>9</v>
      </c>
      <c r="C82" s="17">
        <v>-35056.400000000001</v>
      </c>
      <c r="D82" s="17">
        <v>-34056.67</v>
      </c>
      <c r="E82" s="17">
        <v>-5222.8599999999997</v>
      </c>
      <c r="F82" s="17">
        <v>-40965</v>
      </c>
      <c r="G82" s="17">
        <v>-65616</v>
      </c>
      <c r="H82" s="17">
        <v>-25324.2</v>
      </c>
      <c r="I82" s="17">
        <v>-90687.1</v>
      </c>
      <c r="J82" s="17">
        <v>-25588</v>
      </c>
      <c r="K82" s="17">
        <v>-19738.330000000002</v>
      </c>
      <c r="L82" s="17">
        <v>-81783</v>
      </c>
      <c r="M82" s="17">
        <v>-94210</v>
      </c>
      <c r="N82" s="17">
        <v>-24008</v>
      </c>
    </row>
    <row r="83" spans="1:14" x14ac:dyDescent="0.25">
      <c r="A83" s="86"/>
      <c r="B83" s="33" t="s">
        <v>10</v>
      </c>
      <c r="C83" s="14">
        <v>13667.98</v>
      </c>
      <c r="D83" s="14">
        <v>25365</v>
      </c>
      <c r="E83" s="14">
        <v>42873.06</v>
      </c>
      <c r="F83" s="14">
        <v>14240.68</v>
      </c>
      <c r="G83" s="14">
        <v>47196.47</v>
      </c>
      <c r="H83" s="14">
        <v>103350.56</v>
      </c>
      <c r="I83" s="14">
        <v>14169.09</v>
      </c>
      <c r="J83" s="14">
        <v>12929.42</v>
      </c>
      <c r="K83" s="14">
        <v>42000</v>
      </c>
      <c r="L83" s="14">
        <v>12154</v>
      </c>
      <c r="M83" s="14">
        <v>9936.14</v>
      </c>
      <c r="N83" s="17">
        <v>9868</v>
      </c>
    </row>
    <row r="84" spans="1:14" ht="15" customHeight="1" x14ac:dyDescent="0.25">
      <c r="A84" s="95" t="s">
        <v>32</v>
      </c>
      <c r="B84" s="4" t="s">
        <v>3</v>
      </c>
      <c r="C84" s="16">
        <v>-77424</v>
      </c>
      <c r="D84" s="16">
        <v>-62039.24</v>
      </c>
      <c r="E84" s="16">
        <v>-26481</v>
      </c>
      <c r="F84" s="16">
        <v>-67279.264999999999</v>
      </c>
      <c r="G84" s="16">
        <v>-58345.544999999998</v>
      </c>
      <c r="H84" s="16">
        <v>18225.8</v>
      </c>
      <c r="I84" s="16">
        <v>-91799</v>
      </c>
      <c r="J84" s="16">
        <v>-58460.245000000003</v>
      </c>
      <c r="K84" s="16">
        <v>-39960</v>
      </c>
      <c r="L84" s="16">
        <v>-95330</v>
      </c>
      <c r="M84" s="16">
        <v>-89113</v>
      </c>
      <c r="N84" s="16">
        <v>-60758</v>
      </c>
    </row>
    <row r="85" spans="1:14" x14ac:dyDescent="0.25">
      <c r="A85" s="95"/>
      <c r="B85" s="4" t="s">
        <v>4</v>
      </c>
      <c r="C85" s="16">
        <v>-79526.192051282065</v>
      </c>
      <c r="D85" s="16">
        <v>-60232.095897435902</v>
      </c>
      <c r="E85" s="16">
        <v>-26841.883157894739</v>
      </c>
      <c r="F85" s="16">
        <v>-67977.360526315795</v>
      </c>
      <c r="G85" s="16">
        <v>-59713.029210526307</v>
      </c>
      <c r="H85" s="16">
        <v>10615.417714285721</v>
      </c>
      <c r="I85" s="16">
        <v>-85408.44</v>
      </c>
      <c r="J85" s="16">
        <v>-59287.879117647048</v>
      </c>
      <c r="K85" s="16">
        <v>-38476.018235294119</v>
      </c>
      <c r="L85" s="16">
        <v>-90438.049354838688</v>
      </c>
      <c r="M85" s="16">
        <v>-93028.204000000012</v>
      </c>
      <c r="N85" s="16">
        <v>-58773.971785714282</v>
      </c>
    </row>
    <row r="86" spans="1:14" x14ac:dyDescent="0.25">
      <c r="A86" s="95"/>
      <c r="B86" s="4" t="s">
        <v>5</v>
      </c>
      <c r="C86" s="16">
        <v>20031.90721959202</v>
      </c>
      <c r="D86" s="16">
        <v>24518.38317707818</v>
      </c>
      <c r="E86" s="16">
        <v>20028.378560644571</v>
      </c>
      <c r="F86" s="16">
        <v>20819.600737297809</v>
      </c>
      <c r="G86" s="16">
        <v>31378.966126735409</v>
      </c>
      <c r="H86" s="16">
        <v>45533.238085229961</v>
      </c>
      <c r="I86" s="16">
        <v>35132.534236639862</v>
      </c>
      <c r="J86" s="16">
        <v>24400.23570658176</v>
      </c>
      <c r="K86" s="16">
        <v>30308.35779379369</v>
      </c>
      <c r="L86" s="16">
        <v>34940.756496895709</v>
      </c>
      <c r="M86" s="16">
        <v>38535.459478812292</v>
      </c>
      <c r="N86" s="16">
        <v>20535.238731047819</v>
      </c>
    </row>
    <row r="87" spans="1:14" x14ac:dyDescent="0.25">
      <c r="A87" s="95"/>
      <c r="B87" s="4" t="s">
        <v>9</v>
      </c>
      <c r="C87" s="16">
        <v>-132138</v>
      </c>
      <c r="D87" s="16">
        <v>-111805.81</v>
      </c>
      <c r="E87" s="16">
        <v>-67014.14</v>
      </c>
      <c r="F87" s="16">
        <v>-111972</v>
      </c>
      <c r="G87" s="16">
        <v>-131235</v>
      </c>
      <c r="H87" s="16">
        <v>-111934.55</v>
      </c>
      <c r="I87" s="16">
        <v>-172381</v>
      </c>
      <c r="J87" s="16">
        <v>-124728.6</v>
      </c>
      <c r="K87" s="16">
        <v>-84741.28</v>
      </c>
      <c r="L87" s="16">
        <v>-157995.4</v>
      </c>
      <c r="M87" s="16">
        <v>-185787.67</v>
      </c>
      <c r="N87" s="16">
        <v>-91889.46</v>
      </c>
    </row>
    <row r="88" spans="1:14" ht="15.75" thickBot="1" x14ac:dyDescent="0.3">
      <c r="A88" s="99"/>
      <c r="B88" s="7" t="s">
        <v>10</v>
      </c>
      <c r="C88" s="32">
        <v>-40807.449999999997</v>
      </c>
      <c r="D88" s="32">
        <v>8138</v>
      </c>
      <c r="E88" s="32">
        <v>35636</v>
      </c>
      <c r="F88" s="32">
        <v>-6056.5</v>
      </c>
      <c r="G88" s="32">
        <v>17754.23</v>
      </c>
      <c r="H88" s="32">
        <v>100000</v>
      </c>
      <c r="I88" s="32">
        <v>-11529.5</v>
      </c>
      <c r="J88" s="32">
        <v>12759.07</v>
      </c>
      <c r="K88" s="32">
        <v>41476.019999999997</v>
      </c>
      <c r="L88" s="32">
        <v>-11832.07</v>
      </c>
      <c r="M88" s="32">
        <v>-5039.37</v>
      </c>
      <c r="N88" s="32">
        <v>-5069.32</v>
      </c>
    </row>
    <row r="89" spans="1:14" ht="15" customHeight="1" x14ac:dyDescent="0.25">
      <c r="A89" s="95" t="s">
        <v>37</v>
      </c>
      <c r="B89" s="4" t="s">
        <v>3</v>
      </c>
      <c r="C89" s="16">
        <v>0.11</v>
      </c>
      <c r="D89" s="16">
        <v>0.23</v>
      </c>
      <c r="E89" s="16">
        <v>0.33</v>
      </c>
      <c r="F89" s="16">
        <v>0.2</v>
      </c>
      <c r="G89" s="16">
        <v>0.44500000000000001</v>
      </c>
      <c r="H89" s="16">
        <v>0.435</v>
      </c>
      <c r="I89" s="16">
        <v>0.52</v>
      </c>
      <c r="J89" s="16">
        <v>0.36</v>
      </c>
      <c r="K89" s="16">
        <v>0.37</v>
      </c>
      <c r="L89" s="16">
        <v>0.3</v>
      </c>
      <c r="M89" s="16">
        <v>0.23</v>
      </c>
      <c r="N89" s="16">
        <v>0.22</v>
      </c>
    </row>
    <row r="90" spans="1:14" x14ac:dyDescent="0.25">
      <c r="A90" s="95"/>
      <c r="B90" s="4" t="s">
        <v>4</v>
      </c>
      <c r="C90" s="16">
        <v>0.14785714285714291</v>
      </c>
      <c r="D90" s="16">
        <v>0.25035714285714278</v>
      </c>
      <c r="E90" s="16">
        <v>0.31392857142857139</v>
      </c>
      <c r="F90" s="16">
        <v>0.1957142857142857</v>
      </c>
      <c r="G90" s="16">
        <v>0.44607142857142851</v>
      </c>
      <c r="H90" s="16">
        <v>0.43115384615384622</v>
      </c>
      <c r="I90" s="16">
        <v>0.53199999999999992</v>
      </c>
      <c r="J90" s="16">
        <v>0.33839999999999998</v>
      </c>
      <c r="K90" s="16">
        <v>0.35520000000000002</v>
      </c>
      <c r="L90" s="16">
        <v>0.31041666666666667</v>
      </c>
      <c r="M90" s="16">
        <v>0.23217391304347831</v>
      </c>
      <c r="N90" s="16">
        <v>0.24181818181818179</v>
      </c>
    </row>
    <row r="91" spans="1:14" x14ac:dyDescent="0.25">
      <c r="A91" s="95"/>
      <c r="B91" s="4" t="s">
        <v>5</v>
      </c>
      <c r="C91" s="16">
        <v>0.11742159378849649</v>
      </c>
      <c r="D91" s="16">
        <v>9.9609688018234194E-2</v>
      </c>
      <c r="E91" s="16">
        <v>7.1819696344866166E-2</v>
      </c>
      <c r="F91" s="16">
        <v>0.1207516144030894</v>
      </c>
      <c r="G91" s="16">
        <v>0.109149550336336</v>
      </c>
      <c r="H91" s="16">
        <v>8.6548341316372943E-2</v>
      </c>
      <c r="I91" s="16">
        <v>0.1254325848148452</v>
      </c>
      <c r="J91" s="16">
        <v>9.5379941986422551E-2</v>
      </c>
      <c r="K91" s="16">
        <v>0.1241007655093231</v>
      </c>
      <c r="L91" s="16">
        <v>8.9466008442685471E-2</v>
      </c>
      <c r="M91" s="16">
        <v>0.1144932122537136</v>
      </c>
      <c r="N91" s="16">
        <v>0.13923725430721831</v>
      </c>
    </row>
    <row r="92" spans="1:14" ht="15" customHeight="1" x14ac:dyDescent="0.25">
      <c r="A92" s="95"/>
      <c r="B92" s="4" t="s">
        <v>9</v>
      </c>
      <c r="C92" s="16">
        <v>-0.02</v>
      </c>
      <c r="D92" s="16">
        <v>0.06</v>
      </c>
      <c r="E92" s="16">
        <v>0.1</v>
      </c>
      <c r="F92" s="16">
        <v>-0.05</v>
      </c>
      <c r="G92" s="16">
        <v>0.19</v>
      </c>
      <c r="H92" s="16">
        <v>0.28000000000000003</v>
      </c>
      <c r="I92" s="16">
        <v>0.3</v>
      </c>
      <c r="J92" s="16">
        <v>0.16</v>
      </c>
      <c r="K92" s="16">
        <v>-0.09</v>
      </c>
      <c r="L92" s="16">
        <v>0.16</v>
      </c>
      <c r="M92" s="16">
        <v>-0.09</v>
      </c>
      <c r="N92" s="16">
        <v>-0.12</v>
      </c>
    </row>
    <row r="93" spans="1:14" x14ac:dyDescent="0.25">
      <c r="A93" s="95"/>
      <c r="B93" s="4" t="s">
        <v>10</v>
      </c>
      <c r="C93" s="16">
        <v>0.42</v>
      </c>
      <c r="D93" s="16">
        <v>0.45</v>
      </c>
      <c r="E93" s="16">
        <v>0.42</v>
      </c>
      <c r="F93" s="16">
        <v>0.42</v>
      </c>
      <c r="G93" s="16">
        <v>0.62</v>
      </c>
      <c r="H93" s="16">
        <v>0.59</v>
      </c>
      <c r="I93" s="16">
        <v>0.78</v>
      </c>
      <c r="J93" s="16">
        <v>0.57999999999999996</v>
      </c>
      <c r="K93" s="16">
        <v>0.57999999999999996</v>
      </c>
      <c r="L93" s="16">
        <v>0.57999999999999996</v>
      </c>
      <c r="M93" s="16">
        <v>0.57999999999999996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7.1</v>
      </c>
      <c r="D94" s="17">
        <v>7.11</v>
      </c>
      <c r="E94" s="17">
        <v>7.05</v>
      </c>
      <c r="F94" s="17">
        <v>7.1050000000000004</v>
      </c>
      <c r="G94" s="17">
        <v>7</v>
      </c>
      <c r="H94" s="17">
        <v>7.2</v>
      </c>
      <c r="I94" s="17">
        <v>7.29</v>
      </c>
      <c r="J94" s="17">
        <v>7.4</v>
      </c>
      <c r="K94" s="17">
        <v>7.3949999999999996</v>
      </c>
      <c r="L94" s="17">
        <v>7.3</v>
      </c>
      <c r="M94" s="17">
        <v>7.32</v>
      </c>
      <c r="N94" s="17">
        <v>7.4</v>
      </c>
    </row>
    <row r="95" spans="1:14" x14ac:dyDescent="0.25">
      <c r="A95" s="86"/>
      <c r="B95" s="5" t="s">
        <v>4</v>
      </c>
      <c r="C95" s="17">
        <v>7.3371428571428554</v>
      </c>
      <c r="D95" s="17">
        <v>7.3152941176470581</v>
      </c>
      <c r="E95" s="17">
        <v>7.2749999999999986</v>
      </c>
      <c r="F95" s="17">
        <v>7.2502941176470577</v>
      </c>
      <c r="G95" s="17">
        <v>7.139117647058824</v>
      </c>
      <c r="H95" s="17">
        <v>7.2667741935483869</v>
      </c>
      <c r="I95" s="17">
        <v>7.3913333333333338</v>
      </c>
      <c r="J95" s="17">
        <v>7.5925806451612932</v>
      </c>
      <c r="K95" s="17">
        <v>7.4356666666666671</v>
      </c>
      <c r="L95" s="17">
        <v>7.3310344827586196</v>
      </c>
      <c r="M95" s="17">
        <v>7.2927586206896553</v>
      </c>
      <c r="N95" s="17">
        <v>7.2762962962962954</v>
      </c>
    </row>
    <row r="96" spans="1:14" x14ac:dyDescent="0.25">
      <c r="A96" s="86"/>
      <c r="B96" s="5" t="s">
        <v>5</v>
      </c>
      <c r="C96" s="17">
        <v>0.63115473738300354</v>
      </c>
      <c r="D96" s="17">
        <v>0.664380482874802</v>
      </c>
      <c r="E96" s="17">
        <v>0.68385382985405629</v>
      </c>
      <c r="F96" s="17">
        <v>0.71952629742881669</v>
      </c>
      <c r="G96" s="17">
        <v>0.62495268983150154</v>
      </c>
      <c r="H96" s="17">
        <v>0.58876926491778403</v>
      </c>
      <c r="I96" s="17">
        <v>0.57681487697427725</v>
      </c>
      <c r="J96" s="17">
        <v>0.69416120962369876</v>
      </c>
      <c r="K96" s="17">
        <v>0.61362508678054961</v>
      </c>
      <c r="L96" s="17">
        <v>0.64997442162632291</v>
      </c>
      <c r="M96" s="17">
        <v>0.65558532490180177</v>
      </c>
      <c r="N96" s="17">
        <v>0.6050374950119789</v>
      </c>
    </row>
    <row r="97" spans="1:14" x14ac:dyDescent="0.25">
      <c r="A97" s="86"/>
      <c r="B97" s="5" t="s">
        <v>9</v>
      </c>
      <c r="C97" s="17">
        <v>6.64</v>
      </c>
      <c r="D97" s="17">
        <v>6.57</v>
      </c>
      <c r="E97" s="17">
        <v>6.3</v>
      </c>
      <c r="F97" s="17">
        <v>6</v>
      </c>
      <c r="G97" s="17">
        <v>5.8</v>
      </c>
      <c r="H97" s="17">
        <v>6.3</v>
      </c>
      <c r="I97" s="17">
        <v>6.6</v>
      </c>
      <c r="J97" s="17">
        <v>6.5</v>
      </c>
      <c r="K97" s="17">
        <v>6.4</v>
      </c>
      <c r="L97" s="17">
        <v>6.3</v>
      </c>
      <c r="M97" s="17">
        <v>6.3</v>
      </c>
      <c r="N97" s="17">
        <v>6.2</v>
      </c>
    </row>
    <row r="98" spans="1:14" x14ac:dyDescent="0.25">
      <c r="A98" s="86"/>
      <c r="B98" s="33" t="s">
        <v>10</v>
      </c>
      <c r="C98" s="14">
        <v>9.11</v>
      </c>
      <c r="D98" s="14">
        <v>9.18</v>
      </c>
      <c r="E98" s="14">
        <v>9.26</v>
      </c>
      <c r="F98" s="14">
        <v>9.33</v>
      </c>
      <c r="G98" s="14">
        <v>8.36</v>
      </c>
      <c r="H98" s="14">
        <v>8.6</v>
      </c>
      <c r="I98" s="14">
        <v>8.65</v>
      </c>
      <c r="J98" s="14">
        <v>9.66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101645</v>
      </c>
      <c r="D99" s="16">
        <v>101812.62</v>
      </c>
      <c r="E99" s="16">
        <v>101921.57</v>
      </c>
      <c r="F99" s="16">
        <v>101950</v>
      </c>
      <c r="G99" s="16">
        <v>101995</v>
      </c>
      <c r="H99" s="16">
        <v>102016.18</v>
      </c>
      <c r="I99" s="16">
        <v>102008.09</v>
      </c>
      <c r="J99" s="16">
        <v>102008.09</v>
      </c>
      <c r="K99" s="16">
        <v>102116.11</v>
      </c>
      <c r="L99" s="16">
        <v>102500</v>
      </c>
      <c r="M99" s="16">
        <v>102720.5</v>
      </c>
      <c r="N99" s="16">
        <v>102751.5</v>
      </c>
    </row>
    <row r="100" spans="1:14" x14ac:dyDescent="0.25">
      <c r="A100" s="95"/>
      <c r="B100" s="4" t="s">
        <v>4</v>
      </c>
      <c r="C100" s="16">
        <v>101220.2417857143</v>
      </c>
      <c r="D100" s="16">
        <v>101430.8162962963</v>
      </c>
      <c r="E100" s="16">
        <v>101615.70370370369</v>
      </c>
      <c r="F100" s="16">
        <v>101808.09629629629</v>
      </c>
      <c r="G100" s="16">
        <v>101951.1633333333</v>
      </c>
      <c r="H100" s="16">
        <v>101855.588</v>
      </c>
      <c r="I100" s="16">
        <v>101873.78375</v>
      </c>
      <c r="J100" s="16">
        <v>101752.8533333333</v>
      </c>
      <c r="K100" s="16">
        <v>101980.8091666667</v>
      </c>
      <c r="L100" s="16">
        <v>102434.334</v>
      </c>
      <c r="M100" s="16">
        <v>102602.92</v>
      </c>
      <c r="N100" s="16">
        <v>102832.7981818182</v>
      </c>
    </row>
    <row r="101" spans="1:14" x14ac:dyDescent="0.25">
      <c r="A101" s="95"/>
      <c r="B101" s="4" t="s">
        <v>5</v>
      </c>
      <c r="C101" s="16">
        <v>1545.970926033584</v>
      </c>
      <c r="D101" s="16">
        <v>1691.732550450866</v>
      </c>
      <c r="E101" s="16">
        <v>1865.668326663807</v>
      </c>
      <c r="F101" s="16">
        <v>1983.562144660943</v>
      </c>
      <c r="G101" s="16">
        <v>2068.4942047705222</v>
      </c>
      <c r="H101" s="16">
        <v>2023.9509337576169</v>
      </c>
      <c r="I101" s="16">
        <v>1842.220181441789</v>
      </c>
      <c r="J101" s="16">
        <v>1837.185150856476</v>
      </c>
      <c r="K101" s="16">
        <v>1932.68775956071</v>
      </c>
      <c r="L101" s="16">
        <v>2686.75960314961</v>
      </c>
      <c r="M101" s="16">
        <v>2795.2649628675249</v>
      </c>
      <c r="N101" s="16">
        <v>2902.9984399379641</v>
      </c>
    </row>
    <row r="102" spans="1:14" x14ac:dyDescent="0.25">
      <c r="A102" s="95"/>
      <c r="B102" s="4" t="s">
        <v>9</v>
      </c>
      <c r="C102" s="16">
        <v>96526</v>
      </c>
      <c r="D102" s="16">
        <v>96552</v>
      </c>
      <c r="E102" s="16">
        <v>96580</v>
      </c>
      <c r="F102" s="16">
        <v>96606</v>
      </c>
      <c r="G102" s="16">
        <v>96633</v>
      </c>
      <c r="H102" s="16">
        <v>96660</v>
      </c>
      <c r="I102" s="16">
        <v>96686</v>
      </c>
      <c r="J102" s="16">
        <v>96713</v>
      </c>
      <c r="K102" s="16">
        <v>96739</v>
      </c>
      <c r="L102" s="16">
        <v>96766</v>
      </c>
      <c r="M102" s="16">
        <v>96895</v>
      </c>
      <c r="N102" s="16">
        <v>96223</v>
      </c>
    </row>
    <row r="103" spans="1:14" ht="15.75" thickBot="1" x14ac:dyDescent="0.3">
      <c r="A103" s="99"/>
      <c r="B103" s="7" t="s">
        <v>10</v>
      </c>
      <c r="C103" s="32">
        <v>103207.4</v>
      </c>
      <c r="D103" s="32">
        <v>103925.9</v>
      </c>
      <c r="E103" s="32">
        <v>104640.5</v>
      </c>
      <c r="F103" s="32">
        <v>105251.5</v>
      </c>
      <c r="G103" s="32">
        <v>105679.8</v>
      </c>
      <c r="H103" s="32">
        <v>105499.3</v>
      </c>
      <c r="I103" s="32">
        <v>105318.39999999999</v>
      </c>
      <c r="J103" s="32">
        <v>105229.6</v>
      </c>
      <c r="K103" s="32">
        <v>105704.6</v>
      </c>
      <c r="L103" s="32">
        <v>110466</v>
      </c>
      <c r="M103" s="32">
        <v>110592</v>
      </c>
      <c r="N103" s="32">
        <v>110656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7518-267F-430A-B222-54BAA29555E9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2633915.1150000002</v>
      </c>
      <c r="D15" s="11">
        <v>2779006</v>
      </c>
      <c r="E15" s="11">
        <v>2974066</v>
      </c>
      <c r="F15" s="11">
        <v>3163020.6399999992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2628143.0267391312</v>
      </c>
      <c r="D16" s="13">
        <v>2770023.5744444439</v>
      </c>
      <c r="E16" s="13">
        <v>2927096.273170732</v>
      </c>
      <c r="F16" s="13">
        <v>3117031.4588235291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54491.095933773417</v>
      </c>
      <c r="D17" s="13">
        <v>90212.233942647115</v>
      </c>
      <c r="E17" s="13">
        <v>150803.88544151271</v>
      </c>
      <c r="F17" s="13">
        <v>180549.44857924111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2687280.8</v>
      </c>
      <c r="D19" s="13">
        <v>2925930</v>
      </c>
      <c r="E19" s="13">
        <v>3178220.2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2146155.41</v>
      </c>
      <c r="D20" s="14">
        <v>2264262.0249999999</v>
      </c>
      <c r="E20" s="14">
        <v>2413669.6850000001</v>
      </c>
      <c r="F20" s="14">
        <v>2565242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2146684.8719148939</v>
      </c>
      <c r="D21" s="14">
        <v>2263576.049565217</v>
      </c>
      <c r="E21" s="14">
        <v>2408574.9895238089</v>
      </c>
      <c r="F21" s="14">
        <v>2565211.268787879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28957.127199952571</v>
      </c>
      <c r="D22" s="14">
        <v>57652.1965504084</v>
      </c>
      <c r="E22" s="14">
        <v>84212.21007964114</v>
      </c>
      <c r="F22" s="14">
        <v>100930.8913242181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2237716.2000000002</v>
      </c>
      <c r="D24" s="14">
        <v>2457065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2209526</v>
      </c>
      <c r="D25" s="12">
        <v>2365634</v>
      </c>
      <c r="E25" s="12">
        <v>2511734.85</v>
      </c>
      <c r="F25" s="12">
        <v>2635579.4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2213103.5878260871</v>
      </c>
      <c r="D26" s="12">
        <v>2363864.5797777781</v>
      </c>
      <c r="E26" s="12">
        <v>2491631.7809302318</v>
      </c>
      <c r="F26" s="12">
        <v>2635744.9835294122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26827.042462808251</v>
      </c>
      <c r="D27" s="12">
        <v>39559.194351339407</v>
      </c>
      <c r="E27" s="12">
        <v>84311.447183337514</v>
      </c>
      <c r="F27" s="12">
        <v>100018.37189993419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2139080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2290181</v>
      </c>
      <c r="D29" s="12">
        <v>2460252.69</v>
      </c>
      <c r="E29" s="12">
        <v>2600219</v>
      </c>
      <c r="F29" s="12">
        <v>2902067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-66665.100000000006</v>
      </c>
      <c r="D30" s="14">
        <v>-93067</v>
      </c>
      <c r="E30" s="14">
        <v>-78136</v>
      </c>
      <c r="F30" s="14">
        <v>-60806.61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-68136.222553191503</v>
      </c>
      <c r="D31" s="14">
        <v>-87596.941914893614</v>
      </c>
      <c r="E31" s="14">
        <v>-83083.39953488372</v>
      </c>
      <c r="F31" s="14">
        <v>-60289.828529411767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20023.871597608031</v>
      </c>
      <c r="D32" s="14">
        <v>36716.84236854146</v>
      </c>
      <c r="E32" s="14">
        <v>40788.046782386642</v>
      </c>
      <c r="F32" s="14">
        <v>52109.20895741471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-120432.08</v>
      </c>
      <c r="D33" s="14">
        <v>-162707.4</v>
      </c>
      <c r="E33" s="14">
        <v>-169024.43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78837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77.91</v>
      </c>
      <c r="D35" s="12">
        <v>80.61</v>
      </c>
      <c r="E35" s="12">
        <v>83.5</v>
      </c>
      <c r="F35" s="12">
        <v>85.85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77.951739130434774</v>
      </c>
      <c r="D36" s="12">
        <v>80.769545454545451</v>
      </c>
      <c r="E36" s="12">
        <v>83.631951219512189</v>
      </c>
      <c r="F36" s="12">
        <v>86.172647058823543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1.0094141410801409</v>
      </c>
      <c r="D37" s="12">
        <v>1.382617932301998</v>
      </c>
      <c r="E37" s="12">
        <v>1.7343359240818861</v>
      </c>
      <c r="F37" s="12">
        <v>2.1432350354341221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76.45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80.040000000000006</v>
      </c>
      <c r="D39" s="12">
        <v>83.79</v>
      </c>
      <c r="E39" s="12">
        <v>87.16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-795014.36499999999</v>
      </c>
      <c r="D40" s="14">
        <v>-748857.87</v>
      </c>
      <c r="E40" s="14">
        <v>-732295.23499999999</v>
      </c>
      <c r="F40" s="14">
        <v>-747290.65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-632440.6366666666</v>
      </c>
      <c r="D41" s="14">
        <v>-686388.58166666655</v>
      </c>
      <c r="E41" s="14">
        <v>-710427.09705882368</v>
      </c>
      <c r="F41" s="14">
        <v>-702010.58259259246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453760.09607269219</v>
      </c>
      <c r="D42" s="14">
        <v>339426.8053201813</v>
      </c>
      <c r="E42" s="14">
        <v>260323.04576099591</v>
      </c>
      <c r="F42" s="14">
        <v>270648.45150438702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-1007259</v>
      </c>
      <c r="D43" s="14">
        <v>-1032739</v>
      </c>
      <c r="E43" s="14">
        <v>-1069640.25</v>
      </c>
      <c r="F43" s="14">
        <v>-1092161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1169259</v>
      </c>
      <c r="D44" s="30">
        <v>685231.5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4.5999999999999996</v>
      </c>
      <c r="E45" s="12">
        <v>4.45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4.3726666666666656</v>
      </c>
      <c r="D46" s="12">
        <v>4.55448275862069</v>
      </c>
      <c r="E46" s="12">
        <v>4.5051724137931028</v>
      </c>
      <c r="F46" s="12">
        <v>4.3457692307692311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0.51764009153833535</v>
      </c>
      <c r="D47" s="12">
        <v>0.43702391408003338</v>
      </c>
      <c r="E47" s="12">
        <v>0.45069486581163248</v>
      </c>
      <c r="F47" s="12">
        <v>0.51454969110415805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5.27</v>
      </c>
      <c r="E49" s="12">
        <v>5.5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4.25</v>
      </c>
      <c r="D50" s="14">
        <v>3.96</v>
      </c>
      <c r="E50" s="14">
        <v>3.6</v>
      </c>
      <c r="F50" s="14">
        <v>3.5150000000000001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4.2376666666666667</v>
      </c>
      <c r="D51" s="14">
        <v>3.8739285714285709</v>
      </c>
      <c r="E51" s="14">
        <v>3.6896428571428568</v>
      </c>
      <c r="F51" s="14">
        <v>3.5216666666666669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0.26824696975289258</v>
      </c>
      <c r="D52" s="14">
        <v>0.36528364712527561</v>
      </c>
      <c r="E52" s="14">
        <v>0.39863175379324101</v>
      </c>
      <c r="F52" s="14">
        <v>0.38567463947767139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11606578.65</v>
      </c>
      <c r="D55" s="12">
        <v>12360967</v>
      </c>
      <c r="E55" s="12">
        <v>13106799.74</v>
      </c>
      <c r="F55" s="12">
        <v>13921000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11602024.90055556</v>
      </c>
      <c r="D56" s="12">
        <v>12356783.14264706</v>
      </c>
      <c r="E56" s="12">
        <v>13102080.06171429</v>
      </c>
      <c r="F56" s="12">
        <v>13875830.06103448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97757.0342529849</v>
      </c>
      <c r="D57" s="12">
        <v>139042.4749280969</v>
      </c>
      <c r="E57" s="12">
        <v>342136.66213577171</v>
      </c>
      <c r="F57" s="12">
        <v>379952.76566908357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11838124</v>
      </c>
      <c r="D59" s="12">
        <v>12688510</v>
      </c>
      <c r="E59" s="12">
        <v>13943003</v>
      </c>
      <c r="F59" s="12">
        <v>14581433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57</v>
      </c>
      <c r="D63" s="9" t="s">
        <v>58</v>
      </c>
      <c r="E63" s="9" t="s">
        <v>59</v>
      </c>
      <c r="F63" s="9" t="s">
        <v>60</v>
      </c>
      <c r="G63" s="9" t="s">
        <v>61</v>
      </c>
      <c r="H63" s="9" t="s">
        <v>62</v>
      </c>
      <c r="I63" s="9" t="s">
        <v>63</v>
      </c>
      <c r="J63" s="9" t="s">
        <v>64</v>
      </c>
      <c r="K63" s="9" t="s">
        <v>66</v>
      </c>
      <c r="L63" s="9" t="s">
        <v>68</v>
      </c>
      <c r="M63" s="9" t="s">
        <v>67</v>
      </c>
      <c r="N63" s="9" t="s">
        <v>69</v>
      </c>
    </row>
    <row r="64" spans="1:14" ht="15" customHeight="1" x14ac:dyDescent="0.25">
      <c r="A64" s="94" t="s">
        <v>11</v>
      </c>
      <c r="B64" s="4" t="s">
        <v>3</v>
      </c>
      <c r="C64" s="16">
        <v>201106.51500000001</v>
      </c>
      <c r="D64" s="16">
        <v>237897</v>
      </c>
      <c r="E64" s="16">
        <v>203166.1</v>
      </c>
      <c r="F64" s="16">
        <v>258160</v>
      </c>
      <c r="G64" s="16">
        <v>294208</v>
      </c>
      <c r="H64" s="16">
        <v>199003.505</v>
      </c>
      <c r="I64" s="16">
        <v>206975.71</v>
      </c>
      <c r="J64" s="16">
        <v>243893.7</v>
      </c>
      <c r="K64" s="16">
        <v>216012</v>
      </c>
      <c r="L64" s="16">
        <v>216836</v>
      </c>
      <c r="M64" s="16">
        <v>242418</v>
      </c>
      <c r="N64" s="16">
        <v>210221.44</v>
      </c>
    </row>
    <row r="65" spans="1:14" x14ac:dyDescent="0.25">
      <c r="A65" s="95"/>
      <c r="B65" s="4" t="s">
        <v>4</v>
      </c>
      <c r="C65" s="16">
        <v>200948.82086956521</v>
      </c>
      <c r="D65" s="16">
        <v>235175.16711111111</v>
      </c>
      <c r="E65" s="16">
        <v>204213.8604545455</v>
      </c>
      <c r="F65" s="16">
        <v>254636.06222222219</v>
      </c>
      <c r="G65" s="16">
        <v>283664.44046511629</v>
      </c>
      <c r="H65" s="16">
        <v>199863.8125</v>
      </c>
      <c r="I65" s="16">
        <v>206767.66725</v>
      </c>
      <c r="J65" s="16">
        <v>241949.17425000001</v>
      </c>
      <c r="K65" s="16">
        <v>215260.12051282049</v>
      </c>
      <c r="L65" s="16">
        <v>216483.05410256411</v>
      </c>
      <c r="M65" s="16">
        <v>238487.84638888889</v>
      </c>
      <c r="N65" s="16">
        <v>208932.48342857149</v>
      </c>
    </row>
    <row r="66" spans="1:14" x14ac:dyDescent="0.25">
      <c r="A66" s="95"/>
      <c r="B66" s="4" t="s">
        <v>5</v>
      </c>
      <c r="C66" s="16">
        <v>11070.383098322171</v>
      </c>
      <c r="D66" s="16">
        <v>16021.81875758529</v>
      </c>
      <c r="E66" s="16">
        <v>10200.63340915331</v>
      </c>
      <c r="F66" s="16">
        <v>22678.884296565779</v>
      </c>
      <c r="G66" s="16">
        <v>35331.356337308258</v>
      </c>
      <c r="H66" s="16">
        <v>11355.13315821138</v>
      </c>
      <c r="I66" s="16">
        <v>9212.3341433019068</v>
      </c>
      <c r="J66" s="16">
        <v>14211.195323614849</v>
      </c>
      <c r="K66" s="16">
        <v>13426.816197617751</v>
      </c>
      <c r="L66" s="16">
        <v>10506.144257366661</v>
      </c>
      <c r="M66" s="16">
        <v>11381.844368730441</v>
      </c>
      <c r="N66" s="16">
        <v>17413.229423928191</v>
      </c>
    </row>
    <row r="67" spans="1:14" ht="15" customHeight="1" x14ac:dyDescent="0.25">
      <c r="A67" s="95"/>
      <c r="B67" s="4" t="s">
        <v>9</v>
      </c>
      <c r="C67" s="16">
        <v>170346</v>
      </c>
      <c r="D67" s="16">
        <v>156104.70000000001</v>
      </c>
      <c r="E67" s="16">
        <v>181553.06</v>
      </c>
      <c r="F67" s="16">
        <v>150103.4</v>
      </c>
      <c r="G67" s="16">
        <v>162831.79</v>
      </c>
      <c r="H67" s="16">
        <v>171425</v>
      </c>
      <c r="I67" s="16">
        <v>182135.47</v>
      </c>
      <c r="J67" s="16">
        <v>186872.7</v>
      </c>
      <c r="K67" s="16">
        <v>181606</v>
      </c>
      <c r="L67" s="16">
        <v>185054.6</v>
      </c>
      <c r="M67" s="16">
        <v>211048.47</v>
      </c>
      <c r="N67" s="16">
        <v>144403.71</v>
      </c>
    </row>
    <row r="68" spans="1:14" x14ac:dyDescent="0.25">
      <c r="A68" s="95"/>
      <c r="B68" s="4" t="s">
        <v>10</v>
      </c>
      <c r="C68" s="16">
        <v>226499</v>
      </c>
      <c r="D68" s="16">
        <v>258064</v>
      </c>
      <c r="E68" s="16">
        <v>230645</v>
      </c>
      <c r="F68" s="16">
        <v>290212</v>
      </c>
      <c r="G68" s="16">
        <v>346664</v>
      </c>
      <c r="H68" s="16">
        <v>243861</v>
      </c>
      <c r="I68" s="16">
        <v>225223.6</v>
      </c>
      <c r="J68" s="16">
        <v>275302</v>
      </c>
      <c r="K68" s="16">
        <v>245467</v>
      </c>
      <c r="L68" s="16">
        <v>235760.5</v>
      </c>
      <c r="M68" s="16">
        <v>253156.6</v>
      </c>
      <c r="N68" s="16">
        <v>249546</v>
      </c>
    </row>
    <row r="69" spans="1:14" ht="15" customHeight="1" x14ac:dyDescent="0.25">
      <c r="A69" s="86" t="s">
        <v>6</v>
      </c>
      <c r="B69" s="5" t="s">
        <v>3</v>
      </c>
      <c r="C69" s="17">
        <v>169064.41</v>
      </c>
      <c r="D69" s="17">
        <v>202744</v>
      </c>
      <c r="E69" s="17">
        <v>163160.5</v>
      </c>
      <c r="F69" s="17">
        <v>215647.255</v>
      </c>
      <c r="G69" s="17">
        <v>252995</v>
      </c>
      <c r="H69" s="17">
        <v>143942.06</v>
      </c>
      <c r="I69" s="17">
        <v>175180.41500000001</v>
      </c>
      <c r="J69" s="17">
        <v>205631.755</v>
      </c>
      <c r="K69" s="17">
        <v>169519</v>
      </c>
      <c r="L69" s="17">
        <v>172222.5</v>
      </c>
      <c r="M69" s="17">
        <v>196168.845</v>
      </c>
      <c r="N69" s="17">
        <v>165391.67000000001</v>
      </c>
    </row>
    <row r="70" spans="1:14" x14ac:dyDescent="0.25">
      <c r="A70" s="86"/>
      <c r="B70" s="5" t="s">
        <v>4</v>
      </c>
      <c r="C70" s="17">
        <v>169802.27239130429</v>
      </c>
      <c r="D70" s="17">
        <v>201424.74391304349</v>
      </c>
      <c r="E70" s="17">
        <v>164919.285</v>
      </c>
      <c r="F70" s="17">
        <v>213982.54521739119</v>
      </c>
      <c r="G70" s="17">
        <v>244188.88930232561</v>
      </c>
      <c r="H70" s="17">
        <v>145845.4269047619</v>
      </c>
      <c r="I70" s="17">
        <v>173270.94023809521</v>
      </c>
      <c r="J70" s="17">
        <v>202532.54357142851</v>
      </c>
      <c r="K70" s="17">
        <v>169537.21268292691</v>
      </c>
      <c r="L70" s="17">
        <v>172528.527</v>
      </c>
      <c r="M70" s="17">
        <v>195532.34736842109</v>
      </c>
      <c r="N70" s="17">
        <v>167677.75028571431</v>
      </c>
    </row>
    <row r="71" spans="1:14" x14ac:dyDescent="0.25">
      <c r="A71" s="86"/>
      <c r="B71" s="5" t="s">
        <v>5</v>
      </c>
      <c r="C71" s="17">
        <v>7991.7047883729501</v>
      </c>
      <c r="D71" s="17">
        <v>9408.4397013188718</v>
      </c>
      <c r="E71" s="17">
        <v>11408.85433920743</v>
      </c>
      <c r="F71" s="17">
        <v>14323.99603879785</v>
      </c>
      <c r="G71" s="17">
        <v>26836.843960520589</v>
      </c>
      <c r="H71" s="17">
        <v>13283.36804097707</v>
      </c>
      <c r="I71" s="17">
        <v>6761.8040202530037</v>
      </c>
      <c r="J71" s="17">
        <v>14356.626405939391</v>
      </c>
      <c r="K71" s="17">
        <v>11644.109136982101</v>
      </c>
      <c r="L71" s="17">
        <v>7545.2072564887394</v>
      </c>
      <c r="M71" s="17">
        <v>11331.050126783221</v>
      </c>
      <c r="N71" s="17">
        <v>10049.11596863932</v>
      </c>
    </row>
    <row r="72" spans="1:14" ht="15" customHeight="1" x14ac:dyDescent="0.25">
      <c r="A72" s="86"/>
      <c r="B72" s="5" t="s">
        <v>9</v>
      </c>
      <c r="C72" s="17">
        <v>145072.59</v>
      </c>
      <c r="D72" s="17">
        <v>164489.4</v>
      </c>
      <c r="E72" s="17">
        <v>132202.19</v>
      </c>
      <c r="F72" s="17">
        <v>164197.4</v>
      </c>
      <c r="G72" s="17">
        <v>156309</v>
      </c>
      <c r="H72" s="17">
        <v>111172</v>
      </c>
      <c r="I72" s="17">
        <v>157417</v>
      </c>
      <c r="J72" s="17">
        <v>160738</v>
      </c>
      <c r="K72" s="17">
        <v>141950</v>
      </c>
      <c r="L72" s="17">
        <v>157411</v>
      </c>
      <c r="M72" s="17">
        <v>173448</v>
      </c>
      <c r="N72" s="17">
        <v>145455</v>
      </c>
    </row>
    <row r="73" spans="1:14" x14ac:dyDescent="0.25">
      <c r="A73" s="86"/>
      <c r="B73" s="5" t="s">
        <v>10</v>
      </c>
      <c r="C73" s="17">
        <v>191500</v>
      </c>
      <c r="D73" s="17">
        <v>222748</v>
      </c>
      <c r="E73" s="17">
        <v>198359.65</v>
      </c>
      <c r="F73" s="17">
        <v>243216</v>
      </c>
      <c r="G73" s="17">
        <v>297188</v>
      </c>
      <c r="H73" s="17">
        <v>181948</v>
      </c>
      <c r="I73" s="17">
        <v>185794.32</v>
      </c>
      <c r="J73" s="17">
        <v>233551</v>
      </c>
      <c r="K73" s="17">
        <v>196175</v>
      </c>
      <c r="L73" s="17">
        <v>190223</v>
      </c>
      <c r="M73" s="17">
        <v>228568.7</v>
      </c>
      <c r="N73" s="17">
        <v>199192.4</v>
      </c>
    </row>
    <row r="74" spans="1:14" ht="15" customHeight="1" x14ac:dyDescent="0.25">
      <c r="A74" s="95" t="s">
        <v>7</v>
      </c>
      <c r="B74" s="4" t="s">
        <v>3</v>
      </c>
      <c r="C74" s="16">
        <v>171618.16</v>
      </c>
      <c r="D74" s="16">
        <v>171874.01500000001</v>
      </c>
      <c r="E74" s="16">
        <v>177277.39</v>
      </c>
      <c r="F74" s="16">
        <v>208924.52</v>
      </c>
      <c r="G74" s="16">
        <v>170101</v>
      </c>
      <c r="H74" s="16">
        <v>181033</v>
      </c>
      <c r="I74" s="16">
        <v>178360.97</v>
      </c>
      <c r="J74" s="16">
        <v>190467.33</v>
      </c>
      <c r="K74" s="16">
        <v>225288.15</v>
      </c>
      <c r="L74" s="16">
        <v>210534.58</v>
      </c>
      <c r="M74" s="16">
        <v>204372.215</v>
      </c>
      <c r="N74" s="16">
        <v>186390.035</v>
      </c>
    </row>
    <row r="75" spans="1:14" x14ac:dyDescent="0.25">
      <c r="A75" s="95"/>
      <c r="B75" s="4" t="s">
        <v>4</v>
      </c>
      <c r="C75" s="16">
        <v>172276.2519148936</v>
      </c>
      <c r="D75" s="16">
        <v>171035.86891304349</v>
      </c>
      <c r="E75" s="16">
        <v>177507.62195652179</v>
      </c>
      <c r="F75" s="16">
        <v>209805.11913043479</v>
      </c>
      <c r="G75" s="16">
        <v>171479.45</v>
      </c>
      <c r="H75" s="16">
        <v>188498.10463414629</v>
      </c>
      <c r="I75" s="16">
        <v>177765.89560975609</v>
      </c>
      <c r="J75" s="16">
        <v>187739.58365853661</v>
      </c>
      <c r="K75" s="16">
        <v>218435.7170731707</v>
      </c>
      <c r="L75" s="16">
        <v>209113.35292682919</v>
      </c>
      <c r="M75" s="16">
        <v>203896.64473684211</v>
      </c>
      <c r="N75" s="16">
        <v>188211.69000000009</v>
      </c>
    </row>
    <row r="76" spans="1:14" x14ac:dyDescent="0.25">
      <c r="A76" s="95"/>
      <c r="B76" s="4" t="s">
        <v>5</v>
      </c>
      <c r="C76" s="16">
        <v>6817.4014583106882</v>
      </c>
      <c r="D76" s="16">
        <v>5597.2156524115589</v>
      </c>
      <c r="E76" s="16">
        <v>9161.4596748947588</v>
      </c>
      <c r="F76" s="16">
        <v>24088.35842442825</v>
      </c>
      <c r="G76" s="16">
        <v>7740.507996309937</v>
      </c>
      <c r="H76" s="16">
        <v>23910.578937076589</v>
      </c>
      <c r="I76" s="16">
        <v>10635.20334859283</v>
      </c>
      <c r="J76" s="16">
        <v>10073.955028136599</v>
      </c>
      <c r="K76" s="16">
        <v>23765.580572258299</v>
      </c>
      <c r="L76" s="16">
        <v>17781.702379998831</v>
      </c>
      <c r="M76" s="16">
        <v>9492.585137134949</v>
      </c>
      <c r="N76" s="16">
        <v>10671.07953151159</v>
      </c>
    </row>
    <row r="77" spans="1:14" ht="15" customHeight="1" x14ac:dyDescent="0.25">
      <c r="A77" s="95"/>
      <c r="B77" s="4" t="s">
        <v>9</v>
      </c>
      <c r="C77" s="16">
        <v>160000</v>
      </c>
      <c r="D77" s="16">
        <v>150481</v>
      </c>
      <c r="E77" s="16">
        <v>151737.38</v>
      </c>
      <c r="F77" s="16">
        <v>134138</v>
      </c>
      <c r="G77" s="16">
        <v>153207</v>
      </c>
      <c r="H77" s="16">
        <v>148928.70000000001</v>
      </c>
      <c r="I77" s="16">
        <v>150750</v>
      </c>
      <c r="J77" s="16">
        <v>161756.63</v>
      </c>
      <c r="K77" s="16">
        <v>164379</v>
      </c>
      <c r="L77" s="16">
        <v>156255.10999999999</v>
      </c>
      <c r="M77" s="16">
        <v>185782.14</v>
      </c>
      <c r="N77" s="16">
        <v>169097.19</v>
      </c>
    </row>
    <row r="78" spans="1:14" x14ac:dyDescent="0.25">
      <c r="A78" s="95"/>
      <c r="B78" s="4" t="s">
        <v>10</v>
      </c>
      <c r="C78" s="16">
        <v>194167.23</v>
      </c>
      <c r="D78" s="16">
        <v>179851</v>
      </c>
      <c r="E78" s="16">
        <v>202467.20000000001</v>
      </c>
      <c r="F78" s="16">
        <v>274393</v>
      </c>
      <c r="G78" s="16">
        <v>193334.38</v>
      </c>
      <c r="H78" s="16">
        <v>241400</v>
      </c>
      <c r="I78" s="16">
        <v>203704</v>
      </c>
      <c r="J78" s="16">
        <v>201487</v>
      </c>
      <c r="K78" s="16">
        <v>253581</v>
      </c>
      <c r="L78" s="16">
        <v>257269</v>
      </c>
      <c r="M78" s="16">
        <v>227745</v>
      </c>
      <c r="N78" s="16">
        <v>215394.91</v>
      </c>
    </row>
    <row r="79" spans="1:14" x14ac:dyDescent="0.25">
      <c r="A79" s="86" t="s">
        <v>8</v>
      </c>
      <c r="B79" s="5" t="s">
        <v>3</v>
      </c>
      <c r="C79" s="17">
        <v>-1980.93</v>
      </c>
      <c r="D79" s="17">
        <v>31500</v>
      </c>
      <c r="E79" s="17">
        <v>-12000</v>
      </c>
      <c r="F79" s="17">
        <v>8138</v>
      </c>
      <c r="G79" s="17">
        <v>81854.240000000005</v>
      </c>
      <c r="H79" s="17">
        <v>-37740.46</v>
      </c>
      <c r="I79" s="17">
        <v>-4714.415</v>
      </c>
      <c r="J79" s="17">
        <v>15621.235000000001</v>
      </c>
      <c r="K79" s="17">
        <v>-54007.525000000001</v>
      </c>
      <c r="L79" s="17">
        <v>-37081.75</v>
      </c>
      <c r="M79" s="17">
        <v>-7126</v>
      </c>
      <c r="N79" s="17">
        <v>-18000</v>
      </c>
    </row>
    <row r="80" spans="1:14" x14ac:dyDescent="0.25">
      <c r="A80" s="86"/>
      <c r="B80" s="5" t="s">
        <v>4</v>
      </c>
      <c r="C80" s="17">
        <v>-1799.610816326531</v>
      </c>
      <c r="D80" s="17">
        <v>30825.764468085112</v>
      </c>
      <c r="E80" s="17">
        <v>-12376.47191489362</v>
      </c>
      <c r="F80" s="17">
        <v>3920.668085106382</v>
      </c>
      <c r="G80" s="17">
        <v>76381.489767441861</v>
      </c>
      <c r="H80" s="17">
        <v>-42488.779523809528</v>
      </c>
      <c r="I80" s="17">
        <v>-4666.2345238095231</v>
      </c>
      <c r="J80" s="17">
        <v>17527.843095238091</v>
      </c>
      <c r="K80" s="17">
        <v>-49797.309285714291</v>
      </c>
      <c r="L80" s="17">
        <v>-37526.047857142847</v>
      </c>
      <c r="M80" s="17">
        <v>-8437.5574358974354</v>
      </c>
      <c r="N80" s="17">
        <v>-16728.137027027031</v>
      </c>
    </row>
    <row r="81" spans="1:14" x14ac:dyDescent="0.25">
      <c r="A81" s="86"/>
      <c r="B81" s="5" t="s">
        <v>5</v>
      </c>
      <c r="C81" s="17">
        <v>12725.913180471871</v>
      </c>
      <c r="D81" s="17">
        <v>8669.3401324404549</v>
      </c>
      <c r="E81" s="17">
        <v>12158.359216917681</v>
      </c>
      <c r="F81" s="17">
        <v>20814.72144223312</v>
      </c>
      <c r="G81" s="17">
        <v>23500.44655041915</v>
      </c>
      <c r="H81" s="17">
        <v>26181.904400370611</v>
      </c>
      <c r="I81" s="17">
        <v>11404.058494729021</v>
      </c>
      <c r="J81" s="17">
        <v>8397.865587408096</v>
      </c>
      <c r="K81" s="17">
        <v>20566.062313396538</v>
      </c>
      <c r="L81" s="17">
        <v>17939.870182341379</v>
      </c>
      <c r="M81" s="17">
        <v>13693.88144242236</v>
      </c>
      <c r="N81" s="17">
        <v>16055.09467723699</v>
      </c>
    </row>
    <row r="82" spans="1:14" x14ac:dyDescent="0.25">
      <c r="A82" s="86"/>
      <c r="B82" s="5" t="s">
        <v>9</v>
      </c>
      <c r="C82" s="17">
        <v>-33425.9</v>
      </c>
      <c r="D82" s="17">
        <v>8138</v>
      </c>
      <c r="E82" s="17">
        <v>-41351</v>
      </c>
      <c r="F82" s="17">
        <v>-65616</v>
      </c>
      <c r="G82" s="17">
        <v>8138</v>
      </c>
      <c r="H82" s="17">
        <v>-103319</v>
      </c>
      <c r="I82" s="17">
        <v>-32225.81</v>
      </c>
      <c r="J82" s="17">
        <v>-233</v>
      </c>
      <c r="K82" s="17">
        <v>-76405.37</v>
      </c>
      <c r="L82" s="17">
        <v>-81583</v>
      </c>
      <c r="M82" s="17">
        <v>-48864</v>
      </c>
      <c r="N82" s="17">
        <v>-46715</v>
      </c>
    </row>
    <row r="83" spans="1:14" x14ac:dyDescent="0.25">
      <c r="A83" s="86"/>
      <c r="B83" s="33" t="s">
        <v>10</v>
      </c>
      <c r="C83" s="14">
        <v>28071</v>
      </c>
      <c r="D83" s="14">
        <v>54397</v>
      </c>
      <c r="E83" s="14">
        <v>14240.68</v>
      </c>
      <c r="F83" s="14">
        <v>47059.05</v>
      </c>
      <c r="G83" s="14">
        <v>129465</v>
      </c>
      <c r="H83" s="14">
        <v>14169.09</v>
      </c>
      <c r="I83" s="14">
        <v>31102</v>
      </c>
      <c r="J83" s="14">
        <v>37344.050000000003</v>
      </c>
      <c r="K83" s="14">
        <v>11413</v>
      </c>
      <c r="L83" s="14">
        <v>2118.52</v>
      </c>
      <c r="M83" s="14">
        <v>20586</v>
      </c>
      <c r="N83" s="17">
        <v>30507.4</v>
      </c>
    </row>
    <row r="84" spans="1:14" ht="15" customHeight="1" x14ac:dyDescent="0.25">
      <c r="A84" s="95" t="s">
        <v>32</v>
      </c>
      <c r="B84" s="4" t="s">
        <v>3</v>
      </c>
      <c r="C84" s="16">
        <v>-64663</v>
      </c>
      <c r="D84" s="16">
        <v>-26481</v>
      </c>
      <c r="E84" s="16">
        <v>-67060.800000000003</v>
      </c>
      <c r="F84" s="16">
        <v>-52536.18</v>
      </c>
      <c r="G84" s="16">
        <v>20191.5</v>
      </c>
      <c r="H84" s="16">
        <v>-97112.1</v>
      </c>
      <c r="I84" s="16">
        <v>-59641.1</v>
      </c>
      <c r="J84" s="16">
        <v>-43262.5</v>
      </c>
      <c r="K84" s="16">
        <v>-104294.55</v>
      </c>
      <c r="L84" s="16">
        <v>-92587.1</v>
      </c>
      <c r="M84" s="16">
        <v>-67408.570000000007</v>
      </c>
      <c r="N84" s="16">
        <v>-79842</v>
      </c>
    </row>
    <row r="85" spans="1:14" x14ac:dyDescent="0.25">
      <c r="A85" s="95"/>
      <c r="B85" s="4" t="s">
        <v>4</v>
      </c>
      <c r="C85" s="16">
        <v>-66778.264594594613</v>
      </c>
      <c r="D85" s="16">
        <v>-28865.93657142857</v>
      </c>
      <c r="E85" s="16">
        <v>-68000.491999999998</v>
      </c>
      <c r="F85" s="16">
        <v>-52543.562285714281</v>
      </c>
      <c r="G85" s="16">
        <v>20529.419117647059</v>
      </c>
      <c r="H85" s="16">
        <v>-91574.425454545475</v>
      </c>
      <c r="I85" s="16">
        <v>-59016.24424242424</v>
      </c>
      <c r="J85" s="16">
        <v>-39471.176176470588</v>
      </c>
      <c r="K85" s="16">
        <v>-97739.595588235286</v>
      </c>
      <c r="L85" s="16">
        <v>-94825.855151515148</v>
      </c>
      <c r="M85" s="16">
        <v>-69532.338333333333</v>
      </c>
      <c r="N85" s="16">
        <v>-82751.62107142857</v>
      </c>
    </row>
    <row r="86" spans="1:14" x14ac:dyDescent="0.25">
      <c r="A86" s="95"/>
      <c r="B86" s="4" t="s">
        <v>5</v>
      </c>
      <c r="C86" s="16">
        <v>18583.968550712911</v>
      </c>
      <c r="D86" s="16">
        <v>20314.764401500612</v>
      </c>
      <c r="E86" s="16">
        <v>19490.968120069901</v>
      </c>
      <c r="F86" s="16">
        <v>34913.088553056419</v>
      </c>
      <c r="G86" s="16">
        <v>35036.527284144497</v>
      </c>
      <c r="H86" s="16">
        <v>40305.452982773953</v>
      </c>
      <c r="I86" s="16">
        <v>24961.003634336179</v>
      </c>
      <c r="J86" s="16">
        <v>28242.745771425871</v>
      </c>
      <c r="K86" s="16">
        <v>35127.603268541439</v>
      </c>
      <c r="L86" s="16">
        <v>36938.709318616158</v>
      </c>
      <c r="M86" s="16">
        <v>19068.119694743989</v>
      </c>
      <c r="N86" s="16">
        <v>20245.314075728151</v>
      </c>
    </row>
    <row r="87" spans="1:14" x14ac:dyDescent="0.25">
      <c r="A87" s="95"/>
      <c r="B87" s="4" t="s">
        <v>9</v>
      </c>
      <c r="C87" s="16">
        <v>-111805</v>
      </c>
      <c r="D87" s="16">
        <v>-99442</v>
      </c>
      <c r="E87" s="16">
        <v>-112011</v>
      </c>
      <c r="F87" s="16">
        <v>-131235</v>
      </c>
      <c r="G87" s="16">
        <v>-70597</v>
      </c>
      <c r="H87" s="16">
        <v>-191663</v>
      </c>
      <c r="I87" s="16">
        <v>-114087.14</v>
      </c>
      <c r="J87" s="16">
        <v>-93844.62</v>
      </c>
      <c r="K87" s="16">
        <v>-160225.17000000001</v>
      </c>
      <c r="L87" s="16">
        <v>-205341.26</v>
      </c>
      <c r="M87" s="16">
        <v>-123089</v>
      </c>
      <c r="N87" s="16">
        <v>-122752.51</v>
      </c>
    </row>
    <row r="88" spans="1:14" ht="15.75" thickBot="1" x14ac:dyDescent="0.3">
      <c r="A88" s="99"/>
      <c r="B88" s="7" t="s">
        <v>10</v>
      </c>
      <c r="C88" s="32">
        <v>-20914.54</v>
      </c>
      <c r="D88" s="32">
        <v>19195.599999999999</v>
      </c>
      <c r="E88" s="32">
        <v>-24689.49</v>
      </c>
      <c r="F88" s="32">
        <v>17616.8</v>
      </c>
      <c r="G88" s="32">
        <v>100000</v>
      </c>
      <c r="H88" s="32">
        <v>-14519</v>
      </c>
      <c r="I88" s="32">
        <v>12598.55</v>
      </c>
      <c r="J88" s="32">
        <v>41314.559999999998</v>
      </c>
      <c r="K88" s="32">
        <v>-11305.78</v>
      </c>
      <c r="L88" s="32">
        <v>-4583.7</v>
      </c>
      <c r="M88" s="32">
        <v>-22756.53</v>
      </c>
      <c r="N88" s="32">
        <v>-36954.39</v>
      </c>
    </row>
    <row r="89" spans="1:14" ht="15" customHeight="1" x14ac:dyDescent="0.25">
      <c r="A89" s="95" t="s">
        <v>37</v>
      </c>
      <c r="B89" s="4" t="s">
        <v>3</v>
      </c>
      <c r="C89" s="16">
        <v>0.41</v>
      </c>
      <c r="D89" s="16">
        <v>0.31</v>
      </c>
      <c r="E89" s="16">
        <v>0.2</v>
      </c>
      <c r="F89" s="16">
        <v>0.42</v>
      </c>
      <c r="G89" s="16">
        <v>0.42</v>
      </c>
      <c r="H89" s="16">
        <v>0.53</v>
      </c>
      <c r="I89" s="16">
        <v>0.32500000000000001</v>
      </c>
      <c r="J89" s="16">
        <v>0.39</v>
      </c>
      <c r="K89" s="16">
        <v>0.3</v>
      </c>
      <c r="L89" s="16">
        <v>0.25</v>
      </c>
      <c r="M89" s="16">
        <v>0.25</v>
      </c>
      <c r="N89" s="16">
        <v>0.15</v>
      </c>
    </row>
    <row r="90" spans="1:14" x14ac:dyDescent="0.25">
      <c r="A90" s="95"/>
      <c r="B90" s="4" t="s">
        <v>4</v>
      </c>
      <c r="C90" s="16">
        <v>0.3917241379310345</v>
      </c>
      <c r="D90" s="16">
        <v>0.32379310344827589</v>
      </c>
      <c r="E90" s="16">
        <v>0.19241379310344831</v>
      </c>
      <c r="F90" s="16">
        <v>0.42931034482758618</v>
      </c>
      <c r="G90" s="16">
        <v>0.41888888888888892</v>
      </c>
      <c r="H90" s="16">
        <v>0.52814814814814826</v>
      </c>
      <c r="I90" s="16">
        <v>0.3403846153846154</v>
      </c>
      <c r="J90" s="16">
        <v>0.36653846153846159</v>
      </c>
      <c r="K90" s="16">
        <v>0.32185185185185178</v>
      </c>
      <c r="L90" s="16">
        <v>0.25846153846153852</v>
      </c>
      <c r="M90" s="16">
        <v>0.26119999999999999</v>
      </c>
      <c r="N90" s="16">
        <v>0.17130434782608689</v>
      </c>
    </row>
    <row r="91" spans="1:14" x14ac:dyDescent="0.25">
      <c r="A91" s="95"/>
      <c r="B91" s="4" t="s">
        <v>5</v>
      </c>
      <c r="C91" s="16">
        <v>0.17804632153132921</v>
      </c>
      <c r="D91" s="16">
        <v>8.7521988792345726E-2</v>
      </c>
      <c r="E91" s="16">
        <v>0.1339684177178069</v>
      </c>
      <c r="F91" s="16">
        <v>0.1204139003153812</v>
      </c>
      <c r="G91" s="16">
        <v>9.0949408309207128E-2</v>
      </c>
      <c r="H91" s="16">
        <v>0.110245775674767</v>
      </c>
      <c r="I91" s="16">
        <v>8.3688984662535826E-2</v>
      </c>
      <c r="J91" s="16">
        <v>0.1155488574653097</v>
      </c>
      <c r="K91" s="16">
        <v>0.1027707320292279</v>
      </c>
      <c r="L91" s="16">
        <v>9.3239146615241297E-2</v>
      </c>
      <c r="M91" s="16">
        <v>0.11934962644823539</v>
      </c>
      <c r="N91" s="16">
        <v>0.13984746065969311</v>
      </c>
    </row>
    <row r="92" spans="1:14" ht="15" customHeight="1" x14ac:dyDescent="0.25">
      <c r="A92" s="95"/>
      <c r="B92" s="4" t="s">
        <v>9</v>
      </c>
      <c r="C92" s="16">
        <v>0.11</v>
      </c>
      <c r="D92" s="16">
        <v>0.09</v>
      </c>
      <c r="E92" s="16">
        <v>-0.2</v>
      </c>
      <c r="F92" s="16">
        <v>0.19</v>
      </c>
      <c r="G92" s="16">
        <v>0.19</v>
      </c>
      <c r="H92" s="16">
        <v>0.3</v>
      </c>
      <c r="I92" s="16">
        <v>0.24</v>
      </c>
      <c r="J92" s="16">
        <v>-0.09</v>
      </c>
      <c r="K92" s="16">
        <v>0.16</v>
      </c>
      <c r="L92" s="16">
        <v>0.12</v>
      </c>
      <c r="M92" s="16">
        <v>0.06</v>
      </c>
      <c r="N92" s="16">
        <v>-0.09</v>
      </c>
    </row>
    <row r="93" spans="1:14" x14ac:dyDescent="0.25">
      <c r="A93" s="95"/>
      <c r="B93" s="4" t="s">
        <v>10</v>
      </c>
      <c r="C93" s="16">
        <v>0.7</v>
      </c>
      <c r="D93" s="16">
        <v>0.55000000000000004</v>
      </c>
      <c r="E93" s="16">
        <v>0.42</v>
      </c>
      <c r="F93" s="16">
        <v>0.62</v>
      </c>
      <c r="G93" s="16">
        <v>0.59</v>
      </c>
      <c r="H93" s="16">
        <v>0.75</v>
      </c>
      <c r="I93" s="16">
        <v>0.57999999999999996</v>
      </c>
      <c r="J93" s="16">
        <v>0.57999999999999996</v>
      </c>
      <c r="K93" s="16">
        <v>0.61</v>
      </c>
      <c r="L93" s="16">
        <v>0.57999999999999996</v>
      </c>
      <c r="M93" s="16">
        <v>0.57999999999999996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6.875</v>
      </c>
      <c r="D94" s="17">
        <v>6.9</v>
      </c>
      <c r="E94" s="17">
        <v>6.8</v>
      </c>
      <c r="F94" s="17">
        <v>6.8</v>
      </c>
      <c r="G94" s="17">
        <v>7</v>
      </c>
      <c r="H94" s="17">
        <v>7.19</v>
      </c>
      <c r="I94" s="17">
        <v>7.35</v>
      </c>
      <c r="J94" s="17">
        <v>7.1349999999999998</v>
      </c>
      <c r="K94" s="17">
        <v>7.15</v>
      </c>
      <c r="L94" s="17">
        <v>7.07</v>
      </c>
      <c r="M94" s="17">
        <v>7.2</v>
      </c>
      <c r="N94" s="17">
        <v>7.3</v>
      </c>
    </row>
    <row r="95" spans="1:14" x14ac:dyDescent="0.25">
      <c r="A95" s="86"/>
      <c r="B95" s="5" t="s">
        <v>4</v>
      </c>
      <c r="C95" s="17">
        <v>7.072187500000001</v>
      </c>
      <c r="D95" s="17">
        <v>7.0358064516129026</v>
      </c>
      <c r="E95" s="17">
        <v>7.0032258064516144</v>
      </c>
      <c r="F95" s="17">
        <v>6.8920000000000003</v>
      </c>
      <c r="G95" s="17">
        <v>7.05</v>
      </c>
      <c r="H95" s="17">
        <v>7.1771428571428553</v>
      </c>
      <c r="I95" s="17">
        <v>7.3503571428571428</v>
      </c>
      <c r="J95" s="17">
        <v>7.2792307692307698</v>
      </c>
      <c r="K95" s="17">
        <v>7.226923076923077</v>
      </c>
      <c r="L95" s="17">
        <v>7.1838461538461527</v>
      </c>
      <c r="M95" s="17">
        <v>7.218</v>
      </c>
      <c r="N95" s="17">
        <v>7.2652173913043478</v>
      </c>
    </row>
    <row r="96" spans="1:14" x14ac:dyDescent="0.25">
      <c r="A96" s="86"/>
      <c r="B96" s="5" t="s">
        <v>5</v>
      </c>
      <c r="C96" s="17">
        <v>0.62181178759617328</v>
      </c>
      <c r="D96" s="17">
        <v>0.64758409592138921</v>
      </c>
      <c r="E96" s="17">
        <v>0.67834301596745861</v>
      </c>
      <c r="F96" s="17">
        <v>0.5631891946455625</v>
      </c>
      <c r="G96" s="17">
        <v>0.48892739747328517</v>
      </c>
      <c r="H96" s="17">
        <v>0.52867309189634226</v>
      </c>
      <c r="I96" s="17">
        <v>0.52840418131954536</v>
      </c>
      <c r="J96" s="17">
        <v>0.5249603648042247</v>
      </c>
      <c r="K96" s="17">
        <v>0.51985204995859524</v>
      </c>
      <c r="L96" s="17">
        <v>0.52102266302399491</v>
      </c>
      <c r="M96" s="17">
        <v>0.53190694674914707</v>
      </c>
      <c r="N96" s="17">
        <v>0.52882261646396556</v>
      </c>
    </row>
    <row r="97" spans="1:14" x14ac:dyDescent="0.25">
      <c r="A97" s="86"/>
      <c r="B97" s="5" t="s">
        <v>9</v>
      </c>
      <c r="C97" s="17">
        <v>6.6</v>
      </c>
      <c r="D97" s="17">
        <v>6.4</v>
      </c>
      <c r="E97" s="17">
        <v>6.29</v>
      </c>
      <c r="F97" s="17">
        <v>6.18</v>
      </c>
      <c r="G97" s="17">
        <v>6.39</v>
      </c>
      <c r="H97" s="17">
        <v>6.3</v>
      </c>
      <c r="I97" s="17">
        <v>6.45</v>
      </c>
      <c r="J97" s="17">
        <v>6.4</v>
      </c>
      <c r="K97" s="17">
        <v>6.3</v>
      </c>
      <c r="L97" s="17">
        <v>6.3</v>
      </c>
      <c r="M97" s="17">
        <v>6.2</v>
      </c>
      <c r="N97" s="17">
        <v>6.2</v>
      </c>
    </row>
    <row r="98" spans="1:14" x14ac:dyDescent="0.25">
      <c r="A98" s="86"/>
      <c r="B98" s="33" t="s">
        <v>10</v>
      </c>
      <c r="C98" s="14">
        <v>8.89</v>
      </c>
      <c r="D98" s="14">
        <v>8.9600000000000009</v>
      </c>
      <c r="E98" s="14">
        <v>9.02</v>
      </c>
      <c r="F98" s="14">
        <v>8.36</v>
      </c>
      <c r="G98" s="14">
        <v>8.5</v>
      </c>
      <c r="H98" s="14">
        <v>8.65</v>
      </c>
      <c r="I98" s="14">
        <v>8.8000000000000007</v>
      </c>
      <c r="J98" s="14">
        <v>8.8000000000000007</v>
      </c>
      <c r="K98" s="14">
        <v>8.6999999999999993</v>
      </c>
      <c r="L98" s="14">
        <v>8.6999999999999993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102152.15</v>
      </c>
      <c r="D99" s="16">
        <v>102379</v>
      </c>
      <c r="E99" s="16">
        <v>102458</v>
      </c>
      <c r="F99" s="16">
        <v>102252</v>
      </c>
      <c r="G99" s="16">
        <v>102229.5</v>
      </c>
      <c r="H99" s="16">
        <v>102087</v>
      </c>
      <c r="I99" s="16">
        <v>102031.3</v>
      </c>
      <c r="J99" s="16">
        <v>102300</v>
      </c>
      <c r="K99" s="16">
        <v>102681</v>
      </c>
      <c r="L99" s="16">
        <v>102740</v>
      </c>
      <c r="M99" s="16">
        <v>102900</v>
      </c>
      <c r="N99" s="16">
        <v>103000</v>
      </c>
    </row>
    <row r="100" spans="1:14" x14ac:dyDescent="0.25">
      <c r="A100" s="95"/>
      <c r="B100" s="4" t="s">
        <v>4</v>
      </c>
      <c r="C100" s="16">
        <v>101527.7557692307</v>
      </c>
      <c r="D100" s="16">
        <v>101691.686</v>
      </c>
      <c r="E100" s="16">
        <v>101864.93799999999</v>
      </c>
      <c r="F100" s="16">
        <v>102007.5024</v>
      </c>
      <c r="G100" s="16">
        <v>101823.8991666667</v>
      </c>
      <c r="H100" s="16">
        <v>101870.23304347821</v>
      </c>
      <c r="I100" s="16">
        <v>101766.7708695652</v>
      </c>
      <c r="J100" s="16">
        <v>102049.49</v>
      </c>
      <c r="K100" s="16">
        <v>102280.4730434783</v>
      </c>
      <c r="L100" s="16">
        <v>102205.9717391304</v>
      </c>
      <c r="M100" s="16">
        <v>102657.04666666671</v>
      </c>
      <c r="N100" s="16">
        <v>102893.50052631579</v>
      </c>
    </row>
    <row r="101" spans="1:14" x14ac:dyDescent="0.25">
      <c r="A101" s="95"/>
      <c r="B101" s="4" t="s">
        <v>5</v>
      </c>
      <c r="C101" s="16">
        <v>1588.4698228702291</v>
      </c>
      <c r="D101" s="16">
        <v>1791.996575285046</v>
      </c>
      <c r="E101" s="16">
        <v>1885.774824959225</v>
      </c>
      <c r="F101" s="16">
        <v>1973.824073615895</v>
      </c>
      <c r="G101" s="16">
        <v>2005.867661055642</v>
      </c>
      <c r="H101" s="16">
        <v>1840.2325329633411</v>
      </c>
      <c r="I101" s="16">
        <v>1846.7414128304081</v>
      </c>
      <c r="J101" s="16">
        <v>1908.018227669269</v>
      </c>
      <c r="K101" s="16">
        <v>2028.393500801772</v>
      </c>
      <c r="L101" s="16">
        <v>2288.9390617740391</v>
      </c>
      <c r="M101" s="16">
        <v>2064.8612749730519</v>
      </c>
      <c r="N101" s="16">
        <v>2185.079118284008</v>
      </c>
    </row>
    <row r="102" spans="1:14" x14ac:dyDescent="0.25">
      <c r="A102" s="95"/>
      <c r="B102" s="4" t="s">
        <v>9</v>
      </c>
      <c r="C102" s="16">
        <v>97373</v>
      </c>
      <c r="D102" s="16">
        <v>97379</v>
      </c>
      <c r="E102" s="16">
        <v>97385</v>
      </c>
      <c r="F102" s="16">
        <v>97392</v>
      </c>
      <c r="G102" s="16">
        <v>97398</v>
      </c>
      <c r="H102" s="16">
        <v>97404</v>
      </c>
      <c r="I102" s="16">
        <v>97411</v>
      </c>
      <c r="J102" s="16">
        <v>97417</v>
      </c>
      <c r="K102" s="16">
        <v>97423</v>
      </c>
      <c r="L102" s="16">
        <v>97430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103925.9</v>
      </c>
      <c r="D103" s="32">
        <v>104640.5</v>
      </c>
      <c r="E103" s="32">
        <v>105251.5</v>
      </c>
      <c r="F103" s="32">
        <v>105679.8</v>
      </c>
      <c r="G103" s="32">
        <v>105499.3</v>
      </c>
      <c r="H103" s="32">
        <v>105318.39999999999</v>
      </c>
      <c r="I103" s="32">
        <v>105229.6</v>
      </c>
      <c r="J103" s="32">
        <v>105704.6</v>
      </c>
      <c r="K103" s="32">
        <v>106184.4</v>
      </c>
      <c r="L103" s="32">
        <v>106695</v>
      </c>
      <c r="M103" s="32">
        <v>107238.8</v>
      </c>
      <c r="N103" s="32">
        <v>107743.1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42491</v>
      </c>
      <c r="C10" s="3"/>
    </row>
    <row r="11" spans="1:6" ht="15.75" x14ac:dyDescent="0.25">
      <c r="A11" s="1" t="s">
        <v>0</v>
      </c>
      <c r="B11" s="2">
        <v>42491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1274798.79</v>
      </c>
      <c r="D15" s="11">
        <v>1369888.14</v>
      </c>
      <c r="E15" s="11">
        <v>1465789.7</v>
      </c>
      <c r="F15" s="11">
        <v>1575939.6</v>
      </c>
    </row>
    <row r="16" spans="1:6" x14ac:dyDescent="0.25">
      <c r="A16" s="95"/>
      <c r="B16" s="12" t="s">
        <v>4</v>
      </c>
      <c r="C16" s="13">
        <v>1275783.5900000001</v>
      </c>
      <c r="D16" s="13">
        <v>1358200.68</v>
      </c>
      <c r="E16" s="13">
        <v>1451595.9</v>
      </c>
      <c r="F16" s="13">
        <v>1547901.13</v>
      </c>
    </row>
    <row r="17" spans="1:6" x14ac:dyDescent="0.25">
      <c r="A17" s="95"/>
      <c r="B17" s="12" t="s">
        <v>5</v>
      </c>
      <c r="C17" s="13">
        <v>35671.019999999997</v>
      </c>
      <c r="D17" s="13">
        <v>66475.56</v>
      </c>
      <c r="E17" s="13">
        <v>79658.83</v>
      </c>
      <c r="F17" s="13">
        <v>104123.88</v>
      </c>
    </row>
    <row r="18" spans="1:6" x14ac:dyDescent="0.25">
      <c r="A18" s="95"/>
      <c r="B18" s="12" t="s">
        <v>9</v>
      </c>
      <c r="C18" s="13">
        <v>1192702</v>
      </c>
      <c r="D18" s="13">
        <v>1220000</v>
      </c>
      <c r="E18" s="13">
        <v>1300000</v>
      </c>
      <c r="F18" s="13">
        <v>1350000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1554685.4</v>
      </c>
      <c r="F19" s="13">
        <v>1666747.2</v>
      </c>
    </row>
    <row r="20" spans="1:6" ht="15" customHeight="1" x14ac:dyDescent="0.25">
      <c r="A20" s="86" t="s">
        <v>6</v>
      </c>
      <c r="B20" s="5" t="s">
        <v>3</v>
      </c>
      <c r="C20" s="14">
        <v>1090122.3400000001</v>
      </c>
      <c r="D20" s="14">
        <v>1166738.8799999999</v>
      </c>
      <c r="E20" s="14">
        <v>1238731.5</v>
      </c>
      <c r="F20" s="14">
        <v>1366704.43</v>
      </c>
    </row>
    <row r="21" spans="1:6" x14ac:dyDescent="0.25">
      <c r="A21" s="86"/>
      <c r="B21" s="5" t="s">
        <v>4</v>
      </c>
      <c r="C21" s="14">
        <v>1085740.8700000001</v>
      </c>
      <c r="D21" s="14">
        <v>1171226.78</v>
      </c>
      <c r="E21" s="14">
        <v>1257097.8</v>
      </c>
      <c r="F21" s="14">
        <v>1355256.91</v>
      </c>
    </row>
    <row r="22" spans="1:6" x14ac:dyDescent="0.25">
      <c r="A22" s="86"/>
      <c r="B22" s="5" t="s">
        <v>5</v>
      </c>
      <c r="C22" s="14">
        <v>34556.67</v>
      </c>
      <c r="D22" s="14">
        <v>69439.289999999994</v>
      </c>
      <c r="E22" s="14">
        <v>93200.52</v>
      </c>
      <c r="F22" s="14">
        <v>140908.43</v>
      </c>
    </row>
    <row r="23" spans="1:6" x14ac:dyDescent="0.25">
      <c r="A23" s="86"/>
      <c r="B23" s="5" t="s">
        <v>9</v>
      </c>
      <c r="C23" s="14">
        <v>1000000</v>
      </c>
      <c r="D23" s="14">
        <v>1050000</v>
      </c>
      <c r="E23" s="14">
        <v>1100000</v>
      </c>
      <c r="F23" s="14">
        <v>1120000</v>
      </c>
    </row>
    <row r="24" spans="1:6" x14ac:dyDescent="0.25">
      <c r="A24" s="86"/>
      <c r="B24" s="5" t="s">
        <v>10</v>
      </c>
      <c r="C24" s="14">
        <v>1144649.27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1200665</v>
      </c>
      <c r="D25" s="12">
        <v>1266259</v>
      </c>
      <c r="E25" s="12">
        <v>1344310.4</v>
      </c>
      <c r="F25" s="12">
        <v>1400000</v>
      </c>
    </row>
    <row r="26" spans="1:6" x14ac:dyDescent="0.25">
      <c r="A26" s="95"/>
      <c r="B26" s="4" t="s">
        <v>4</v>
      </c>
      <c r="C26" s="12">
        <v>1202904.81</v>
      </c>
      <c r="D26" s="12">
        <v>1264628.54</v>
      </c>
      <c r="E26" s="12">
        <v>1339934.6200000001</v>
      </c>
      <c r="F26" s="12">
        <v>1397541.12</v>
      </c>
    </row>
    <row r="27" spans="1:6" x14ac:dyDescent="0.25">
      <c r="A27" s="95"/>
      <c r="B27" s="4" t="s">
        <v>5</v>
      </c>
      <c r="C27" s="12">
        <v>29926.83</v>
      </c>
      <c r="D27" s="12">
        <v>50497.64</v>
      </c>
      <c r="E27" s="12">
        <v>70781.52</v>
      </c>
      <c r="F27" s="12">
        <v>108086.16</v>
      </c>
    </row>
    <row r="28" spans="1:6" x14ac:dyDescent="0.25">
      <c r="A28" s="95"/>
      <c r="B28" s="4" t="s">
        <v>9</v>
      </c>
      <c r="C28" s="12">
        <v>1100000</v>
      </c>
      <c r="D28" s="12">
        <v>1187208.18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1250000</v>
      </c>
      <c r="D29" s="12">
        <v>1372818</v>
      </c>
      <c r="E29" s="12">
        <v>1497127</v>
      </c>
      <c r="F29" s="12">
        <v>1632692</v>
      </c>
    </row>
    <row r="30" spans="1:6" ht="15" customHeight="1" x14ac:dyDescent="0.25">
      <c r="A30" s="96" t="s">
        <v>8</v>
      </c>
      <c r="B30" s="5" t="s">
        <v>3</v>
      </c>
      <c r="C30" s="14">
        <v>-104000</v>
      </c>
      <c r="D30" s="14">
        <v>-92080</v>
      </c>
      <c r="E30" s="14">
        <v>-71533.16</v>
      </c>
      <c r="F30" s="14">
        <v>-17966.32</v>
      </c>
    </row>
    <row r="31" spans="1:6" x14ac:dyDescent="0.25">
      <c r="A31" s="96"/>
      <c r="B31" s="5" t="s">
        <v>4</v>
      </c>
      <c r="C31" s="14">
        <v>-109569.81</v>
      </c>
      <c r="D31" s="14">
        <v>-88019.75</v>
      </c>
      <c r="E31" s="14">
        <v>-70401.710000000006</v>
      </c>
      <c r="F31" s="14">
        <v>-13010.45</v>
      </c>
    </row>
    <row r="32" spans="1:6" x14ac:dyDescent="0.25">
      <c r="A32" s="96"/>
      <c r="B32" s="5" t="s">
        <v>5</v>
      </c>
      <c r="C32" s="14">
        <v>14658.02</v>
      </c>
      <c r="D32" s="14">
        <v>37239.9</v>
      </c>
      <c r="E32" s="14">
        <v>65855.48</v>
      </c>
      <c r="F32" s="14">
        <v>74247.17</v>
      </c>
    </row>
    <row r="33" spans="1:14" ht="15" customHeight="1" x14ac:dyDescent="0.25">
      <c r="A33" s="96"/>
      <c r="B33" s="5" t="s">
        <v>9</v>
      </c>
      <c r="C33" s="14">
        <v>-134356.17000000001</v>
      </c>
      <c r="D33" s="14">
        <v>-164965</v>
      </c>
      <c r="E33" s="14">
        <v>-191134</v>
      </c>
      <c r="F33" s="14">
        <v>-153051</v>
      </c>
    </row>
    <row r="34" spans="1:14" x14ac:dyDescent="0.25">
      <c r="A34" s="96"/>
      <c r="B34" s="5" t="s">
        <v>10</v>
      </c>
      <c r="C34" s="14">
        <v>-91136.69</v>
      </c>
      <c r="D34" s="14">
        <v>2737.04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</v>
      </c>
      <c r="D35" s="12">
        <v>79.680000000000007</v>
      </c>
      <c r="E35" s="12">
        <v>82</v>
      </c>
      <c r="F35" s="12">
        <v>82</v>
      </c>
    </row>
    <row r="36" spans="1:14" x14ac:dyDescent="0.25">
      <c r="A36" s="97"/>
      <c r="B36" s="4" t="s">
        <v>4</v>
      </c>
      <c r="C36" s="12">
        <v>74.25</v>
      </c>
      <c r="D36" s="12">
        <v>78.78</v>
      </c>
      <c r="E36" s="12">
        <v>82.44</v>
      </c>
      <c r="F36" s="12">
        <v>83.09</v>
      </c>
    </row>
    <row r="37" spans="1:14" x14ac:dyDescent="0.25">
      <c r="A37" s="97"/>
      <c r="B37" s="4" t="s">
        <v>5</v>
      </c>
      <c r="C37" s="12">
        <v>1.51</v>
      </c>
      <c r="D37" s="12">
        <v>2.66</v>
      </c>
      <c r="E37" s="12">
        <v>3.62</v>
      </c>
      <c r="F37" s="12">
        <v>4.57</v>
      </c>
    </row>
    <row r="38" spans="1:14" x14ac:dyDescent="0.25">
      <c r="A38" s="97"/>
      <c r="B38" s="4" t="s">
        <v>9</v>
      </c>
      <c r="C38" s="12">
        <v>71.709999999999994</v>
      </c>
      <c r="D38" s="12">
        <v>72</v>
      </c>
      <c r="E38" s="12">
        <v>77</v>
      </c>
      <c r="F38" s="12">
        <v>77.8</v>
      </c>
    </row>
    <row r="39" spans="1:14" ht="15.75" thickBot="1" x14ac:dyDescent="0.3">
      <c r="A39" s="98"/>
      <c r="B39" s="7" t="s">
        <v>10</v>
      </c>
      <c r="C39" s="15">
        <v>77.44</v>
      </c>
      <c r="D39" s="15">
        <v>82.3</v>
      </c>
      <c r="E39" s="15">
        <v>88</v>
      </c>
      <c r="F39" s="15">
        <v>92.3</v>
      </c>
    </row>
    <row r="40" spans="1:14" ht="15.75" customHeight="1" x14ac:dyDescent="0.25"/>
    <row r="42" spans="1:14" ht="15.75" customHeight="1" thickBot="1" x14ac:dyDescent="0.3">
      <c r="A42" s="90" t="s">
        <v>13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1:14" ht="15.75" thickBot="1" x14ac:dyDescent="0.3">
      <c r="A43" s="92" t="s">
        <v>2</v>
      </c>
      <c r="B43" s="93"/>
      <c r="C43" s="9">
        <v>42491</v>
      </c>
      <c r="D43" s="9">
        <v>42522</v>
      </c>
      <c r="E43" s="9">
        <v>42552</v>
      </c>
      <c r="F43" s="9">
        <v>42583</v>
      </c>
      <c r="G43" s="9">
        <v>42614</v>
      </c>
      <c r="H43" s="9">
        <v>42644</v>
      </c>
      <c r="I43" s="9">
        <v>42675</v>
      </c>
      <c r="J43" s="9">
        <v>42705</v>
      </c>
      <c r="K43" s="9">
        <v>42736</v>
      </c>
      <c r="L43" s="9">
        <v>42767</v>
      </c>
      <c r="M43" s="9">
        <v>42795</v>
      </c>
      <c r="N43" s="9">
        <v>42826</v>
      </c>
    </row>
    <row r="44" spans="1:14" ht="15" customHeight="1" x14ac:dyDescent="0.25">
      <c r="A44" s="94" t="s">
        <v>11</v>
      </c>
      <c r="B44" s="4" t="s">
        <v>3</v>
      </c>
      <c r="C44" s="16">
        <v>94876</v>
      </c>
      <c r="D44" s="16">
        <v>98508.55</v>
      </c>
      <c r="E44" s="16">
        <v>108425</v>
      </c>
      <c r="F44" s="16">
        <v>99460.12</v>
      </c>
      <c r="G44" s="16">
        <v>99724.45</v>
      </c>
      <c r="H44" s="16">
        <v>109430.25</v>
      </c>
      <c r="I44" s="16">
        <v>100958.17</v>
      </c>
      <c r="J44" s="16">
        <v>130326.22</v>
      </c>
      <c r="K44" s="16">
        <v>136482.07999999999</v>
      </c>
      <c r="L44" s="16">
        <v>94682.08</v>
      </c>
      <c r="M44" s="16">
        <v>102310.8</v>
      </c>
      <c r="N44" s="16">
        <v>119507.37</v>
      </c>
    </row>
    <row r="45" spans="1:14" x14ac:dyDescent="0.25">
      <c r="A45" s="95"/>
      <c r="B45" s="4" t="s">
        <v>4</v>
      </c>
      <c r="C45" s="16">
        <v>95902.98</v>
      </c>
      <c r="D45" s="16">
        <v>99441.919999999998</v>
      </c>
      <c r="E45" s="16">
        <v>108200</v>
      </c>
      <c r="F45" s="16">
        <v>99937.75</v>
      </c>
      <c r="G45" s="16">
        <v>100040.16</v>
      </c>
      <c r="H45" s="16">
        <v>110822.28</v>
      </c>
      <c r="I45" s="16">
        <v>107111.76</v>
      </c>
      <c r="J45" s="16">
        <v>130225.15</v>
      </c>
      <c r="K45" s="16">
        <v>135721.76999999999</v>
      </c>
      <c r="L45" s="16">
        <v>95583.87</v>
      </c>
      <c r="M45" s="16">
        <v>101893.41</v>
      </c>
      <c r="N45" s="16">
        <v>120717.78</v>
      </c>
    </row>
    <row r="46" spans="1:14" x14ac:dyDescent="0.25">
      <c r="A46" s="95"/>
      <c r="B46" s="4" t="s">
        <v>5</v>
      </c>
      <c r="C46" s="16">
        <v>6060.14</v>
      </c>
      <c r="D46" s="16">
        <v>4105.87</v>
      </c>
      <c r="E46" s="16">
        <v>4332.05</v>
      </c>
      <c r="F46" s="16">
        <v>4437.7299999999996</v>
      </c>
      <c r="G46" s="16">
        <v>3915.67</v>
      </c>
      <c r="H46" s="16">
        <v>8158.61</v>
      </c>
      <c r="I46" s="16">
        <v>11661.58</v>
      </c>
      <c r="J46" s="16">
        <v>5685.04</v>
      </c>
      <c r="K46" s="16">
        <v>5704.98</v>
      </c>
      <c r="L46" s="16">
        <v>3166.66</v>
      </c>
      <c r="M46" s="16">
        <v>4132.6099999999997</v>
      </c>
      <c r="N46" s="16">
        <v>7735.98</v>
      </c>
    </row>
    <row r="47" spans="1:14" ht="15" customHeight="1" x14ac:dyDescent="0.25">
      <c r="A47" s="95"/>
      <c r="B47" s="4" t="s">
        <v>9</v>
      </c>
      <c r="C47" s="16">
        <v>82350</v>
      </c>
      <c r="D47" s="16">
        <v>93330.23</v>
      </c>
      <c r="E47" s="16">
        <v>99032.51</v>
      </c>
      <c r="F47" s="16">
        <v>93315</v>
      </c>
      <c r="G47" s="16">
        <v>95019</v>
      </c>
      <c r="H47" s="16">
        <v>97144.07</v>
      </c>
      <c r="I47" s="16">
        <v>96513.2</v>
      </c>
      <c r="J47" s="16">
        <v>121150</v>
      </c>
      <c r="K47" s="16">
        <v>123932.03</v>
      </c>
      <c r="L47" s="16">
        <v>91033.89</v>
      </c>
      <c r="M47" s="16">
        <v>89607.77</v>
      </c>
      <c r="N47" s="16">
        <v>100156.25</v>
      </c>
    </row>
    <row r="48" spans="1:14" x14ac:dyDescent="0.25">
      <c r="A48" s="95"/>
      <c r="B48" s="4" t="s">
        <v>10</v>
      </c>
      <c r="C48" s="16">
        <v>111426</v>
      </c>
      <c r="D48" s="16">
        <v>110590.53</v>
      </c>
      <c r="E48" s="16">
        <v>116490.1</v>
      </c>
      <c r="F48" s="16">
        <v>106979.03</v>
      </c>
      <c r="G48" s="16">
        <v>109049</v>
      </c>
      <c r="H48" s="16">
        <v>132671</v>
      </c>
      <c r="I48" s="16">
        <v>135600.66</v>
      </c>
      <c r="J48" s="16">
        <v>142779</v>
      </c>
      <c r="K48" s="16">
        <v>146307</v>
      </c>
      <c r="L48" s="16">
        <v>100301.79</v>
      </c>
      <c r="M48" s="16">
        <v>106659.7</v>
      </c>
      <c r="N48" s="16">
        <v>131435.29999999999</v>
      </c>
    </row>
    <row r="49" spans="1:14" ht="15" customHeight="1" x14ac:dyDescent="0.25">
      <c r="A49" s="86" t="s">
        <v>6</v>
      </c>
      <c r="B49" s="5" t="s">
        <v>3</v>
      </c>
      <c r="C49" s="17">
        <v>79482.23</v>
      </c>
      <c r="D49" s="17">
        <v>83329</v>
      </c>
      <c r="E49" s="17">
        <v>94617</v>
      </c>
      <c r="F49" s="17">
        <v>84450.65</v>
      </c>
      <c r="G49" s="17">
        <v>85638.93</v>
      </c>
      <c r="H49" s="17">
        <v>95281.76</v>
      </c>
      <c r="I49" s="17">
        <v>84213.4</v>
      </c>
      <c r="J49" s="17">
        <v>110220.67</v>
      </c>
      <c r="K49" s="17">
        <v>118477.69</v>
      </c>
      <c r="L49" s="17">
        <v>73585.490000000005</v>
      </c>
      <c r="M49" s="17">
        <v>89033.5</v>
      </c>
      <c r="N49" s="17">
        <v>109158</v>
      </c>
    </row>
    <row r="50" spans="1:14" x14ac:dyDescent="0.25">
      <c r="A50" s="86"/>
      <c r="B50" s="5" t="s">
        <v>4</v>
      </c>
      <c r="C50" s="17">
        <v>80892.47</v>
      </c>
      <c r="D50" s="17">
        <v>83079.600000000006</v>
      </c>
      <c r="E50" s="17">
        <v>94039.78</v>
      </c>
      <c r="F50" s="17">
        <v>84868.74</v>
      </c>
      <c r="G50" s="17">
        <v>86369.48</v>
      </c>
      <c r="H50" s="17">
        <v>95433.43</v>
      </c>
      <c r="I50" s="17">
        <v>86256.59</v>
      </c>
      <c r="J50" s="17">
        <v>110151.77</v>
      </c>
      <c r="K50" s="17">
        <v>116559.87</v>
      </c>
      <c r="L50" s="17">
        <v>73967.53</v>
      </c>
      <c r="M50" s="17">
        <v>88163.49</v>
      </c>
      <c r="N50" s="17">
        <v>106487.06</v>
      </c>
    </row>
    <row r="51" spans="1:14" x14ac:dyDescent="0.25">
      <c r="A51" s="86"/>
      <c r="B51" s="5" t="s">
        <v>5</v>
      </c>
      <c r="C51" s="17">
        <v>7449.97</v>
      </c>
      <c r="D51" s="17">
        <v>4728.3900000000003</v>
      </c>
      <c r="E51" s="17">
        <v>6079.25</v>
      </c>
      <c r="F51" s="17">
        <v>3145.44</v>
      </c>
      <c r="G51" s="17">
        <v>4657.2700000000004</v>
      </c>
      <c r="H51" s="17">
        <v>8285.18</v>
      </c>
      <c r="I51" s="17">
        <v>9305.8799999999992</v>
      </c>
      <c r="J51" s="17">
        <v>5576.84</v>
      </c>
      <c r="K51" s="17">
        <v>9848.77</v>
      </c>
      <c r="L51" s="17">
        <v>2249.14</v>
      </c>
      <c r="M51" s="17">
        <v>5280.5</v>
      </c>
      <c r="N51" s="17">
        <v>9671.15</v>
      </c>
    </row>
    <row r="52" spans="1:14" ht="15" customHeight="1" x14ac:dyDescent="0.25">
      <c r="A52" s="86"/>
      <c r="B52" s="5" t="s">
        <v>9</v>
      </c>
      <c r="C52" s="17">
        <v>71578</v>
      </c>
      <c r="D52" s="17">
        <v>71705</v>
      </c>
      <c r="E52" s="17">
        <v>78684</v>
      </c>
      <c r="F52" s="17">
        <v>79628</v>
      </c>
      <c r="G52" s="17">
        <v>76529</v>
      </c>
      <c r="H52" s="17">
        <v>80629.58</v>
      </c>
      <c r="I52" s="17">
        <v>75870.98</v>
      </c>
      <c r="J52" s="17">
        <v>101497</v>
      </c>
      <c r="K52" s="17">
        <v>98726</v>
      </c>
      <c r="L52" s="17">
        <v>70619.25</v>
      </c>
      <c r="M52" s="17">
        <v>74374.45</v>
      </c>
      <c r="N52" s="17">
        <v>83129.69</v>
      </c>
    </row>
    <row r="53" spans="1:14" x14ac:dyDescent="0.25">
      <c r="A53" s="86"/>
      <c r="B53" s="5" t="s">
        <v>10</v>
      </c>
      <c r="C53" s="17">
        <v>100000</v>
      </c>
      <c r="D53" s="17">
        <v>95310.73</v>
      </c>
      <c r="E53" s="17">
        <v>102180.63</v>
      </c>
      <c r="F53" s="17">
        <v>89291</v>
      </c>
      <c r="G53" s="17">
        <v>96175</v>
      </c>
      <c r="H53" s="17">
        <v>116503</v>
      </c>
      <c r="I53" s="17">
        <v>112548.55</v>
      </c>
      <c r="J53" s="17">
        <v>120831</v>
      </c>
      <c r="K53" s="17">
        <v>135415</v>
      </c>
      <c r="L53" s="17">
        <v>78173</v>
      </c>
      <c r="M53" s="17">
        <v>95444.3</v>
      </c>
      <c r="N53" s="17">
        <v>114484.99</v>
      </c>
    </row>
    <row r="54" spans="1:14" ht="15" customHeight="1" x14ac:dyDescent="0.25">
      <c r="A54" s="95" t="s">
        <v>7</v>
      </c>
      <c r="B54" s="4" t="s">
        <v>3</v>
      </c>
      <c r="C54" s="16">
        <v>93532.92</v>
      </c>
      <c r="D54" s="16">
        <v>94876.479999999996</v>
      </c>
      <c r="E54" s="16">
        <v>106692.61</v>
      </c>
      <c r="F54" s="16">
        <v>92142.27</v>
      </c>
      <c r="G54" s="16">
        <v>96491.55</v>
      </c>
      <c r="H54" s="16">
        <v>107635.83</v>
      </c>
      <c r="I54" s="16">
        <v>103929.98</v>
      </c>
      <c r="J54" s="16">
        <v>120688</v>
      </c>
      <c r="K54" s="16">
        <v>111300</v>
      </c>
      <c r="L54" s="16">
        <v>95385.67</v>
      </c>
      <c r="M54" s="16">
        <v>97211</v>
      </c>
      <c r="N54" s="16">
        <v>101097.11</v>
      </c>
    </row>
    <row r="55" spans="1:14" x14ac:dyDescent="0.25">
      <c r="A55" s="95"/>
      <c r="B55" s="4" t="s">
        <v>4</v>
      </c>
      <c r="C55" s="16">
        <v>93053.759999999995</v>
      </c>
      <c r="D55" s="16">
        <v>94543.96</v>
      </c>
      <c r="E55" s="16">
        <v>105963.57</v>
      </c>
      <c r="F55" s="16">
        <v>93768.56</v>
      </c>
      <c r="G55" s="16">
        <v>96820.87</v>
      </c>
      <c r="H55" s="16">
        <v>108103.16</v>
      </c>
      <c r="I55" s="16">
        <v>103393.76</v>
      </c>
      <c r="J55" s="16">
        <v>120340.29</v>
      </c>
      <c r="K55" s="16">
        <v>111347.56</v>
      </c>
      <c r="L55" s="16">
        <v>96007.15</v>
      </c>
      <c r="M55" s="16">
        <v>96620.82</v>
      </c>
      <c r="N55" s="16">
        <v>101280.5</v>
      </c>
    </row>
    <row r="56" spans="1:14" x14ac:dyDescent="0.25">
      <c r="A56" s="95"/>
      <c r="B56" s="4" t="s">
        <v>5</v>
      </c>
      <c r="C56" s="16">
        <v>3790.93</v>
      </c>
      <c r="D56" s="16">
        <v>3042</v>
      </c>
      <c r="E56" s="16">
        <v>5197.91</v>
      </c>
      <c r="F56" s="16">
        <v>5115.28</v>
      </c>
      <c r="G56" s="16">
        <v>4361.6899999999996</v>
      </c>
      <c r="H56" s="16">
        <v>7739.63</v>
      </c>
      <c r="I56" s="16">
        <v>3902.77</v>
      </c>
      <c r="J56" s="16">
        <v>9802.9</v>
      </c>
      <c r="K56" s="16">
        <v>8823.51</v>
      </c>
      <c r="L56" s="16">
        <v>7580.71</v>
      </c>
      <c r="M56" s="16">
        <v>2311.8200000000002</v>
      </c>
      <c r="N56" s="16">
        <v>5440.48</v>
      </c>
    </row>
    <row r="57" spans="1:14" ht="15" customHeight="1" x14ac:dyDescent="0.25">
      <c r="A57" s="95"/>
      <c r="B57" s="4" t="s">
        <v>9</v>
      </c>
      <c r="C57" s="16">
        <v>84264</v>
      </c>
      <c r="D57" s="16">
        <v>86129</v>
      </c>
      <c r="E57" s="16">
        <v>94867.16</v>
      </c>
      <c r="F57" s="16">
        <v>87631</v>
      </c>
      <c r="G57" s="16">
        <v>89316.03</v>
      </c>
      <c r="H57" s="16">
        <v>94920.67</v>
      </c>
      <c r="I57" s="16">
        <v>92400.08</v>
      </c>
      <c r="J57" s="16">
        <v>101991.09</v>
      </c>
      <c r="K57" s="16">
        <v>97555.62</v>
      </c>
      <c r="L57" s="16">
        <v>85501</v>
      </c>
      <c r="M57" s="16">
        <v>91309</v>
      </c>
      <c r="N57" s="16">
        <v>87462</v>
      </c>
    </row>
    <row r="58" spans="1:14" x14ac:dyDescent="0.25">
      <c r="A58" s="95"/>
      <c r="B58" s="4" t="s">
        <v>10</v>
      </c>
      <c r="C58" s="16">
        <v>103000</v>
      </c>
      <c r="D58" s="16">
        <v>98275.7</v>
      </c>
      <c r="E58" s="16">
        <v>117331.68</v>
      </c>
      <c r="F58" s="16">
        <v>105209.39</v>
      </c>
      <c r="G58" s="16">
        <v>106055.71</v>
      </c>
      <c r="H58" s="16">
        <v>130847.42</v>
      </c>
      <c r="I58" s="16">
        <v>109253.95</v>
      </c>
      <c r="J58" s="16">
        <v>140861</v>
      </c>
      <c r="K58" s="16">
        <v>132661</v>
      </c>
      <c r="L58" s="16">
        <v>115679.6</v>
      </c>
      <c r="M58" s="16">
        <v>99203.82</v>
      </c>
      <c r="N58" s="16">
        <v>109318.91</v>
      </c>
    </row>
    <row r="59" spans="1:14" ht="15" customHeight="1" x14ac:dyDescent="0.25">
      <c r="A59" s="86" t="s">
        <v>8</v>
      </c>
      <c r="B59" s="5" t="s">
        <v>3</v>
      </c>
      <c r="C59" s="17">
        <v>-13614.3</v>
      </c>
      <c r="D59" s="17">
        <v>-12399</v>
      </c>
      <c r="E59" s="17">
        <v>-11034.71</v>
      </c>
      <c r="F59" s="17">
        <v>-7949.92</v>
      </c>
      <c r="G59" s="17">
        <v>-9878.61</v>
      </c>
      <c r="H59" s="17">
        <v>-12958.19</v>
      </c>
      <c r="I59" s="17">
        <v>-19697.5</v>
      </c>
      <c r="J59" s="17">
        <v>-9616</v>
      </c>
      <c r="K59" s="17">
        <v>5462.22</v>
      </c>
      <c r="L59" s="17">
        <v>-20108.849999999999</v>
      </c>
      <c r="M59" s="17">
        <v>-8178.56</v>
      </c>
      <c r="N59" s="17">
        <v>7545.41</v>
      </c>
    </row>
    <row r="60" spans="1:14" x14ac:dyDescent="0.25">
      <c r="A60" s="86"/>
      <c r="B60" s="5" t="s">
        <v>4</v>
      </c>
      <c r="C60" s="17">
        <v>-13196.33</v>
      </c>
      <c r="D60" s="17">
        <v>-11895.26</v>
      </c>
      <c r="E60" s="17">
        <v>-11421.03</v>
      </c>
      <c r="F60" s="17">
        <v>-9568.76</v>
      </c>
      <c r="G60" s="17">
        <v>-10190.89</v>
      </c>
      <c r="H60" s="17">
        <v>-12375.98</v>
      </c>
      <c r="I60" s="17">
        <v>-16131.04</v>
      </c>
      <c r="J60" s="17">
        <v>-10630.84</v>
      </c>
      <c r="K60" s="17">
        <v>5212.32</v>
      </c>
      <c r="L60" s="17">
        <v>-19075.48</v>
      </c>
      <c r="M60" s="17">
        <v>-8457.41</v>
      </c>
      <c r="N60" s="17">
        <v>5206.4399999999996</v>
      </c>
    </row>
    <row r="61" spans="1:14" x14ac:dyDescent="0.25">
      <c r="A61" s="86"/>
      <c r="B61" s="5" t="s">
        <v>5</v>
      </c>
      <c r="C61" s="17">
        <v>5638.99</v>
      </c>
      <c r="D61" s="17">
        <v>3118.23</v>
      </c>
      <c r="E61" s="17">
        <v>5207.12</v>
      </c>
      <c r="F61" s="17">
        <v>6085.73</v>
      </c>
      <c r="G61" s="17">
        <v>6001.05</v>
      </c>
      <c r="H61" s="17">
        <v>10983.18</v>
      </c>
      <c r="I61" s="17">
        <v>9584.2099999999991</v>
      </c>
      <c r="J61" s="17">
        <v>8965.4</v>
      </c>
      <c r="K61" s="17">
        <v>11964.42</v>
      </c>
      <c r="L61" s="17">
        <v>6338.94</v>
      </c>
      <c r="M61" s="17">
        <v>5282.61</v>
      </c>
      <c r="N61" s="17">
        <v>10108.049999999999</v>
      </c>
    </row>
    <row r="62" spans="1:14" x14ac:dyDescent="0.25">
      <c r="A62" s="86"/>
      <c r="B62" s="5" t="s">
        <v>9</v>
      </c>
      <c r="C62" s="17">
        <v>-22845</v>
      </c>
      <c r="D62" s="17">
        <v>-16877</v>
      </c>
      <c r="E62" s="17">
        <v>-24150.36</v>
      </c>
      <c r="F62" s="17">
        <v>-23555.8</v>
      </c>
      <c r="G62" s="17">
        <v>-19809.12</v>
      </c>
      <c r="H62" s="17">
        <v>-39783.14</v>
      </c>
      <c r="I62" s="17">
        <v>-29193.43</v>
      </c>
      <c r="J62" s="17">
        <v>-26053</v>
      </c>
      <c r="K62" s="17">
        <v>-15257</v>
      </c>
      <c r="L62" s="17">
        <v>-27465.54</v>
      </c>
      <c r="M62" s="17">
        <v>-23641.03</v>
      </c>
      <c r="N62" s="17">
        <v>-15146.94</v>
      </c>
    </row>
    <row r="63" spans="1:14" ht="15.75" thickBot="1" x14ac:dyDescent="0.3">
      <c r="A63" s="87"/>
      <c r="B63" s="6" t="s">
        <v>10</v>
      </c>
      <c r="C63" s="18">
        <v>3000</v>
      </c>
      <c r="D63" s="18">
        <v>-6754.86</v>
      </c>
      <c r="E63" s="18">
        <v>-1776.75</v>
      </c>
      <c r="F63" s="18">
        <v>-1055</v>
      </c>
      <c r="G63" s="18">
        <v>3045</v>
      </c>
      <c r="H63" s="18">
        <v>12527</v>
      </c>
      <c r="I63" s="18">
        <v>6572.86</v>
      </c>
      <c r="J63" s="18">
        <v>6176</v>
      </c>
      <c r="K63" s="18">
        <v>24815</v>
      </c>
      <c r="L63" s="18">
        <v>-6142.38</v>
      </c>
      <c r="M63" s="18">
        <v>-2830.4</v>
      </c>
      <c r="N63" s="18">
        <v>19445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E0EB-5EFE-402E-B987-D592C80CA52F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2644935.85</v>
      </c>
      <c r="D15" s="11">
        <v>2799147</v>
      </c>
      <c r="E15" s="11">
        <v>2969000.62</v>
      </c>
      <c r="F15" s="11">
        <v>3148039.95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2634632.1850000001</v>
      </c>
      <c r="D16" s="13">
        <v>2787118.2990697669</v>
      </c>
      <c r="E16" s="13">
        <v>2948220.230540541</v>
      </c>
      <c r="F16" s="13">
        <v>3117566.2142424239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56359.54092073143</v>
      </c>
      <c r="D17" s="13">
        <v>100183.7961283913</v>
      </c>
      <c r="E17" s="13">
        <v>165850.39200541229</v>
      </c>
      <c r="F17" s="13">
        <v>187831.47653696101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2695893</v>
      </c>
      <c r="D19" s="13">
        <v>3030348</v>
      </c>
      <c r="E19" s="13">
        <v>3394505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2146866.9700000002</v>
      </c>
      <c r="D20" s="14">
        <v>2274319.25</v>
      </c>
      <c r="E20" s="14">
        <v>2418833</v>
      </c>
      <c r="F20" s="14">
        <v>2579294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2145835.1723913038</v>
      </c>
      <c r="D21" s="14">
        <v>2275202.1046666671</v>
      </c>
      <c r="E21" s="14">
        <v>2426580.1260000002</v>
      </c>
      <c r="F21" s="14">
        <v>2571311.8251428581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28275.53290710926</v>
      </c>
      <c r="D22" s="14">
        <v>49113.80756128802</v>
      </c>
      <c r="E22" s="14">
        <v>81276.988016450909</v>
      </c>
      <c r="F22" s="14">
        <v>99603.136492970094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2148912</v>
      </c>
      <c r="E23" s="14">
        <v>2271358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2211050.9300000002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2209811.3849999998</v>
      </c>
      <c r="D25" s="12">
        <v>2368716</v>
      </c>
      <c r="E25" s="12">
        <v>2514566</v>
      </c>
      <c r="F25" s="12">
        <v>2633920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2215012.9017391312</v>
      </c>
      <c r="D26" s="12">
        <v>2368720.0004444448</v>
      </c>
      <c r="E26" s="12">
        <v>2511623.5917500001</v>
      </c>
      <c r="F26" s="12">
        <v>2637275.0034285709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28456.022842625061</v>
      </c>
      <c r="D27" s="12">
        <v>45222.972225602862</v>
      </c>
      <c r="E27" s="12">
        <v>73353.901610092216</v>
      </c>
      <c r="F27" s="12">
        <v>97284.371202469076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2319750.58</v>
      </c>
      <c r="F28" s="12">
        <v>2401463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2463567.4</v>
      </c>
      <c r="E29" s="12">
        <v>2708928</v>
      </c>
      <c r="F29" s="12">
        <v>2892111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-63832.24</v>
      </c>
      <c r="D30" s="14">
        <v>-88380</v>
      </c>
      <c r="E30" s="14">
        <v>-78136</v>
      </c>
      <c r="F30" s="14">
        <v>-59026.42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-65088.586595744688</v>
      </c>
      <c r="D31" s="14">
        <v>-83205.505531914896</v>
      </c>
      <c r="E31" s="14">
        <v>-85304.512682926827</v>
      </c>
      <c r="F31" s="14">
        <v>-63879.362432432448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27432.657365473009</v>
      </c>
      <c r="D32" s="14">
        <v>39176.513114891037</v>
      </c>
      <c r="E32" s="14">
        <v>41604.324880477026</v>
      </c>
      <c r="F32" s="14">
        <v>54830.996980040924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-167105</v>
      </c>
      <c r="D33" s="14">
        <v>-201027</v>
      </c>
      <c r="E33" s="14">
        <v>-187495.6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-6132.09</v>
      </c>
      <c r="F34" s="14">
        <v>27435.5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78.27000000000001</v>
      </c>
      <c r="D35" s="12">
        <v>81.2</v>
      </c>
      <c r="E35" s="12">
        <v>84.3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78.193636363636372</v>
      </c>
      <c r="D36" s="12">
        <v>81.026818181818157</v>
      </c>
      <c r="E36" s="12">
        <v>84.388974358974366</v>
      </c>
      <c r="F36" s="12">
        <v>86.717714285714322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0.96491737424095037</v>
      </c>
      <c r="D37" s="12">
        <v>1.772714083541761</v>
      </c>
      <c r="E37" s="12">
        <v>2.0396810830073049</v>
      </c>
      <c r="F37" s="12">
        <v>2.3356798805062509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81</v>
      </c>
      <c r="F38" s="12">
        <v>82.9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</v>
      </c>
      <c r="D39" s="12">
        <v>84.42</v>
      </c>
      <c r="E39" s="12">
        <v>90</v>
      </c>
      <c r="F39" s="12">
        <v>92.07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-797507</v>
      </c>
      <c r="D40" s="14">
        <v>-765900.81</v>
      </c>
      <c r="E40" s="14">
        <v>-780901.25</v>
      </c>
      <c r="F40" s="14">
        <v>-764304.745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-664672.4597368422</v>
      </c>
      <c r="D41" s="14">
        <v>-754166.03078947379</v>
      </c>
      <c r="E41" s="14">
        <v>-734722.25848484854</v>
      </c>
      <c r="F41" s="14">
        <v>-718829.36964285711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415704.33767078182</v>
      </c>
      <c r="D42" s="14">
        <v>216467.55957190201</v>
      </c>
      <c r="E42" s="14">
        <v>262949.1997780333</v>
      </c>
      <c r="F42" s="14">
        <v>275311.96229844121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-1082930</v>
      </c>
      <c r="D43" s="14">
        <v>-1032739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-54121.2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4.3900000000000006</v>
      </c>
      <c r="D45" s="12">
        <v>4.59</v>
      </c>
      <c r="E45" s="12">
        <v>4.4000000000000004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4.3356666666666666</v>
      </c>
      <c r="D46" s="12">
        <v>4.5586666666666664</v>
      </c>
      <c r="E46" s="12">
        <v>4.4985185185185186</v>
      </c>
      <c r="F46" s="12">
        <v>4.3343999999999996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0.48733393870742481</v>
      </c>
      <c r="D47" s="12">
        <v>0.42238022855155599</v>
      </c>
      <c r="E47" s="12">
        <v>0.4580452085825294</v>
      </c>
      <c r="F47" s="12">
        <v>0.48033044181410522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5.27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4.3</v>
      </c>
      <c r="D50" s="14">
        <v>3.9</v>
      </c>
      <c r="E50" s="14">
        <v>3.5950000000000002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4.2514285714285709</v>
      </c>
      <c r="D51" s="14">
        <v>3.8696296296296309</v>
      </c>
      <c r="E51" s="14">
        <v>3.6729166666666671</v>
      </c>
      <c r="F51" s="14">
        <v>3.4736363636363632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0.25554175256029582</v>
      </c>
      <c r="D52" s="14">
        <v>0.42197777449202489</v>
      </c>
      <c r="E52" s="14">
        <v>0.40983007259814053</v>
      </c>
      <c r="F52" s="14">
        <v>0.37668409720999518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11641351.619999999</v>
      </c>
      <c r="D55" s="12">
        <v>12379531.5</v>
      </c>
      <c r="E55" s="12">
        <v>13152955.215</v>
      </c>
      <c r="F55" s="12">
        <v>13970000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11631608.81911765</v>
      </c>
      <c r="D56" s="12">
        <v>12387943.760588231</v>
      </c>
      <c r="E56" s="12">
        <v>13109734.63625</v>
      </c>
      <c r="F56" s="12">
        <v>13893882.633103451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86876.794954522091</v>
      </c>
      <c r="D57" s="12">
        <v>142308.7079322387</v>
      </c>
      <c r="E57" s="12">
        <v>353984.67959835182</v>
      </c>
      <c r="F57" s="12">
        <v>386731.98790248373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11840163</v>
      </c>
      <c r="D59" s="12">
        <v>12747641</v>
      </c>
      <c r="E59" s="12">
        <v>13943003</v>
      </c>
      <c r="F59" s="12">
        <v>14730728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58</v>
      </c>
      <c r="D63" s="9" t="s">
        <v>59</v>
      </c>
      <c r="E63" s="9" t="s">
        <v>60</v>
      </c>
      <c r="F63" s="9" t="s">
        <v>61</v>
      </c>
      <c r="G63" s="9" t="s">
        <v>62</v>
      </c>
      <c r="H63" s="9" t="s">
        <v>63</v>
      </c>
      <c r="I63" s="9" t="s">
        <v>64</v>
      </c>
      <c r="J63" s="9" t="s">
        <v>66</v>
      </c>
      <c r="K63" s="9" t="s">
        <v>68</v>
      </c>
      <c r="L63" s="9" t="s">
        <v>67</v>
      </c>
      <c r="M63" s="9" t="s">
        <v>69</v>
      </c>
      <c r="N63" s="9" t="s">
        <v>70</v>
      </c>
    </row>
    <row r="64" spans="1:14" ht="15" customHeight="1" x14ac:dyDescent="0.25">
      <c r="A64" s="94" t="s">
        <v>11</v>
      </c>
      <c r="B64" s="4" t="s">
        <v>3</v>
      </c>
      <c r="C64" s="16">
        <v>238646</v>
      </c>
      <c r="D64" s="16">
        <v>204989.17499999999</v>
      </c>
      <c r="E64" s="16">
        <v>259649.495</v>
      </c>
      <c r="F64" s="16">
        <v>295510</v>
      </c>
      <c r="G64" s="16">
        <v>199666.19</v>
      </c>
      <c r="H64" s="16">
        <v>208369.23</v>
      </c>
      <c r="I64" s="16">
        <v>243968</v>
      </c>
      <c r="J64" s="16">
        <v>216596</v>
      </c>
      <c r="K64" s="16">
        <v>216836</v>
      </c>
      <c r="L64" s="16">
        <v>237620.88</v>
      </c>
      <c r="M64" s="16">
        <v>210119.97500000001</v>
      </c>
      <c r="N64" s="16">
        <v>211735</v>
      </c>
    </row>
    <row r="65" spans="1:14" x14ac:dyDescent="0.25">
      <c r="A65" s="95"/>
      <c r="B65" s="4" t="s">
        <v>4</v>
      </c>
      <c r="C65" s="16">
        <v>237448.14</v>
      </c>
      <c r="D65" s="16">
        <v>204831.45976190481</v>
      </c>
      <c r="E65" s="16">
        <v>256525.38904761901</v>
      </c>
      <c r="F65" s="16">
        <v>283578.55073170731</v>
      </c>
      <c r="G65" s="16">
        <v>200509.77921052629</v>
      </c>
      <c r="H65" s="16">
        <v>207311.14421052631</v>
      </c>
      <c r="I65" s="16">
        <v>240540.08</v>
      </c>
      <c r="J65" s="16">
        <v>215583.56702702699</v>
      </c>
      <c r="K65" s="16">
        <v>216824.0505405406</v>
      </c>
      <c r="L65" s="16">
        <v>234070.01722222229</v>
      </c>
      <c r="M65" s="16">
        <v>210498.72500000001</v>
      </c>
      <c r="N65" s="16">
        <v>210199.99172413789</v>
      </c>
    </row>
    <row r="66" spans="1:14" x14ac:dyDescent="0.25">
      <c r="A66" s="95"/>
      <c r="B66" s="4" t="s">
        <v>5</v>
      </c>
      <c r="C66" s="16">
        <v>9767.0367472159487</v>
      </c>
      <c r="D66" s="16">
        <v>13212.43939931563</v>
      </c>
      <c r="E66" s="16">
        <v>23103.429434217818</v>
      </c>
      <c r="F66" s="16">
        <v>35736.379931031232</v>
      </c>
      <c r="G66" s="16">
        <v>11530.29843533874</v>
      </c>
      <c r="H66" s="16">
        <v>9284.5478272178316</v>
      </c>
      <c r="I66" s="16">
        <v>19864.224814413679</v>
      </c>
      <c r="J66" s="16">
        <v>14078.91003511041</v>
      </c>
      <c r="K66" s="16">
        <v>11006.217873414889</v>
      </c>
      <c r="L66" s="16">
        <v>19405.669428607798</v>
      </c>
      <c r="M66" s="16">
        <v>12108.026903482751</v>
      </c>
      <c r="N66" s="16">
        <v>19525.37424269929</v>
      </c>
    </row>
    <row r="67" spans="1:14" ht="15" customHeight="1" x14ac:dyDescent="0.25">
      <c r="A67" s="95"/>
      <c r="B67" s="4" t="s">
        <v>9</v>
      </c>
      <c r="C67" s="16">
        <v>196060.2</v>
      </c>
      <c r="D67" s="16">
        <v>144261.92000000001</v>
      </c>
      <c r="E67" s="16">
        <v>161793.43</v>
      </c>
      <c r="F67" s="16">
        <v>162831.79</v>
      </c>
      <c r="G67" s="16">
        <v>171425</v>
      </c>
      <c r="H67" s="16">
        <v>183317.85</v>
      </c>
      <c r="I67" s="16">
        <v>164202.97</v>
      </c>
      <c r="J67" s="16">
        <v>181606</v>
      </c>
      <c r="K67" s="16">
        <v>183735.9</v>
      </c>
      <c r="L67" s="16">
        <v>158536.99</v>
      </c>
      <c r="M67" s="16">
        <v>180460.84</v>
      </c>
      <c r="N67" s="16">
        <v>141621.56</v>
      </c>
    </row>
    <row r="68" spans="1:14" x14ac:dyDescent="0.25">
      <c r="A68" s="95"/>
      <c r="B68" s="4" t="s">
        <v>10</v>
      </c>
      <c r="C68" s="16">
        <v>253560</v>
      </c>
      <c r="D68" s="16">
        <v>227113.67</v>
      </c>
      <c r="E68" s="16">
        <v>294604</v>
      </c>
      <c r="F68" s="16">
        <v>346543</v>
      </c>
      <c r="G68" s="16">
        <v>243861</v>
      </c>
      <c r="H68" s="16">
        <v>231225</v>
      </c>
      <c r="I68" s="16">
        <v>275302</v>
      </c>
      <c r="J68" s="16">
        <v>245467</v>
      </c>
      <c r="K68" s="16">
        <v>236300</v>
      </c>
      <c r="L68" s="16">
        <v>257394</v>
      </c>
      <c r="M68" s="16">
        <v>249546</v>
      </c>
      <c r="N68" s="16">
        <v>238513.56</v>
      </c>
    </row>
    <row r="69" spans="1:14" ht="15" customHeight="1" x14ac:dyDescent="0.25">
      <c r="A69" s="86" t="s">
        <v>6</v>
      </c>
      <c r="B69" s="5" t="s">
        <v>3</v>
      </c>
      <c r="C69" s="17">
        <v>203744</v>
      </c>
      <c r="D69" s="17">
        <v>164588.95000000001</v>
      </c>
      <c r="E69" s="17">
        <v>216753.79500000001</v>
      </c>
      <c r="F69" s="17">
        <v>249500</v>
      </c>
      <c r="G69" s="17">
        <v>143576.76</v>
      </c>
      <c r="H69" s="17">
        <v>173201.5</v>
      </c>
      <c r="I69" s="17">
        <v>204974</v>
      </c>
      <c r="J69" s="17">
        <v>170954.13500000001</v>
      </c>
      <c r="K69" s="17">
        <v>173622</v>
      </c>
      <c r="L69" s="17">
        <v>195857</v>
      </c>
      <c r="M69" s="17">
        <v>164694.845</v>
      </c>
      <c r="N69" s="17">
        <v>177629.47</v>
      </c>
    </row>
    <row r="70" spans="1:14" x14ac:dyDescent="0.25">
      <c r="A70" s="86"/>
      <c r="B70" s="5" t="s">
        <v>4</v>
      </c>
      <c r="C70" s="17">
        <v>202816.96799999999</v>
      </c>
      <c r="D70" s="17">
        <v>165609.05704545451</v>
      </c>
      <c r="E70" s="17">
        <v>215935.06090909091</v>
      </c>
      <c r="F70" s="17">
        <v>243202.69976190469</v>
      </c>
      <c r="G70" s="17">
        <v>147153.07878048779</v>
      </c>
      <c r="H70" s="17">
        <v>173194.80974999999</v>
      </c>
      <c r="I70" s="17">
        <v>203980.22025000001</v>
      </c>
      <c r="J70" s="17">
        <v>169940.94675</v>
      </c>
      <c r="K70" s="17">
        <v>172401.951025641</v>
      </c>
      <c r="L70" s="17">
        <v>193536.12702702699</v>
      </c>
      <c r="M70" s="17">
        <v>167315.76388888891</v>
      </c>
      <c r="N70" s="17">
        <v>177595.51633333339</v>
      </c>
    </row>
    <row r="71" spans="1:14" x14ac:dyDescent="0.25">
      <c r="A71" s="86"/>
      <c r="B71" s="5" t="s">
        <v>5</v>
      </c>
      <c r="C71" s="17">
        <v>8857.9826906498711</v>
      </c>
      <c r="D71" s="17">
        <v>11290.539385230661</v>
      </c>
      <c r="E71" s="17">
        <v>16463.007467789339</v>
      </c>
      <c r="F71" s="17">
        <v>28252.50331920803</v>
      </c>
      <c r="G71" s="17">
        <v>14244.224340441489</v>
      </c>
      <c r="H71" s="17">
        <v>7856.2370776875914</v>
      </c>
      <c r="I71" s="17">
        <v>13959.665497148169</v>
      </c>
      <c r="J71" s="17">
        <v>12979.99181760684</v>
      </c>
      <c r="K71" s="17">
        <v>9275.3351390967073</v>
      </c>
      <c r="L71" s="17">
        <v>9548.4808670305883</v>
      </c>
      <c r="M71" s="17">
        <v>12333.257005159039</v>
      </c>
      <c r="N71" s="17">
        <v>14098.13597331796</v>
      </c>
    </row>
    <row r="72" spans="1:14" ht="15" customHeight="1" x14ac:dyDescent="0.25">
      <c r="A72" s="86"/>
      <c r="B72" s="5" t="s">
        <v>9</v>
      </c>
      <c r="C72" s="17">
        <v>177385</v>
      </c>
      <c r="D72" s="17">
        <v>126000</v>
      </c>
      <c r="E72" s="17">
        <v>165522.70000000001</v>
      </c>
      <c r="F72" s="17">
        <v>156309</v>
      </c>
      <c r="G72" s="17">
        <v>111172</v>
      </c>
      <c r="H72" s="17">
        <v>155823</v>
      </c>
      <c r="I72" s="17">
        <v>160738</v>
      </c>
      <c r="J72" s="17">
        <v>136856</v>
      </c>
      <c r="K72" s="17">
        <v>140829</v>
      </c>
      <c r="L72" s="17">
        <v>173448</v>
      </c>
      <c r="M72" s="17">
        <v>145455</v>
      </c>
      <c r="N72" s="17">
        <v>145072.59</v>
      </c>
    </row>
    <row r="73" spans="1:14" x14ac:dyDescent="0.25">
      <c r="A73" s="86"/>
      <c r="B73" s="5" t="s">
        <v>10</v>
      </c>
      <c r="C73" s="17">
        <v>217300.87</v>
      </c>
      <c r="D73" s="17">
        <v>194595</v>
      </c>
      <c r="E73" s="17">
        <v>248220</v>
      </c>
      <c r="F73" s="17">
        <v>297404</v>
      </c>
      <c r="G73" s="17">
        <v>181948</v>
      </c>
      <c r="H73" s="17">
        <v>187894.65</v>
      </c>
      <c r="I73" s="17">
        <v>233551</v>
      </c>
      <c r="J73" s="17">
        <v>196175</v>
      </c>
      <c r="K73" s="17">
        <v>190223</v>
      </c>
      <c r="L73" s="17">
        <v>210612.91</v>
      </c>
      <c r="M73" s="17">
        <v>203677.1</v>
      </c>
      <c r="N73" s="17">
        <v>210599.63</v>
      </c>
    </row>
    <row r="74" spans="1:14" ht="15" customHeight="1" x14ac:dyDescent="0.25">
      <c r="A74" s="95" t="s">
        <v>7</v>
      </c>
      <c r="B74" s="4" t="s">
        <v>3</v>
      </c>
      <c r="C74" s="16">
        <v>171563</v>
      </c>
      <c r="D74" s="16">
        <v>177425.42</v>
      </c>
      <c r="E74" s="16">
        <v>209904.815</v>
      </c>
      <c r="F74" s="16">
        <v>170453</v>
      </c>
      <c r="G74" s="16">
        <v>179668.5</v>
      </c>
      <c r="H74" s="16">
        <v>178233.22</v>
      </c>
      <c r="I74" s="16">
        <v>190867.26500000001</v>
      </c>
      <c r="J74" s="16">
        <v>226181.9</v>
      </c>
      <c r="K74" s="16">
        <v>211600.155</v>
      </c>
      <c r="L74" s="16">
        <v>203691.48</v>
      </c>
      <c r="M74" s="16">
        <v>185690</v>
      </c>
      <c r="N74" s="16">
        <v>182046.5</v>
      </c>
    </row>
    <row r="75" spans="1:14" x14ac:dyDescent="0.25">
      <c r="A75" s="95"/>
      <c r="B75" s="4" t="s">
        <v>4</v>
      </c>
      <c r="C75" s="16">
        <v>171875.81577777781</v>
      </c>
      <c r="D75" s="16">
        <v>177960.43636363631</v>
      </c>
      <c r="E75" s="16">
        <v>211271.26022727269</v>
      </c>
      <c r="F75" s="16">
        <v>171054.1330952381</v>
      </c>
      <c r="G75" s="16">
        <v>187638.17425000001</v>
      </c>
      <c r="H75" s="16">
        <v>177733.12853658531</v>
      </c>
      <c r="I75" s="16">
        <v>187745.99775000001</v>
      </c>
      <c r="J75" s="16">
        <v>219115.73175000001</v>
      </c>
      <c r="K75" s="16">
        <v>211293.92475000001</v>
      </c>
      <c r="L75" s="16">
        <v>202046.07368421051</v>
      </c>
      <c r="M75" s="16">
        <v>187035.84666666659</v>
      </c>
      <c r="N75" s="16">
        <v>184901.30900000001</v>
      </c>
    </row>
    <row r="76" spans="1:14" x14ac:dyDescent="0.25">
      <c r="A76" s="95"/>
      <c r="B76" s="4" t="s">
        <v>5</v>
      </c>
      <c r="C76" s="16">
        <v>4484.3426499749112</v>
      </c>
      <c r="D76" s="16">
        <v>6277.2116479966207</v>
      </c>
      <c r="E76" s="16">
        <v>27086.322209484049</v>
      </c>
      <c r="F76" s="16">
        <v>8749.8563205322625</v>
      </c>
      <c r="G76" s="16">
        <v>22365.43622437623</v>
      </c>
      <c r="H76" s="16">
        <v>10659.01255938151</v>
      </c>
      <c r="I76" s="16">
        <v>10695.754820166279</v>
      </c>
      <c r="J76" s="16">
        <v>24247.60440379065</v>
      </c>
      <c r="K76" s="16">
        <v>16994.068326578701</v>
      </c>
      <c r="L76" s="16">
        <v>11210.906716395941</v>
      </c>
      <c r="M76" s="16">
        <v>11313.94208212882</v>
      </c>
      <c r="N76" s="16">
        <v>10041.5524397226</v>
      </c>
    </row>
    <row r="77" spans="1:14" ht="15" customHeight="1" x14ac:dyDescent="0.25">
      <c r="A77" s="95"/>
      <c r="B77" s="4" t="s">
        <v>9</v>
      </c>
      <c r="C77" s="16">
        <v>158000</v>
      </c>
      <c r="D77" s="16">
        <v>156486</v>
      </c>
      <c r="E77" s="16">
        <v>134138</v>
      </c>
      <c r="F77" s="16">
        <v>146588</v>
      </c>
      <c r="G77" s="16">
        <v>148928.70000000001</v>
      </c>
      <c r="H77" s="16">
        <v>152845</v>
      </c>
      <c r="I77" s="16">
        <v>161620.03</v>
      </c>
      <c r="J77" s="16">
        <v>164379</v>
      </c>
      <c r="K77" s="16">
        <v>170133.9</v>
      </c>
      <c r="L77" s="16">
        <v>169604</v>
      </c>
      <c r="M77" s="16">
        <v>156345.84</v>
      </c>
      <c r="N77" s="16">
        <v>172276.25</v>
      </c>
    </row>
    <row r="78" spans="1:14" x14ac:dyDescent="0.25">
      <c r="A78" s="95"/>
      <c r="B78" s="4" t="s">
        <v>10</v>
      </c>
      <c r="C78" s="16">
        <v>179851</v>
      </c>
      <c r="D78" s="16">
        <v>190367</v>
      </c>
      <c r="E78" s="16">
        <v>287204</v>
      </c>
      <c r="F78" s="16">
        <v>193334.38</v>
      </c>
      <c r="G78" s="16">
        <v>241400</v>
      </c>
      <c r="H78" s="16">
        <v>204963</v>
      </c>
      <c r="I78" s="16">
        <v>203420</v>
      </c>
      <c r="J78" s="16">
        <v>253581</v>
      </c>
      <c r="K78" s="16">
        <v>257269</v>
      </c>
      <c r="L78" s="16">
        <v>225547</v>
      </c>
      <c r="M78" s="16">
        <v>214704.8</v>
      </c>
      <c r="N78" s="16">
        <v>214112.01</v>
      </c>
    </row>
    <row r="79" spans="1:14" x14ac:dyDescent="0.25">
      <c r="A79" s="86" t="s">
        <v>8</v>
      </c>
      <c r="B79" s="5" t="s">
        <v>3</v>
      </c>
      <c r="C79" s="17">
        <v>32016.5</v>
      </c>
      <c r="D79" s="17">
        <v>-10362.225</v>
      </c>
      <c r="E79" s="17">
        <v>9047.89</v>
      </c>
      <c r="F79" s="17">
        <v>81130</v>
      </c>
      <c r="G79" s="17">
        <v>-36300</v>
      </c>
      <c r="H79" s="17">
        <v>-3874.6750000000002</v>
      </c>
      <c r="I79" s="17">
        <v>15530.065000000001</v>
      </c>
      <c r="J79" s="17">
        <v>-55710.15</v>
      </c>
      <c r="K79" s="17">
        <v>-38010.01</v>
      </c>
      <c r="L79" s="17">
        <v>-5685</v>
      </c>
      <c r="M79" s="17">
        <v>-18711.5</v>
      </c>
      <c r="N79" s="17">
        <v>-5656.73</v>
      </c>
    </row>
    <row r="80" spans="1:14" x14ac:dyDescent="0.25">
      <c r="A80" s="86"/>
      <c r="B80" s="5" t="s">
        <v>4</v>
      </c>
      <c r="C80" s="17">
        <v>31177.246086956529</v>
      </c>
      <c r="D80" s="17">
        <v>-10367.625</v>
      </c>
      <c r="E80" s="17">
        <v>3904.3920000000012</v>
      </c>
      <c r="F80" s="17">
        <v>73939.006046511611</v>
      </c>
      <c r="G80" s="17">
        <v>-39482.099268292681</v>
      </c>
      <c r="H80" s="17">
        <v>-4751.1659523809531</v>
      </c>
      <c r="I80" s="17">
        <v>16241.14047619048</v>
      </c>
      <c r="J80" s="17">
        <v>-49596.573414634149</v>
      </c>
      <c r="K80" s="17">
        <v>-37012.909756097557</v>
      </c>
      <c r="L80" s="17">
        <v>-6139.3655263157898</v>
      </c>
      <c r="M80" s="17">
        <v>-19405.798055555551</v>
      </c>
      <c r="N80" s="17">
        <v>-6353.2480645161286</v>
      </c>
    </row>
    <row r="81" spans="1:14" x14ac:dyDescent="0.25">
      <c r="A81" s="86"/>
      <c r="B81" s="5" t="s">
        <v>5</v>
      </c>
      <c r="C81" s="17">
        <v>8618.5265659004053</v>
      </c>
      <c r="D81" s="17">
        <v>11727.392633150201</v>
      </c>
      <c r="E81" s="17">
        <v>23558.093360764349</v>
      </c>
      <c r="F81" s="17">
        <v>27165.85886337579</v>
      </c>
      <c r="G81" s="17">
        <v>25471.88496720044</v>
      </c>
      <c r="H81" s="17">
        <v>10056.09261297217</v>
      </c>
      <c r="I81" s="17">
        <v>9807.6471155193922</v>
      </c>
      <c r="J81" s="17">
        <v>21745.771319749219</v>
      </c>
      <c r="K81" s="17">
        <v>18025.377598261912</v>
      </c>
      <c r="L81" s="17">
        <v>9045.0756440975656</v>
      </c>
      <c r="M81" s="17">
        <v>13381.299802174641</v>
      </c>
      <c r="N81" s="17">
        <v>14226.622542726111</v>
      </c>
    </row>
    <row r="82" spans="1:14" x14ac:dyDescent="0.25">
      <c r="A82" s="86"/>
      <c r="B82" s="5" t="s">
        <v>9</v>
      </c>
      <c r="C82" s="17">
        <v>5822</v>
      </c>
      <c r="D82" s="17">
        <v>-41351</v>
      </c>
      <c r="E82" s="17">
        <v>-75523</v>
      </c>
      <c r="F82" s="17">
        <v>-8376.91</v>
      </c>
      <c r="G82" s="17">
        <v>-103362</v>
      </c>
      <c r="H82" s="17">
        <v>-29134</v>
      </c>
      <c r="I82" s="17">
        <v>-9145.33</v>
      </c>
      <c r="J82" s="17">
        <v>-76139.31</v>
      </c>
      <c r="K82" s="17">
        <v>-81583</v>
      </c>
      <c r="L82" s="17">
        <v>-38852</v>
      </c>
      <c r="M82" s="17">
        <v>-49138.54</v>
      </c>
      <c r="N82" s="17">
        <v>-35473</v>
      </c>
    </row>
    <row r="83" spans="1:14" x14ac:dyDescent="0.25">
      <c r="A83" s="86"/>
      <c r="B83" s="33" t="s">
        <v>10</v>
      </c>
      <c r="C83" s="14">
        <v>43556.9</v>
      </c>
      <c r="D83" s="14">
        <v>18241</v>
      </c>
      <c r="E83" s="14">
        <v>47059.05</v>
      </c>
      <c r="F83" s="14">
        <v>129682</v>
      </c>
      <c r="G83" s="14">
        <v>14169.09</v>
      </c>
      <c r="H83" s="14">
        <v>18904.73</v>
      </c>
      <c r="I83" s="14">
        <v>37480.660000000003</v>
      </c>
      <c r="J83" s="14">
        <v>10286</v>
      </c>
      <c r="K83" s="14">
        <v>2118.52</v>
      </c>
      <c r="L83" s="14">
        <v>10101.09</v>
      </c>
      <c r="M83" s="14">
        <v>18093</v>
      </c>
      <c r="N83" s="17">
        <v>22911.42</v>
      </c>
    </row>
    <row r="84" spans="1:14" ht="15" customHeight="1" x14ac:dyDescent="0.25">
      <c r="A84" s="95" t="s">
        <v>32</v>
      </c>
      <c r="B84" s="4" t="s">
        <v>3</v>
      </c>
      <c r="C84" s="16">
        <v>-27739.235000000001</v>
      </c>
      <c r="D84" s="16">
        <v>-69046.73000000001</v>
      </c>
      <c r="E84" s="16">
        <v>-52316.800000000003</v>
      </c>
      <c r="F84" s="16">
        <v>20192</v>
      </c>
      <c r="G84" s="16">
        <v>-97112</v>
      </c>
      <c r="H84" s="16">
        <v>-62956.59</v>
      </c>
      <c r="I84" s="16">
        <v>-46974.58</v>
      </c>
      <c r="J84" s="16">
        <v>-110371.6</v>
      </c>
      <c r="K84" s="16">
        <v>-92560.5</v>
      </c>
      <c r="L84" s="16">
        <v>-68340.88</v>
      </c>
      <c r="M84" s="16">
        <v>-80299.320000000007</v>
      </c>
      <c r="N84" s="16">
        <v>-71629.5</v>
      </c>
    </row>
    <row r="85" spans="1:14" x14ac:dyDescent="0.25">
      <c r="A85" s="95"/>
      <c r="B85" s="4" t="s">
        <v>4</v>
      </c>
      <c r="C85" s="16">
        <v>-28348.32852941176</v>
      </c>
      <c r="D85" s="16">
        <v>-68217.259705882345</v>
      </c>
      <c r="E85" s="16">
        <v>-52510.531764705891</v>
      </c>
      <c r="F85" s="16">
        <v>20028.849090909091</v>
      </c>
      <c r="G85" s="16">
        <v>-92539.089393939386</v>
      </c>
      <c r="H85" s="16">
        <v>-60756.057575757579</v>
      </c>
      <c r="I85" s="16">
        <v>-44830.912187499998</v>
      </c>
      <c r="J85" s="16">
        <v>-101479.9615625</v>
      </c>
      <c r="K85" s="16">
        <v>-92645.542812500003</v>
      </c>
      <c r="L85" s="16">
        <v>-66572.358709677428</v>
      </c>
      <c r="M85" s="16">
        <v>-80468.820666666652</v>
      </c>
      <c r="N85" s="16">
        <v>-70759.122499999998</v>
      </c>
    </row>
    <row r="86" spans="1:14" x14ac:dyDescent="0.25">
      <c r="A86" s="95"/>
      <c r="B86" s="4" t="s">
        <v>5</v>
      </c>
      <c r="C86" s="16">
        <v>15839.4812332328</v>
      </c>
      <c r="D86" s="16">
        <v>19227.981940958682</v>
      </c>
      <c r="E86" s="16">
        <v>33708.782956958057</v>
      </c>
      <c r="F86" s="16">
        <v>32847.318208428209</v>
      </c>
      <c r="G86" s="16">
        <v>41871.617619222467</v>
      </c>
      <c r="H86" s="16">
        <v>20303.099259930441</v>
      </c>
      <c r="I86" s="16">
        <v>20394.658420026539</v>
      </c>
      <c r="J86" s="16">
        <v>31056.25953692013</v>
      </c>
      <c r="K86" s="16">
        <v>27007.06407900804</v>
      </c>
      <c r="L86" s="16">
        <v>17282.11767797295</v>
      </c>
      <c r="M86" s="16">
        <v>22997.038490975901</v>
      </c>
      <c r="N86" s="16">
        <v>23966.175120879128</v>
      </c>
    </row>
    <row r="87" spans="1:14" x14ac:dyDescent="0.25">
      <c r="A87" s="95"/>
      <c r="B87" s="4" t="s">
        <v>9</v>
      </c>
      <c r="C87" s="16">
        <v>-59230.84</v>
      </c>
      <c r="D87" s="16">
        <v>-112011</v>
      </c>
      <c r="E87" s="16">
        <v>-131235</v>
      </c>
      <c r="F87" s="16">
        <v>-49930.34</v>
      </c>
      <c r="G87" s="16">
        <v>-187428</v>
      </c>
      <c r="H87" s="16">
        <v>-96102</v>
      </c>
      <c r="I87" s="16">
        <v>-91190.59</v>
      </c>
      <c r="J87" s="16">
        <v>-160225.17000000001</v>
      </c>
      <c r="K87" s="16">
        <v>-157620.76</v>
      </c>
      <c r="L87" s="16">
        <v>-102059</v>
      </c>
      <c r="M87" s="16">
        <v>-122752.51</v>
      </c>
      <c r="N87" s="16">
        <v>-120621.79</v>
      </c>
    </row>
    <row r="88" spans="1:14" ht="15.75" thickBot="1" x14ac:dyDescent="0.3">
      <c r="A88" s="99"/>
      <c r="B88" s="7" t="s">
        <v>10</v>
      </c>
      <c r="C88" s="32">
        <v>19195.599999999999</v>
      </c>
      <c r="D88" s="32">
        <v>-24689.49</v>
      </c>
      <c r="E88" s="32">
        <v>17616.8</v>
      </c>
      <c r="F88" s="32">
        <v>100000</v>
      </c>
      <c r="G88" s="32">
        <v>-7894.31</v>
      </c>
      <c r="H88" s="32">
        <v>-12282.53</v>
      </c>
      <c r="I88" s="32">
        <v>5653.55</v>
      </c>
      <c r="J88" s="32">
        <v>-33816</v>
      </c>
      <c r="K88" s="32">
        <v>-37159.81</v>
      </c>
      <c r="L88" s="32">
        <v>-22756.53</v>
      </c>
      <c r="M88" s="32">
        <v>-19716.599999999999</v>
      </c>
      <c r="N88" s="32">
        <v>-21145.55</v>
      </c>
    </row>
    <row r="89" spans="1:14" ht="15" customHeight="1" x14ac:dyDescent="0.25">
      <c r="A89" s="95" t="s">
        <v>37</v>
      </c>
      <c r="B89" s="4" t="s">
        <v>3</v>
      </c>
      <c r="C89" s="16">
        <v>0.43</v>
      </c>
      <c r="D89" s="16">
        <v>0.19</v>
      </c>
      <c r="E89" s="16">
        <v>0.41</v>
      </c>
      <c r="F89" s="16">
        <v>0.42</v>
      </c>
      <c r="G89" s="16">
        <v>0.51</v>
      </c>
      <c r="H89" s="16">
        <v>0.33</v>
      </c>
      <c r="I89" s="16">
        <v>0.37</v>
      </c>
      <c r="J89" s="16">
        <v>0.3</v>
      </c>
      <c r="K89" s="16">
        <v>0.23499999999999999</v>
      </c>
      <c r="L89" s="16">
        <v>0.24</v>
      </c>
      <c r="M89" s="16">
        <v>0.215</v>
      </c>
      <c r="N89" s="16">
        <v>0.23</v>
      </c>
    </row>
    <row r="90" spans="1:14" x14ac:dyDescent="0.25">
      <c r="A90" s="95"/>
      <c r="B90" s="4" t="s">
        <v>4</v>
      </c>
      <c r="C90" s="16">
        <v>0.41275862068965519</v>
      </c>
      <c r="D90" s="16">
        <v>0.1610714285714285</v>
      </c>
      <c r="E90" s="16">
        <v>0.42678571428571421</v>
      </c>
      <c r="F90" s="16">
        <v>0.4244444444444444</v>
      </c>
      <c r="G90" s="16">
        <v>0.50629629629629636</v>
      </c>
      <c r="H90" s="16">
        <v>0.34807692307692312</v>
      </c>
      <c r="I90" s="16">
        <v>0.36230769230769228</v>
      </c>
      <c r="J90" s="16">
        <v>0.32444444444444442</v>
      </c>
      <c r="K90" s="16">
        <v>0.22846153846153849</v>
      </c>
      <c r="L90" s="16">
        <v>0.25919999999999999</v>
      </c>
      <c r="M90" s="16">
        <v>0.21625</v>
      </c>
      <c r="N90" s="16">
        <v>0.26619047619047609</v>
      </c>
    </row>
    <row r="91" spans="1:14" x14ac:dyDescent="0.25">
      <c r="A91" s="95"/>
      <c r="B91" s="4" t="s">
        <v>5</v>
      </c>
      <c r="C91" s="16">
        <v>9.5090053247440076E-2</v>
      </c>
      <c r="D91" s="16">
        <v>0.18433743788306001</v>
      </c>
      <c r="E91" s="16">
        <v>0.18170088508373219</v>
      </c>
      <c r="F91" s="16">
        <v>8.9414046966188682E-2</v>
      </c>
      <c r="G91" s="16">
        <v>0.1130060634230322</v>
      </c>
      <c r="H91" s="16">
        <v>8.8995246199748468E-2</v>
      </c>
      <c r="I91" s="16">
        <v>0.1153189556771199</v>
      </c>
      <c r="J91" s="16">
        <v>0.1027818202023226</v>
      </c>
      <c r="K91" s="16">
        <v>9.1419573733082238E-2</v>
      </c>
      <c r="L91" s="16">
        <v>0.1139780680657467</v>
      </c>
      <c r="M91" s="16">
        <v>0.16309006580787619</v>
      </c>
      <c r="N91" s="16">
        <v>0.120725978582747</v>
      </c>
    </row>
    <row r="92" spans="1:14" ht="15" customHeight="1" x14ac:dyDescent="0.25">
      <c r="A92" s="95"/>
      <c r="B92" s="4" t="s">
        <v>9</v>
      </c>
      <c r="C92" s="16">
        <v>0.24</v>
      </c>
      <c r="D92" s="16">
        <v>-0.31</v>
      </c>
      <c r="E92" s="16">
        <v>0.19</v>
      </c>
      <c r="F92" s="16">
        <v>0.28999999999999998</v>
      </c>
      <c r="G92" s="16">
        <v>0.26</v>
      </c>
      <c r="H92" s="16">
        <v>0.24</v>
      </c>
      <c r="I92" s="16">
        <v>-0.09</v>
      </c>
      <c r="J92" s="16">
        <v>0.16</v>
      </c>
      <c r="K92" s="16">
        <v>-0.09</v>
      </c>
      <c r="L92" s="16">
        <v>0.06</v>
      </c>
      <c r="M92" s="16">
        <v>-0.09</v>
      </c>
      <c r="N92" s="16">
        <v>0.09</v>
      </c>
    </row>
    <row r="93" spans="1:14" x14ac:dyDescent="0.25">
      <c r="A93" s="95"/>
      <c r="B93" s="4" t="s">
        <v>10</v>
      </c>
      <c r="C93" s="16">
        <v>0.63</v>
      </c>
      <c r="D93" s="16">
        <v>0.55000000000000004</v>
      </c>
      <c r="E93" s="16">
        <v>1.05</v>
      </c>
      <c r="F93" s="16">
        <v>0.61</v>
      </c>
      <c r="G93" s="16">
        <v>0.75</v>
      </c>
      <c r="H93" s="16">
        <v>0.57999999999999996</v>
      </c>
      <c r="I93" s="16">
        <v>0.57999999999999996</v>
      </c>
      <c r="J93" s="16">
        <v>0.61</v>
      </c>
      <c r="K93" s="16">
        <v>0.37</v>
      </c>
      <c r="L93" s="16">
        <v>0.57999999999999996</v>
      </c>
      <c r="M93" s="16">
        <v>0.59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6.6</v>
      </c>
      <c r="D94" s="17">
        <v>6.55</v>
      </c>
      <c r="E94" s="17">
        <v>6.6</v>
      </c>
      <c r="F94" s="17">
        <v>6.8</v>
      </c>
      <c r="G94" s="17">
        <v>6.92</v>
      </c>
      <c r="H94" s="17">
        <v>7.0549999999999997</v>
      </c>
      <c r="I94" s="17">
        <v>7</v>
      </c>
      <c r="J94" s="17">
        <v>7</v>
      </c>
      <c r="K94" s="17">
        <v>7</v>
      </c>
      <c r="L94" s="17">
        <v>7.06</v>
      </c>
      <c r="M94" s="17">
        <v>7.08</v>
      </c>
      <c r="N94" s="17">
        <v>6.97</v>
      </c>
    </row>
    <row r="95" spans="1:14" x14ac:dyDescent="0.25">
      <c r="A95" s="86"/>
      <c r="B95" s="5" t="s">
        <v>4</v>
      </c>
      <c r="C95" s="17">
        <v>6.7815624999999997</v>
      </c>
      <c r="D95" s="17">
        <v>6.7178124999999991</v>
      </c>
      <c r="E95" s="17">
        <v>6.6818750000000016</v>
      </c>
      <c r="F95" s="17">
        <v>6.8764516129032236</v>
      </c>
      <c r="G95" s="17">
        <v>6.9820000000000011</v>
      </c>
      <c r="H95" s="17">
        <v>7.1663333333333341</v>
      </c>
      <c r="I95" s="17">
        <v>7.1051724137931043</v>
      </c>
      <c r="J95" s="17">
        <v>7.0503448275862084</v>
      </c>
      <c r="K95" s="17">
        <v>6.9934482758620709</v>
      </c>
      <c r="L95" s="17">
        <v>7.029629629629631</v>
      </c>
      <c r="M95" s="17">
        <v>6.973200000000003</v>
      </c>
      <c r="N95" s="17">
        <v>6.98</v>
      </c>
    </row>
    <row r="96" spans="1:14" x14ac:dyDescent="0.25">
      <c r="A96" s="86"/>
      <c r="B96" s="5" t="s">
        <v>5</v>
      </c>
      <c r="C96" s="17">
        <v>0.53222666390758122</v>
      </c>
      <c r="D96" s="17">
        <v>0.54176375267239629</v>
      </c>
      <c r="E96" s="17">
        <v>0.55936852357036526</v>
      </c>
      <c r="F96" s="17">
        <v>0.50194653358763741</v>
      </c>
      <c r="G96" s="17">
        <v>0.47963635650642522</v>
      </c>
      <c r="H96" s="17">
        <v>0.52161211201648583</v>
      </c>
      <c r="I96" s="17">
        <v>0.53987181474372214</v>
      </c>
      <c r="J96" s="17">
        <v>0.55675387456872782</v>
      </c>
      <c r="K96" s="17">
        <v>0.55783558677438372</v>
      </c>
      <c r="L96" s="17">
        <v>0.58970971660432203</v>
      </c>
      <c r="M96" s="17">
        <v>0.4705822634425002</v>
      </c>
      <c r="N96" s="17">
        <v>0.61310684223877321</v>
      </c>
    </row>
    <row r="97" spans="1:14" x14ac:dyDescent="0.25">
      <c r="A97" s="86"/>
      <c r="B97" s="5" t="s">
        <v>9</v>
      </c>
      <c r="C97" s="17">
        <v>6.19</v>
      </c>
      <c r="D97" s="17">
        <v>5.97</v>
      </c>
      <c r="E97" s="17">
        <v>5.86</v>
      </c>
      <c r="F97" s="17">
        <v>6.1</v>
      </c>
      <c r="G97" s="17">
        <v>6.2</v>
      </c>
      <c r="H97" s="17">
        <v>6.3</v>
      </c>
      <c r="I97" s="17">
        <v>6.2</v>
      </c>
      <c r="J97" s="17">
        <v>6.1</v>
      </c>
      <c r="K97" s="17">
        <v>6.2</v>
      </c>
      <c r="L97" s="17">
        <v>6.2</v>
      </c>
      <c r="M97" s="17">
        <v>6.2</v>
      </c>
      <c r="N97" s="17">
        <v>6.1</v>
      </c>
    </row>
    <row r="98" spans="1:14" x14ac:dyDescent="0.25">
      <c r="A98" s="86"/>
      <c r="B98" s="33" t="s">
        <v>10</v>
      </c>
      <c r="C98" s="14">
        <v>8.5</v>
      </c>
      <c r="D98" s="14">
        <v>8.3699999999999992</v>
      </c>
      <c r="E98" s="14">
        <v>8.36</v>
      </c>
      <c r="F98" s="14">
        <v>8.5</v>
      </c>
      <c r="G98" s="14">
        <v>8.65</v>
      </c>
      <c r="H98" s="14">
        <v>8.8000000000000007</v>
      </c>
      <c r="I98" s="14">
        <v>8.8000000000000007</v>
      </c>
      <c r="J98" s="14">
        <v>8.6999999999999993</v>
      </c>
      <c r="K98" s="14">
        <v>8.6999999999999993</v>
      </c>
      <c r="L98" s="14">
        <v>8.8000000000000007</v>
      </c>
      <c r="M98" s="14">
        <v>7.81</v>
      </c>
      <c r="N98" s="17">
        <v>8.6999999999999993</v>
      </c>
    </row>
    <row r="99" spans="1:14" ht="15" customHeight="1" x14ac:dyDescent="0.25">
      <c r="A99" s="95" t="s">
        <v>40</v>
      </c>
      <c r="B99" s="4" t="s">
        <v>3</v>
      </c>
      <c r="C99" s="16">
        <v>102546</v>
      </c>
      <c r="D99" s="16">
        <v>102832.5</v>
      </c>
      <c r="E99" s="16">
        <v>102800.5</v>
      </c>
      <c r="F99" s="16">
        <v>102341</v>
      </c>
      <c r="G99" s="16">
        <v>102095.38</v>
      </c>
      <c r="H99" s="16">
        <v>102000</v>
      </c>
      <c r="I99" s="16">
        <v>102152</v>
      </c>
      <c r="J99" s="16">
        <v>102617.5</v>
      </c>
      <c r="K99" s="16">
        <v>102651.5</v>
      </c>
      <c r="L99" s="16">
        <v>102822</v>
      </c>
      <c r="M99" s="16">
        <v>103091.5</v>
      </c>
      <c r="N99" s="16">
        <v>103282</v>
      </c>
    </row>
    <row r="100" spans="1:14" x14ac:dyDescent="0.25">
      <c r="A100" s="95"/>
      <c r="B100" s="4" t="s">
        <v>4</v>
      </c>
      <c r="C100" s="16">
        <v>101886.62880000001</v>
      </c>
      <c r="D100" s="16">
        <v>102373.93076923081</v>
      </c>
      <c r="E100" s="16">
        <v>102406.7</v>
      </c>
      <c r="F100" s="16">
        <v>102198.54</v>
      </c>
      <c r="G100" s="16">
        <v>101883.25260869561</v>
      </c>
      <c r="H100" s="16">
        <v>101737.4343478261</v>
      </c>
      <c r="I100" s="16">
        <v>101954.8239130435</v>
      </c>
      <c r="J100" s="16">
        <v>102464.9445833333</v>
      </c>
      <c r="K100" s="16">
        <v>102392.2766666667</v>
      </c>
      <c r="L100" s="16">
        <v>102589.6272727273</v>
      </c>
      <c r="M100" s="16">
        <v>102673.834</v>
      </c>
      <c r="N100" s="16">
        <v>102778.35117647061</v>
      </c>
    </row>
    <row r="101" spans="1:14" x14ac:dyDescent="0.25">
      <c r="A101" s="95"/>
      <c r="B101" s="4" t="s">
        <v>5</v>
      </c>
      <c r="C101" s="16">
        <v>1849.5765926857459</v>
      </c>
      <c r="D101" s="16">
        <v>2453.1060038081082</v>
      </c>
      <c r="E101" s="16">
        <v>2568.2342122742612</v>
      </c>
      <c r="F101" s="16">
        <v>2622.854020907695</v>
      </c>
      <c r="G101" s="16">
        <v>1945.655281479085</v>
      </c>
      <c r="H101" s="16">
        <v>1925.55244185526</v>
      </c>
      <c r="I101" s="16">
        <v>1995.3166237894129</v>
      </c>
      <c r="J101" s="16">
        <v>2747.1225406927961</v>
      </c>
      <c r="K101" s="16">
        <v>3057.8660295868831</v>
      </c>
      <c r="L101" s="16">
        <v>3209.3548566431309</v>
      </c>
      <c r="M101" s="16">
        <v>2641.6504344013092</v>
      </c>
      <c r="N101" s="16">
        <v>2392.6108637398661</v>
      </c>
    </row>
    <row r="102" spans="1:14" x14ac:dyDescent="0.25">
      <c r="A102" s="95"/>
      <c r="B102" s="4" t="s">
        <v>9</v>
      </c>
      <c r="C102" s="16">
        <v>96978</v>
      </c>
      <c r="D102" s="16">
        <v>96988</v>
      </c>
      <c r="E102" s="16">
        <v>96999</v>
      </c>
      <c r="F102" s="16">
        <v>97009</v>
      </c>
      <c r="G102" s="16">
        <v>97020</v>
      </c>
      <c r="H102" s="16">
        <v>97031</v>
      </c>
      <c r="I102" s="16">
        <v>97041</v>
      </c>
      <c r="J102" s="16">
        <v>97052</v>
      </c>
      <c r="K102" s="16">
        <v>97062</v>
      </c>
      <c r="L102" s="16">
        <v>96744</v>
      </c>
      <c r="M102" s="16">
        <v>96648</v>
      </c>
      <c r="N102" s="16">
        <v>97086</v>
      </c>
    </row>
    <row r="103" spans="1:14" ht="15.75" thickBot="1" x14ac:dyDescent="0.3">
      <c r="A103" s="99"/>
      <c r="B103" s="7" t="s">
        <v>10</v>
      </c>
      <c r="C103" s="32">
        <v>104640.5</v>
      </c>
      <c r="D103" s="32">
        <v>109707</v>
      </c>
      <c r="E103" s="32">
        <v>109836</v>
      </c>
      <c r="F103" s="32">
        <v>109962</v>
      </c>
      <c r="G103" s="32">
        <v>105318.39999999999</v>
      </c>
      <c r="H103" s="32">
        <v>105229.6</v>
      </c>
      <c r="I103" s="32">
        <v>105704.6</v>
      </c>
      <c r="J103" s="32">
        <v>110466</v>
      </c>
      <c r="K103" s="32">
        <v>110592</v>
      </c>
      <c r="L103" s="32">
        <v>110656</v>
      </c>
      <c r="M103" s="32">
        <v>107743.1</v>
      </c>
      <c r="N103" s="32">
        <v>106305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91D2-8654-42BF-B373-C40407D6A650}">
  <dimension ref="A10:N103"/>
  <sheetViews>
    <sheetView topLeftCell="A54" workbookViewId="0">
      <selection activeCell="C63" sqref="C63: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2648154.6850000001</v>
      </c>
      <c r="D15" s="11">
        <v>2799710</v>
      </c>
      <c r="E15" s="11">
        <v>2968554.4950000001</v>
      </c>
      <c r="F15" s="11">
        <v>3164091.19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2643652.5254761898</v>
      </c>
      <c r="D16" s="13">
        <v>2790860.1190476189</v>
      </c>
      <c r="E16" s="13">
        <v>2951192.676944444</v>
      </c>
      <c r="F16" s="13">
        <v>3117117.4460606058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57448.847019714267</v>
      </c>
      <c r="D17" s="13">
        <v>100247.14583510729</v>
      </c>
      <c r="E17" s="13">
        <v>162135.0219576043</v>
      </c>
      <c r="F17" s="13">
        <v>177217.4048020457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2722400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2151778.5</v>
      </c>
      <c r="D20" s="14">
        <v>2279081</v>
      </c>
      <c r="E20" s="14">
        <v>2429240.5550000002</v>
      </c>
      <c r="F20" s="14">
        <v>2586909.09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2154120.4023913038</v>
      </c>
      <c r="D21" s="14">
        <v>2279970.844222222</v>
      </c>
      <c r="E21" s="14">
        <v>2435837.5672499998</v>
      </c>
      <c r="F21" s="14">
        <v>2579269.81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29728.246196864078</v>
      </c>
      <c r="D22" s="14">
        <v>48105.280305942222</v>
      </c>
      <c r="E22" s="14">
        <v>78402.330498678595</v>
      </c>
      <c r="F22" s="14">
        <v>95730.280725703415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2230630.2999999998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2211594.0699999998</v>
      </c>
      <c r="D25" s="12">
        <v>2380261.5</v>
      </c>
      <c r="E25" s="12">
        <v>2531936</v>
      </c>
      <c r="F25" s="12">
        <v>2663151.5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2220194.9909090912</v>
      </c>
      <c r="D26" s="12">
        <v>2368132.482727272</v>
      </c>
      <c r="E26" s="12">
        <v>2521172.762820513</v>
      </c>
      <c r="F26" s="12">
        <v>2641041.765588236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30041.65714626987</v>
      </c>
      <c r="D27" s="12">
        <v>64373.952731495963</v>
      </c>
      <c r="E27" s="12">
        <v>68365.640040750368</v>
      </c>
      <c r="F27" s="12">
        <v>83763.904196871721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2163083</v>
      </c>
      <c r="D28" s="12">
        <v>2128035.23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2295574</v>
      </c>
      <c r="D29" s="12">
        <v>2473096.2599999998</v>
      </c>
      <c r="E29" s="12">
        <v>2708928</v>
      </c>
      <c r="F29" s="12">
        <v>2762494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-62000</v>
      </c>
      <c r="D30" s="14">
        <v>-89574.36</v>
      </c>
      <c r="E30" s="14">
        <v>-78224</v>
      </c>
      <c r="F30" s="14">
        <v>-66231.11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-62084.600232558143</v>
      </c>
      <c r="D31" s="14">
        <v>-92245.285333333333</v>
      </c>
      <c r="E31" s="14">
        <v>-86944.207999999984</v>
      </c>
      <c r="F31" s="14">
        <v>-67657.502222222232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20477.400490891989</v>
      </c>
      <c r="D32" s="14">
        <v>39496.673970805299</v>
      </c>
      <c r="E32" s="14">
        <v>42511.493155295313</v>
      </c>
      <c r="F32" s="14">
        <v>56357.884873643838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-116873.78</v>
      </c>
      <c r="D33" s="14">
        <v>-239404</v>
      </c>
      <c r="E33" s="14">
        <v>-206276.28</v>
      </c>
      <c r="F33" s="14">
        <v>-206612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-24999.599999999999</v>
      </c>
      <c r="F34" s="14">
        <v>32614.54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81.724999999999994</v>
      </c>
      <c r="E35" s="12">
        <v>84.66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78.367954545454552</v>
      </c>
      <c r="D36" s="12">
        <v>81.464318181818172</v>
      </c>
      <c r="E36" s="12">
        <v>84.750975609756097</v>
      </c>
      <c r="F36" s="12">
        <v>87.117567567567562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0.85374572638912793</v>
      </c>
      <c r="D37" s="12">
        <v>1.4538615744978169</v>
      </c>
      <c r="E37" s="12">
        <v>2.0357072540987411</v>
      </c>
      <c r="F37" s="12">
        <v>2.4747451107868379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82.4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84.11</v>
      </c>
      <c r="E39" s="12">
        <v>90</v>
      </c>
      <c r="F39" s="12">
        <v>91.96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-827816</v>
      </c>
      <c r="D40" s="14">
        <v>-816431</v>
      </c>
      <c r="E40" s="14">
        <v>-785315.23</v>
      </c>
      <c r="F40" s="14">
        <v>-781057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-668824.9865714286</v>
      </c>
      <c r="D41" s="14">
        <v>-810265.95828571427</v>
      </c>
      <c r="E41" s="14">
        <v>-757739.46322580648</v>
      </c>
      <c r="F41" s="14">
        <v>-761852.86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443614.58356814849</v>
      </c>
      <c r="D42" s="14">
        <v>196886.71551584941</v>
      </c>
      <c r="E42" s="14">
        <v>266375.90030381212</v>
      </c>
      <c r="F42" s="14">
        <v>262995.04771765543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-977556</v>
      </c>
      <c r="D43" s="14">
        <v>-1053825.21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-44968.87</v>
      </c>
      <c r="E44" s="30">
        <v>169294.23</v>
      </c>
      <c r="F44" s="30">
        <v>-97000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4.7</v>
      </c>
      <c r="E45" s="12">
        <v>4.55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4.3613793103448284</v>
      </c>
      <c r="D46" s="12">
        <v>4.6065517241379306</v>
      </c>
      <c r="E46" s="12">
        <v>4.5322222222222219</v>
      </c>
      <c r="F46" s="12">
        <v>4.3132000000000001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0.49416397031415599</v>
      </c>
      <c r="D47" s="12">
        <v>0.3947356788505893</v>
      </c>
      <c r="E47" s="12">
        <v>0.45299289630474793</v>
      </c>
      <c r="F47" s="12">
        <v>0.51089561882378021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5.12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4.5</v>
      </c>
      <c r="D50" s="14">
        <v>3.97</v>
      </c>
      <c r="E50" s="14">
        <v>3.59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4.4571428571428573</v>
      </c>
      <c r="D51" s="14">
        <v>3.9225925925925931</v>
      </c>
      <c r="E51" s="14">
        <v>3.7143999999999999</v>
      </c>
      <c r="F51" s="14">
        <v>3.4921739130434788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0.26628941569287512</v>
      </c>
      <c r="D52" s="14">
        <v>0.38520316909584418</v>
      </c>
      <c r="E52" s="14">
        <v>0.4259115714167282</v>
      </c>
      <c r="F52" s="14">
        <v>0.40048784480180172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3.7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4.8099999999999996</v>
      </c>
      <c r="D54" s="14">
        <v>4.6100000000000003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11659879.800000001</v>
      </c>
      <c r="D55" s="12">
        <v>12394996.395</v>
      </c>
      <c r="E55" s="12">
        <v>13161208.02</v>
      </c>
      <c r="F55" s="12">
        <v>13957872.744999999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11638625.59242424</v>
      </c>
      <c r="D56" s="12">
        <v>12399875.741875</v>
      </c>
      <c r="E56" s="12">
        <v>13109169.12290323</v>
      </c>
      <c r="F56" s="12">
        <v>13896070.75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109811.18983729499</v>
      </c>
      <c r="D57" s="12">
        <v>137636.3659702047</v>
      </c>
      <c r="E57" s="12">
        <v>342457.98291928577</v>
      </c>
      <c r="F57" s="12">
        <v>366571.31454924372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11854068</v>
      </c>
      <c r="D59" s="12">
        <v>12749168</v>
      </c>
      <c r="E59" s="12">
        <v>13943003</v>
      </c>
      <c r="F59" s="12">
        <v>14514029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59</v>
      </c>
      <c r="D63" s="9" t="s">
        <v>60</v>
      </c>
      <c r="E63" s="9" t="s">
        <v>61</v>
      </c>
      <c r="F63" s="9" t="s">
        <v>62</v>
      </c>
      <c r="G63" s="9" t="s">
        <v>63</v>
      </c>
      <c r="H63" s="9" t="s">
        <v>64</v>
      </c>
      <c r="I63" s="9" t="s">
        <v>66</v>
      </c>
      <c r="J63" s="9" t="s">
        <v>68</v>
      </c>
      <c r="K63" s="9" t="s">
        <v>67</v>
      </c>
      <c r="L63" s="9" t="s">
        <v>69</v>
      </c>
      <c r="M63" s="9" t="s">
        <v>70</v>
      </c>
      <c r="N63" s="9" t="s">
        <v>71</v>
      </c>
    </row>
    <row r="64" spans="1:14" ht="15" customHeight="1" x14ac:dyDescent="0.25">
      <c r="A64" s="94" t="s">
        <v>11</v>
      </c>
      <c r="B64" s="4" t="s">
        <v>3</v>
      </c>
      <c r="C64" s="16">
        <v>206651.95</v>
      </c>
      <c r="D64" s="16">
        <v>261322.5</v>
      </c>
      <c r="E64" s="16">
        <v>295723.5</v>
      </c>
      <c r="F64" s="16">
        <v>200158.9</v>
      </c>
      <c r="G64" s="16">
        <v>207365</v>
      </c>
      <c r="H64" s="16">
        <v>243785.65</v>
      </c>
      <c r="I64" s="16">
        <v>218726.5</v>
      </c>
      <c r="J64" s="16">
        <v>216407.02</v>
      </c>
      <c r="K64" s="16">
        <v>240027.625</v>
      </c>
      <c r="L64" s="16">
        <v>210407.22</v>
      </c>
      <c r="M64" s="16">
        <v>217497.46</v>
      </c>
      <c r="N64" s="16">
        <v>255348.58</v>
      </c>
    </row>
    <row r="65" spans="1:14" x14ac:dyDescent="0.25">
      <c r="A65" s="95"/>
      <c r="B65" s="4" t="s">
        <v>4</v>
      </c>
      <c r="C65" s="16">
        <v>206142.34829787229</v>
      </c>
      <c r="D65" s="16">
        <v>254146.4793478261</v>
      </c>
      <c r="E65" s="16">
        <v>279523.62272727268</v>
      </c>
      <c r="F65" s="16">
        <v>200729.87232558141</v>
      </c>
      <c r="G65" s="16">
        <v>204803.85651162791</v>
      </c>
      <c r="H65" s="16">
        <v>239040.55093023271</v>
      </c>
      <c r="I65" s="16">
        <v>213706.27357142861</v>
      </c>
      <c r="J65" s="16">
        <v>213840.25023809529</v>
      </c>
      <c r="K65" s="16">
        <v>234354.15925</v>
      </c>
      <c r="L65" s="16">
        <v>209236.90700000001</v>
      </c>
      <c r="M65" s="16">
        <v>213657.10216216219</v>
      </c>
      <c r="N65" s="16">
        <v>251081.9332352941</v>
      </c>
    </row>
    <row r="66" spans="1:14" x14ac:dyDescent="0.25">
      <c r="A66" s="95"/>
      <c r="B66" s="4" t="s">
        <v>5</v>
      </c>
      <c r="C66" s="16">
        <v>17167.103290630599</v>
      </c>
      <c r="D66" s="16">
        <v>34520.451770151587</v>
      </c>
      <c r="E66" s="16">
        <v>40686.689294271957</v>
      </c>
      <c r="F66" s="16">
        <v>24879.248801622751</v>
      </c>
      <c r="G66" s="16">
        <v>16379.287781168419</v>
      </c>
      <c r="H66" s="16">
        <v>23147.18784650727</v>
      </c>
      <c r="I66" s="16">
        <v>23189.38171549125</v>
      </c>
      <c r="J66" s="16">
        <v>19949.928498165958</v>
      </c>
      <c r="K66" s="16">
        <v>22966.67939951619</v>
      </c>
      <c r="L66" s="16">
        <v>21910.65389518582</v>
      </c>
      <c r="M66" s="16">
        <v>20611.989755727671</v>
      </c>
      <c r="N66" s="16">
        <v>25542.61252977898</v>
      </c>
    </row>
    <row r="67" spans="1:14" ht="15" customHeight="1" x14ac:dyDescent="0.25">
      <c r="A67" s="95"/>
      <c r="B67" s="4" t="s">
        <v>9</v>
      </c>
      <c r="C67" s="16">
        <v>134114.76</v>
      </c>
      <c r="D67" s="16">
        <v>126000</v>
      </c>
      <c r="E67" s="16">
        <v>126000</v>
      </c>
      <c r="F67" s="16">
        <v>127086.92</v>
      </c>
      <c r="G67" s="16">
        <v>133331.47</v>
      </c>
      <c r="H67" s="16">
        <v>145015.26999999999</v>
      </c>
      <c r="I67" s="16">
        <v>130985.31</v>
      </c>
      <c r="J67" s="16">
        <v>133295.5</v>
      </c>
      <c r="K67" s="16">
        <v>141085.62</v>
      </c>
      <c r="L67" s="16">
        <v>133196.47</v>
      </c>
      <c r="M67" s="16">
        <v>134557.54</v>
      </c>
      <c r="N67" s="16">
        <v>151198.70000000001</v>
      </c>
    </row>
    <row r="68" spans="1:14" x14ac:dyDescent="0.25">
      <c r="A68" s="95"/>
      <c r="B68" s="4" t="s">
        <v>10</v>
      </c>
      <c r="C68" s="16">
        <v>247900</v>
      </c>
      <c r="D68" s="16">
        <v>294604</v>
      </c>
      <c r="E68" s="16">
        <v>318154.5</v>
      </c>
      <c r="F68" s="16">
        <v>311962</v>
      </c>
      <c r="G68" s="16">
        <v>224749</v>
      </c>
      <c r="H68" s="16">
        <v>275302</v>
      </c>
      <c r="I68" s="16">
        <v>264728</v>
      </c>
      <c r="J68" s="16">
        <v>235760.5</v>
      </c>
      <c r="K68" s="16">
        <v>255000</v>
      </c>
      <c r="L68" s="16">
        <v>271762</v>
      </c>
      <c r="M68" s="16">
        <v>239374.62</v>
      </c>
      <c r="N68" s="16">
        <v>292897</v>
      </c>
    </row>
    <row r="69" spans="1:14" ht="15" customHeight="1" x14ac:dyDescent="0.25">
      <c r="A69" s="86" t="s">
        <v>6</v>
      </c>
      <c r="B69" s="5" t="s">
        <v>3</v>
      </c>
      <c r="C69" s="17">
        <v>166172.85999999999</v>
      </c>
      <c r="D69" s="17">
        <v>219523</v>
      </c>
      <c r="E69" s="17">
        <v>250551.6</v>
      </c>
      <c r="F69" s="17">
        <v>143581.42499999999</v>
      </c>
      <c r="G69" s="17">
        <v>174874.185</v>
      </c>
      <c r="H69" s="17">
        <v>206140.85500000001</v>
      </c>
      <c r="I69" s="17">
        <v>170908.27</v>
      </c>
      <c r="J69" s="17">
        <v>173558.39999999999</v>
      </c>
      <c r="K69" s="17">
        <v>197197.2</v>
      </c>
      <c r="L69" s="17">
        <v>164056</v>
      </c>
      <c r="M69" s="17">
        <v>179972</v>
      </c>
      <c r="N69" s="17">
        <v>214303</v>
      </c>
    </row>
    <row r="70" spans="1:14" x14ac:dyDescent="0.25">
      <c r="A70" s="86"/>
      <c r="B70" s="5" t="s">
        <v>4</v>
      </c>
      <c r="C70" s="17">
        <v>166118.39104166659</v>
      </c>
      <c r="D70" s="17">
        <v>217056.25510638289</v>
      </c>
      <c r="E70" s="17">
        <v>237070.84355555559</v>
      </c>
      <c r="F70" s="17">
        <v>144879.50818181821</v>
      </c>
      <c r="G70" s="17">
        <v>172340.38454545461</v>
      </c>
      <c r="H70" s="17">
        <v>201784.10204545449</v>
      </c>
      <c r="I70" s="17">
        <v>168603.3209302325</v>
      </c>
      <c r="J70" s="17">
        <v>172081.23209302331</v>
      </c>
      <c r="K70" s="17">
        <v>193978.2297560976</v>
      </c>
      <c r="L70" s="17">
        <v>165673.06365853659</v>
      </c>
      <c r="M70" s="17">
        <v>180958.62736842109</v>
      </c>
      <c r="N70" s="17">
        <v>213678.734</v>
      </c>
    </row>
    <row r="71" spans="1:14" x14ac:dyDescent="0.25">
      <c r="A71" s="86"/>
      <c r="B71" s="5" t="s">
        <v>5</v>
      </c>
      <c r="C71" s="17">
        <v>8745.6471493913068</v>
      </c>
      <c r="D71" s="17">
        <v>21362.498094006161</v>
      </c>
      <c r="E71" s="17">
        <v>33099.664859151308</v>
      </c>
      <c r="F71" s="17">
        <v>13274.47119195184</v>
      </c>
      <c r="G71" s="17">
        <v>9813.8814877059231</v>
      </c>
      <c r="H71" s="17">
        <v>17466.053335106739</v>
      </c>
      <c r="I71" s="17">
        <v>12396.557011904901</v>
      </c>
      <c r="J71" s="17">
        <v>11899.76187505398</v>
      </c>
      <c r="K71" s="17">
        <v>14016.01539213186</v>
      </c>
      <c r="L71" s="17">
        <v>13120.19021546463</v>
      </c>
      <c r="M71" s="17">
        <v>12628.345694885091</v>
      </c>
      <c r="N71" s="17">
        <v>12812.065123097191</v>
      </c>
    </row>
    <row r="72" spans="1:14" ht="15" customHeight="1" x14ac:dyDescent="0.25">
      <c r="A72" s="86"/>
      <c r="B72" s="5" t="s">
        <v>9</v>
      </c>
      <c r="C72" s="17">
        <v>144680</v>
      </c>
      <c r="D72" s="17">
        <v>126000</v>
      </c>
      <c r="E72" s="17">
        <v>126000</v>
      </c>
      <c r="F72" s="17">
        <v>107281</v>
      </c>
      <c r="G72" s="17">
        <v>144089</v>
      </c>
      <c r="H72" s="17">
        <v>146494.70000000001</v>
      </c>
      <c r="I72" s="17">
        <v>136855</v>
      </c>
      <c r="J72" s="17">
        <v>140828</v>
      </c>
      <c r="K72" s="17">
        <v>144463.4</v>
      </c>
      <c r="L72" s="17">
        <v>135509</v>
      </c>
      <c r="M72" s="17">
        <v>145072.59</v>
      </c>
      <c r="N72" s="17">
        <v>182303</v>
      </c>
    </row>
    <row r="73" spans="1:14" x14ac:dyDescent="0.25">
      <c r="A73" s="86"/>
      <c r="B73" s="5" t="s">
        <v>10</v>
      </c>
      <c r="C73" s="17">
        <v>188586</v>
      </c>
      <c r="D73" s="17">
        <v>248196.2</v>
      </c>
      <c r="E73" s="17">
        <v>287494.96000000002</v>
      </c>
      <c r="F73" s="17">
        <v>181948</v>
      </c>
      <c r="G73" s="17">
        <v>187894.65</v>
      </c>
      <c r="H73" s="17">
        <v>233551</v>
      </c>
      <c r="I73" s="17">
        <v>193793</v>
      </c>
      <c r="J73" s="17">
        <v>216695.02</v>
      </c>
      <c r="K73" s="17">
        <v>228750.61</v>
      </c>
      <c r="L73" s="17">
        <v>203677.1</v>
      </c>
      <c r="M73" s="17">
        <v>210599.63</v>
      </c>
      <c r="N73" s="17">
        <v>246994</v>
      </c>
    </row>
    <row r="74" spans="1:14" ht="15" customHeight="1" x14ac:dyDescent="0.25">
      <c r="A74" s="95" t="s">
        <v>7</v>
      </c>
      <c r="B74" s="4" t="s">
        <v>3</v>
      </c>
      <c r="C74" s="16">
        <v>177503.7</v>
      </c>
      <c r="D74" s="16">
        <v>211571.56</v>
      </c>
      <c r="E74" s="16">
        <v>170031.88</v>
      </c>
      <c r="F74" s="16">
        <v>180216.68</v>
      </c>
      <c r="G74" s="16">
        <v>178865.5</v>
      </c>
      <c r="H74" s="16">
        <v>191087</v>
      </c>
      <c r="I74" s="16">
        <v>227317.78</v>
      </c>
      <c r="J74" s="16">
        <v>212616.05499999999</v>
      </c>
      <c r="K74" s="16">
        <v>204800.58</v>
      </c>
      <c r="L74" s="16">
        <v>185700</v>
      </c>
      <c r="M74" s="16">
        <v>182145</v>
      </c>
      <c r="N74" s="16">
        <v>182827.995</v>
      </c>
    </row>
    <row r="75" spans="1:14" x14ac:dyDescent="0.25">
      <c r="A75" s="95"/>
      <c r="B75" s="4" t="s">
        <v>4</v>
      </c>
      <c r="C75" s="16">
        <v>177743.3572340426</v>
      </c>
      <c r="D75" s="16">
        <v>214184.99565217391</v>
      </c>
      <c r="E75" s="16">
        <v>170263.34454545451</v>
      </c>
      <c r="F75" s="16">
        <v>188422.42534883719</v>
      </c>
      <c r="G75" s="16">
        <v>178186.63</v>
      </c>
      <c r="H75" s="16">
        <v>186315.46720930241</v>
      </c>
      <c r="I75" s="16">
        <v>219657.11166666669</v>
      </c>
      <c r="J75" s="16">
        <v>212932.4752380953</v>
      </c>
      <c r="K75" s="16">
        <v>203497.97949999999</v>
      </c>
      <c r="L75" s="16">
        <v>186916.4185</v>
      </c>
      <c r="M75" s="16">
        <v>184385.32216216219</v>
      </c>
      <c r="N75" s="16">
        <v>183493.12411764709</v>
      </c>
    </row>
    <row r="76" spans="1:14" x14ac:dyDescent="0.25">
      <c r="A76" s="95"/>
      <c r="B76" s="4" t="s">
        <v>5</v>
      </c>
      <c r="C76" s="16">
        <v>7030.4929690347153</v>
      </c>
      <c r="D76" s="16">
        <v>29225.771317509989</v>
      </c>
      <c r="E76" s="16">
        <v>12061.557175867791</v>
      </c>
      <c r="F76" s="16">
        <v>23930.880282827871</v>
      </c>
      <c r="G76" s="16">
        <v>11276.525457462711</v>
      </c>
      <c r="H76" s="16">
        <v>12353.3776213441</v>
      </c>
      <c r="I76" s="16">
        <v>23356.64506829172</v>
      </c>
      <c r="J76" s="16">
        <v>17772.216218553222</v>
      </c>
      <c r="K76" s="16">
        <v>11097.33619248608</v>
      </c>
      <c r="L76" s="16">
        <v>12508.062346707869</v>
      </c>
      <c r="M76" s="16">
        <v>13862.899860128089</v>
      </c>
      <c r="N76" s="16">
        <v>10301.792767163821</v>
      </c>
    </row>
    <row r="77" spans="1:14" ht="15" customHeight="1" x14ac:dyDescent="0.25">
      <c r="A77" s="95"/>
      <c r="B77" s="4" t="s">
        <v>9</v>
      </c>
      <c r="C77" s="16">
        <v>156486</v>
      </c>
      <c r="D77" s="16">
        <v>134138</v>
      </c>
      <c r="E77" s="16">
        <v>134138</v>
      </c>
      <c r="F77" s="16">
        <v>148928.70000000001</v>
      </c>
      <c r="G77" s="16">
        <v>152845</v>
      </c>
      <c r="H77" s="16">
        <v>150284.4</v>
      </c>
      <c r="I77" s="16">
        <v>164379</v>
      </c>
      <c r="J77" s="16">
        <v>169800.9</v>
      </c>
      <c r="K77" s="16">
        <v>169514.8</v>
      </c>
      <c r="L77" s="16">
        <v>156345.84</v>
      </c>
      <c r="M77" s="16">
        <v>153194</v>
      </c>
      <c r="N77" s="16">
        <v>156910</v>
      </c>
    </row>
    <row r="78" spans="1:14" x14ac:dyDescent="0.25">
      <c r="A78" s="95"/>
      <c r="B78" s="4" t="s">
        <v>10</v>
      </c>
      <c r="C78" s="16">
        <v>196492</v>
      </c>
      <c r="D78" s="16">
        <v>321321.19</v>
      </c>
      <c r="E78" s="16">
        <v>208089</v>
      </c>
      <c r="F78" s="16">
        <v>256800.42</v>
      </c>
      <c r="G78" s="16">
        <v>206997</v>
      </c>
      <c r="H78" s="16">
        <v>204162</v>
      </c>
      <c r="I78" s="16">
        <v>249616.39</v>
      </c>
      <c r="J78" s="16">
        <v>257936</v>
      </c>
      <c r="K78" s="16">
        <v>227159</v>
      </c>
      <c r="L78" s="16">
        <v>216972</v>
      </c>
      <c r="M78" s="16">
        <v>214112.01</v>
      </c>
      <c r="N78" s="16">
        <v>217300.87</v>
      </c>
    </row>
    <row r="79" spans="1:14" x14ac:dyDescent="0.25">
      <c r="A79" s="86" t="s">
        <v>8</v>
      </c>
      <c r="B79" s="5" t="s">
        <v>3</v>
      </c>
      <c r="C79" s="17">
        <v>-10365.4</v>
      </c>
      <c r="D79" s="17">
        <v>8138</v>
      </c>
      <c r="E79" s="17">
        <v>79870.429999999993</v>
      </c>
      <c r="F79" s="17">
        <v>-36095.86</v>
      </c>
      <c r="G79" s="17">
        <v>-3632.88</v>
      </c>
      <c r="H79" s="17">
        <v>15000</v>
      </c>
      <c r="I79" s="17">
        <v>-56132.074999999997</v>
      </c>
      <c r="J79" s="17">
        <v>-40188.5</v>
      </c>
      <c r="K79" s="17">
        <v>-5836.48</v>
      </c>
      <c r="L79" s="17">
        <v>-19014.060000000001</v>
      </c>
      <c r="M79" s="17">
        <v>-3709.26</v>
      </c>
      <c r="N79" s="17">
        <v>31002.3</v>
      </c>
    </row>
    <row r="80" spans="1:14" x14ac:dyDescent="0.25">
      <c r="A80" s="86"/>
      <c r="B80" s="5" t="s">
        <v>4</v>
      </c>
      <c r="C80" s="17">
        <v>-11520.91693877551</v>
      </c>
      <c r="D80" s="17">
        <v>7490.9080851063836</v>
      </c>
      <c r="E80" s="17">
        <v>70927.150888888878</v>
      </c>
      <c r="F80" s="17">
        <v>-41918.555227272729</v>
      </c>
      <c r="G80" s="17">
        <v>-3445.5959090909091</v>
      </c>
      <c r="H80" s="17">
        <v>15589.535333333341</v>
      </c>
      <c r="I80" s="17">
        <v>-50557.03613636364</v>
      </c>
      <c r="J80" s="17">
        <v>-37929.659534883722</v>
      </c>
      <c r="K80" s="17">
        <v>-7096.6980487804876</v>
      </c>
      <c r="L80" s="17">
        <v>-20095.12</v>
      </c>
      <c r="M80" s="17">
        <v>-3788.3664102564089</v>
      </c>
      <c r="N80" s="17">
        <v>29331.535</v>
      </c>
    </row>
    <row r="81" spans="1:14" x14ac:dyDescent="0.25">
      <c r="A81" s="86"/>
      <c r="B81" s="5" t="s">
        <v>5</v>
      </c>
      <c r="C81" s="17">
        <v>8709.0950543984018</v>
      </c>
      <c r="D81" s="17">
        <v>24851.45701838921</v>
      </c>
      <c r="E81" s="17">
        <v>26301.438919762091</v>
      </c>
      <c r="F81" s="17">
        <v>25978.404161371429</v>
      </c>
      <c r="G81" s="17">
        <v>8544.9941604863416</v>
      </c>
      <c r="H81" s="17">
        <v>9832.1868751497186</v>
      </c>
      <c r="I81" s="17">
        <v>21353.009607637439</v>
      </c>
      <c r="J81" s="17">
        <v>17858.73819299259</v>
      </c>
      <c r="K81" s="17">
        <v>9593.3716165984133</v>
      </c>
      <c r="L81" s="17">
        <v>12685.535389335169</v>
      </c>
      <c r="M81" s="17">
        <v>11985.86436357329</v>
      </c>
      <c r="N81" s="17">
        <v>13643.39542022366</v>
      </c>
    </row>
    <row r="82" spans="1:14" x14ac:dyDescent="0.25">
      <c r="A82" s="86"/>
      <c r="B82" s="5" t="s">
        <v>9</v>
      </c>
      <c r="C82" s="17">
        <v>-33382</v>
      </c>
      <c r="D82" s="17">
        <v>-76131</v>
      </c>
      <c r="E82" s="17">
        <v>-6733.18</v>
      </c>
      <c r="F82" s="17">
        <v>-117332.8</v>
      </c>
      <c r="G82" s="17">
        <v>-29134</v>
      </c>
      <c r="H82" s="17">
        <v>-7407</v>
      </c>
      <c r="I82" s="17">
        <v>-76472.84</v>
      </c>
      <c r="J82" s="17">
        <v>-82442</v>
      </c>
      <c r="K82" s="17">
        <v>-38852</v>
      </c>
      <c r="L82" s="17">
        <v>-50330.12</v>
      </c>
      <c r="M82" s="17">
        <v>-29654</v>
      </c>
      <c r="N82" s="17">
        <v>35</v>
      </c>
    </row>
    <row r="83" spans="1:14" x14ac:dyDescent="0.25">
      <c r="A83" s="86"/>
      <c r="B83" s="33" t="s">
        <v>10</v>
      </c>
      <c r="C83" s="14">
        <v>3025.81</v>
      </c>
      <c r="D83" s="14">
        <v>63474</v>
      </c>
      <c r="E83" s="14">
        <v>118381.92</v>
      </c>
      <c r="F83" s="14">
        <v>-80</v>
      </c>
      <c r="G83" s="14">
        <v>18904.73</v>
      </c>
      <c r="H83" s="14">
        <v>37480.660000000003</v>
      </c>
      <c r="I83" s="14">
        <v>10286</v>
      </c>
      <c r="J83" s="14">
        <v>3140.43</v>
      </c>
      <c r="K83" s="14">
        <v>10101.09</v>
      </c>
      <c r="L83" s="14">
        <v>18093</v>
      </c>
      <c r="M83" s="14">
        <v>22626.53</v>
      </c>
      <c r="N83" s="17">
        <v>66939</v>
      </c>
    </row>
    <row r="84" spans="1:14" ht="15" customHeight="1" x14ac:dyDescent="0.25">
      <c r="A84" s="95" t="s">
        <v>32</v>
      </c>
      <c r="B84" s="4" t="s">
        <v>3</v>
      </c>
      <c r="C84" s="16">
        <v>-68969.2</v>
      </c>
      <c r="D84" s="16">
        <v>-52261.264999999999</v>
      </c>
      <c r="E84" s="16">
        <v>13935.215</v>
      </c>
      <c r="F84" s="16">
        <v>-94880.86</v>
      </c>
      <c r="G84" s="16">
        <v>-62978.5</v>
      </c>
      <c r="H84" s="16">
        <v>-48388.79</v>
      </c>
      <c r="I84" s="16">
        <v>-105967.3</v>
      </c>
      <c r="J84" s="16">
        <v>-95841.22</v>
      </c>
      <c r="K84" s="16">
        <v>-68800.5</v>
      </c>
      <c r="L84" s="16">
        <v>-80545.5</v>
      </c>
      <c r="M84" s="16">
        <v>-74753.73</v>
      </c>
      <c r="N84" s="16">
        <v>-28348.33</v>
      </c>
    </row>
    <row r="85" spans="1:14" x14ac:dyDescent="0.25">
      <c r="A85" s="95"/>
      <c r="B85" s="4" t="s">
        <v>4</v>
      </c>
      <c r="C85" s="16">
        <v>-66106.721714285726</v>
      </c>
      <c r="D85" s="16">
        <v>-44915.640294117649</v>
      </c>
      <c r="E85" s="16">
        <v>13671.825000000001</v>
      </c>
      <c r="F85" s="16">
        <v>-89518.72156250001</v>
      </c>
      <c r="G85" s="16">
        <v>-61798.744375000002</v>
      </c>
      <c r="H85" s="16">
        <v>-42557.147500000006</v>
      </c>
      <c r="I85" s="16">
        <v>-101580.295</v>
      </c>
      <c r="J85" s="16">
        <v>-97729.366562500014</v>
      </c>
      <c r="K85" s="16">
        <v>-67884.515666666659</v>
      </c>
      <c r="L85" s="16">
        <v>-78819.318333333344</v>
      </c>
      <c r="M85" s="16">
        <v>-72292.746666666659</v>
      </c>
      <c r="N85" s="16">
        <v>-28764.299200000001</v>
      </c>
    </row>
    <row r="86" spans="1:14" x14ac:dyDescent="0.25">
      <c r="A86" s="95"/>
      <c r="B86" s="4" t="s">
        <v>5</v>
      </c>
      <c r="C86" s="16">
        <v>16496.598491471519</v>
      </c>
      <c r="D86" s="16">
        <v>37099.009301894133</v>
      </c>
      <c r="E86" s="16">
        <v>36795.017839070832</v>
      </c>
      <c r="F86" s="16">
        <v>44084.694274591428</v>
      </c>
      <c r="G86" s="16">
        <v>22195.972713563991</v>
      </c>
      <c r="H86" s="16">
        <v>25433.187471783349</v>
      </c>
      <c r="I86" s="16">
        <v>33718.983462477998</v>
      </c>
      <c r="J86" s="16">
        <v>33201.709126634378</v>
      </c>
      <c r="K86" s="16">
        <v>19512.70019250039</v>
      </c>
      <c r="L86" s="16">
        <v>24057.938763990529</v>
      </c>
      <c r="M86" s="16">
        <v>23030.640051554568</v>
      </c>
      <c r="N86" s="16">
        <v>29350.056327486971</v>
      </c>
    </row>
    <row r="87" spans="1:14" x14ac:dyDescent="0.25">
      <c r="A87" s="95"/>
      <c r="B87" s="4" t="s">
        <v>9</v>
      </c>
      <c r="C87" s="16">
        <v>-95827</v>
      </c>
      <c r="D87" s="16">
        <v>-131235</v>
      </c>
      <c r="E87" s="16">
        <v>-64687.81</v>
      </c>
      <c r="F87" s="16">
        <v>-169245</v>
      </c>
      <c r="G87" s="16">
        <v>-106936</v>
      </c>
      <c r="H87" s="16">
        <v>-92712.28</v>
      </c>
      <c r="I87" s="16">
        <v>-159329.94</v>
      </c>
      <c r="J87" s="16">
        <v>-206186.48</v>
      </c>
      <c r="K87" s="16">
        <v>-112422</v>
      </c>
      <c r="L87" s="16">
        <v>-128305.18</v>
      </c>
      <c r="M87" s="16">
        <v>-121417.05</v>
      </c>
      <c r="N87" s="16">
        <v>-80445.210000000006</v>
      </c>
    </row>
    <row r="88" spans="1:14" ht="15.75" thickBot="1" x14ac:dyDescent="0.3">
      <c r="A88" s="99"/>
      <c r="B88" s="7" t="s">
        <v>10</v>
      </c>
      <c r="C88" s="32">
        <v>-21235</v>
      </c>
      <c r="D88" s="32">
        <v>85130.3</v>
      </c>
      <c r="E88" s="32">
        <v>100000</v>
      </c>
      <c r="F88" s="32">
        <v>-7894.31</v>
      </c>
      <c r="G88" s="32">
        <v>-7008.66</v>
      </c>
      <c r="H88" s="32">
        <v>36715.379999999997</v>
      </c>
      <c r="I88" s="32">
        <v>-33816</v>
      </c>
      <c r="J88" s="32">
        <v>-39770.97</v>
      </c>
      <c r="K88" s="32">
        <v>-20416.39</v>
      </c>
      <c r="L88" s="32">
        <v>-19716.599999999999</v>
      </c>
      <c r="M88" s="32">
        <v>-21145.55</v>
      </c>
      <c r="N88" s="32">
        <v>45296.58</v>
      </c>
    </row>
    <row r="89" spans="1:14" ht="15" customHeight="1" x14ac:dyDescent="0.25">
      <c r="A89" s="95" t="s">
        <v>37</v>
      </c>
      <c r="B89" s="4" t="s">
        <v>3</v>
      </c>
      <c r="C89" s="16">
        <v>0.2</v>
      </c>
      <c r="D89" s="16">
        <v>0.48499999999999999</v>
      </c>
      <c r="E89" s="16">
        <v>0.42</v>
      </c>
      <c r="F89" s="16">
        <v>0.53</v>
      </c>
      <c r="G89" s="16">
        <v>0.3</v>
      </c>
      <c r="H89" s="16">
        <v>0.4</v>
      </c>
      <c r="I89" s="16">
        <v>0.3</v>
      </c>
      <c r="J89" s="16">
        <v>0.245</v>
      </c>
      <c r="K89" s="16">
        <v>0.23</v>
      </c>
      <c r="L89" s="16">
        <v>0.19</v>
      </c>
      <c r="M89" s="16">
        <v>0.28000000000000003</v>
      </c>
      <c r="N89" s="16">
        <v>0.32500000000000001</v>
      </c>
    </row>
    <row r="90" spans="1:14" x14ac:dyDescent="0.25">
      <c r="A90" s="95"/>
      <c r="B90" s="4" t="s">
        <v>4</v>
      </c>
      <c r="C90" s="16">
        <v>0.2153846153846154</v>
      </c>
      <c r="D90" s="16">
        <v>0.50384615384615383</v>
      </c>
      <c r="E90" s="16">
        <v>0.42038461538461541</v>
      </c>
      <c r="F90" s="16">
        <v>0.55000000000000004</v>
      </c>
      <c r="G90" s="16">
        <v>0.33374999999999999</v>
      </c>
      <c r="H90" s="16">
        <v>0.38319999999999999</v>
      </c>
      <c r="I90" s="16">
        <v>0.30080000000000001</v>
      </c>
      <c r="J90" s="16">
        <v>0.24416666666666659</v>
      </c>
      <c r="K90" s="16">
        <v>0.2372727272727273</v>
      </c>
      <c r="L90" s="16">
        <v>0.2059090909090909</v>
      </c>
      <c r="M90" s="16">
        <v>0.28199999999999997</v>
      </c>
      <c r="N90" s="16">
        <v>0.34833333333333338</v>
      </c>
    </row>
    <row r="91" spans="1:14" x14ac:dyDescent="0.25">
      <c r="A91" s="95"/>
      <c r="B91" s="4" t="s">
        <v>5</v>
      </c>
      <c r="C91" s="16">
        <v>0.13638858513030391</v>
      </c>
      <c r="D91" s="16">
        <v>0.11913276369083101</v>
      </c>
      <c r="E91" s="16">
        <v>0.11255152666155251</v>
      </c>
      <c r="F91" s="16">
        <v>0.13114877048604001</v>
      </c>
      <c r="G91" s="16">
        <v>7.2819759621302979E-2</v>
      </c>
      <c r="H91" s="16">
        <v>8.0141541454271201E-2</v>
      </c>
      <c r="I91" s="16">
        <v>9.87387124350593E-2</v>
      </c>
      <c r="J91" s="16">
        <v>7.0397422548338209E-2</v>
      </c>
      <c r="K91" s="16">
        <v>8.3790090230165176E-2</v>
      </c>
      <c r="L91" s="16">
        <v>9.163379969614513E-2</v>
      </c>
      <c r="M91" s="16">
        <v>0.1152388823271035</v>
      </c>
      <c r="N91" s="16">
        <v>8.1763647898360436E-2</v>
      </c>
    </row>
    <row r="92" spans="1:14" ht="15" customHeight="1" x14ac:dyDescent="0.25">
      <c r="A92" s="95"/>
      <c r="B92" s="4" t="s">
        <v>9</v>
      </c>
      <c r="C92" s="16">
        <v>-0.21</v>
      </c>
      <c r="D92" s="16">
        <v>0.3</v>
      </c>
      <c r="E92" s="16">
        <v>0.17</v>
      </c>
      <c r="F92" s="16">
        <v>0.3</v>
      </c>
      <c r="G92" s="16">
        <v>0.25</v>
      </c>
      <c r="H92" s="16">
        <v>0.21</v>
      </c>
      <c r="I92" s="16">
        <v>0.13</v>
      </c>
      <c r="J92" s="16">
        <v>0.12</v>
      </c>
      <c r="K92" s="16">
        <v>0.11</v>
      </c>
      <c r="L92" s="16">
        <v>0.05</v>
      </c>
      <c r="M92" s="16">
        <v>0.09</v>
      </c>
      <c r="N92" s="16">
        <v>0.25</v>
      </c>
    </row>
    <row r="93" spans="1:14" x14ac:dyDescent="0.25">
      <c r="A93" s="95"/>
      <c r="B93" s="4" t="s">
        <v>10</v>
      </c>
      <c r="C93" s="16">
        <v>0.45</v>
      </c>
      <c r="D93" s="16">
        <v>0.71</v>
      </c>
      <c r="E93" s="16">
        <v>0.65</v>
      </c>
      <c r="F93" s="16">
        <v>0.8</v>
      </c>
      <c r="G93" s="16">
        <v>0.57999999999999996</v>
      </c>
      <c r="H93" s="16">
        <v>0.57999999999999996</v>
      </c>
      <c r="I93" s="16">
        <v>0.57999999999999996</v>
      </c>
      <c r="J93" s="16">
        <v>0.39</v>
      </c>
      <c r="K93" s="16">
        <v>0.45</v>
      </c>
      <c r="L93" s="16">
        <v>0.39</v>
      </c>
      <c r="M93" s="16">
        <v>0.57999999999999996</v>
      </c>
      <c r="N93" s="16">
        <v>0.56999999999999995</v>
      </c>
    </row>
    <row r="94" spans="1:14" x14ac:dyDescent="0.25">
      <c r="A94" s="86" t="s">
        <v>39</v>
      </c>
      <c r="B94" s="5" t="s">
        <v>3</v>
      </c>
      <c r="C94" s="17">
        <v>6.4</v>
      </c>
      <c r="D94" s="17">
        <v>6.4</v>
      </c>
      <c r="E94" s="17">
        <v>6.55</v>
      </c>
      <c r="F94" s="17">
        <v>6.62</v>
      </c>
      <c r="G94" s="17">
        <v>6.99</v>
      </c>
      <c r="H94" s="17">
        <v>6.95</v>
      </c>
      <c r="I94" s="17">
        <v>6.85</v>
      </c>
      <c r="J94" s="17">
        <v>6.73</v>
      </c>
      <c r="K94" s="17">
        <v>6.8</v>
      </c>
      <c r="L94" s="17">
        <v>6.91</v>
      </c>
      <c r="M94" s="17">
        <v>6.93</v>
      </c>
      <c r="N94" s="17">
        <v>6.92</v>
      </c>
    </row>
    <row r="95" spans="1:14" x14ac:dyDescent="0.25">
      <c r="A95" s="86"/>
      <c r="B95" s="5" t="s">
        <v>4</v>
      </c>
      <c r="C95" s="17">
        <v>6.5274193548387114</v>
      </c>
      <c r="D95" s="17">
        <v>6.4990322580645161</v>
      </c>
      <c r="E95" s="17">
        <v>6.6833333333333353</v>
      </c>
      <c r="F95" s="17">
        <v>6.7896551724137941</v>
      </c>
      <c r="G95" s="17">
        <v>6.994827586206898</v>
      </c>
      <c r="H95" s="17">
        <v>6.9803448275862063</v>
      </c>
      <c r="I95" s="17">
        <v>6.9358620689655179</v>
      </c>
      <c r="J95" s="17">
        <v>6.8941379310344821</v>
      </c>
      <c r="K95" s="17">
        <v>6.9359259259259254</v>
      </c>
      <c r="L95" s="17">
        <v>6.9566666666666652</v>
      </c>
      <c r="M95" s="17">
        <v>6.9184000000000001</v>
      </c>
      <c r="N95" s="17">
        <v>6.8495652173913033</v>
      </c>
    </row>
    <row r="96" spans="1:14" x14ac:dyDescent="0.25">
      <c r="A96" s="86"/>
      <c r="B96" s="5" t="s">
        <v>5</v>
      </c>
      <c r="C96" s="17">
        <v>0.57649497102134628</v>
      </c>
      <c r="D96" s="17">
        <v>0.60863428996790137</v>
      </c>
      <c r="E96" s="17">
        <v>0.55852227031406865</v>
      </c>
      <c r="F96" s="17">
        <v>0.49868743974715912</v>
      </c>
      <c r="G96" s="17">
        <v>0.54465336741857595</v>
      </c>
      <c r="H96" s="17">
        <v>0.55344042625988155</v>
      </c>
      <c r="I96" s="17">
        <v>0.55800356656168992</v>
      </c>
      <c r="J96" s="17">
        <v>0.56249772851210766</v>
      </c>
      <c r="K96" s="17">
        <v>0.59297982362393398</v>
      </c>
      <c r="L96" s="17">
        <v>0.57784080852774666</v>
      </c>
      <c r="M96" s="17">
        <v>0.60884918767567842</v>
      </c>
      <c r="N96" s="17">
        <v>0.52457323139749923</v>
      </c>
    </row>
    <row r="97" spans="1:14" x14ac:dyDescent="0.25">
      <c r="A97" s="86"/>
      <c r="B97" s="5" t="s">
        <v>9</v>
      </c>
      <c r="C97" s="17">
        <v>5.84</v>
      </c>
      <c r="D97" s="17">
        <v>5.71</v>
      </c>
      <c r="E97" s="17">
        <v>6</v>
      </c>
      <c r="F97" s="17">
        <v>6.2</v>
      </c>
      <c r="G97" s="17">
        <v>6.3</v>
      </c>
      <c r="H97" s="17">
        <v>6.3</v>
      </c>
      <c r="I97" s="17">
        <v>6.2</v>
      </c>
      <c r="J97" s="17">
        <v>6.2</v>
      </c>
      <c r="K97" s="17">
        <v>6.1</v>
      </c>
      <c r="L97" s="17">
        <v>6.1</v>
      </c>
      <c r="M97" s="17">
        <v>5.9</v>
      </c>
      <c r="N97" s="17">
        <v>5.6</v>
      </c>
    </row>
    <row r="98" spans="1:14" x14ac:dyDescent="0.25">
      <c r="A98" s="86"/>
      <c r="B98" s="33" t="s">
        <v>10</v>
      </c>
      <c r="C98" s="14">
        <v>8.3699999999999992</v>
      </c>
      <c r="D98" s="14">
        <v>8.36</v>
      </c>
      <c r="E98" s="14">
        <v>8.5</v>
      </c>
      <c r="F98" s="14">
        <v>8.65</v>
      </c>
      <c r="G98" s="14">
        <v>8.8000000000000007</v>
      </c>
      <c r="H98" s="14">
        <v>8.8000000000000007</v>
      </c>
      <c r="I98" s="14">
        <v>8.6999999999999993</v>
      </c>
      <c r="J98" s="14">
        <v>8.6999999999999993</v>
      </c>
      <c r="K98" s="14">
        <v>8.8000000000000007</v>
      </c>
      <c r="L98" s="14">
        <v>8.8000000000000007</v>
      </c>
      <c r="M98" s="14">
        <v>8.6999999999999993</v>
      </c>
      <c r="N98" s="17">
        <v>7.6</v>
      </c>
    </row>
    <row r="99" spans="1:14" ht="15" customHeight="1" x14ac:dyDescent="0.25">
      <c r="A99" s="95" t="s">
        <v>40</v>
      </c>
      <c r="B99" s="4" t="s">
        <v>3</v>
      </c>
      <c r="C99" s="16">
        <v>102661.47</v>
      </c>
      <c r="D99" s="16">
        <v>102588</v>
      </c>
      <c r="E99" s="16">
        <v>102570.5</v>
      </c>
      <c r="F99" s="16">
        <v>102555</v>
      </c>
      <c r="G99" s="16">
        <v>102098.61</v>
      </c>
      <c r="H99" s="16">
        <v>102424</v>
      </c>
      <c r="I99" s="16">
        <v>102735</v>
      </c>
      <c r="J99" s="16">
        <v>102902</v>
      </c>
      <c r="K99" s="16">
        <v>102933</v>
      </c>
      <c r="L99" s="16">
        <v>103010</v>
      </c>
      <c r="M99" s="16">
        <v>103464.5</v>
      </c>
      <c r="N99" s="16">
        <v>104380</v>
      </c>
    </row>
    <row r="100" spans="1:14" x14ac:dyDescent="0.25">
      <c r="A100" s="95"/>
      <c r="B100" s="4" t="s">
        <v>4</v>
      </c>
      <c r="C100" s="16">
        <v>102213.38800000001</v>
      </c>
      <c r="D100" s="16">
        <v>102303.296</v>
      </c>
      <c r="E100" s="16">
        <v>101962.985</v>
      </c>
      <c r="F100" s="16">
        <v>101940.0082608696</v>
      </c>
      <c r="G100" s="16">
        <v>101738.72956521741</v>
      </c>
      <c r="H100" s="16">
        <v>101913.2378260869</v>
      </c>
      <c r="I100" s="16">
        <v>102037.23</v>
      </c>
      <c r="J100" s="16">
        <v>101927.6291304348</v>
      </c>
      <c r="K100" s="16">
        <v>102050.9647619047</v>
      </c>
      <c r="L100" s="16">
        <v>102229.26190476189</v>
      </c>
      <c r="M100" s="16">
        <v>102869.22166666669</v>
      </c>
      <c r="N100" s="16">
        <v>103636.05466666671</v>
      </c>
    </row>
    <row r="101" spans="1:14" x14ac:dyDescent="0.25">
      <c r="A101" s="95"/>
      <c r="B101" s="4" t="s">
        <v>5</v>
      </c>
      <c r="C101" s="16">
        <v>1966.8027264975849</v>
      </c>
      <c r="D101" s="16">
        <v>2052.5324980882378</v>
      </c>
      <c r="E101" s="16">
        <v>2022.578618778301</v>
      </c>
      <c r="F101" s="16">
        <v>1758.909734129357</v>
      </c>
      <c r="G101" s="16">
        <v>1681.836266986119</v>
      </c>
      <c r="H101" s="16">
        <v>1714.252396429195</v>
      </c>
      <c r="I101" s="16">
        <v>1905.4104844530591</v>
      </c>
      <c r="J101" s="16">
        <v>2267.1948875205248</v>
      </c>
      <c r="K101" s="16">
        <v>2357.856277035602</v>
      </c>
      <c r="L101" s="16">
        <v>2470.364371220609</v>
      </c>
      <c r="M101" s="16">
        <v>2264.093516984226</v>
      </c>
      <c r="N101" s="16">
        <v>1963.8485842195039</v>
      </c>
    </row>
    <row r="102" spans="1:14" x14ac:dyDescent="0.25">
      <c r="A102" s="95"/>
      <c r="B102" s="4" t="s">
        <v>9</v>
      </c>
      <c r="C102" s="16">
        <v>97674</v>
      </c>
      <c r="D102" s="16">
        <v>97671</v>
      </c>
      <c r="E102" s="16">
        <v>97664</v>
      </c>
      <c r="F102" s="16">
        <v>97654</v>
      </c>
      <c r="G102" s="16">
        <v>97641</v>
      </c>
      <c r="H102" s="16">
        <v>97626</v>
      </c>
      <c r="I102" s="16">
        <v>97607</v>
      </c>
      <c r="J102" s="16">
        <v>97586</v>
      </c>
      <c r="K102" s="16">
        <v>97009</v>
      </c>
      <c r="L102" s="16">
        <v>96912</v>
      </c>
      <c r="M102" s="16">
        <v>97351</v>
      </c>
      <c r="N102" s="16">
        <v>98366</v>
      </c>
    </row>
    <row r="103" spans="1:14" ht="15.75" thickBot="1" x14ac:dyDescent="0.3">
      <c r="A103" s="99"/>
      <c r="B103" s="7" t="s">
        <v>10</v>
      </c>
      <c r="C103" s="32">
        <v>105142</v>
      </c>
      <c r="D103" s="32">
        <v>105533</v>
      </c>
      <c r="E103" s="32">
        <v>105214</v>
      </c>
      <c r="F103" s="32">
        <v>104802</v>
      </c>
      <c r="G103" s="32">
        <v>104364</v>
      </c>
      <c r="H103" s="32">
        <v>104396</v>
      </c>
      <c r="I103" s="32">
        <v>104438</v>
      </c>
      <c r="J103" s="32">
        <v>104596</v>
      </c>
      <c r="K103" s="32">
        <v>104761</v>
      </c>
      <c r="L103" s="32">
        <v>105037</v>
      </c>
      <c r="M103" s="32">
        <v>105457</v>
      </c>
      <c r="N103" s="32">
        <v>105982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7CF6-8963-4BD4-9E0C-CDFF1C412902}">
  <dimension ref="A10:N103"/>
  <sheetViews>
    <sheetView zoomScale="90" zoomScaleNormal="9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45627</v>
      </c>
      <c r="C10" s="3"/>
    </row>
    <row r="11" spans="1:12" ht="15.75" x14ac:dyDescent="0.25">
      <c r="A11" s="1" t="s">
        <v>0</v>
      </c>
      <c r="B11" s="2">
        <v>45627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2654853</v>
      </c>
      <c r="D15" s="11">
        <v>2829693.1</v>
      </c>
      <c r="E15" s="11">
        <v>2992979.97</v>
      </c>
      <c r="F15" s="11">
        <v>3183495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2650350.045813954</v>
      </c>
      <c r="D16" s="13">
        <v>2811811.691951219</v>
      </c>
      <c r="E16" s="13">
        <v>2975362.306486486</v>
      </c>
      <c r="F16" s="13">
        <v>3147290.6327272728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56629.002997202639</v>
      </c>
      <c r="D17" s="13">
        <v>105068.4025114317</v>
      </c>
      <c r="E17" s="13">
        <v>166544.20790742361</v>
      </c>
      <c r="F17" s="13">
        <v>189747.10908698439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2740381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2160329</v>
      </c>
      <c r="D20" s="14">
        <v>2286724.75</v>
      </c>
      <c r="E20" s="14">
        <v>2446914.5</v>
      </c>
      <c r="F20" s="14">
        <v>2603828.5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2159646.1506666671</v>
      </c>
      <c r="D21" s="14">
        <v>2289804.16</v>
      </c>
      <c r="E21" s="14">
        <v>2445729.9418421048</v>
      </c>
      <c r="F21" s="14">
        <v>2597409.4178125001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28172.626321474239</v>
      </c>
      <c r="D22" s="14">
        <v>42615.46195158147</v>
      </c>
      <c r="E22" s="14">
        <v>79822.869306019667</v>
      </c>
      <c r="F22" s="14">
        <v>105686.61974310251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2241567</v>
      </c>
      <c r="D24" s="14">
        <v>2380406.9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2212733.4900000002</v>
      </c>
      <c r="D25" s="12">
        <v>2378420.35</v>
      </c>
      <c r="E25" s="12">
        <v>2526856.5</v>
      </c>
      <c r="F25" s="12">
        <v>2665626.9750000001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2220448.3809090909</v>
      </c>
      <c r="D26" s="12">
        <v>2376837.217380953</v>
      </c>
      <c r="E26" s="12">
        <v>2529097.5063157892</v>
      </c>
      <c r="F26" s="12">
        <v>2654935.0734374998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27722.241074865731</v>
      </c>
      <c r="D27" s="12">
        <v>46327.461357522923</v>
      </c>
      <c r="E27" s="12">
        <v>74627.512988783375</v>
      </c>
      <c r="F27" s="12">
        <v>96234.683177967934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2168647.79</v>
      </c>
      <c r="D28" s="12">
        <v>2250942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2326841.1800000002</v>
      </c>
      <c r="D29" s="12">
        <v>2499814</v>
      </c>
      <c r="E29" s="12">
        <v>2708928</v>
      </c>
      <c r="F29" s="12">
        <v>2797700.56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-55373</v>
      </c>
      <c r="D30" s="14">
        <v>-87265</v>
      </c>
      <c r="E30" s="14">
        <v>-78778.5</v>
      </c>
      <c r="F30" s="14">
        <v>-54878.57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-58142.337906976747</v>
      </c>
      <c r="D31" s="14">
        <v>-85761.998780487804</v>
      </c>
      <c r="E31" s="14">
        <v>-84251.614473684196</v>
      </c>
      <c r="F31" s="14">
        <v>-60639.159393939393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18261.920241107829</v>
      </c>
      <c r="D32" s="14">
        <v>27128.456990447699</v>
      </c>
      <c r="E32" s="14">
        <v>40814.654968343377</v>
      </c>
      <c r="F32" s="14">
        <v>55945.231948361172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-97275.98</v>
      </c>
      <c r="D33" s="14">
        <v>-135343</v>
      </c>
      <c r="E33" s="14">
        <v>-178793</v>
      </c>
      <c r="F33" s="14">
        <v>-201043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-6955.51</v>
      </c>
      <c r="E34" s="14">
        <v>-6132.09</v>
      </c>
      <c r="F34" s="14">
        <v>38307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82</v>
      </c>
      <c r="E35" s="12">
        <v>85.53</v>
      </c>
      <c r="F35" s="12">
        <v>87.875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78.394878048780498</v>
      </c>
      <c r="D36" s="12">
        <v>81.813076923076906</v>
      </c>
      <c r="E36" s="12">
        <v>85.343243243243265</v>
      </c>
      <c r="F36" s="12">
        <v>87.946874999999991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0.71404524349378307</v>
      </c>
      <c r="D37" s="12">
        <v>1.4023685862931561</v>
      </c>
      <c r="E37" s="12">
        <v>2.041700073269622</v>
      </c>
      <c r="F37" s="12">
        <v>2.5874341973867589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83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</v>
      </c>
      <c r="E39" s="12">
        <v>90</v>
      </c>
      <c r="F39" s="12">
        <v>92.4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-840735</v>
      </c>
      <c r="D40" s="14">
        <v>-855921.92500000005</v>
      </c>
      <c r="E40" s="14">
        <v>-844673.51</v>
      </c>
      <c r="F40" s="14">
        <v>-811127.52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-800543.26636363636</v>
      </c>
      <c r="D41" s="14">
        <v>-796506.92031249998</v>
      </c>
      <c r="E41" s="14">
        <v>-804841.53448275861</v>
      </c>
      <c r="F41" s="14">
        <v>-767916.1547999999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242815.6904563868</v>
      </c>
      <c r="D42" s="14">
        <v>414181.59454196121</v>
      </c>
      <c r="E42" s="14">
        <v>356153.10275131417</v>
      </c>
      <c r="F42" s="14">
        <v>342649.55323506339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-1182803.6599999999</v>
      </c>
      <c r="D43" s="14">
        <v>-1248039.54</v>
      </c>
      <c r="E43" s="14">
        <v>-1353917.94</v>
      </c>
      <c r="F43" s="14">
        <v>-1374141.64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-41786.89</v>
      </c>
      <c r="D44" s="30">
        <v>909971</v>
      </c>
      <c r="E44" s="30">
        <v>182583.82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4.8499999999999996</v>
      </c>
      <c r="E45" s="12">
        <v>4.5999999999999996</v>
      </c>
      <c r="F45" s="12">
        <v>4.375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4.443793103448276</v>
      </c>
      <c r="D46" s="12">
        <v>4.9518518518518517</v>
      </c>
      <c r="E46" s="12">
        <v>4.7146153846153851</v>
      </c>
      <c r="F46" s="12">
        <v>4.4112499999999999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0.46931115016055669</v>
      </c>
      <c r="D47" s="12">
        <v>0.57646827277454715</v>
      </c>
      <c r="E47" s="12">
        <v>0.48974467445174552</v>
      </c>
      <c r="F47" s="12">
        <v>0.57698099207633458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3.7</v>
      </c>
      <c r="D48" s="12">
        <v>3.8</v>
      </c>
      <c r="E48" s="12">
        <v>3.8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5.6</v>
      </c>
      <c r="D49" s="12">
        <v>6.44</v>
      </c>
      <c r="E49" s="12">
        <v>5.89</v>
      </c>
      <c r="F49" s="12">
        <v>5.5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4.79</v>
      </c>
      <c r="D50" s="14">
        <v>4.34</v>
      </c>
      <c r="E50" s="14">
        <v>3.7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4.6744827586206901</v>
      </c>
      <c r="D51" s="14">
        <v>4.4381481481481488</v>
      </c>
      <c r="E51" s="14">
        <v>3.8303999999999991</v>
      </c>
      <c r="F51" s="14">
        <v>3.5469565217391299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0.40547667016643651</v>
      </c>
      <c r="D52" s="14">
        <v>0.93225960826798537</v>
      </c>
      <c r="E52" s="14">
        <v>0.48318802413415279</v>
      </c>
      <c r="F52" s="14">
        <v>0.50305823612461231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5.25</v>
      </c>
      <c r="D54" s="14">
        <v>6.78</v>
      </c>
      <c r="E54" s="14">
        <v>4.7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11684733.5</v>
      </c>
      <c r="D55" s="12">
        <v>12467989.949999999</v>
      </c>
      <c r="E55" s="12">
        <v>13265428.470000001</v>
      </c>
      <c r="F55" s="12">
        <v>14146398.855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11676934.626764709</v>
      </c>
      <c r="D56" s="12">
        <v>12496166.970000001</v>
      </c>
      <c r="E56" s="12">
        <v>13268252.98548387</v>
      </c>
      <c r="F56" s="12">
        <v>14088413.07285714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151616.30913941609</v>
      </c>
      <c r="D57" s="12">
        <v>277414.51208155468</v>
      </c>
      <c r="E57" s="12">
        <v>372706.8692258363</v>
      </c>
      <c r="F57" s="12">
        <v>469532.20332925778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11250000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11993449</v>
      </c>
      <c r="D59" s="12">
        <v>12978540</v>
      </c>
      <c r="E59" s="12">
        <v>13943003</v>
      </c>
      <c r="F59" s="12">
        <v>14861586.560000001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60</v>
      </c>
      <c r="D63" s="9" t="s">
        <v>61</v>
      </c>
      <c r="E63" s="9" t="s">
        <v>62</v>
      </c>
      <c r="F63" s="9" t="s">
        <v>63</v>
      </c>
      <c r="G63" s="9" t="s">
        <v>64</v>
      </c>
      <c r="H63" s="9" t="s">
        <v>66</v>
      </c>
      <c r="I63" s="9" t="s">
        <v>68</v>
      </c>
      <c r="J63" s="9" t="s">
        <v>67</v>
      </c>
      <c r="K63" s="9" t="s">
        <v>69</v>
      </c>
      <c r="L63" s="9" t="s">
        <v>70</v>
      </c>
      <c r="M63" s="9" t="s">
        <v>71</v>
      </c>
      <c r="N63" s="9" t="s">
        <v>72</v>
      </c>
    </row>
    <row r="64" spans="1:14" ht="15" customHeight="1" x14ac:dyDescent="0.25">
      <c r="A64" s="94" t="s">
        <v>11</v>
      </c>
      <c r="B64" s="4" t="s">
        <v>3</v>
      </c>
      <c r="C64" s="16">
        <v>263085.26500000001</v>
      </c>
      <c r="D64" s="16">
        <v>298000</v>
      </c>
      <c r="E64" s="16">
        <v>200452.61499999999</v>
      </c>
      <c r="F64" s="16">
        <v>210024.38</v>
      </c>
      <c r="G64" s="16">
        <v>245309.46</v>
      </c>
      <c r="H64" s="16">
        <v>218606.7</v>
      </c>
      <c r="I64" s="16">
        <v>218732.035</v>
      </c>
      <c r="J64" s="16">
        <v>243032</v>
      </c>
      <c r="K64" s="16">
        <v>212492</v>
      </c>
      <c r="L64" s="16">
        <v>215673</v>
      </c>
      <c r="M64" s="16">
        <v>260764</v>
      </c>
      <c r="N64" s="16">
        <v>223723</v>
      </c>
    </row>
    <row r="65" spans="1:14" x14ac:dyDescent="0.25">
      <c r="A65" s="95"/>
      <c r="B65" s="4" t="s">
        <v>4</v>
      </c>
      <c r="C65" s="16">
        <v>258847.92136363639</v>
      </c>
      <c r="D65" s="16">
        <v>291860.31974358967</v>
      </c>
      <c r="E65" s="16">
        <v>198329.4007894737</v>
      </c>
      <c r="F65" s="16">
        <v>208419.85405405401</v>
      </c>
      <c r="G65" s="16">
        <v>245197.50837837841</v>
      </c>
      <c r="H65" s="16">
        <v>216929.7966666666</v>
      </c>
      <c r="I65" s="16">
        <v>219347.0355555556</v>
      </c>
      <c r="J65" s="16">
        <v>241897.49857142859</v>
      </c>
      <c r="K65" s="16">
        <v>212915.46514285711</v>
      </c>
      <c r="L65" s="16">
        <v>215813.11030303029</v>
      </c>
      <c r="M65" s="16">
        <v>259380.3493939394</v>
      </c>
      <c r="N65" s="16">
        <v>222240.42406250001</v>
      </c>
    </row>
    <row r="66" spans="1:14" x14ac:dyDescent="0.25">
      <c r="A66" s="95"/>
      <c r="B66" s="4" t="s">
        <v>5</v>
      </c>
      <c r="C66" s="16">
        <v>30899.44456053077</v>
      </c>
      <c r="D66" s="16">
        <v>24243.412727544172</v>
      </c>
      <c r="E66" s="16">
        <v>19494.71612923529</v>
      </c>
      <c r="F66" s="16">
        <v>7122.6616091233946</v>
      </c>
      <c r="G66" s="16">
        <v>11179.753650822309</v>
      </c>
      <c r="H66" s="16">
        <v>11498.95275492015</v>
      </c>
      <c r="I66" s="16">
        <v>8304.2898074509649</v>
      </c>
      <c r="J66" s="16">
        <v>9863.0677691692108</v>
      </c>
      <c r="K66" s="16">
        <v>10528.90162666283</v>
      </c>
      <c r="L66" s="16">
        <v>8502.3490945872163</v>
      </c>
      <c r="M66" s="16">
        <v>10364.326160553959</v>
      </c>
      <c r="N66" s="16">
        <v>11883.566323557619</v>
      </c>
    </row>
    <row r="67" spans="1:14" ht="15" customHeight="1" x14ac:dyDescent="0.25">
      <c r="A67" s="95"/>
      <c r="B67" s="4" t="s">
        <v>9</v>
      </c>
      <c r="C67" s="16">
        <v>137696.97</v>
      </c>
      <c r="D67" s="16">
        <v>208025</v>
      </c>
      <c r="E67" s="16">
        <v>127086.92</v>
      </c>
      <c r="F67" s="16">
        <v>191052.58</v>
      </c>
      <c r="G67" s="16">
        <v>204020</v>
      </c>
      <c r="H67" s="16">
        <v>181606</v>
      </c>
      <c r="I67" s="16">
        <v>201116</v>
      </c>
      <c r="J67" s="16">
        <v>218170</v>
      </c>
      <c r="K67" s="16">
        <v>185684.5</v>
      </c>
      <c r="L67" s="16">
        <v>181689.28</v>
      </c>
      <c r="M67" s="16">
        <v>225631.54</v>
      </c>
      <c r="N67" s="16">
        <v>186654.7</v>
      </c>
    </row>
    <row r="68" spans="1:14" x14ac:dyDescent="0.25">
      <c r="A68" s="95"/>
      <c r="B68" s="4" t="s">
        <v>10</v>
      </c>
      <c r="C68" s="16">
        <v>293951</v>
      </c>
      <c r="D68" s="16">
        <v>321302.56</v>
      </c>
      <c r="E68" s="16">
        <v>243861</v>
      </c>
      <c r="F68" s="16">
        <v>220856</v>
      </c>
      <c r="G68" s="16">
        <v>275302</v>
      </c>
      <c r="H68" s="16">
        <v>245467</v>
      </c>
      <c r="I68" s="16">
        <v>239885.6</v>
      </c>
      <c r="J68" s="16">
        <v>255000</v>
      </c>
      <c r="K68" s="16">
        <v>249546</v>
      </c>
      <c r="L68" s="16">
        <v>230148</v>
      </c>
      <c r="M68" s="16">
        <v>275266.99</v>
      </c>
      <c r="N68" s="16">
        <v>246616</v>
      </c>
    </row>
    <row r="69" spans="1:14" ht="15" customHeight="1" x14ac:dyDescent="0.25">
      <c r="A69" s="86" t="s">
        <v>6</v>
      </c>
      <c r="B69" s="5" t="s">
        <v>3</v>
      </c>
      <c r="C69" s="17">
        <v>229681.25</v>
      </c>
      <c r="D69" s="17">
        <v>252158</v>
      </c>
      <c r="E69" s="17">
        <v>144418</v>
      </c>
      <c r="F69" s="17">
        <v>175583.65</v>
      </c>
      <c r="G69" s="17">
        <v>207277.215</v>
      </c>
      <c r="H69" s="17">
        <v>171335</v>
      </c>
      <c r="I69" s="17">
        <v>174324</v>
      </c>
      <c r="J69" s="17">
        <v>199134.38500000001</v>
      </c>
      <c r="K69" s="17">
        <v>167991.08</v>
      </c>
      <c r="L69" s="17">
        <v>180122.79</v>
      </c>
      <c r="M69" s="17">
        <v>217515</v>
      </c>
      <c r="N69" s="17">
        <v>173902.5</v>
      </c>
    </row>
    <row r="70" spans="1:14" x14ac:dyDescent="0.25">
      <c r="A70" s="86"/>
      <c r="B70" s="5" t="s">
        <v>4</v>
      </c>
      <c r="C70" s="17">
        <v>228712.7290909091</v>
      </c>
      <c r="D70" s="17">
        <v>250412.39358974359</v>
      </c>
      <c r="E70" s="17">
        <v>146565.30153846159</v>
      </c>
      <c r="F70" s="17">
        <v>174476.347368421</v>
      </c>
      <c r="G70" s="17">
        <v>205370.61631578949</v>
      </c>
      <c r="H70" s="17">
        <v>170806.0818421052</v>
      </c>
      <c r="I70" s="17">
        <v>174719.41</v>
      </c>
      <c r="J70" s="17">
        <v>196572.88027777779</v>
      </c>
      <c r="K70" s="17">
        <v>166886.30485714291</v>
      </c>
      <c r="L70" s="17">
        <v>182318.2414705882</v>
      </c>
      <c r="M70" s="17">
        <v>217025.1925714286</v>
      </c>
      <c r="N70" s="17">
        <v>174686.41843749999</v>
      </c>
    </row>
    <row r="71" spans="1:14" x14ac:dyDescent="0.25">
      <c r="A71" s="86"/>
      <c r="B71" s="5" t="s">
        <v>5</v>
      </c>
      <c r="C71" s="17">
        <v>12686.08174795802</v>
      </c>
      <c r="D71" s="17">
        <v>12677.115389574919</v>
      </c>
      <c r="E71" s="17">
        <v>12632.20548226917</v>
      </c>
      <c r="F71" s="17">
        <v>7056.3020875184502</v>
      </c>
      <c r="G71" s="17">
        <v>12348.57848490622</v>
      </c>
      <c r="H71" s="17">
        <v>10086.368790091359</v>
      </c>
      <c r="I71" s="17">
        <v>7434.1972034226956</v>
      </c>
      <c r="J71" s="17">
        <v>8875.7694703734942</v>
      </c>
      <c r="K71" s="17">
        <v>8038.290201066452</v>
      </c>
      <c r="L71" s="17">
        <v>10236.001392259879</v>
      </c>
      <c r="M71" s="17">
        <v>10608.472083987001</v>
      </c>
      <c r="N71" s="17">
        <v>8127.2025343089699</v>
      </c>
    </row>
    <row r="72" spans="1:14" ht="15" customHeight="1" x14ac:dyDescent="0.25">
      <c r="A72" s="86"/>
      <c r="B72" s="5" t="s">
        <v>9</v>
      </c>
      <c r="C72" s="17">
        <v>205656</v>
      </c>
      <c r="D72" s="17">
        <v>205300</v>
      </c>
      <c r="E72" s="17">
        <v>111172</v>
      </c>
      <c r="F72" s="17">
        <v>157417</v>
      </c>
      <c r="G72" s="17">
        <v>167935</v>
      </c>
      <c r="H72" s="17">
        <v>141950</v>
      </c>
      <c r="I72" s="17">
        <v>157411</v>
      </c>
      <c r="J72" s="17">
        <v>173448</v>
      </c>
      <c r="K72" s="17">
        <v>145455</v>
      </c>
      <c r="L72" s="17">
        <v>157837.92000000001</v>
      </c>
      <c r="M72" s="17">
        <v>186274.03</v>
      </c>
      <c r="N72" s="17">
        <v>157809.94</v>
      </c>
    </row>
    <row r="73" spans="1:14" x14ac:dyDescent="0.25">
      <c r="A73" s="86"/>
      <c r="B73" s="5" t="s">
        <v>10</v>
      </c>
      <c r="C73" s="17">
        <v>262531</v>
      </c>
      <c r="D73" s="17">
        <v>271772.73</v>
      </c>
      <c r="E73" s="17">
        <v>181948</v>
      </c>
      <c r="F73" s="17">
        <v>185794.32</v>
      </c>
      <c r="G73" s="17">
        <v>233551</v>
      </c>
      <c r="H73" s="17">
        <v>193793</v>
      </c>
      <c r="I73" s="17">
        <v>195235.57</v>
      </c>
      <c r="J73" s="17">
        <v>210612.91</v>
      </c>
      <c r="K73" s="17">
        <v>182246.37</v>
      </c>
      <c r="L73" s="17">
        <v>210141.5</v>
      </c>
      <c r="M73" s="17">
        <v>238053.17</v>
      </c>
      <c r="N73" s="17">
        <v>194591</v>
      </c>
    </row>
    <row r="74" spans="1:14" ht="15" customHeight="1" x14ac:dyDescent="0.25">
      <c r="A74" s="95" t="s">
        <v>7</v>
      </c>
      <c r="B74" s="4" t="s">
        <v>3</v>
      </c>
      <c r="C74" s="16">
        <v>212586.36</v>
      </c>
      <c r="D74" s="16">
        <v>172883.5</v>
      </c>
      <c r="E74" s="16">
        <v>184598.8</v>
      </c>
      <c r="F74" s="16">
        <v>179164</v>
      </c>
      <c r="G74" s="16">
        <v>190969.69500000001</v>
      </c>
      <c r="H74" s="16">
        <v>230299.5</v>
      </c>
      <c r="I74" s="16">
        <v>211710</v>
      </c>
      <c r="J74" s="16">
        <v>202751.76</v>
      </c>
      <c r="K74" s="16">
        <v>188076.35</v>
      </c>
      <c r="L74" s="16">
        <v>182385.75</v>
      </c>
      <c r="M74" s="16">
        <v>184441.2</v>
      </c>
      <c r="N74" s="16">
        <v>190563.5</v>
      </c>
    </row>
    <row r="75" spans="1:14" x14ac:dyDescent="0.25">
      <c r="A75" s="95"/>
      <c r="B75" s="4" t="s">
        <v>4</v>
      </c>
      <c r="C75" s="16">
        <v>216180.98139534879</v>
      </c>
      <c r="D75" s="16">
        <v>173556.79324999999</v>
      </c>
      <c r="E75" s="16">
        <v>191583.27435897439</v>
      </c>
      <c r="F75" s="16">
        <v>179912.9161538461</v>
      </c>
      <c r="G75" s="16">
        <v>189115.52473684211</v>
      </c>
      <c r="H75" s="16">
        <v>222301.06026315791</v>
      </c>
      <c r="I75" s="16">
        <v>211230.8667567567</v>
      </c>
      <c r="J75" s="16">
        <v>203216.39388888891</v>
      </c>
      <c r="K75" s="16">
        <v>187601.00916666671</v>
      </c>
      <c r="L75" s="16">
        <v>185796.66914285711</v>
      </c>
      <c r="M75" s="16">
        <v>184089.6888235294</v>
      </c>
      <c r="N75" s="16">
        <v>192160.47718749999</v>
      </c>
    </row>
    <row r="76" spans="1:14" x14ac:dyDescent="0.25">
      <c r="A76" s="95"/>
      <c r="B76" s="4" t="s">
        <v>5</v>
      </c>
      <c r="C76" s="16">
        <v>15604.85816419523</v>
      </c>
      <c r="D76" s="16">
        <v>10596.613716495351</v>
      </c>
      <c r="E76" s="16">
        <v>23667.815432535099</v>
      </c>
      <c r="F76" s="16">
        <v>10170.045295067999</v>
      </c>
      <c r="G76" s="16">
        <v>8861.9147102557545</v>
      </c>
      <c r="H76" s="16">
        <v>21065.610294611979</v>
      </c>
      <c r="I76" s="16">
        <v>12829.46984397598</v>
      </c>
      <c r="J76" s="16">
        <v>5784.6912536098371</v>
      </c>
      <c r="K76" s="16">
        <v>6496.6491453515036</v>
      </c>
      <c r="L76" s="16">
        <v>10591.306325199081</v>
      </c>
      <c r="M76" s="16">
        <v>6723.8232851387729</v>
      </c>
      <c r="N76" s="16">
        <v>7565.2251473897577</v>
      </c>
    </row>
    <row r="77" spans="1:14" ht="15" customHeight="1" x14ac:dyDescent="0.25">
      <c r="A77" s="95"/>
      <c r="B77" s="4" t="s">
        <v>9</v>
      </c>
      <c r="C77" s="16">
        <v>194240</v>
      </c>
      <c r="D77" s="16">
        <v>138640.31</v>
      </c>
      <c r="E77" s="16">
        <v>152606</v>
      </c>
      <c r="F77" s="16">
        <v>155966.67000000001</v>
      </c>
      <c r="G77" s="16">
        <v>161657.34</v>
      </c>
      <c r="H77" s="16">
        <v>164379</v>
      </c>
      <c r="I77" s="16">
        <v>176514.37</v>
      </c>
      <c r="J77" s="16">
        <v>191118</v>
      </c>
      <c r="K77" s="16">
        <v>174367</v>
      </c>
      <c r="L77" s="16">
        <v>171916.17</v>
      </c>
      <c r="M77" s="16">
        <v>165884.5</v>
      </c>
      <c r="N77" s="16">
        <v>177503.5</v>
      </c>
    </row>
    <row r="78" spans="1:14" x14ac:dyDescent="0.25">
      <c r="A78" s="95"/>
      <c r="B78" s="4" t="s">
        <v>10</v>
      </c>
      <c r="C78" s="16">
        <v>277468</v>
      </c>
      <c r="D78" s="16">
        <v>208089</v>
      </c>
      <c r="E78" s="16">
        <v>256212</v>
      </c>
      <c r="F78" s="16">
        <v>207060.44</v>
      </c>
      <c r="G78" s="16">
        <v>202732</v>
      </c>
      <c r="H78" s="16">
        <v>250394.37</v>
      </c>
      <c r="I78" s="16">
        <v>255468</v>
      </c>
      <c r="J78" s="16">
        <v>218687.68</v>
      </c>
      <c r="K78" s="16">
        <v>209680.5</v>
      </c>
      <c r="L78" s="16">
        <v>212710.2</v>
      </c>
      <c r="M78" s="16">
        <v>206376.6</v>
      </c>
      <c r="N78" s="16">
        <v>214118</v>
      </c>
    </row>
    <row r="79" spans="1:14" x14ac:dyDescent="0.25">
      <c r="A79" s="86" t="s">
        <v>8</v>
      </c>
      <c r="B79" s="5" t="s">
        <v>3</v>
      </c>
      <c r="C79" s="17">
        <v>17755</v>
      </c>
      <c r="D79" s="17">
        <v>79427</v>
      </c>
      <c r="E79" s="17">
        <v>-38673.71</v>
      </c>
      <c r="F79" s="17">
        <v>-3702.46</v>
      </c>
      <c r="G79" s="17">
        <v>17045</v>
      </c>
      <c r="H79" s="17">
        <v>-57459</v>
      </c>
      <c r="I79" s="17">
        <v>-37180.17</v>
      </c>
      <c r="J79" s="17">
        <v>-4302</v>
      </c>
      <c r="K79" s="17">
        <v>-18890.03</v>
      </c>
      <c r="L79" s="17">
        <v>-5877.8</v>
      </c>
      <c r="M79" s="17">
        <v>32959.125</v>
      </c>
      <c r="N79" s="17">
        <v>-15678</v>
      </c>
    </row>
    <row r="80" spans="1:14" x14ac:dyDescent="0.25">
      <c r="A80" s="86"/>
      <c r="B80" s="5" t="s">
        <v>4</v>
      </c>
      <c r="C80" s="17">
        <v>12593.99581395349</v>
      </c>
      <c r="D80" s="17">
        <v>74186.997500000012</v>
      </c>
      <c r="E80" s="17">
        <v>-45989.403333333343</v>
      </c>
      <c r="F80" s="17">
        <v>-4945.7133333333331</v>
      </c>
      <c r="G80" s="17">
        <v>17925.45461538462</v>
      </c>
      <c r="H80" s="17">
        <v>-53782.852162162169</v>
      </c>
      <c r="I80" s="17">
        <v>-35408.043513513519</v>
      </c>
      <c r="J80" s="17">
        <v>-5929.2783333333327</v>
      </c>
      <c r="K80" s="17">
        <v>-20051.89027777778</v>
      </c>
      <c r="L80" s="17">
        <v>-5987.3342857142852</v>
      </c>
      <c r="M80" s="17">
        <v>33492.904117647056</v>
      </c>
      <c r="N80" s="17">
        <v>-14747.76272727273</v>
      </c>
    </row>
    <row r="81" spans="1:14" x14ac:dyDescent="0.25">
      <c r="A81" s="86"/>
      <c r="B81" s="5" t="s">
        <v>5</v>
      </c>
      <c r="C81" s="17">
        <v>23885.585559614759</v>
      </c>
      <c r="D81" s="17">
        <v>18806.305181430409</v>
      </c>
      <c r="E81" s="17">
        <v>25148.757625526359</v>
      </c>
      <c r="F81" s="17">
        <v>10303.8358281869</v>
      </c>
      <c r="G81" s="17">
        <v>8046.2023989976806</v>
      </c>
      <c r="H81" s="17">
        <v>16902.383864527332</v>
      </c>
      <c r="I81" s="17">
        <v>14820.472830411951</v>
      </c>
      <c r="J81" s="17">
        <v>9123.1950340200747</v>
      </c>
      <c r="K81" s="17">
        <v>9973.2923853217653</v>
      </c>
      <c r="L81" s="17">
        <v>11415.54213823373</v>
      </c>
      <c r="M81" s="17">
        <v>12510.15704474353</v>
      </c>
      <c r="N81" s="17">
        <v>15078.22310466453</v>
      </c>
    </row>
    <row r="82" spans="1:14" x14ac:dyDescent="0.25">
      <c r="A82" s="86"/>
      <c r="B82" s="5" t="s">
        <v>9</v>
      </c>
      <c r="C82" s="17">
        <v>-67979</v>
      </c>
      <c r="D82" s="17">
        <v>8138</v>
      </c>
      <c r="E82" s="17">
        <v>-116394</v>
      </c>
      <c r="F82" s="17">
        <v>-32196</v>
      </c>
      <c r="G82" s="17">
        <v>-561</v>
      </c>
      <c r="H82" s="17">
        <v>-74218.39</v>
      </c>
      <c r="I82" s="17">
        <v>-78370</v>
      </c>
      <c r="J82" s="17">
        <v>-38852</v>
      </c>
      <c r="K82" s="17">
        <v>-53035.12</v>
      </c>
      <c r="L82" s="17">
        <v>-29654</v>
      </c>
      <c r="M82" s="17">
        <v>5822</v>
      </c>
      <c r="N82" s="17">
        <v>-41117</v>
      </c>
    </row>
    <row r="83" spans="1:14" x14ac:dyDescent="0.25">
      <c r="A83" s="86"/>
      <c r="B83" s="33" t="s">
        <v>10</v>
      </c>
      <c r="C83" s="14">
        <v>63402.080000000002</v>
      </c>
      <c r="D83" s="14">
        <v>98629.54</v>
      </c>
      <c r="E83" s="14">
        <v>-6199.28</v>
      </c>
      <c r="F83" s="14">
        <v>18867.7</v>
      </c>
      <c r="G83" s="14">
        <v>37443.35</v>
      </c>
      <c r="H83" s="14">
        <v>-6166</v>
      </c>
      <c r="I83" s="14">
        <v>5043.87</v>
      </c>
      <c r="J83" s="14">
        <v>8068</v>
      </c>
      <c r="K83" s="14">
        <v>-2001.45</v>
      </c>
      <c r="L83" s="14">
        <v>16613.5</v>
      </c>
      <c r="M83" s="14">
        <v>57019.86</v>
      </c>
      <c r="N83" s="17">
        <v>24048.39</v>
      </c>
    </row>
    <row r="84" spans="1:14" ht="15" customHeight="1" x14ac:dyDescent="0.25">
      <c r="A84" s="95" t="s">
        <v>32</v>
      </c>
      <c r="B84" s="4" t="s">
        <v>3</v>
      </c>
      <c r="C84" s="16">
        <v>-52426.95</v>
      </c>
      <c r="D84" s="16">
        <v>13869.26</v>
      </c>
      <c r="E84" s="16">
        <v>-98111.83</v>
      </c>
      <c r="F84" s="16">
        <v>-69643.5</v>
      </c>
      <c r="G84" s="16">
        <v>-50450</v>
      </c>
      <c r="H84" s="16">
        <v>-109312.5</v>
      </c>
      <c r="I84" s="16">
        <v>-99299.39</v>
      </c>
      <c r="J84" s="16">
        <v>-73024.925000000003</v>
      </c>
      <c r="K84" s="16">
        <v>-86955.89</v>
      </c>
      <c r="L84" s="16">
        <v>-78622</v>
      </c>
      <c r="M84" s="16">
        <v>-36243</v>
      </c>
      <c r="N84" s="16">
        <v>-85345.25</v>
      </c>
    </row>
    <row r="85" spans="1:14" x14ac:dyDescent="0.25">
      <c r="A85" s="95"/>
      <c r="B85" s="4" t="s">
        <v>4</v>
      </c>
      <c r="C85" s="16">
        <v>-50404.873235294122</v>
      </c>
      <c r="D85" s="16">
        <v>13319.8940625</v>
      </c>
      <c r="E85" s="16">
        <v>-95677.118620689667</v>
      </c>
      <c r="F85" s="16">
        <v>-68314.154666666669</v>
      </c>
      <c r="G85" s="16">
        <v>-51517.482068965517</v>
      </c>
      <c r="H85" s="16">
        <v>-109229.129</v>
      </c>
      <c r="I85" s="16">
        <v>-100201.4434482759</v>
      </c>
      <c r="J85" s="16">
        <v>-68960.286785714299</v>
      </c>
      <c r="K85" s="16">
        <v>-86371.467241379301</v>
      </c>
      <c r="L85" s="16">
        <v>-75489.285555555558</v>
      </c>
      <c r="M85" s="16">
        <v>-38601.020000000011</v>
      </c>
      <c r="N85" s="16">
        <v>-80973.346538461527</v>
      </c>
    </row>
    <row r="86" spans="1:14" x14ac:dyDescent="0.25">
      <c r="A86" s="95"/>
      <c r="B86" s="4" t="s">
        <v>5</v>
      </c>
      <c r="C86" s="16">
        <v>32339.377909794541</v>
      </c>
      <c r="D86" s="16">
        <v>33316.605344635856</v>
      </c>
      <c r="E86" s="16">
        <v>41253.988922200588</v>
      </c>
      <c r="F86" s="16">
        <v>23732.622521655969</v>
      </c>
      <c r="G86" s="16">
        <v>21071.533695754501</v>
      </c>
      <c r="H86" s="16">
        <v>37246.220899024447</v>
      </c>
      <c r="I86" s="16">
        <v>28843.516874282319</v>
      </c>
      <c r="J86" s="16">
        <v>15314.346629697469</v>
      </c>
      <c r="K86" s="16">
        <v>26083.078645068079</v>
      </c>
      <c r="L86" s="16">
        <v>27237.22878221636</v>
      </c>
      <c r="M86" s="16">
        <v>24325.071334802698</v>
      </c>
      <c r="N86" s="16">
        <v>30908.359567217791</v>
      </c>
    </row>
    <row r="87" spans="1:14" x14ac:dyDescent="0.25">
      <c r="A87" s="95"/>
      <c r="B87" s="4" t="s">
        <v>9</v>
      </c>
      <c r="C87" s="16">
        <v>-133595</v>
      </c>
      <c r="D87" s="16">
        <v>-72521.02</v>
      </c>
      <c r="E87" s="16">
        <v>-176001</v>
      </c>
      <c r="F87" s="16">
        <v>-122070.28</v>
      </c>
      <c r="G87" s="16">
        <v>-99674.64</v>
      </c>
      <c r="H87" s="16">
        <v>-206141.96</v>
      </c>
      <c r="I87" s="16">
        <v>-164621</v>
      </c>
      <c r="J87" s="16">
        <v>-94586</v>
      </c>
      <c r="K87" s="16">
        <v>-157880.57999999999</v>
      </c>
      <c r="L87" s="16">
        <v>-132952.94</v>
      </c>
      <c r="M87" s="16">
        <v>-105498.66</v>
      </c>
      <c r="N87" s="16">
        <v>-159425.70000000001</v>
      </c>
    </row>
    <row r="88" spans="1:14" ht="15.75" thickBot="1" x14ac:dyDescent="0.3">
      <c r="A88" s="99"/>
      <c r="B88" s="7" t="s">
        <v>10</v>
      </c>
      <c r="C88" s="32">
        <v>13836</v>
      </c>
      <c r="D88" s="32">
        <v>79114.38</v>
      </c>
      <c r="E88" s="32">
        <v>-7894.31</v>
      </c>
      <c r="F88" s="32">
        <v>-11992.73</v>
      </c>
      <c r="G88" s="32">
        <v>187</v>
      </c>
      <c r="H88" s="32">
        <v>-37473</v>
      </c>
      <c r="I88" s="32">
        <v>-43771.07</v>
      </c>
      <c r="J88" s="32">
        <v>-24945.57</v>
      </c>
      <c r="K88" s="32">
        <v>-26743.9</v>
      </c>
      <c r="L88" s="32">
        <v>-8821.1</v>
      </c>
      <c r="M88" s="32">
        <v>11163.38</v>
      </c>
      <c r="N88" s="32">
        <v>-18705</v>
      </c>
    </row>
    <row r="89" spans="1:14" ht="15" customHeight="1" x14ac:dyDescent="0.25">
      <c r="A89" s="95" t="s">
        <v>37</v>
      </c>
      <c r="B89" s="4" t="s">
        <v>3</v>
      </c>
      <c r="C89" s="16">
        <v>0.55000000000000004</v>
      </c>
      <c r="D89" s="16">
        <v>0.35</v>
      </c>
      <c r="E89" s="16">
        <v>0.67</v>
      </c>
      <c r="F89" s="16">
        <v>0.39</v>
      </c>
      <c r="G89" s="16">
        <v>0.42</v>
      </c>
      <c r="H89" s="16">
        <v>0.3</v>
      </c>
      <c r="I89" s="16">
        <v>0.26</v>
      </c>
      <c r="J89" s="16">
        <v>0.25</v>
      </c>
      <c r="K89" s="16">
        <v>0.20499999999999999</v>
      </c>
      <c r="L89" s="16">
        <v>0.27</v>
      </c>
      <c r="M89" s="16">
        <v>0.34</v>
      </c>
      <c r="N89" s="16">
        <v>0.33</v>
      </c>
    </row>
    <row r="90" spans="1:14" x14ac:dyDescent="0.25">
      <c r="A90" s="95"/>
      <c r="B90" s="4" t="s">
        <v>4</v>
      </c>
      <c r="C90" s="16">
        <v>0.54296296296296298</v>
      </c>
      <c r="D90" s="16">
        <v>0.2233333333333333</v>
      </c>
      <c r="E90" s="16">
        <v>0.89560000000000017</v>
      </c>
      <c r="F90" s="16">
        <v>0.40720000000000001</v>
      </c>
      <c r="G90" s="16">
        <v>0.40839999999999999</v>
      </c>
      <c r="H90" s="16">
        <v>0.31840000000000002</v>
      </c>
      <c r="I90" s="16">
        <v>0.26041666666666669</v>
      </c>
      <c r="J90" s="16">
        <v>0.26041666666666657</v>
      </c>
      <c r="K90" s="16">
        <v>0.2191666666666667</v>
      </c>
      <c r="L90" s="16">
        <v>0.27909090909090922</v>
      </c>
      <c r="M90" s="16">
        <v>0.3622727272727273</v>
      </c>
      <c r="N90" s="16">
        <v>0.33523809523809522</v>
      </c>
    </row>
    <row r="91" spans="1:14" x14ac:dyDescent="0.25">
      <c r="A91" s="95"/>
      <c r="B91" s="4" t="s">
        <v>5</v>
      </c>
      <c r="C91" s="16">
        <v>9.3964592955776333E-2</v>
      </c>
      <c r="D91" s="16">
        <v>0.32201289988493892</v>
      </c>
      <c r="E91" s="16">
        <v>0.45108277141414599</v>
      </c>
      <c r="F91" s="16">
        <v>0.1092977584399607</v>
      </c>
      <c r="G91" s="16">
        <v>7.6902535718921514E-2</v>
      </c>
      <c r="H91" s="16">
        <v>9.1135430358706637E-2</v>
      </c>
      <c r="I91" s="16">
        <v>6.4300866629271508E-2</v>
      </c>
      <c r="J91" s="16">
        <v>0.11998112774304449</v>
      </c>
      <c r="K91" s="16">
        <v>0.12057531172301179</v>
      </c>
      <c r="L91" s="16">
        <v>0.12880066144865249</v>
      </c>
      <c r="M91" s="16">
        <v>0.1032764121957057</v>
      </c>
      <c r="N91" s="16">
        <v>0.11178636086835669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-0.32</v>
      </c>
      <c r="E92" s="16">
        <v>0.35</v>
      </c>
      <c r="F92" s="16">
        <v>0.25</v>
      </c>
      <c r="G92" s="16">
        <v>0.21</v>
      </c>
      <c r="H92" s="16">
        <v>0.16</v>
      </c>
      <c r="I92" s="16">
        <v>0.1</v>
      </c>
      <c r="J92" s="16">
        <v>0</v>
      </c>
      <c r="K92" s="16">
        <v>0</v>
      </c>
      <c r="L92" s="16">
        <v>0.02</v>
      </c>
      <c r="M92" s="16">
        <v>0.24</v>
      </c>
      <c r="N92" s="16">
        <v>0.19</v>
      </c>
    </row>
    <row r="93" spans="1:14" x14ac:dyDescent="0.25">
      <c r="A93" s="95"/>
      <c r="B93" s="4" t="s">
        <v>10</v>
      </c>
      <c r="C93" s="16">
        <v>0.7</v>
      </c>
      <c r="D93" s="16">
        <v>0.68</v>
      </c>
      <c r="E93" s="16">
        <v>1.57</v>
      </c>
      <c r="F93" s="16">
        <v>0.68</v>
      </c>
      <c r="G93" s="16">
        <v>0.57999999999999996</v>
      </c>
      <c r="H93" s="16">
        <v>0.57999999999999996</v>
      </c>
      <c r="I93" s="16">
        <v>0.39</v>
      </c>
      <c r="J93" s="16">
        <v>0.57999999999999996</v>
      </c>
      <c r="K93" s="16">
        <v>0.57999999999999996</v>
      </c>
      <c r="L93" s="16">
        <v>0.57999999999999996</v>
      </c>
      <c r="M93" s="16">
        <v>0.61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6.44</v>
      </c>
      <c r="E94" s="17">
        <v>6.62</v>
      </c>
      <c r="F94" s="17">
        <v>6.8</v>
      </c>
      <c r="G94" s="17">
        <v>6.8</v>
      </c>
      <c r="H94" s="17">
        <v>6.7</v>
      </c>
      <c r="I94" s="17">
        <v>6.58</v>
      </c>
      <c r="J94" s="17">
        <v>6.65</v>
      </c>
      <c r="K94" s="17">
        <v>6.7450000000000001</v>
      </c>
      <c r="L94" s="17">
        <v>6.76</v>
      </c>
      <c r="M94" s="17">
        <v>6.835</v>
      </c>
      <c r="N94" s="17">
        <v>6.65</v>
      </c>
    </row>
    <row r="95" spans="1:14" x14ac:dyDescent="0.25">
      <c r="A95" s="86"/>
      <c r="B95" s="5" t="s">
        <v>4</v>
      </c>
      <c r="C95" s="17">
        <v>6.4364516129032259</v>
      </c>
      <c r="D95" s="17">
        <v>6.5407142857142864</v>
      </c>
      <c r="E95" s="17">
        <v>6.6688888888888886</v>
      </c>
      <c r="F95" s="17">
        <v>6.9051851851851849</v>
      </c>
      <c r="G95" s="17">
        <v>6.8470370370370368</v>
      </c>
      <c r="H95" s="17">
        <v>6.7818518518518527</v>
      </c>
      <c r="I95" s="17">
        <v>6.7255555555555562</v>
      </c>
      <c r="J95" s="17">
        <v>6.7719230769230769</v>
      </c>
      <c r="K95" s="17">
        <v>6.77</v>
      </c>
      <c r="L95" s="17">
        <v>6.8003999999999998</v>
      </c>
      <c r="M95" s="17">
        <v>6.7312500000000002</v>
      </c>
      <c r="N95" s="17">
        <v>6.67</v>
      </c>
    </row>
    <row r="96" spans="1:14" x14ac:dyDescent="0.25">
      <c r="A96" s="86"/>
      <c r="B96" s="5" t="s">
        <v>5</v>
      </c>
      <c r="C96" s="17">
        <v>0.66746060251821471</v>
      </c>
      <c r="D96" s="17">
        <v>0.47119177955657632</v>
      </c>
      <c r="E96" s="17">
        <v>0.39828800299950451</v>
      </c>
      <c r="F96" s="17">
        <v>0.48170666441446558</v>
      </c>
      <c r="G96" s="17">
        <v>0.45918669585738392</v>
      </c>
      <c r="H96" s="17">
        <v>0.47113640877087359</v>
      </c>
      <c r="I96" s="17">
        <v>0.47683518627697208</v>
      </c>
      <c r="J96" s="17">
        <v>0.50831501438198123</v>
      </c>
      <c r="K96" s="17">
        <v>0.50784249526797176</v>
      </c>
      <c r="L96" s="17">
        <v>0.63998359353970957</v>
      </c>
      <c r="M96" s="17">
        <v>0.57858382204347447</v>
      </c>
      <c r="N96" s="17">
        <v>0.61643402655183543</v>
      </c>
    </row>
    <row r="97" spans="1:14" x14ac:dyDescent="0.25">
      <c r="A97" s="86"/>
      <c r="B97" s="5" t="s">
        <v>9</v>
      </c>
      <c r="C97" s="17">
        <v>5.89</v>
      </c>
      <c r="D97" s="17">
        <v>5.65</v>
      </c>
      <c r="E97" s="17">
        <v>6.1</v>
      </c>
      <c r="F97" s="17">
        <v>6.2</v>
      </c>
      <c r="G97" s="17">
        <v>6.1</v>
      </c>
      <c r="H97" s="17">
        <v>6</v>
      </c>
      <c r="I97" s="17">
        <v>5.9</v>
      </c>
      <c r="J97" s="17">
        <v>5.8</v>
      </c>
      <c r="K97" s="17">
        <v>5.7</v>
      </c>
      <c r="L97" s="17">
        <v>5.6</v>
      </c>
      <c r="M97" s="17">
        <v>5.5</v>
      </c>
      <c r="N97" s="17">
        <v>5.3</v>
      </c>
    </row>
    <row r="98" spans="1:14" x14ac:dyDescent="0.25">
      <c r="A98" s="86"/>
      <c r="B98" s="33" t="s">
        <v>10</v>
      </c>
      <c r="C98" s="14">
        <v>8.36</v>
      </c>
      <c r="D98" s="14">
        <v>8.1999999999999993</v>
      </c>
      <c r="E98" s="14">
        <v>7.43</v>
      </c>
      <c r="F98" s="14">
        <v>7.82</v>
      </c>
      <c r="G98" s="14">
        <v>7.8</v>
      </c>
      <c r="H98" s="14">
        <v>7.73</v>
      </c>
      <c r="I98" s="14">
        <v>7.66</v>
      </c>
      <c r="J98" s="14">
        <v>7.6</v>
      </c>
      <c r="K98" s="14">
        <v>7.5</v>
      </c>
      <c r="L98" s="14">
        <v>8.6999999999999993</v>
      </c>
      <c r="M98" s="14">
        <v>7.6</v>
      </c>
      <c r="N98" s="17">
        <v>7.92</v>
      </c>
    </row>
    <row r="99" spans="1:14" ht="15" customHeight="1" x14ac:dyDescent="0.25">
      <c r="A99" s="95" t="s">
        <v>40</v>
      </c>
      <c r="B99" s="4" t="s">
        <v>3</v>
      </c>
      <c r="C99" s="16">
        <v>103726.5</v>
      </c>
      <c r="D99" s="16">
        <v>103272</v>
      </c>
      <c r="E99" s="16">
        <v>103000</v>
      </c>
      <c r="F99" s="16">
        <v>102625.88</v>
      </c>
      <c r="G99" s="16">
        <v>102719.78</v>
      </c>
      <c r="H99" s="16">
        <v>102930</v>
      </c>
      <c r="I99" s="16">
        <v>103325</v>
      </c>
      <c r="J99" s="16">
        <v>103509</v>
      </c>
      <c r="K99" s="16">
        <v>103703</v>
      </c>
      <c r="L99" s="16">
        <v>104265</v>
      </c>
      <c r="M99" s="16">
        <v>104451</v>
      </c>
      <c r="N99" s="16">
        <v>104786</v>
      </c>
    </row>
    <row r="100" spans="1:14" x14ac:dyDescent="0.25">
      <c r="A100" s="95"/>
      <c r="B100" s="4" t="s">
        <v>4</v>
      </c>
      <c r="C100" s="16">
        <v>103009.88535714291</v>
      </c>
      <c r="D100" s="16">
        <v>102708.2996153846</v>
      </c>
      <c r="E100" s="16">
        <v>102527.1712</v>
      </c>
      <c r="F100" s="16">
        <v>102280.4004</v>
      </c>
      <c r="G100" s="16">
        <v>102491.2184</v>
      </c>
      <c r="H100" s="16">
        <v>102646.04519999999</v>
      </c>
      <c r="I100" s="16">
        <v>102612.08749999999</v>
      </c>
      <c r="J100" s="16">
        <v>102704.0904347826</v>
      </c>
      <c r="K100" s="16">
        <v>102909.3930434783</v>
      </c>
      <c r="L100" s="16">
        <v>103422.9361904762</v>
      </c>
      <c r="M100" s="16">
        <v>103743.2461904762</v>
      </c>
      <c r="N100" s="16">
        <v>103974.6728571429</v>
      </c>
    </row>
    <row r="101" spans="1:14" x14ac:dyDescent="0.25">
      <c r="A101" s="95"/>
      <c r="B101" s="4" t="s">
        <v>5</v>
      </c>
      <c r="C101" s="16">
        <v>1871.986206682888</v>
      </c>
      <c r="D101" s="16">
        <v>1851.5632104478229</v>
      </c>
      <c r="E101" s="16">
        <v>1619.934893036653</v>
      </c>
      <c r="F101" s="16">
        <v>1578.6090876530111</v>
      </c>
      <c r="G101" s="16">
        <v>1611.5082642788441</v>
      </c>
      <c r="H101" s="16">
        <v>1810.14944258322</v>
      </c>
      <c r="I101" s="16">
        <v>2302.1602583778458</v>
      </c>
      <c r="J101" s="16">
        <v>2269.6875072282492</v>
      </c>
      <c r="K101" s="16">
        <v>2379.388785118862</v>
      </c>
      <c r="L101" s="16">
        <v>2466.109240024608</v>
      </c>
      <c r="M101" s="16">
        <v>2521.5901383838641</v>
      </c>
      <c r="N101" s="16">
        <v>2544.9741876021931</v>
      </c>
    </row>
    <row r="102" spans="1:14" x14ac:dyDescent="0.25">
      <c r="A102" s="95"/>
      <c r="B102" s="4" t="s">
        <v>9</v>
      </c>
      <c r="C102" s="16">
        <v>98582.27</v>
      </c>
      <c r="D102" s="16">
        <v>97900</v>
      </c>
      <c r="E102" s="16">
        <v>98100</v>
      </c>
      <c r="F102" s="16">
        <v>98000</v>
      </c>
      <c r="G102" s="16">
        <v>98000</v>
      </c>
      <c r="H102" s="16">
        <v>98000</v>
      </c>
      <c r="I102" s="16">
        <v>97967</v>
      </c>
      <c r="J102" s="16">
        <v>97295</v>
      </c>
      <c r="K102" s="16">
        <v>97198</v>
      </c>
      <c r="L102" s="16">
        <v>97637</v>
      </c>
      <c r="M102" s="16">
        <v>98200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105574.5</v>
      </c>
      <c r="D103" s="32">
        <v>105279.8</v>
      </c>
      <c r="E103" s="32">
        <v>105084.9</v>
      </c>
      <c r="F103" s="32">
        <v>104981.9</v>
      </c>
      <c r="G103" s="32">
        <v>105441.60000000001</v>
      </c>
      <c r="H103" s="32">
        <v>105906</v>
      </c>
      <c r="I103" s="32">
        <v>106401.1</v>
      </c>
      <c r="J103" s="32">
        <v>106862.1</v>
      </c>
      <c r="K103" s="32">
        <v>107353.8</v>
      </c>
      <c r="L103" s="32">
        <v>108758.5</v>
      </c>
      <c r="M103" s="32">
        <v>109452.7</v>
      </c>
      <c r="N103" s="32">
        <v>109867.4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F180-86FD-41EF-A0D8-935C164257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45658</v>
      </c>
    </row>
    <row r="11" spans="1:11" ht="15.75" x14ac:dyDescent="0.25">
      <c r="A11" s="1" t="s">
        <v>0</v>
      </c>
      <c r="B11" s="2">
        <v>45658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2843709</v>
      </c>
      <c r="D15" s="11">
        <v>3008738.54</v>
      </c>
      <c r="E15" s="11">
        <v>3200422</v>
      </c>
      <c r="F15" s="11">
        <v>3410161.0649999999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2828960.3453488369</v>
      </c>
      <c r="D16" s="13">
        <v>2997831.3960975609</v>
      </c>
      <c r="E16" s="13">
        <v>3174875.9282352938</v>
      </c>
      <c r="F16" s="13">
        <v>3382441.7368749999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91154.054227118366</v>
      </c>
      <c r="D17" s="13">
        <v>162758.99607891709</v>
      </c>
      <c r="E17" s="13">
        <v>182806.31680846569</v>
      </c>
      <c r="F17" s="13">
        <v>211281.9905988067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2330000</v>
      </c>
      <c r="D18" s="13">
        <v>2266183.41</v>
      </c>
      <c r="E18" s="13">
        <v>2379492.58</v>
      </c>
      <c r="F18" s="13">
        <v>2498467.21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2961684.23</v>
      </c>
      <c r="D19" s="13">
        <v>3394505</v>
      </c>
      <c r="E19" s="13">
        <v>3379516</v>
      </c>
      <c r="F19" s="13">
        <v>3659915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2294206</v>
      </c>
      <c r="D20" s="14">
        <v>2451397.6150000002</v>
      </c>
      <c r="E20" s="14">
        <v>2606233</v>
      </c>
      <c r="F20" s="14">
        <v>2804214.89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2295882.5079545458</v>
      </c>
      <c r="D21" s="14">
        <v>2450411.6707142862</v>
      </c>
      <c r="E21" s="14">
        <v>2593962.104848485</v>
      </c>
      <c r="F21" s="14">
        <v>2788484.7790625002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47823.564181863287</v>
      </c>
      <c r="D22" s="14">
        <v>78634.525326866351</v>
      </c>
      <c r="E22" s="14">
        <v>151814.46078688081</v>
      </c>
      <c r="F22" s="14">
        <v>112584.53332722789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2161347</v>
      </c>
      <c r="D23" s="14">
        <v>2281130</v>
      </c>
      <c r="E23" s="14">
        <v>1965664.34</v>
      </c>
      <c r="F23" s="14">
        <v>2572729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2440866.48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2384153.6549999998</v>
      </c>
      <c r="D25" s="12">
        <v>2546262.5</v>
      </c>
      <c r="E25" s="12">
        <v>2671511</v>
      </c>
      <c r="F25" s="12">
        <v>2827970.5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2382031.2825000011</v>
      </c>
      <c r="D26" s="12">
        <v>2538487.668095238</v>
      </c>
      <c r="E26" s="12">
        <v>2669563.7754545449</v>
      </c>
      <c r="F26" s="12">
        <v>2817575.3721874999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50463.638475766238</v>
      </c>
      <c r="D27" s="12">
        <v>80377.012907758879</v>
      </c>
      <c r="E27" s="12">
        <v>88850.309524979239</v>
      </c>
      <c r="F27" s="12">
        <v>101251.85566687259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2209615</v>
      </c>
      <c r="D28" s="12">
        <v>2352034</v>
      </c>
      <c r="E28" s="12">
        <v>2496988.11</v>
      </c>
      <c r="F28" s="12">
        <v>2643423.9700000002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2500630</v>
      </c>
      <c r="D29" s="12">
        <v>2708928</v>
      </c>
      <c r="E29" s="12">
        <v>2793541.3</v>
      </c>
      <c r="F29" s="12">
        <v>2955774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-84285.61</v>
      </c>
      <c r="D30" s="14">
        <v>-79308</v>
      </c>
      <c r="E30" s="14">
        <v>-56178.95</v>
      </c>
      <c r="F30" s="14">
        <v>-42406.99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-79753.697777777779</v>
      </c>
      <c r="D31" s="14">
        <v>-82043.954418604641</v>
      </c>
      <c r="E31" s="14">
        <v>-63621.976000000002</v>
      </c>
      <c r="F31" s="14">
        <v>-39347.117058823533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23975.00093792917</v>
      </c>
      <c r="D32" s="14">
        <v>36005.003009308588</v>
      </c>
      <c r="E32" s="14">
        <v>58083.252016884508</v>
      </c>
      <c r="F32" s="14">
        <v>61331.964818622087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-158875.15</v>
      </c>
      <c r="E33" s="14">
        <v>-208931</v>
      </c>
      <c r="F33" s="14">
        <v>-171872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-6132.09</v>
      </c>
      <c r="E34" s="14">
        <v>36713</v>
      </c>
      <c r="F34" s="14">
        <v>81691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81.2</v>
      </c>
      <c r="D35" s="12">
        <v>84.7</v>
      </c>
      <c r="E35" s="12">
        <v>87.25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81.090930232558108</v>
      </c>
      <c r="D36" s="12">
        <v>84.648604651162771</v>
      </c>
      <c r="E36" s="12">
        <v>87.414166666666659</v>
      </c>
      <c r="F36" s="12">
        <v>89.54285714285713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1.4865809509031249</v>
      </c>
      <c r="D37" s="12">
        <v>2.0845743900367082</v>
      </c>
      <c r="E37" s="12">
        <v>2.722033247409005</v>
      </c>
      <c r="F37" s="12">
        <v>3.380996695571024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77.459999999999994</v>
      </c>
      <c r="D38" s="12">
        <v>81</v>
      </c>
      <c r="E38" s="12">
        <v>83</v>
      </c>
      <c r="F38" s="12">
        <v>83.5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83.9</v>
      </c>
      <c r="D39" s="12">
        <v>90</v>
      </c>
      <c r="E39" s="12">
        <v>95.18</v>
      </c>
      <c r="F39" s="12">
        <v>98.54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-941075.77</v>
      </c>
      <c r="D40" s="14">
        <v>-972242.5</v>
      </c>
      <c r="E40" s="14">
        <v>-878811</v>
      </c>
      <c r="F40" s="14">
        <v>-885973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-889300.90352941188</v>
      </c>
      <c r="D41" s="14">
        <v>-901891.64031249995</v>
      </c>
      <c r="E41" s="14">
        <v>-837212.01919999986</v>
      </c>
      <c r="F41" s="14">
        <v>-813657.2354166666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261635.75327942349</v>
      </c>
      <c r="D42" s="14">
        <v>344259.64102594508</v>
      </c>
      <c r="E42" s="14">
        <v>376425.25635547662</v>
      </c>
      <c r="F42" s="14">
        <v>325048.6907981417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-1150255</v>
      </c>
      <c r="D43" s="14">
        <v>-1655519.25</v>
      </c>
      <c r="E43" s="14">
        <v>-1374141.64</v>
      </c>
      <c r="F43" s="14">
        <v>-1294917.79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-54121.23</v>
      </c>
      <c r="D44" s="30">
        <v>-52693.21</v>
      </c>
      <c r="E44" s="30">
        <v>154490.79</v>
      </c>
      <c r="F44" s="30">
        <v>-56454.02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</v>
      </c>
      <c r="D45" s="12">
        <v>5</v>
      </c>
      <c r="E45" s="12">
        <v>4.5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5.157333333333332</v>
      </c>
      <c r="D46" s="12">
        <v>5.0475000000000003</v>
      </c>
      <c r="E46" s="12">
        <v>4.5132000000000003</v>
      </c>
      <c r="F46" s="12">
        <v>4.3692000000000002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0.61409834848271261</v>
      </c>
      <c r="D47" s="12">
        <v>0.63276948584948534</v>
      </c>
      <c r="E47" s="12">
        <v>0.53142669610524207</v>
      </c>
      <c r="F47" s="12">
        <v>0.63590434291120668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3.8</v>
      </c>
      <c r="D48" s="12">
        <v>4</v>
      </c>
      <c r="E48" s="12">
        <v>3.5</v>
      </c>
      <c r="F48" s="12">
        <v>2.8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</v>
      </c>
      <c r="D49" s="12">
        <v>6.6</v>
      </c>
      <c r="E49" s="12">
        <v>5.4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4.8970370370370366</v>
      </c>
      <c r="D51" s="14">
        <v>4.2391999999999994</v>
      </c>
      <c r="E51" s="14">
        <v>3.738260869565218</v>
      </c>
      <c r="F51" s="14">
        <v>3.6456521739130441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0.96709244970054753</v>
      </c>
      <c r="D52" s="14">
        <v>0.6251461162533658</v>
      </c>
      <c r="E52" s="14">
        <v>0.59935307680192706</v>
      </c>
      <c r="F52" s="14">
        <v>0.64796763448182226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12551424.01</v>
      </c>
      <c r="D55" s="12">
        <v>13444683</v>
      </c>
      <c r="E55" s="12">
        <v>14210435</v>
      </c>
      <c r="F55" s="12">
        <v>15141199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12466853.8321875</v>
      </c>
      <c r="D56" s="12">
        <v>13372859.68903226</v>
      </c>
      <c r="E56" s="12">
        <v>14144913.45448276</v>
      </c>
      <c r="F56" s="12">
        <v>15037636.84965517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508927.61790299963</v>
      </c>
      <c r="D57" s="12">
        <v>383737.02127351938</v>
      </c>
      <c r="E57" s="12">
        <v>539815.19738395722</v>
      </c>
      <c r="F57" s="12">
        <v>573735.71494793438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10223330</v>
      </c>
      <c r="D58" s="12">
        <v>12163775.4</v>
      </c>
      <c r="E58" s="12">
        <v>12575649</v>
      </c>
      <c r="F58" s="12">
        <v>13556557.970000001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13061000</v>
      </c>
      <c r="D59" s="12">
        <v>14019508</v>
      </c>
      <c r="E59" s="12">
        <v>15016451</v>
      </c>
      <c r="F59" s="12">
        <v>16084288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61</v>
      </c>
      <c r="D63" s="9" t="s">
        <v>62</v>
      </c>
      <c r="E63" s="9" t="s">
        <v>63</v>
      </c>
      <c r="F63" s="9" t="s">
        <v>64</v>
      </c>
      <c r="G63" s="9" t="s">
        <v>66</v>
      </c>
      <c r="H63" s="9" t="s">
        <v>68</v>
      </c>
      <c r="I63" s="9" t="s">
        <v>67</v>
      </c>
      <c r="J63" s="9" t="s">
        <v>69</v>
      </c>
      <c r="K63" s="9" t="s">
        <v>70</v>
      </c>
      <c r="L63" s="9" t="s">
        <v>71</v>
      </c>
      <c r="M63" s="9" t="s">
        <v>72</v>
      </c>
      <c r="N63" s="59" t="s">
        <v>73</v>
      </c>
    </row>
    <row r="64" spans="1:14" ht="15" customHeight="1" x14ac:dyDescent="0.25">
      <c r="A64" s="94" t="s">
        <v>11</v>
      </c>
      <c r="B64" s="4" t="s">
        <v>3</v>
      </c>
      <c r="C64" s="16">
        <v>301146.26</v>
      </c>
      <c r="D64" s="16">
        <v>202319</v>
      </c>
      <c r="E64" s="16">
        <v>211000</v>
      </c>
      <c r="F64" s="16">
        <v>247389.2</v>
      </c>
      <c r="G64" s="16">
        <v>218787.15</v>
      </c>
      <c r="H64" s="16">
        <v>219885.34</v>
      </c>
      <c r="I64" s="16">
        <v>243000</v>
      </c>
      <c r="J64" s="16">
        <v>213148.78</v>
      </c>
      <c r="K64" s="16">
        <v>216291.935</v>
      </c>
      <c r="L64" s="16">
        <v>261434.7</v>
      </c>
      <c r="M64" s="16">
        <v>225341.45</v>
      </c>
      <c r="N64" s="16">
        <v>283153.87</v>
      </c>
    </row>
    <row r="65" spans="1:14" x14ac:dyDescent="0.25">
      <c r="A65" s="95"/>
      <c r="B65" s="4" t="s">
        <v>4</v>
      </c>
      <c r="C65" s="16">
        <v>298569.95674418611</v>
      </c>
      <c r="D65" s="16">
        <v>201347.47179487179</v>
      </c>
      <c r="E65" s="16">
        <v>209876.8025641026</v>
      </c>
      <c r="F65" s="16">
        <v>246609.82512820521</v>
      </c>
      <c r="G65" s="16">
        <v>217776.04368421051</v>
      </c>
      <c r="H65" s="16">
        <v>220531.85</v>
      </c>
      <c r="I65" s="16">
        <v>243154.50078947359</v>
      </c>
      <c r="J65" s="16">
        <v>212557.5055263158</v>
      </c>
      <c r="K65" s="16">
        <v>215744.55</v>
      </c>
      <c r="L65" s="16">
        <v>259027.52833333329</v>
      </c>
      <c r="M65" s="16">
        <v>224365.11428571431</v>
      </c>
      <c r="N65" s="16">
        <v>283418.8</v>
      </c>
    </row>
    <row r="66" spans="1:14" x14ac:dyDescent="0.25">
      <c r="A66" s="95"/>
      <c r="B66" s="4" t="s">
        <v>5</v>
      </c>
      <c r="C66" s="16">
        <v>11666.22124822582</v>
      </c>
      <c r="D66" s="16">
        <v>7832.2801601173414</v>
      </c>
      <c r="E66" s="16">
        <v>7207.0858900889789</v>
      </c>
      <c r="F66" s="16">
        <v>8084.4022540509786</v>
      </c>
      <c r="G66" s="16">
        <v>9048.0938360015243</v>
      </c>
      <c r="H66" s="16">
        <v>8578.8725768706827</v>
      </c>
      <c r="I66" s="16">
        <v>7788.8571423701642</v>
      </c>
      <c r="J66" s="16">
        <v>8065.9244151566409</v>
      </c>
      <c r="K66" s="16">
        <v>7141.4003533808809</v>
      </c>
      <c r="L66" s="16">
        <v>10721.24309465718</v>
      </c>
      <c r="M66" s="16">
        <v>9531.7306371604918</v>
      </c>
      <c r="N66" s="16">
        <v>13805.544889589281</v>
      </c>
    </row>
    <row r="67" spans="1:14" ht="15" customHeight="1" x14ac:dyDescent="0.25">
      <c r="A67" s="95"/>
      <c r="B67" s="4" t="s">
        <v>9</v>
      </c>
      <c r="C67" s="16">
        <v>250000</v>
      </c>
      <c r="D67" s="16">
        <v>171425</v>
      </c>
      <c r="E67" s="16">
        <v>192070</v>
      </c>
      <c r="F67" s="16">
        <v>227547</v>
      </c>
      <c r="G67" s="16">
        <v>196876</v>
      </c>
      <c r="H67" s="16">
        <v>201116</v>
      </c>
      <c r="I67" s="16">
        <v>222470.62</v>
      </c>
      <c r="J67" s="16">
        <v>185929.93</v>
      </c>
      <c r="K67" s="16">
        <v>181947.14</v>
      </c>
      <c r="L67" s="16">
        <v>221115</v>
      </c>
      <c r="M67" s="16">
        <v>183783.73</v>
      </c>
      <c r="N67" s="16">
        <v>232233.88</v>
      </c>
    </row>
    <row r="68" spans="1:14" x14ac:dyDescent="0.25">
      <c r="A68" s="95"/>
      <c r="B68" s="4" t="s">
        <v>10</v>
      </c>
      <c r="C68" s="16">
        <v>313994</v>
      </c>
      <c r="D68" s="16">
        <v>214732</v>
      </c>
      <c r="E68" s="16">
        <v>222962.86</v>
      </c>
      <c r="F68" s="16">
        <v>265797</v>
      </c>
      <c r="G68" s="16">
        <v>235570.47</v>
      </c>
      <c r="H68" s="16">
        <v>244405.69</v>
      </c>
      <c r="I68" s="16">
        <v>256689</v>
      </c>
      <c r="J68" s="16">
        <v>234720.87</v>
      </c>
      <c r="K68" s="16">
        <v>231142.98</v>
      </c>
      <c r="L68" s="16">
        <v>274861.43</v>
      </c>
      <c r="M68" s="16">
        <v>246396</v>
      </c>
      <c r="N68" s="16">
        <v>310549.08</v>
      </c>
    </row>
    <row r="69" spans="1:14" ht="15" customHeight="1" x14ac:dyDescent="0.25">
      <c r="A69" s="86" t="s">
        <v>6</v>
      </c>
      <c r="B69" s="5" t="s">
        <v>3</v>
      </c>
      <c r="C69" s="17">
        <v>254721.05</v>
      </c>
      <c r="D69" s="17">
        <v>143022.76</v>
      </c>
      <c r="E69" s="17">
        <v>176983.5</v>
      </c>
      <c r="F69" s="17">
        <v>207667</v>
      </c>
      <c r="G69" s="17">
        <v>171796.5</v>
      </c>
      <c r="H69" s="17">
        <v>174910</v>
      </c>
      <c r="I69" s="17">
        <v>198455.25</v>
      </c>
      <c r="J69" s="17">
        <v>166899.42499999999</v>
      </c>
      <c r="K69" s="17">
        <v>178837.14499999999</v>
      </c>
      <c r="L69" s="17">
        <v>218227</v>
      </c>
      <c r="M69" s="17">
        <v>175745.72500000001</v>
      </c>
      <c r="N69" s="17">
        <v>230982.595</v>
      </c>
    </row>
    <row r="70" spans="1:14" x14ac:dyDescent="0.25">
      <c r="A70" s="86"/>
      <c r="B70" s="5" t="s">
        <v>4</v>
      </c>
      <c r="C70" s="17">
        <v>254471.3695238095</v>
      </c>
      <c r="D70" s="17">
        <v>144819.32550000001</v>
      </c>
      <c r="E70" s="17">
        <v>175678.98300000001</v>
      </c>
      <c r="F70" s="17">
        <v>207395.19564102561</v>
      </c>
      <c r="G70" s="17">
        <v>170807.01449999999</v>
      </c>
      <c r="H70" s="17">
        <v>175081.7423076923</v>
      </c>
      <c r="I70" s="17">
        <v>197289.31307692311</v>
      </c>
      <c r="J70" s="17">
        <v>166818.13824999999</v>
      </c>
      <c r="K70" s="17">
        <v>181522.4215789474</v>
      </c>
      <c r="L70" s="17">
        <v>217136.85513513509</v>
      </c>
      <c r="M70" s="17">
        <v>176794.6908333333</v>
      </c>
      <c r="N70" s="17">
        <v>231303.985625</v>
      </c>
    </row>
    <row r="71" spans="1:14" x14ac:dyDescent="0.25">
      <c r="A71" s="86"/>
      <c r="B71" s="5" t="s">
        <v>5</v>
      </c>
      <c r="C71" s="17">
        <v>5383.9795318772294</v>
      </c>
      <c r="D71" s="17">
        <v>11227.229942148309</v>
      </c>
      <c r="E71" s="17">
        <v>6986.3838031846699</v>
      </c>
      <c r="F71" s="17">
        <v>8397.9576752010053</v>
      </c>
      <c r="G71" s="17">
        <v>8351.6555509781629</v>
      </c>
      <c r="H71" s="17">
        <v>7076.6801723163408</v>
      </c>
      <c r="I71" s="17">
        <v>6887.8856412247633</v>
      </c>
      <c r="J71" s="17">
        <v>8005.6034416170096</v>
      </c>
      <c r="K71" s="17">
        <v>9542.5314754466144</v>
      </c>
      <c r="L71" s="17">
        <v>9747.6057410324647</v>
      </c>
      <c r="M71" s="17">
        <v>8682.7739166185092</v>
      </c>
      <c r="N71" s="17">
        <v>11991.72883514245</v>
      </c>
    </row>
    <row r="72" spans="1:14" ht="15" customHeight="1" x14ac:dyDescent="0.25">
      <c r="A72" s="86"/>
      <c r="B72" s="5" t="s">
        <v>9</v>
      </c>
      <c r="C72" s="17">
        <v>240435</v>
      </c>
      <c r="D72" s="17">
        <v>111172</v>
      </c>
      <c r="E72" s="17">
        <v>157417</v>
      </c>
      <c r="F72" s="17">
        <v>184144</v>
      </c>
      <c r="G72" s="17">
        <v>153622</v>
      </c>
      <c r="H72" s="17">
        <v>157411</v>
      </c>
      <c r="I72" s="17">
        <v>173448</v>
      </c>
      <c r="J72" s="17">
        <v>145455</v>
      </c>
      <c r="K72" s="17">
        <v>157318.62</v>
      </c>
      <c r="L72" s="17">
        <v>186274.03</v>
      </c>
      <c r="M72" s="17">
        <v>163155.71</v>
      </c>
      <c r="N72" s="17">
        <v>202899</v>
      </c>
    </row>
    <row r="73" spans="1:14" x14ac:dyDescent="0.25">
      <c r="A73" s="86"/>
      <c r="B73" s="5" t="s">
        <v>10</v>
      </c>
      <c r="C73" s="17">
        <v>267216</v>
      </c>
      <c r="D73" s="17">
        <v>172018.79</v>
      </c>
      <c r="E73" s="17">
        <v>186974.36</v>
      </c>
      <c r="F73" s="17">
        <v>225095</v>
      </c>
      <c r="G73" s="17">
        <v>190793.95</v>
      </c>
      <c r="H73" s="17">
        <v>195235.57</v>
      </c>
      <c r="I73" s="17">
        <v>207492</v>
      </c>
      <c r="J73" s="17">
        <v>188495.8</v>
      </c>
      <c r="K73" s="17">
        <v>210141.5</v>
      </c>
      <c r="L73" s="17">
        <v>236187.58</v>
      </c>
      <c r="M73" s="17">
        <v>202899</v>
      </c>
      <c r="N73" s="17">
        <v>252832</v>
      </c>
    </row>
    <row r="74" spans="1:14" ht="15" customHeight="1" x14ac:dyDescent="0.25">
      <c r="A74" s="95" t="s">
        <v>7</v>
      </c>
      <c r="B74" s="4" t="s">
        <v>3</v>
      </c>
      <c r="C74" s="16">
        <v>172689</v>
      </c>
      <c r="D74" s="16">
        <v>182779.48</v>
      </c>
      <c r="E74" s="16">
        <v>179173</v>
      </c>
      <c r="F74" s="16">
        <v>192162.95</v>
      </c>
      <c r="G74" s="16">
        <v>230569.5</v>
      </c>
      <c r="H74" s="16">
        <v>212273.42</v>
      </c>
      <c r="I74" s="16">
        <v>203098.14</v>
      </c>
      <c r="J74" s="16">
        <v>188710</v>
      </c>
      <c r="K74" s="16">
        <v>184117.5</v>
      </c>
      <c r="L74" s="16">
        <v>185019</v>
      </c>
      <c r="M74" s="16">
        <v>193718</v>
      </c>
      <c r="N74" s="16">
        <v>235594.6</v>
      </c>
    </row>
    <row r="75" spans="1:14" x14ac:dyDescent="0.25">
      <c r="A75" s="95"/>
      <c r="B75" s="4" t="s">
        <v>4</v>
      </c>
      <c r="C75" s="16">
        <v>173387.2239534884</v>
      </c>
      <c r="D75" s="16">
        <v>190691.49902439021</v>
      </c>
      <c r="E75" s="16">
        <v>180149.03400000001</v>
      </c>
      <c r="F75" s="16">
        <v>191951.32615384611</v>
      </c>
      <c r="G75" s="16">
        <v>227126.742</v>
      </c>
      <c r="H75" s="16">
        <v>214760.66948717949</v>
      </c>
      <c r="I75" s="16">
        <v>204363.4161538461</v>
      </c>
      <c r="J75" s="16">
        <v>189087.2965</v>
      </c>
      <c r="K75" s="16">
        <v>187418.1702631579</v>
      </c>
      <c r="L75" s="16">
        <v>184461.1218918919</v>
      </c>
      <c r="M75" s="16">
        <v>194248.11756756759</v>
      </c>
      <c r="N75" s="16">
        <v>244571.8721875</v>
      </c>
    </row>
    <row r="76" spans="1:14" x14ac:dyDescent="0.25">
      <c r="A76" s="95"/>
      <c r="B76" s="4" t="s">
        <v>5</v>
      </c>
      <c r="C76" s="16">
        <v>5552.2164869537146</v>
      </c>
      <c r="D76" s="16">
        <v>22112.894134930619</v>
      </c>
      <c r="E76" s="16">
        <v>6549.7321925512779</v>
      </c>
      <c r="F76" s="16">
        <v>4353.6851107742004</v>
      </c>
      <c r="G76" s="16">
        <v>17968.551757054171</v>
      </c>
      <c r="H76" s="16">
        <v>13435.8647741922</v>
      </c>
      <c r="I76" s="16">
        <v>7185.2182622961982</v>
      </c>
      <c r="J76" s="16">
        <v>7601.4657500873873</v>
      </c>
      <c r="K76" s="16">
        <v>10312.57040369284</v>
      </c>
      <c r="L76" s="16">
        <v>5205.6556903450046</v>
      </c>
      <c r="M76" s="16">
        <v>7724.7444673753898</v>
      </c>
      <c r="N76" s="16">
        <v>33686.568898316968</v>
      </c>
    </row>
    <row r="77" spans="1:14" ht="15" customHeight="1" x14ac:dyDescent="0.25">
      <c r="A77" s="95"/>
      <c r="B77" s="4" t="s">
        <v>9</v>
      </c>
      <c r="C77" s="16">
        <v>165354</v>
      </c>
      <c r="D77" s="16">
        <v>152606</v>
      </c>
      <c r="E77" s="16">
        <v>161781</v>
      </c>
      <c r="F77" s="16">
        <v>183381</v>
      </c>
      <c r="G77" s="16">
        <v>184992</v>
      </c>
      <c r="H77" s="16">
        <v>191943.33</v>
      </c>
      <c r="I77" s="16">
        <v>193866</v>
      </c>
      <c r="J77" s="16">
        <v>174367</v>
      </c>
      <c r="K77" s="16">
        <v>171916.17</v>
      </c>
      <c r="L77" s="16">
        <v>174827.34</v>
      </c>
      <c r="M77" s="16">
        <v>180838</v>
      </c>
      <c r="N77" s="16">
        <v>193718</v>
      </c>
    </row>
    <row r="78" spans="1:14" x14ac:dyDescent="0.25">
      <c r="A78" s="95"/>
      <c r="B78" s="4" t="s">
        <v>10</v>
      </c>
      <c r="C78" s="16">
        <v>186473</v>
      </c>
      <c r="D78" s="16">
        <v>253365</v>
      </c>
      <c r="E78" s="16">
        <v>200943</v>
      </c>
      <c r="F78" s="16">
        <v>203046.55</v>
      </c>
      <c r="G78" s="16">
        <v>264398.37</v>
      </c>
      <c r="H78" s="16">
        <v>258007</v>
      </c>
      <c r="I78" s="16">
        <v>229957</v>
      </c>
      <c r="J78" s="16">
        <v>209680.5</v>
      </c>
      <c r="K78" s="16">
        <v>210014</v>
      </c>
      <c r="L78" s="16">
        <v>196376.6</v>
      </c>
      <c r="M78" s="16">
        <v>213857</v>
      </c>
      <c r="N78" s="16">
        <v>344517.89</v>
      </c>
    </row>
    <row r="79" spans="1:14" x14ac:dyDescent="0.25">
      <c r="A79" s="86" t="s">
        <v>8</v>
      </c>
      <c r="B79" s="5" t="s">
        <v>3</v>
      </c>
      <c r="C79" s="17">
        <v>83418.58</v>
      </c>
      <c r="D79" s="17">
        <v>-41320.5</v>
      </c>
      <c r="E79" s="17">
        <v>-3478.48</v>
      </c>
      <c r="F79" s="17">
        <v>16440</v>
      </c>
      <c r="G79" s="17">
        <v>-58787.5</v>
      </c>
      <c r="H79" s="17">
        <v>-37682.589999999997</v>
      </c>
      <c r="I79" s="17">
        <v>-3988.19</v>
      </c>
      <c r="J79" s="17">
        <v>-20935</v>
      </c>
      <c r="K79" s="17">
        <v>-6187.5</v>
      </c>
      <c r="L79" s="17">
        <v>35522</v>
      </c>
      <c r="M79" s="17">
        <v>-19000</v>
      </c>
      <c r="N79" s="17">
        <v>3283</v>
      </c>
    </row>
    <row r="80" spans="1:14" x14ac:dyDescent="0.25">
      <c r="A80" s="86"/>
      <c r="B80" s="5" t="s">
        <v>4</v>
      </c>
      <c r="C80" s="17">
        <v>80759.257906976738</v>
      </c>
      <c r="D80" s="17">
        <v>-45674.832250000007</v>
      </c>
      <c r="E80" s="17">
        <v>-4008.6370000000002</v>
      </c>
      <c r="F80" s="17">
        <v>16402.27756097561</v>
      </c>
      <c r="G80" s="17">
        <v>-56768.564749999998</v>
      </c>
      <c r="H80" s="17">
        <v>-39177.507749999997</v>
      </c>
      <c r="I80" s="17">
        <v>-6738.8205128205136</v>
      </c>
      <c r="J80" s="17">
        <v>-21907.22205128206</v>
      </c>
      <c r="K80" s="17">
        <v>-6854.7168421052629</v>
      </c>
      <c r="L80" s="17">
        <v>32865.68</v>
      </c>
      <c r="M80" s="17">
        <v>-18082.955675675668</v>
      </c>
      <c r="N80" s="17">
        <v>-11550.97393939394</v>
      </c>
    </row>
    <row r="81" spans="1:14" x14ac:dyDescent="0.25">
      <c r="A81" s="86"/>
      <c r="B81" s="5" t="s">
        <v>5</v>
      </c>
      <c r="C81" s="17">
        <v>9697.2059334403275</v>
      </c>
      <c r="D81" s="17">
        <v>18797.782105755148</v>
      </c>
      <c r="E81" s="17">
        <v>6721.8498513671138</v>
      </c>
      <c r="F81" s="17">
        <v>8370.5942709032843</v>
      </c>
      <c r="G81" s="17">
        <v>16073.449908318709</v>
      </c>
      <c r="H81" s="17">
        <v>17667.463561038348</v>
      </c>
      <c r="I81" s="17">
        <v>10443.720246630441</v>
      </c>
      <c r="J81" s="17">
        <v>7733.7523092318097</v>
      </c>
      <c r="K81" s="17">
        <v>10784.3898541284</v>
      </c>
      <c r="L81" s="17">
        <v>12174.380889234621</v>
      </c>
      <c r="M81" s="17">
        <v>12461.249997154629</v>
      </c>
      <c r="N81" s="17">
        <v>36715.866910521203</v>
      </c>
    </row>
    <row r="82" spans="1:14" x14ac:dyDescent="0.25">
      <c r="A82" s="86"/>
      <c r="B82" s="5" t="s">
        <v>9</v>
      </c>
      <c r="C82" s="17">
        <v>47342</v>
      </c>
      <c r="D82" s="17">
        <v>-84249.54</v>
      </c>
      <c r="E82" s="17">
        <v>-19363</v>
      </c>
      <c r="F82" s="17">
        <v>-1755</v>
      </c>
      <c r="G82" s="17">
        <v>-79703</v>
      </c>
      <c r="H82" s="17">
        <v>-83189</v>
      </c>
      <c r="I82" s="17">
        <v>-39122</v>
      </c>
      <c r="J82" s="17">
        <v>-43706</v>
      </c>
      <c r="K82" s="17">
        <v>-30014</v>
      </c>
      <c r="L82" s="17">
        <v>-2454</v>
      </c>
      <c r="M82" s="17">
        <v>-43594</v>
      </c>
      <c r="N82" s="17">
        <v>-113788.7</v>
      </c>
    </row>
    <row r="83" spans="1:14" x14ac:dyDescent="0.25">
      <c r="A83" s="86"/>
      <c r="B83" s="33" t="s">
        <v>10</v>
      </c>
      <c r="C83" s="14">
        <v>98119</v>
      </c>
      <c r="D83" s="14">
        <v>-12439</v>
      </c>
      <c r="E83" s="14">
        <v>9455.81</v>
      </c>
      <c r="F83" s="14">
        <v>36772</v>
      </c>
      <c r="G83" s="14">
        <v>-12399</v>
      </c>
      <c r="H83" s="14">
        <v>8488.06</v>
      </c>
      <c r="I83" s="14">
        <v>5367</v>
      </c>
      <c r="J83" s="14">
        <v>-5412.24</v>
      </c>
      <c r="K83" s="14">
        <v>16613.5</v>
      </c>
      <c r="L83" s="14">
        <v>49377.37</v>
      </c>
      <c r="M83" s="17">
        <v>13753</v>
      </c>
      <c r="N83" s="17">
        <v>40466</v>
      </c>
    </row>
    <row r="84" spans="1:14" ht="15" customHeight="1" x14ac:dyDescent="0.25">
      <c r="A84" s="95" t="s">
        <v>32</v>
      </c>
      <c r="B84" s="4" t="s">
        <v>3</v>
      </c>
      <c r="C84" s="16">
        <v>13065.51</v>
      </c>
      <c r="D84" s="16">
        <v>-106612</v>
      </c>
      <c r="E84" s="16">
        <v>-73502.244999999995</v>
      </c>
      <c r="F84" s="16">
        <v>-57453.144999999997</v>
      </c>
      <c r="G84" s="16">
        <v>-129482.5</v>
      </c>
      <c r="H84" s="16">
        <v>-112712.54</v>
      </c>
      <c r="I84" s="16">
        <v>-78484.5</v>
      </c>
      <c r="J84" s="16">
        <v>-98166.55</v>
      </c>
      <c r="K84" s="16">
        <v>-85412</v>
      </c>
      <c r="L84" s="16">
        <v>-44411.21</v>
      </c>
      <c r="M84" s="16">
        <v>-92758.35</v>
      </c>
      <c r="N84" s="16">
        <v>-76032.36</v>
      </c>
    </row>
    <row r="85" spans="1:14" x14ac:dyDescent="0.25">
      <c r="A85" s="95"/>
      <c r="B85" s="4" t="s">
        <v>4</v>
      </c>
      <c r="C85" s="16">
        <v>12994.41090909091</v>
      </c>
      <c r="D85" s="16">
        <v>-106319.007</v>
      </c>
      <c r="E85" s="16">
        <v>-71627.011333333328</v>
      </c>
      <c r="F85" s="16">
        <v>-54861.846333333327</v>
      </c>
      <c r="G85" s="16">
        <v>-120790.997</v>
      </c>
      <c r="H85" s="16">
        <v>-109466.0986666667</v>
      </c>
      <c r="I85" s="16">
        <v>-78416.895999999993</v>
      </c>
      <c r="J85" s="16">
        <v>-95019.445000000007</v>
      </c>
      <c r="K85" s="16">
        <v>-81273.382142857139</v>
      </c>
      <c r="L85" s="16">
        <v>-43863.920357142852</v>
      </c>
      <c r="M85" s="16">
        <v>-88720.570714285728</v>
      </c>
      <c r="N85" s="16">
        <v>-85845.127692307709</v>
      </c>
    </row>
    <row r="86" spans="1:14" x14ac:dyDescent="0.25">
      <c r="A86" s="95"/>
      <c r="B86" s="4" t="s">
        <v>5</v>
      </c>
      <c r="C86" s="16">
        <v>23022.55620269234</v>
      </c>
      <c r="D86" s="16">
        <v>32963.962789788689</v>
      </c>
      <c r="E86" s="16">
        <v>20043.038294562219</v>
      </c>
      <c r="F86" s="16">
        <v>26089.607630835071</v>
      </c>
      <c r="G86" s="16">
        <v>32147.117790641631</v>
      </c>
      <c r="H86" s="16">
        <v>37973.37354923004</v>
      </c>
      <c r="I86" s="16">
        <v>16880.66531536201</v>
      </c>
      <c r="J86" s="16">
        <v>20592.298775628311</v>
      </c>
      <c r="K86" s="16">
        <v>24092.485334668669</v>
      </c>
      <c r="L86" s="16">
        <v>26063.043116065001</v>
      </c>
      <c r="M86" s="16">
        <v>26705.86887919845</v>
      </c>
      <c r="N86" s="16">
        <v>33367.640087825966</v>
      </c>
    </row>
    <row r="87" spans="1:14" x14ac:dyDescent="0.25">
      <c r="A87" s="95"/>
      <c r="B87" s="4" t="s">
        <v>9</v>
      </c>
      <c r="C87" s="16">
        <v>-35103</v>
      </c>
      <c r="D87" s="16">
        <v>-163455.46</v>
      </c>
      <c r="E87" s="16">
        <v>-98459</v>
      </c>
      <c r="F87" s="16">
        <v>-104333</v>
      </c>
      <c r="G87" s="16">
        <v>-159077.57999999999</v>
      </c>
      <c r="H87" s="16">
        <v>-216743.7</v>
      </c>
      <c r="I87" s="16">
        <v>-108928</v>
      </c>
      <c r="J87" s="16">
        <v>-128513</v>
      </c>
      <c r="K87" s="16">
        <v>-131889.60999999999</v>
      </c>
      <c r="L87" s="16">
        <v>-135971</v>
      </c>
      <c r="M87" s="16">
        <v>-134597</v>
      </c>
      <c r="N87" s="16">
        <v>-179993.45</v>
      </c>
    </row>
    <row r="88" spans="1:14" ht="15.75" thickBot="1" x14ac:dyDescent="0.3">
      <c r="A88" s="99"/>
      <c r="B88" s="7" t="s">
        <v>10</v>
      </c>
      <c r="C88" s="32">
        <v>76772.600000000006</v>
      </c>
      <c r="D88" s="32">
        <v>-13371</v>
      </c>
      <c r="E88" s="32">
        <v>-13849.54</v>
      </c>
      <c r="F88" s="32">
        <v>29136.22</v>
      </c>
      <c r="G88" s="32">
        <v>-28355.39</v>
      </c>
      <c r="H88" s="32">
        <v>4499.83</v>
      </c>
      <c r="I88" s="32">
        <v>-26796.73</v>
      </c>
      <c r="J88" s="32">
        <v>-41236.65</v>
      </c>
      <c r="K88" s="32">
        <v>-21731.65</v>
      </c>
      <c r="L88" s="32">
        <v>8999.82</v>
      </c>
      <c r="M88" s="32">
        <v>-18705</v>
      </c>
      <c r="N88" s="32">
        <v>-28810.66</v>
      </c>
    </row>
    <row r="89" spans="1:14" ht="15" customHeight="1" x14ac:dyDescent="0.25">
      <c r="A89" s="95" t="s">
        <v>37</v>
      </c>
      <c r="B89" s="4" t="s">
        <v>3</v>
      </c>
      <c r="C89" s="16">
        <v>7.0000000000000007E-2</v>
      </c>
      <c r="D89" s="16">
        <v>1.3</v>
      </c>
      <c r="E89" s="16">
        <v>0.43</v>
      </c>
      <c r="F89" s="16">
        <v>0.47</v>
      </c>
      <c r="G89" s="16">
        <v>0.32</v>
      </c>
      <c r="H89" s="16">
        <v>0.26500000000000001</v>
      </c>
      <c r="I89" s="16">
        <v>0.26</v>
      </c>
      <c r="J89" s="16">
        <v>0.22</v>
      </c>
      <c r="K89" s="16">
        <v>0.3</v>
      </c>
      <c r="L89" s="16">
        <v>0.35499999999999998</v>
      </c>
      <c r="M89" s="16">
        <v>0.34</v>
      </c>
      <c r="N89" s="16">
        <v>0.5</v>
      </c>
    </row>
    <row r="90" spans="1:14" x14ac:dyDescent="0.25">
      <c r="A90" s="95"/>
      <c r="B90" s="4" t="s">
        <v>4</v>
      </c>
      <c r="C90" s="16">
        <v>8.925925925925926E-2</v>
      </c>
      <c r="D90" s="16">
        <v>1.1544000000000001</v>
      </c>
      <c r="E90" s="16">
        <v>0.42359999999999992</v>
      </c>
      <c r="F90" s="16">
        <v>0.4459999999999999</v>
      </c>
      <c r="G90" s="16">
        <v>0.32360000000000011</v>
      </c>
      <c r="H90" s="16">
        <v>0.27041666666666658</v>
      </c>
      <c r="I90" s="16">
        <v>0.28679999999999989</v>
      </c>
      <c r="J90" s="16">
        <v>0.2208</v>
      </c>
      <c r="K90" s="16">
        <v>0.30083333333333329</v>
      </c>
      <c r="L90" s="16">
        <v>0.37874999999999998</v>
      </c>
      <c r="M90" s="16">
        <v>0.33208333333333329</v>
      </c>
      <c r="N90" s="16">
        <v>0.53304347826086951</v>
      </c>
    </row>
    <row r="91" spans="1:14" x14ac:dyDescent="0.25">
      <c r="A91" s="95"/>
      <c r="B91" s="4" t="s">
        <v>5</v>
      </c>
      <c r="C91" s="16">
        <v>0.22542141605183569</v>
      </c>
      <c r="D91" s="16">
        <v>0.42323240266627349</v>
      </c>
      <c r="E91" s="16">
        <v>5.943343615620196E-2</v>
      </c>
      <c r="F91" s="16">
        <v>7.3371202343517128E-2</v>
      </c>
      <c r="G91" s="16">
        <v>7.6205861541835049E-2</v>
      </c>
      <c r="H91" s="16">
        <v>7.2079615804281003E-2</v>
      </c>
      <c r="I91" s="16">
        <v>0.1241544736742633</v>
      </c>
      <c r="J91" s="16">
        <v>9.6130120149722068E-2</v>
      </c>
      <c r="K91" s="16">
        <v>0.11178071182557341</v>
      </c>
      <c r="L91" s="16">
        <v>0.10292726431383691</v>
      </c>
      <c r="M91" s="16">
        <v>0.11275132956573319</v>
      </c>
      <c r="N91" s="16">
        <v>0.14592759046896869</v>
      </c>
    </row>
    <row r="92" spans="1:14" ht="15" customHeight="1" x14ac:dyDescent="0.25">
      <c r="A92" s="95"/>
      <c r="B92" s="4" t="s">
        <v>9</v>
      </c>
      <c r="C92" s="16">
        <v>-0.32</v>
      </c>
      <c r="D92" s="16">
        <v>0.32</v>
      </c>
      <c r="E92" s="16">
        <v>0.28999999999999998</v>
      </c>
      <c r="F92" s="16">
        <v>0.28000000000000003</v>
      </c>
      <c r="G92" s="16">
        <v>0.16</v>
      </c>
      <c r="H92" s="16">
        <v>0.1</v>
      </c>
      <c r="I92" s="16">
        <v>0</v>
      </c>
      <c r="J92" s="16">
        <v>0</v>
      </c>
      <c r="K92" s="16">
        <v>0.09</v>
      </c>
      <c r="L92" s="16">
        <v>0.24</v>
      </c>
      <c r="M92" s="16">
        <v>0.14000000000000001</v>
      </c>
      <c r="N92" s="16">
        <v>0.33</v>
      </c>
    </row>
    <row r="93" spans="1:14" x14ac:dyDescent="0.25">
      <c r="A93" s="95"/>
      <c r="B93" s="4" t="s">
        <v>10</v>
      </c>
      <c r="C93" s="16">
        <v>0.47</v>
      </c>
      <c r="D93" s="16">
        <v>1.57</v>
      </c>
      <c r="E93" s="16">
        <v>0.54</v>
      </c>
      <c r="F93" s="16">
        <v>0.53</v>
      </c>
      <c r="G93" s="16">
        <v>0.52</v>
      </c>
      <c r="H93" s="16">
        <v>0.41</v>
      </c>
      <c r="I93" s="16">
        <v>0.54</v>
      </c>
      <c r="J93" s="16">
        <v>0.47</v>
      </c>
      <c r="K93" s="16">
        <v>0.56000000000000005</v>
      </c>
      <c r="L93" s="16">
        <v>0.63</v>
      </c>
      <c r="M93" s="16">
        <v>0.56999999999999995</v>
      </c>
      <c r="N93" s="16">
        <v>0.97</v>
      </c>
    </row>
    <row r="94" spans="1:14" x14ac:dyDescent="0.25">
      <c r="A94" s="86" t="s">
        <v>39</v>
      </c>
      <c r="B94" s="5" t="s">
        <v>3</v>
      </c>
      <c r="C94" s="17">
        <v>6.43</v>
      </c>
      <c r="D94" s="17">
        <v>6.6</v>
      </c>
      <c r="E94" s="17">
        <v>6.8</v>
      </c>
      <c r="F94" s="17">
        <v>6.83</v>
      </c>
      <c r="G94" s="17">
        <v>6.8250000000000002</v>
      </c>
      <c r="H94" s="17">
        <v>6.7</v>
      </c>
      <c r="I94" s="17">
        <v>6.8</v>
      </c>
      <c r="J94" s="17">
        <v>6.95</v>
      </c>
      <c r="K94" s="17">
        <v>6.72</v>
      </c>
      <c r="L94" s="17">
        <v>6.7</v>
      </c>
      <c r="M94" s="17">
        <v>6.8</v>
      </c>
      <c r="N94" s="17">
        <v>6.8</v>
      </c>
    </row>
    <row r="95" spans="1:14" x14ac:dyDescent="0.25">
      <c r="A95" s="86"/>
      <c r="B95" s="5" t="s">
        <v>4</v>
      </c>
      <c r="C95" s="17">
        <v>6.5424137931034467</v>
      </c>
      <c r="D95" s="17">
        <v>6.6729629629629628</v>
      </c>
      <c r="E95" s="17">
        <v>6.9092592592592599</v>
      </c>
      <c r="F95" s="17">
        <v>6.8792592592592614</v>
      </c>
      <c r="G95" s="17">
        <v>6.9003571428571417</v>
      </c>
      <c r="H95" s="17">
        <v>6.8432142857142848</v>
      </c>
      <c r="I95" s="17">
        <v>6.8889285714285693</v>
      </c>
      <c r="J95" s="17">
        <v>6.892500000000001</v>
      </c>
      <c r="K95" s="17">
        <v>6.8238461538461532</v>
      </c>
      <c r="L95" s="17">
        <v>6.7884615384615374</v>
      </c>
      <c r="M95" s="17">
        <v>6.768461538461537</v>
      </c>
      <c r="N95" s="17">
        <v>6.7800000000000011</v>
      </c>
    </row>
    <row r="96" spans="1:14" x14ac:dyDescent="0.25">
      <c r="A96" s="86"/>
      <c r="B96" s="5" t="s">
        <v>5</v>
      </c>
      <c r="C96" s="17">
        <v>0.45641972516231311</v>
      </c>
      <c r="D96" s="17">
        <v>0.38805050042899158</v>
      </c>
      <c r="E96" s="17">
        <v>0.49199691936125861</v>
      </c>
      <c r="F96" s="17">
        <v>0.49021130393649898</v>
      </c>
      <c r="G96" s="17">
        <v>0.63077543191110863</v>
      </c>
      <c r="H96" s="17">
        <v>0.65803891346956955</v>
      </c>
      <c r="I96" s="17">
        <v>0.67249859857055849</v>
      </c>
      <c r="J96" s="17">
        <v>0.66966340356486131</v>
      </c>
      <c r="K96" s="17">
        <v>0.68450318873224769</v>
      </c>
      <c r="L96" s="17">
        <v>0.63577160872560101</v>
      </c>
      <c r="M96" s="17">
        <v>0.66449795971209591</v>
      </c>
      <c r="N96" s="17">
        <v>0.69011198037314581</v>
      </c>
    </row>
    <row r="97" spans="1:14" x14ac:dyDescent="0.25">
      <c r="A97" s="86"/>
      <c r="B97" s="5" t="s">
        <v>9</v>
      </c>
      <c r="C97" s="17">
        <v>6.14</v>
      </c>
      <c r="D97" s="17">
        <v>6.16</v>
      </c>
      <c r="E97" s="17">
        <v>6.18</v>
      </c>
      <c r="F97" s="17">
        <v>6.2</v>
      </c>
      <c r="G97" s="17">
        <v>5.9</v>
      </c>
      <c r="H97" s="17">
        <v>5.7</v>
      </c>
      <c r="I97" s="17">
        <v>5.7</v>
      </c>
      <c r="J97" s="17">
        <v>5.7</v>
      </c>
      <c r="K97" s="17">
        <v>5.5</v>
      </c>
      <c r="L97" s="17">
        <v>5.6</v>
      </c>
      <c r="M97" s="17">
        <v>5.4</v>
      </c>
      <c r="N97" s="17">
        <v>5.2</v>
      </c>
    </row>
    <row r="98" spans="1:14" x14ac:dyDescent="0.25">
      <c r="A98" s="86"/>
      <c r="B98" s="33" t="s">
        <v>10</v>
      </c>
      <c r="C98" s="14">
        <v>8.1999999999999993</v>
      </c>
      <c r="D98" s="14">
        <v>7.43</v>
      </c>
      <c r="E98" s="14">
        <v>7.7</v>
      </c>
      <c r="F98" s="14">
        <v>7.86</v>
      </c>
      <c r="G98" s="14">
        <v>8.6999999999999993</v>
      </c>
      <c r="H98" s="14">
        <v>8.6999999999999993</v>
      </c>
      <c r="I98" s="14">
        <v>8.8000000000000007</v>
      </c>
      <c r="J98" s="14">
        <v>8.8000000000000007</v>
      </c>
      <c r="K98" s="14">
        <v>8.6999999999999993</v>
      </c>
      <c r="L98" s="14">
        <v>8</v>
      </c>
      <c r="M98" s="17">
        <v>8.1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103466</v>
      </c>
      <c r="D99" s="16">
        <v>103069</v>
      </c>
      <c r="E99" s="16">
        <v>102731</v>
      </c>
      <c r="F99" s="16">
        <v>102920</v>
      </c>
      <c r="G99" s="16">
        <v>103121</v>
      </c>
      <c r="H99" s="16">
        <v>103357</v>
      </c>
      <c r="I99" s="16">
        <v>103595</v>
      </c>
      <c r="J99" s="16">
        <v>103747</v>
      </c>
      <c r="K99" s="16">
        <v>104162</v>
      </c>
      <c r="L99" s="16">
        <v>104506</v>
      </c>
      <c r="M99" s="16">
        <v>104681</v>
      </c>
      <c r="N99" s="16">
        <v>104631</v>
      </c>
    </row>
    <row r="100" spans="1:14" x14ac:dyDescent="0.25">
      <c r="A100" s="95"/>
      <c r="B100" s="4" t="s">
        <v>4</v>
      </c>
      <c r="C100" s="16">
        <v>102721.36</v>
      </c>
      <c r="D100" s="16">
        <v>102654.88217391309</v>
      </c>
      <c r="E100" s="16">
        <v>102463.6347826087</v>
      </c>
      <c r="F100" s="16">
        <v>102590.5626086956</v>
      </c>
      <c r="G100" s="16">
        <v>102710.37695652169</v>
      </c>
      <c r="H100" s="16">
        <v>102863.0286956522</v>
      </c>
      <c r="I100" s="16">
        <v>102960.9886956522</v>
      </c>
      <c r="J100" s="16">
        <v>103005.6647826087</v>
      </c>
      <c r="K100" s="16">
        <v>103616.279047619</v>
      </c>
      <c r="L100" s="16">
        <v>103910.9366666667</v>
      </c>
      <c r="M100" s="16">
        <v>104127.5176190476</v>
      </c>
      <c r="N100" s="16">
        <v>104402.7110526316</v>
      </c>
    </row>
    <row r="101" spans="1:14" x14ac:dyDescent="0.25">
      <c r="A101" s="95"/>
      <c r="B101" s="4" t="s">
        <v>5</v>
      </c>
      <c r="C101" s="16">
        <v>1832.467544557978</v>
      </c>
      <c r="D101" s="16">
        <v>1556.7992720729519</v>
      </c>
      <c r="E101" s="16">
        <v>1532.0149800385279</v>
      </c>
      <c r="F101" s="16">
        <v>1660.4645930095401</v>
      </c>
      <c r="G101" s="16">
        <v>1877.7884462687271</v>
      </c>
      <c r="H101" s="16">
        <v>2119.1676269411751</v>
      </c>
      <c r="I101" s="16">
        <v>2272.2121872893881</v>
      </c>
      <c r="J101" s="16">
        <v>2236.1466585093299</v>
      </c>
      <c r="K101" s="16">
        <v>2370.6689907216169</v>
      </c>
      <c r="L101" s="16">
        <v>2397.1563439361571</v>
      </c>
      <c r="M101" s="16">
        <v>2421.9680993561869</v>
      </c>
      <c r="N101" s="16">
        <v>2495.3444035797202</v>
      </c>
    </row>
    <row r="102" spans="1:14" x14ac:dyDescent="0.25">
      <c r="A102" s="95"/>
      <c r="B102" s="4" t="s">
        <v>9</v>
      </c>
      <c r="C102" s="16">
        <v>97900</v>
      </c>
      <c r="D102" s="16">
        <v>98100</v>
      </c>
      <c r="E102" s="16">
        <v>98000</v>
      </c>
      <c r="F102" s="16">
        <v>98000</v>
      </c>
      <c r="G102" s="16">
        <v>98000</v>
      </c>
      <c r="H102" s="16">
        <v>97928</v>
      </c>
      <c r="I102" s="16">
        <v>97256</v>
      </c>
      <c r="J102" s="16">
        <v>97159</v>
      </c>
      <c r="K102" s="16">
        <v>97598</v>
      </c>
      <c r="L102" s="16">
        <v>98200</v>
      </c>
      <c r="M102" s="16">
        <v>98500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105210.6</v>
      </c>
      <c r="D103" s="32">
        <v>105010.3</v>
      </c>
      <c r="E103" s="32">
        <v>104902</v>
      </c>
      <c r="F103" s="32">
        <v>105355.9</v>
      </c>
      <c r="G103" s="32">
        <v>105814.39999999999</v>
      </c>
      <c r="H103" s="32">
        <v>106303.7</v>
      </c>
      <c r="I103" s="32">
        <v>106758.9</v>
      </c>
      <c r="J103" s="32">
        <v>105694</v>
      </c>
      <c r="K103" s="32">
        <v>107938.6</v>
      </c>
      <c r="L103" s="32">
        <v>108637.2</v>
      </c>
      <c r="M103" s="32">
        <v>109210.6</v>
      </c>
      <c r="N103" s="32">
        <v>109734.1</v>
      </c>
    </row>
  </sheetData>
  <mergeCells count="20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35:A39"/>
    <mergeCell ref="A40:A44"/>
    <mergeCell ref="A45:A49"/>
    <mergeCell ref="A50:A54"/>
    <mergeCell ref="A55:A59"/>
    <mergeCell ref="A30:A34"/>
    <mergeCell ref="A13:K13"/>
    <mergeCell ref="A14:B14"/>
    <mergeCell ref="A15:A19"/>
    <mergeCell ref="A20:A24"/>
    <mergeCell ref="A25:A29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7B9A-976D-482E-A51D-0168712C227A}">
  <dimension ref="A10:N103"/>
  <sheetViews>
    <sheetView topLeftCell="A12" workbookViewId="0">
      <selection activeCell="H29" sqref="H29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45689</v>
      </c>
    </row>
    <row r="11" spans="1:11" ht="15.75" x14ac:dyDescent="0.25">
      <c r="A11" s="1" t="s">
        <v>0</v>
      </c>
      <c r="B11" s="2">
        <v>45689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2848794.68</v>
      </c>
      <c r="D15" s="11">
        <v>3027219</v>
      </c>
      <c r="E15" s="11">
        <v>3230776</v>
      </c>
      <c r="F15" s="11">
        <v>3457886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2792506.812653061</v>
      </c>
      <c r="D16" s="13">
        <v>2937146.8708888888</v>
      </c>
      <c r="E16" s="13">
        <v>3182923.8502777782</v>
      </c>
      <c r="F16" s="13">
        <v>3360607.8917142861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225473.6715219481</v>
      </c>
      <c r="D17" s="13">
        <v>319669.37954836647</v>
      </c>
      <c r="E17" s="13">
        <v>189305.0307596708</v>
      </c>
      <c r="F17" s="13">
        <v>324318.66081467899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1802436.5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3394505</v>
      </c>
      <c r="E19" s="13">
        <v>3380668</v>
      </c>
      <c r="F19" s="13">
        <v>3704540.49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2301773.9700000002</v>
      </c>
      <c r="D20" s="14">
        <v>2454106</v>
      </c>
      <c r="E20" s="14">
        <v>2626693.46</v>
      </c>
      <c r="F20" s="14">
        <v>2792708.86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2288050.9653846151</v>
      </c>
      <c r="D21" s="14">
        <v>2416158.0736170211</v>
      </c>
      <c r="E21" s="14">
        <v>2593713.9651282048</v>
      </c>
      <c r="F21" s="14">
        <v>2771301.8438461539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67456.194269028361</v>
      </c>
      <c r="D22" s="14">
        <v>213887.63102549629</v>
      </c>
      <c r="E22" s="14">
        <v>150875.9415573829</v>
      </c>
      <c r="F22" s="14">
        <v>176423.34775419941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1973341.92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2402051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2383117.38</v>
      </c>
      <c r="D25" s="12">
        <v>2541430</v>
      </c>
      <c r="E25" s="12">
        <v>2689272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2363527.9813461541</v>
      </c>
      <c r="D26" s="12">
        <v>2522477.4925531908</v>
      </c>
      <c r="E26" s="12">
        <v>2654928.1569230771</v>
      </c>
      <c r="F26" s="12">
        <v>2802452.042564102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71441.47643708266</v>
      </c>
      <c r="D27" s="12">
        <v>124526.36150458059</v>
      </c>
      <c r="E27" s="12">
        <v>143094.32149012171</v>
      </c>
      <c r="F27" s="12">
        <v>163545.6816903374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2092826.59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2708928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-80000</v>
      </c>
      <c r="D30" s="14">
        <v>-83300.81</v>
      </c>
      <c r="E30" s="14">
        <v>-60523.27</v>
      </c>
      <c r="F30" s="14">
        <v>-34638.28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-73265.170925925922</v>
      </c>
      <c r="D31" s="14">
        <v>-86242.378199999977</v>
      </c>
      <c r="E31" s="14">
        <v>-57553.290487804879</v>
      </c>
      <c r="F31" s="14">
        <v>-31272.53121951221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33120.15706420951</v>
      </c>
      <c r="D32" s="14">
        <v>47072.019895940779</v>
      </c>
      <c r="E32" s="14">
        <v>55598.082225306462</v>
      </c>
      <c r="F32" s="14">
        <v>67808.288500172639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-142802</v>
      </c>
      <c r="D33" s="14">
        <v>-206436</v>
      </c>
      <c r="E33" s="14">
        <v>-198285.11</v>
      </c>
      <c r="F33" s="14">
        <v>-194557.42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24103</v>
      </c>
      <c r="D34" s="14">
        <v>25264</v>
      </c>
      <c r="E34" s="14">
        <v>59173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80.739999999999995</v>
      </c>
      <c r="D35" s="12">
        <v>84.9</v>
      </c>
      <c r="E35" s="12">
        <v>87.3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80.748723404255344</v>
      </c>
      <c r="D36" s="12">
        <v>84.763404255319131</v>
      </c>
      <c r="E36" s="12">
        <v>87.567317073170742</v>
      </c>
      <c r="F36" s="12">
        <v>89.525999999999982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1.5720723196956849</v>
      </c>
      <c r="D37" s="12">
        <v>2.2655264064323739</v>
      </c>
      <c r="E37" s="12">
        <v>2.9781806731545362</v>
      </c>
      <c r="F37" s="12">
        <v>3.306949016067803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76.25</v>
      </c>
      <c r="D38" s="12">
        <v>79.319999999999993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84.2</v>
      </c>
      <c r="D39" s="12">
        <v>90</v>
      </c>
      <c r="E39" s="12">
        <v>94</v>
      </c>
      <c r="F39" s="12">
        <v>97.19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-952153.5</v>
      </c>
      <c r="D40" s="14">
        <v>-1021000</v>
      </c>
      <c r="E40" s="14">
        <v>-906926</v>
      </c>
      <c r="F40" s="14">
        <v>-868617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-890668.2019512197</v>
      </c>
      <c r="D41" s="14">
        <v>-935931.61153846153</v>
      </c>
      <c r="E41" s="14">
        <v>-815200.59281249985</v>
      </c>
      <c r="F41" s="14">
        <v>-796299.33718750009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341303.03566542082</v>
      </c>
      <c r="D42" s="14">
        <v>440966.00782422849</v>
      </c>
      <c r="E42" s="14">
        <v>448076.01913663349</v>
      </c>
      <c r="F42" s="14">
        <v>423018.02842451067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-2102772.77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80.5</v>
      </c>
      <c r="D44" s="30">
        <v>65032.959999999999</v>
      </c>
      <c r="E44" s="30">
        <v>154490.79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4.5</v>
      </c>
      <c r="F45" s="12">
        <v>4.45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5.3724242424242421</v>
      </c>
      <c r="D46" s="12">
        <v>5.0509677419354846</v>
      </c>
      <c r="E46" s="12">
        <v>4.5675000000000008</v>
      </c>
      <c r="F46" s="12">
        <v>4.4035714285714276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0.74653378315648888</v>
      </c>
      <c r="D47" s="12">
        <v>0.64456887316877509</v>
      </c>
      <c r="E47" s="12">
        <v>0.51087887235843121</v>
      </c>
      <c r="F47" s="12">
        <v>0.53250083836285445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5.229375000000001</v>
      </c>
      <c r="D51" s="14">
        <v>4.3096666666666668</v>
      </c>
      <c r="E51" s="14">
        <v>3.702962962962963</v>
      </c>
      <c r="F51" s="14">
        <v>3.582142857142856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0.8662523565112481</v>
      </c>
      <c r="D52" s="14">
        <v>0.59047312025792231</v>
      </c>
      <c r="E52" s="14">
        <v>0.55149318159405147</v>
      </c>
      <c r="F52" s="14">
        <v>0.57583020351525771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5.58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12615748</v>
      </c>
      <c r="D55" s="12">
        <v>13445000</v>
      </c>
      <c r="E55" s="12">
        <v>14236420</v>
      </c>
      <c r="F55" s="12">
        <v>15167813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12522570.845000001</v>
      </c>
      <c r="D56" s="12">
        <v>13339083.687428569</v>
      </c>
      <c r="E56" s="12">
        <v>14098152.76032258</v>
      </c>
      <c r="F56" s="12">
        <v>14454917.125806451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394820.31914255489</v>
      </c>
      <c r="D57" s="12">
        <v>522885.92376666458</v>
      </c>
      <c r="E57" s="12">
        <v>739695.69718795945</v>
      </c>
      <c r="F57" s="12">
        <v>2827933.9368587751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15308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13073646</v>
      </c>
      <c r="D59" s="12">
        <v>14067289</v>
      </c>
      <c r="E59" s="12">
        <v>15080390</v>
      </c>
      <c r="F59" s="12">
        <v>16166453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62</v>
      </c>
      <c r="D63" s="9" t="s">
        <v>63</v>
      </c>
      <c r="E63" s="9" t="s">
        <v>64</v>
      </c>
      <c r="F63" s="9" t="s">
        <v>66</v>
      </c>
      <c r="G63" s="9" t="s">
        <v>68</v>
      </c>
      <c r="H63" s="9" t="s">
        <v>67</v>
      </c>
      <c r="I63" s="9" t="s">
        <v>69</v>
      </c>
      <c r="J63" s="9" t="s">
        <v>70</v>
      </c>
      <c r="K63" s="9" t="s">
        <v>71</v>
      </c>
      <c r="L63" s="9" t="s">
        <v>72</v>
      </c>
      <c r="M63" s="9" t="s">
        <v>73</v>
      </c>
      <c r="N63" s="59" t="s">
        <v>74</v>
      </c>
    </row>
    <row r="64" spans="1:14" ht="15" customHeight="1" x14ac:dyDescent="0.25">
      <c r="A64" s="94" t="s">
        <v>11</v>
      </c>
      <c r="B64" s="4" t="s">
        <v>3</v>
      </c>
      <c r="C64" s="16">
        <v>202395</v>
      </c>
      <c r="D64" s="16">
        <v>210438.39999999999</v>
      </c>
      <c r="E64" s="16">
        <v>245803.86499999999</v>
      </c>
      <c r="F64" s="16">
        <v>218838</v>
      </c>
      <c r="G64" s="16">
        <v>219506.72</v>
      </c>
      <c r="H64" s="16">
        <v>242366.52499999999</v>
      </c>
      <c r="I64" s="16">
        <v>214166</v>
      </c>
      <c r="J64" s="16">
        <v>217140.20499999999</v>
      </c>
      <c r="K64" s="16">
        <v>260549</v>
      </c>
      <c r="L64" s="16">
        <v>225091</v>
      </c>
      <c r="M64" s="16">
        <v>284557.5</v>
      </c>
      <c r="N64" s="16">
        <v>319842.73</v>
      </c>
    </row>
    <row r="65" spans="1:14" x14ac:dyDescent="0.25">
      <c r="A65" s="95"/>
      <c r="B65" s="4" t="s">
        <v>4</v>
      </c>
      <c r="C65" s="16">
        <v>201695.98612244899</v>
      </c>
      <c r="D65" s="16">
        <v>205539.1020408163</v>
      </c>
      <c r="E65" s="16">
        <v>240877.46437500001</v>
      </c>
      <c r="F65" s="16">
        <v>213739.72234042551</v>
      </c>
      <c r="G65" s="16">
        <v>215871.1093617022</v>
      </c>
      <c r="H65" s="16">
        <v>238072.35086956521</v>
      </c>
      <c r="I65" s="16">
        <v>209091.06553191491</v>
      </c>
      <c r="J65" s="16">
        <v>211452.35521739119</v>
      </c>
      <c r="K65" s="16">
        <v>253996.08066666659</v>
      </c>
      <c r="L65" s="16">
        <v>220341.4071111111</v>
      </c>
      <c r="M65" s="16">
        <v>286607.72476190468</v>
      </c>
      <c r="N65" s="16">
        <v>308198.91593750002</v>
      </c>
    </row>
    <row r="66" spans="1:14" x14ac:dyDescent="0.25">
      <c r="A66" s="95"/>
      <c r="B66" s="4" t="s">
        <v>5</v>
      </c>
      <c r="C66" s="16">
        <v>9296.2787902361852</v>
      </c>
      <c r="D66" s="16">
        <v>19263.906071325458</v>
      </c>
      <c r="E66" s="16">
        <v>19834.155461255799</v>
      </c>
      <c r="F66" s="16">
        <v>19935.815364315091</v>
      </c>
      <c r="G66" s="16">
        <v>19491.555114524479</v>
      </c>
      <c r="H66" s="16">
        <v>20441.924278672639</v>
      </c>
      <c r="I66" s="16">
        <v>22588.241855781362</v>
      </c>
      <c r="J66" s="16">
        <v>21510.336309330269</v>
      </c>
      <c r="K66" s="16">
        <v>21626.36522101799</v>
      </c>
      <c r="L66" s="16">
        <v>22913.03840146336</v>
      </c>
      <c r="M66" s="16">
        <v>19032.86969394741</v>
      </c>
      <c r="N66" s="16">
        <v>30278.90507659586</v>
      </c>
    </row>
    <row r="67" spans="1:14" ht="15" customHeight="1" x14ac:dyDescent="0.25">
      <c r="A67" s="95"/>
      <c r="B67" s="4" t="s">
        <v>9</v>
      </c>
      <c r="C67" s="16">
        <v>147202</v>
      </c>
      <c r="D67" s="16">
        <v>132000</v>
      </c>
      <c r="E67" s="16">
        <v>156675.76999999999</v>
      </c>
      <c r="F67" s="16">
        <v>130985.31</v>
      </c>
      <c r="G67" s="16">
        <v>133295.5</v>
      </c>
      <c r="H67" s="16">
        <v>151269.51999999999</v>
      </c>
      <c r="I67" s="16">
        <v>131000</v>
      </c>
      <c r="J67" s="16">
        <v>134557.54</v>
      </c>
      <c r="K67" s="16">
        <v>166677.1</v>
      </c>
      <c r="L67" s="16">
        <v>144000</v>
      </c>
      <c r="M67" s="16">
        <v>228544</v>
      </c>
      <c r="N67" s="16">
        <v>190000</v>
      </c>
    </row>
    <row r="68" spans="1:14" x14ac:dyDescent="0.25">
      <c r="A68" s="95"/>
      <c r="B68" s="4" t="s">
        <v>10</v>
      </c>
      <c r="C68" s="16">
        <v>214732</v>
      </c>
      <c r="D68" s="16">
        <v>224854</v>
      </c>
      <c r="E68" s="16">
        <v>264892.78999999998</v>
      </c>
      <c r="F68" s="16">
        <v>249634</v>
      </c>
      <c r="G68" s="16">
        <v>246801.75</v>
      </c>
      <c r="H68" s="16">
        <v>254588</v>
      </c>
      <c r="I68" s="16">
        <v>252928</v>
      </c>
      <c r="J68" s="16">
        <v>238217</v>
      </c>
      <c r="K68" s="16">
        <v>271667.78999999998</v>
      </c>
      <c r="L68" s="16">
        <v>270282</v>
      </c>
      <c r="M68" s="16">
        <v>323602</v>
      </c>
      <c r="N68" s="16">
        <v>339943</v>
      </c>
    </row>
    <row r="69" spans="1:14" ht="15" customHeight="1" x14ac:dyDescent="0.25">
      <c r="A69" s="86" t="s">
        <v>6</v>
      </c>
      <c r="B69" s="5" t="s">
        <v>3</v>
      </c>
      <c r="C69" s="17">
        <v>143567</v>
      </c>
      <c r="D69" s="17">
        <v>175446.125</v>
      </c>
      <c r="E69" s="17">
        <v>206031.35</v>
      </c>
      <c r="F69" s="17">
        <v>171084.54</v>
      </c>
      <c r="G69" s="17">
        <v>174086</v>
      </c>
      <c r="H69" s="17">
        <v>198183</v>
      </c>
      <c r="I69" s="17">
        <v>167359</v>
      </c>
      <c r="J69" s="17">
        <v>177300</v>
      </c>
      <c r="K69" s="17">
        <v>215145.18</v>
      </c>
      <c r="L69" s="17">
        <v>176016.45</v>
      </c>
      <c r="M69" s="17">
        <v>229596.9</v>
      </c>
      <c r="N69" s="17">
        <v>269842</v>
      </c>
    </row>
    <row r="70" spans="1:14" x14ac:dyDescent="0.25">
      <c r="A70" s="86"/>
      <c r="B70" s="5" t="s">
        <v>4</v>
      </c>
      <c r="C70" s="17">
        <v>145390.14823529409</v>
      </c>
      <c r="D70" s="17">
        <v>174066.00099999999</v>
      </c>
      <c r="E70" s="17">
        <v>202077.14480000001</v>
      </c>
      <c r="F70" s="17">
        <v>169368.175625</v>
      </c>
      <c r="G70" s="17">
        <v>174134.40326530609</v>
      </c>
      <c r="H70" s="17">
        <v>195387.23375000001</v>
      </c>
      <c r="I70" s="17">
        <v>167570.168125</v>
      </c>
      <c r="J70" s="17">
        <v>177856.81297872341</v>
      </c>
      <c r="K70" s="17">
        <v>214018.72617021279</v>
      </c>
      <c r="L70" s="17">
        <v>176296.17711111109</v>
      </c>
      <c r="M70" s="17">
        <v>228049.54</v>
      </c>
      <c r="N70" s="17">
        <v>264620.12343749998</v>
      </c>
    </row>
    <row r="71" spans="1:14" x14ac:dyDescent="0.25">
      <c r="A71" s="86"/>
      <c r="B71" s="5" t="s">
        <v>5</v>
      </c>
      <c r="C71" s="17">
        <v>7845.614960654314</v>
      </c>
      <c r="D71" s="17">
        <v>8610.4194930189115</v>
      </c>
      <c r="E71" s="17">
        <v>13889.893589335021</v>
      </c>
      <c r="F71" s="17">
        <v>12373.440662534889</v>
      </c>
      <c r="G71" s="17">
        <v>12573.441320654059</v>
      </c>
      <c r="H71" s="17">
        <v>8997.8660156748665</v>
      </c>
      <c r="I71" s="17">
        <v>10481.810513404929</v>
      </c>
      <c r="J71" s="17">
        <v>8636.3756942000437</v>
      </c>
      <c r="K71" s="17">
        <v>11827.63502009715</v>
      </c>
      <c r="L71" s="17">
        <v>9213.1523913939691</v>
      </c>
      <c r="M71" s="17">
        <v>18863.730571024382</v>
      </c>
      <c r="N71" s="17">
        <v>21005.784715079211</v>
      </c>
    </row>
    <row r="72" spans="1:14" ht="15" customHeight="1" x14ac:dyDescent="0.25">
      <c r="A72" s="86"/>
      <c r="B72" s="5" t="s">
        <v>9</v>
      </c>
      <c r="C72" s="17">
        <v>132367</v>
      </c>
      <c r="D72" s="17">
        <v>144200</v>
      </c>
      <c r="E72" s="17">
        <v>155379</v>
      </c>
      <c r="F72" s="17">
        <v>137020</v>
      </c>
      <c r="G72" s="17">
        <v>140925</v>
      </c>
      <c r="H72" s="17">
        <v>165424.35999999999</v>
      </c>
      <c r="I72" s="17">
        <v>145455</v>
      </c>
      <c r="J72" s="17">
        <v>145072.59</v>
      </c>
      <c r="K72" s="17">
        <v>179706</v>
      </c>
      <c r="L72" s="17">
        <v>153425.74</v>
      </c>
      <c r="M72" s="17">
        <v>178430</v>
      </c>
      <c r="N72" s="17">
        <v>202899</v>
      </c>
    </row>
    <row r="73" spans="1:14" x14ac:dyDescent="0.25">
      <c r="A73" s="86"/>
      <c r="B73" s="5" t="s">
        <v>10</v>
      </c>
      <c r="C73" s="17">
        <v>175585</v>
      </c>
      <c r="D73" s="17">
        <v>186629</v>
      </c>
      <c r="E73" s="17">
        <v>222850.71</v>
      </c>
      <c r="F73" s="17">
        <v>211875</v>
      </c>
      <c r="G73" s="17">
        <v>220114.45</v>
      </c>
      <c r="H73" s="17">
        <v>207000</v>
      </c>
      <c r="I73" s="17">
        <v>208028</v>
      </c>
      <c r="J73" s="17">
        <v>197720</v>
      </c>
      <c r="K73" s="17">
        <v>230717.69</v>
      </c>
      <c r="L73" s="17">
        <v>204388</v>
      </c>
      <c r="M73" s="17">
        <v>268590</v>
      </c>
      <c r="N73" s="17">
        <v>291204</v>
      </c>
    </row>
    <row r="74" spans="1:14" ht="15" customHeight="1" x14ac:dyDescent="0.25">
      <c r="A74" s="95" t="s">
        <v>7</v>
      </c>
      <c r="B74" s="4" t="s">
        <v>3</v>
      </c>
      <c r="C74" s="16">
        <v>181872.5</v>
      </c>
      <c r="D74" s="16">
        <v>179273.9</v>
      </c>
      <c r="E74" s="16">
        <v>193162.08</v>
      </c>
      <c r="F74" s="16">
        <v>230503.35</v>
      </c>
      <c r="G74" s="16">
        <v>212921.5</v>
      </c>
      <c r="H74" s="16">
        <v>204000</v>
      </c>
      <c r="I74" s="16">
        <v>188500.7</v>
      </c>
      <c r="J74" s="16">
        <v>182373.5</v>
      </c>
      <c r="K74" s="16">
        <v>185357</v>
      </c>
      <c r="L74" s="16">
        <v>190669</v>
      </c>
      <c r="M74" s="16">
        <v>229198</v>
      </c>
      <c r="N74" s="16">
        <v>188413.69</v>
      </c>
    </row>
    <row r="75" spans="1:14" x14ac:dyDescent="0.25">
      <c r="A75" s="95"/>
      <c r="B75" s="4" t="s">
        <v>4</v>
      </c>
      <c r="C75" s="16">
        <v>185528.99</v>
      </c>
      <c r="D75" s="16">
        <v>178428.16320000001</v>
      </c>
      <c r="E75" s="16">
        <v>192467.27900000001</v>
      </c>
      <c r="F75" s="16">
        <v>224036.05562499989</v>
      </c>
      <c r="G75" s="16">
        <v>211974.52583333329</v>
      </c>
      <c r="H75" s="16">
        <v>204268.64212765949</v>
      </c>
      <c r="I75" s="16">
        <v>187553.54936170211</v>
      </c>
      <c r="J75" s="16">
        <v>184376.93326086961</v>
      </c>
      <c r="K75" s="16">
        <v>184923.44760869569</v>
      </c>
      <c r="L75" s="16">
        <v>189308.992</v>
      </c>
      <c r="M75" s="16">
        <v>229430.4872727273</v>
      </c>
      <c r="N75" s="16">
        <v>187499.79749999999</v>
      </c>
    </row>
    <row r="76" spans="1:14" x14ac:dyDescent="0.25">
      <c r="A76" s="95"/>
      <c r="B76" s="4" t="s">
        <v>5</v>
      </c>
      <c r="C76" s="16">
        <v>17300.372468602531</v>
      </c>
      <c r="D76" s="16">
        <v>8565.8640221438818</v>
      </c>
      <c r="E76" s="16">
        <v>17931.31529130261</v>
      </c>
      <c r="F76" s="16">
        <v>24718.310831722261</v>
      </c>
      <c r="G76" s="16">
        <v>17501.534877123479</v>
      </c>
      <c r="H76" s="16">
        <v>8347.8504895785154</v>
      </c>
      <c r="I76" s="16">
        <v>9230.5529502830996</v>
      </c>
      <c r="J76" s="16">
        <v>10140.507277025819</v>
      </c>
      <c r="K76" s="16">
        <v>8634.7239089929299</v>
      </c>
      <c r="L76" s="16">
        <v>8026.4127339863453</v>
      </c>
      <c r="M76" s="16">
        <v>19110.37527805729</v>
      </c>
      <c r="N76" s="16">
        <v>11298.100925665171</v>
      </c>
    </row>
    <row r="77" spans="1:14" ht="15" customHeight="1" x14ac:dyDescent="0.25">
      <c r="A77" s="95"/>
      <c r="B77" s="4" t="s">
        <v>9</v>
      </c>
      <c r="C77" s="16">
        <v>139405</v>
      </c>
      <c r="D77" s="16">
        <v>145260</v>
      </c>
      <c r="E77" s="16">
        <v>143709.6</v>
      </c>
      <c r="F77" s="16">
        <v>155096.28</v>
      </c>
      <c r="G77" s="16">
        <v>156177.15</v>
      </c>
      <c r="H77" s="16">
        <v>177528</v>
      </c>
      <c r="I77" s="16">
        <v>155126.63</v>
      </c>
      <c r="J77" s="16">
        <v>155850</v>
      </c>
      <c r="K77" s="16">
        <v>159533</v>
      </c>
      <c r="L77" s="16">
        <v>163137</v>
      </c>
      <c r="M77" s="16">
        <v>163354</v>
      </c>
      <c r="N77" s="16">
        <v>156268.4</v>
      </c>
    </row>
    <row r="78" spans="1:14" x14ac:dyDescent="0.25">
      <c r="A78" s="95"/>
      <c r="B78" s="4" t="s">
        <v>10</v>
      </c>
      <c r="C78" s="16">
        <v>223093</v>
      </c>
      <c r="D78" s="16">
        <v>197918</v>
      </c>
      <c r="E78" s="16">
        <v>239768.68</v>
      </c>
      <c r="F78" s="16">
        <v>263567</v>
      </c>
      <c r="G78" s="16">
        <v>264668</v>
      </c>
      <c r="H78" s="16">
        <v>224709</v>
      </c>
      <c r="I78" s="16">
        <v>210422.17</v>
      </c>
      <c r="J78" s="16">
        <v>208280.53</v>
      </c>
      <c r="K78" s="16">
        <v>217300.87</v>
      </c>
      <c r="L78" s="16">
        <v>206422.14</v>
      </c>
      <c r="M78" s="16">
        <v>271848.17</v>
      </c>
      <c r="N78" s="16">
        <v>226698.04</v>
      </c>
    </row>
    <row r="79" spans="1:14" x14ac:dyDescent="0.25">
      <c r="A79" s="86" t="s">
        <v>8</v>
      </c>
      <c r="B79" s="5" t="s">
        <v>3</v>
      </c>
      <c r="C79" s="17">
        <v>-37678</v>
      </c>
      <c r="D79" s="17">
        <v>-4000</v>
      </c>
      <c r="E79" s="17">
        <v>12500</v>
      </c>
      <c r="F79" s="17">
        <v>-58030</v>
      </c>
      <c r="G79" s="17">
        <v>-38551.769999999997</v>
      </c>
      <c r="H79" s="17">
        <v>-6519</v>
      </c>
      <c r="I79" s="17">
        <v>-19815</v>
      </c>
      <c r="J79" s="17">
        <v>-3835.2550000000001</v>
      </c>
      <c r="K79" s="17">
        <v>32868</v>
      </c>
      <c r="L79" s="17">
        <v>-13731</v>
      </c>
      <c r="M79" s="17">
        <v>1576.9849999999999</v>
      </c>
      <c r="N79" s="17">
        <v>81826.570000000007</v>
      </c>
    </row>
    <row r="80" spans="1:14" x14ac:dyDescent="0.25">
      <c r="A80" s="86"/>
      <c r="B80" s="5" t="s">
        <v>4</v>
      </c>
      <c r="C80" s="17">
        <v>-39282.68814814814</v>
      </c>
      <c r="D80" s="17">
        <v>-3813.6862745098028</v>
      </c>
      <c r="E80" s="17">
        <v>10734.323396226409</v>
      </c>
      <c r="F80" s="17">
        <v>-54783.848999999987</v>
      </c>
      <c r="G80" s="17">
        <v>-36659.283799999997</v>
      </c>
      <c r="H80" s="17">
        <v>-6517.7320408163278</v>
      </c>
      <c r="I80" s="17">
        <v>-19801.365714285708</v>
      </c>
      <c r="J80" s="17">
        <v>-5340.6625000000004</v>
      </c>
      <c r="K80" s="17">
        <v>30555.11208333333</v>
      </c>
      <c r="L80" s="17">
        <v>-12619.02276595745</v>
      </c>
      <c r="M80" s="17">
        <v>3694.9769565217389</v>
      </c>
      <c r="N80" s="17">
        <v>76088.625588235285</v>
      </c>
    </row>
    <row r="81" spans="1:14" x14ac:dyDescent="0.25">
      <c r="A81" s="86"/>
      <c r="B81" s="5" t="s">
        <v>5</v>
      </c>
      <c r="C81" s="17">
        <v>20135.259911180408</v>
      </c>
      <c r="D81" s="17">
        <v>7313.2851021269398</v>
      </c>
      <c r="E81" s="17">
        <v>15586.78868062617</v>
      </c>
      <c r="F81" s="17">
        <v>20605.028557990921</v>
      </c>
      <c r="G81" s="17">
        <v>17507.821685987969</v>
      </c>
      <c r="H81" s="17">
        <v>9682.9324477492301</v>
      </c>
      <c r="I81" s="17">
        <v>10496.062904900151</v>
      </c>
      <c r="J81" s="17">
        <v>11500.338247670639</v>
      </c>
      <c r="K81" s="17">
        <v>14501.085789491761</v>
      </c>
      <c r="L81" s="17">
        <v>11558.017170700299</v>
      </c>
      <c r="M81" s="17">
        <v>23947.996819679822</v>
      </c>
      <c r="N81" s="17">
        <v>28322.62622821016</v>
      </c>
    </row>
    <row r="82" spans="1:14" x14ac:dyDescent="0.25">
      <c r="A82" s="86"/>
      <c r="B82" s="5" t="s">
        <v>9</v>
      </c>
      <c r="C82" s="17">
        <v>-83823</v>
      </c>
      <c r="D82" s="17">
        <v>-23461</v>
      </c>
      <c r="E82" s="17">
        <v>-33650.980000000003</v>
      </c>
      <c r="F82" s="17">
        <v>-92567</v>
      </c>
      <c r="G82" s="17">
        <v>-83646</v>
      </c>
      <c r="H82" s="17">
        <v>-38852</v>
      </c>
      <c r="I82" s="17">
        <v>-52287.33</v>
      </c>
      <c r="J82" s="17">
        <v>-35607</v>
      </c>
      <c r="K82" s="17">
        <v>-27000</v>
      </c>
      <c r="L82" s="17">
        <v>-32243.05</v>
      </c>
      <c r="M82" s="17">
        <v>-46902.91</v>
      </c>
      <c r="N82" s="17">
        <v>-16966.810000000001</v>
      </c>
    </row>
    <row r="83" spans="1:14" x14ac:dyDescent="0.25">
      <c r="A83" s="86"/>
      <c r="B83" s="33" t="s">
        <v>10</v>
      </c>
      <c r="C83" s="14">
        <v>9379</v>
      </c>
      <c r="D83" s="14">
        <v>19763.66</v>
      </c>
      <c r="E83" s="14">
        <v>37712.769999999997</v>
      </c>
      <c r="F83" s="14">
        <v>-55.3</v>
      </c>
      <c r="G83" s="14">
        <v>5364.14</v>
      </c>
      <c r="H83" s="14">
        <v>13044.05</v>
      </c>
      <c r="I83" s="14">
        <v>10334.43</v>
      </c>
      <c r="J83" s="14">
        <v>30539.34</v>
      </c>
      <c r="K83" s="14">
        <v>48858</v>
      </c>
      <c r="L83" s="14">
        <v>18992</v>
      </c>
      <c r="M83" s="17">
        <v>88052.74</v>
      </c>
      <c r="N83" s="17">
        <v>109633</v>
      </c>
    </row>
    <row r="84" spans="1:14" ht="15" customHeight="1" x14ac:dyDescent="0.25">
      <c r="A84" s="95" t="s">
        <v>32</v>
      </c>
      <c r="B84" s="4" t="s">
        <v>3</v>
      </c>
      <c r="C84" s="16">
        <v>-108538.9</v>
      </c>
      <c r="D84" s="16">
        <v>-76323.92</v>
      </c>
      <c r="E84" s="16">
        <v>-58187</v>
      </c>
      <c r="F84" s="16">
        <v>-131706.51999999999</v>
      </c>
      <c r="G84" s="16">
        <v>-108679.67</v>
      </c>
      <c r="H84" s="16">
        <v>-79211</v>
      </c>
      <c r="I84" s="16">
        <v>-95978.37</v>
      </c>
      <c r="J84" s="16">
        <v>-82807.62</v>
      </c>
      <c r="K84" s="16">
        <v>-40390</v>
      </c>
      <c r="L84" s="16">
        <v>-92717.5</v>
      </c>
      <c r="M84" s="16">
        <v>-72149</v>
      </c>
      <c r="N84" s="16">
        <v>4243.03</v>
      </c>
    </row>
    <row r="85" spans="1:14" x14ac:dyDescent="0.25">
      <c r="A85" s="95"/>
      <c r="B85" s="4" t="s">
        <v>4</v>
      </c>
      <c r="C85" s="16">
        <v>-104869.42825</v>
      </c>
      <c r="D85" s="16">
        <v>-69788.702972972969</v>
      </c>
      <c r="E85" s="16">
        <v>-57264.473513513512</v>
      </c>
      <c r="F85" s="16">
        <v>-119012.4019444444</v>
      </c>
      <c r="G85" s="16">
        <v>-104726.12285714289</v>
      </c>
      <c r="H85" s="16">
        <v>-77267.875142857141</v>
      </c>
      <c r="I85" s="16">
        <v>-89207.566944444465</v>
      </c>
      <c r="J85" s="16">
        <v>-75447.818857142847</v>
      </c>
      <c r="K85" s="16">
        <v>-39863.346571428578</v>
      </c>
      <c r="L85" s="16">
        <v>-81676.039705882358</v>
      </c>
      <c r="M85" s="16">
        <v>-63453.400303030299</v>
      </c>
      <c r="N85" s="16">
        <v>7290.0907692307683</v>
      </c>
    </row>
    <row r="86" spans="1:14" x14ac:dyDescent="0.25">
      <c r="A86" s="95"/>
      <c r="B86" s="4" t="s">
        <v>5</v>
      </c>
      <c r="C86" s="16">
        <v>35169.826697944809</v>
      </c>
      <c r="D86" s="16">
        <v>23844.14887347649</v>
      </c>
      <c r="E86" s="16">
        <v>32163.64671205523</v>
      </c>
      <c r="F86" s="16">
        <v>39006.706689236751</v>
      </c>
      <c r="G86" s="16">
        <v>32811.218331634293</v>
      </c>
      <c r="H86" s="16">
        <v>21206.96468274132</v>
      </c>
      <c r="I86" s="16">
        <v>25415.449668956509</v>
      </c>
      <c r="J86" s="16">
        <v>26002.686690537419</v>
      </c>
      <c r="K86" s="16">
        <v>28674.569075220221</v>
      </c>
      <c r="L86" s="16">
        <v>32302.26634349093</v>
      </c>
      <c r="M86" s="16">
        <v>41786.890132871107</v>
      </c>
      <c r="N86" s="16">
        <v>45570.533121314693</v>
      </c>
    </row>
    <row r="87" spans="1:14" x14ac:dyDescent="0.25">
      <c r="A87" s="95"/>
      <c r="B87" s="4" t="s">
        <v>9</v>
      </c>
      <c r="C87" s="16">
        <v>-161945.99</v>
      </c>
      <c r="D87" s="16">
        <v>-98126</v>
      </c>
      <c r="E87" s="16">
        <v>-113721</v>
      </c>
      <c r="F87" s="16">
        <v>-174656.64000000001</v>
      </c>
      <c r="G87" s="16">
        <v>-159958</v>
      </c>
      <c r="H87" s="16">
        <v>-106701.65</v>
      </c>
      <c r="I87" s="16">
        <v>-125602</v>
      </c>
      <c r="J87" s="16">
        <v>-131255.95000000001</v>
      </c>
      <c r="K87" s="16">
        <v>-98844.74</v>
      </c>
      <c r="L87" s="16">
        <v>-128240</v>
      </c>
      <c r="M87" s="16">
        <v>-129872.15</v>
      </c>
      <c r="N87" s="16">
        <v>-97053</v>
      </c>
    </row>
    <row r="88" spans="1:14" ht="15.75" thickBot="1" x14ac:dyDescent="0.3">
      <c r="A88" s="99"/>
      <c r="B88" s="7" t="s">
        <v>10</v>
      </c>
      <c r="C88" s="32">
        <v>-11019.05</v>
      </c>
      <c r="D88" s="32">
        <v>-5728.2</v>
      </c>
      <c r="E88" s="32">
        <v>35902.449999999997</v>
      </c>
      <c r="F88" s="32">
        <v>-28456</v>
      </c>
      <c r="G88" s="32">
        <v>-16643.599999999999</v>
      </c>
      <c r="H88" s="32">
        <v>-24524</v>
      </c>
      <c r="I88" s="32">
        <v>-24802</v>
      </c>
      <c r="J88" s="32">
        <v>-10449</v>
      </c>
      <c r="K88" s="32">
        <v>40195.11</v>
      </c>
      <c r="L88" s="32">
        <v>-9962</v>
      </c>
      <c r="M88" s="32">
        <v>76772</v>
      </c>
      <c r="N88" s="32">
        <v>96198</v>
      </c>
    </row>
    <row r="89" spans="1:14" ht="15" customHeight="1" x14ac:dyDescent="0.25">
      <c r="A89" s="95" t="s">
        <v>37</v>
      </c>
      <c r="B89" s="4" t="s">
        <v>3</v>
      </c>
      <c r="C89" s="16">
        <v>1.3</v>
      </c>
      <c r="D89" s="16">
        <v>0.45</v>
      </c>
      <c r="E89" s="16">
        <v>0.47499999999999998</v>
      </c>
      <c r="F89" s="16">
        <v>0.35</v>
      </c>
      <c r="G89" s="16">
        <v>0.3</v>
      </c>
      <c r="H89" s="16">
        <v>0.32</v>
      </c>
      <c r="I89" s="16">
        <v>0.24</v>
      </c>
      <c r="J89" s="16">
        <v>0.3</v>
      </c>
      <c r="K89" s="16">
        <v>0.38</v>
      </c>
      <c r="L89" s="16">
        <v>0.315</v>
      </c>
      <c r="M89" s="16">
        <v>0.52</v>
      </c>
      <c r="N89" s="16">
        <v>0.48499999999999999</v>
      </c>
    </row>
    <row r="90" spans="1:14" x14ac:dyDescent="0.25">
      <c r="A90" s="95"/>
      <c r="B90" s="4" t="s">
        <v>4</v>
      </c>
      <c r="C90" s="16">
        <v>1.1141935483870971</v>
      </c>
      <c r="D90" s="16">
        <v>0.44517241379310352</v>
      </c>
      <c r="E90" s="16">
        <v>0.46600000000000008</v>
      </c>
      <c r="F90" s="16">
        <v>0.34482758620689652</v>
      </c>
      <c r="G90" s="16">
        <v>0.30965517241379309</v>
      </c>
      <c r="H90" s="16">
        <v>0.30896551724137927</v>
      </c>
      <c r="I90" s="16">
        <v>0.25034482758620691</v>
      </c>
      <c r="J90" s="16">
        <v>0.31285714285714289</v>
      </c>
      <c r="K90" s="16">
        <v>0.38892857142857129</v>
      </c>
      <c r="L90" s="16">
        <v>0.33535714285714302</v>
      </c>
      <c r="M90" s="16">
        <v>0.53518518518518521</v>
      </c>
      <c r="N90" s="16">
        <v>0.47300000000000009</v>
      </c>
    </row>
    <row r="91" spans="1:14" x14ac:dyDescent="0.25">
      <c r="A91" s="95"/>
      <c r="B91" s="4" t="s">
        <v>5</v>
      </c>
      <c r="C91" s="16">
        <v>0.47906696952547517</v>
      </c>
      <c r="D91" s="16">
        <v>6.7908588224758468E-2</v>
      </c>
      <c r="E91" s="16">
        <v>7.5320006958814481E-2</v>
      </c>
      <c r="F91" s="16">
        <v>7.9759490687189072E-2</v>
      </c>
      <c r="G91" s="16">
        <v>9.3368806301396962E-2</v>
      </c>
      <c r="H91" s="16">
        <v>0.13221586320392359</v>
      </c>
      <c r="I91" s="16">
        <v>0.1105661650202748</v>
      </c>
      <c r="J91" s="16">
        <v>0.10937049310442359</v>
      </c>
      <c r="K91" s="16">
        <v>0.101336962132185</v>
      </c>
      <c r="L91" s="16">
        <v>0.1121005548225984</v>
      </c>
      <c r="M91" s="16">
        <v>0.1162348541124447</v>
      </c>
      <c r="N91" s="16">
        <v>8.9389743907170208E-2</v>
      </c>
    </row>
    <row r="92" spans="1:14" ht="15" customHeight="1" x14ac:dyDescent="0.25">
      <c r="A92" s="95"/>
      <c r="B92" s="4" t="s">
        <v>9</v>
      </c>
      <c r="C92" s="16">
        <v>-0.01</v>
      </c>
      <c r="D92" s="16">
        <v>0.28999999999999998</v>
      </c>
      <c r="E92" s="16">
        <v>0.28000000000000003</v>
      </c>
      <c r="F92" s="16">
        <v>0.16</v>
      </c>
      <c r="G92" s="16">
        <v>0.1</v>
      </c>
      <c r="H92" s="16">
        <v>0</v>
      </c>
      <c r="I92" s="16">
        <v>0</v>
      </c>
      <c r="J92" s="16">
        <v>0.09</v>
      </c>
      <c r="K92" s="16">
        <v>0.24</v>
      </c>
      <c r="L92" s="16">
        <v>0.14000000000000001</v>
      </c>
      <c r="M92" s="16">
        <v>0.28999999999999998</v>
      </c>
      <c r="N92" s="16">
        <v>0.3</v>
      </c>
    </row>
    <row r="93" spans="1:14" x14ac:dyDescent="0.25">
      <c r="A93" s="95"/>
      <c r="B93" s="4" t="s">
        <v>10</v>
      </c>
      <c r="C93" s="16">
        <v>1.68</v>
      </c>
      <c r="D93" s="16">
        <v>0.56000000000000005</v>
      </c>
      <c r="E93" s="16">
        <v>0.62</v>
      </c>
      <c r="F93" s="16">
        <v>0.52</v>
      </c>
      <c r="G93" s="16">
        <v>0.56000000000000005</v>
      </c>
      <c r="H93" s="16">
        <v>0.54</v>
      </c>
      <c r="I93" s="16">
        <v>0.5</v>
      </c>
      <c r="J93" s="16">
        <v>0.56000000000000005</v>
      </c>
      <c r="K93" s="16">
        <v>0.64</v>
      </c>
      <c r="L93" s="16">
        <v>0.56999999999999995</v>
      </c>
      <c r="M93" s="16">
        <v>0.79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6.5750000000000002</v>
      </c>
      <c r="D94" s="17">
        <v>6.82</v>
      </c>
      <c r="E94" s="17">
        <v>6.84</v>
      </c>
      <c r="F94" s="17">
        <v>6.8800000000000017</v>
      </c>
      <c r="G94" s="17">
        <v>6.87</v>
      </c>
      <c r="H94" s="17">
        <v>6.92</v>
      </c>
      <c r="I94" s="17">
        <v>7</v>
      </c>
      <c r="J94" s="17">
        <v>6.99</v>
      </c>
      <c r="K94" s="17">
        <v>7</v>
      </c>
      <c r="L94" s="17">
        <v>6.8849999999999998</v>
      </c>
      <c r="M94" s="17">
        <v>7</v>
      </c>
      <c r="N94" s="17">
        <v>7.1</v>
      </c>
    </row>
    <row r="95" spans="1:14" x14ac:dyDescent="0.25">
      <c r="A95" s="86"/>
      <c r="B95" s="5" t="s">
        <v>4</v>
      </c>
      <c r="C95" s="17">
        <v>6.6973529411764714</v>
      </c>
      <c r="D95" s="17">
        <v>6.94</v>
      </c>
      <c r="E95" s="17">
        <v>6.9262499999999996</v>
      </c>
      <c r="F95" s="17">
        <v>6.9562500000000016</v>
      </c>
      <c r="G95" s="17">
        <v>6.9390625000000004</v>
      </c>
      <c r="H95" s="17">
        <v>6.9890624999999984</v>
      </c>
      <c r="I95" s="17">
        <v>7.0218749999999996</v>
      </c>
      <c r="J95" s="17">
        <v>6.9877419354838723</v>
      </c>
      <c r="K95" s="17">
        <v>6.9625806451612906</v>
      </c>
      <c r="L95" s="17">
        <v>6.9213333333333322</v>
      </c>
      <c r="M95" s="17">
        <v>6.985517241379311</v>
      </c>
      <c r="N95" s="17">
        <v>7.2069565217391318</v>
      </c>
    </row>
    <row r="96" spans="1:14" x14ac:dyDescent="0.25">
      <c r="A96" s="86"/>
      <c r="B96" s="5" t="s">
        <v>5</v>
      </c>
      <c r="C96" s="17">
        <v>0.41876665103777111</v>
      </c>
      <c r="D96" s="17">
        <v>0.51729464524582136</v>
      </c>
      <c r="E96" s="17">
        <v>0.49447756725268038</v>
      </c>
      <c r="F96" s="17">
        <v>0.59732603082133806</v>
      </c>
      <c r="G96" s="17">
        <v>0.60102793330501947</v>
      </c>
      <c r="H96" s="17">
        <v>0.61003627271848215</v>
      </c>
      <c r="I96" s="17">
        <v>0.61198480636843133</v>
      </c>
      <c r="J96" s="17">
        <v>0.58735968354106693</v>
      </c>
      <c r="K96" s="17">
        <v>0.49451638154150479</v>
      </c>
      <c r="L96" s="17">
        <v>0.52264402953558697</v>
      </c>
      <c r="M96" s="17">
        <v>0.49688735578094101</v>
      </c>
      <c r="N96" s="17">
        <v>0.41858457147661432</v>
      </c>
    </row>
    <row r="97" spans="1:14" x14ac:dyDescent="0.25">
      <c r="A97" s="86"/>
      <c r="B97" s="5" t="s">
        <v>9</v>
      </c>
      <c r="C97" s="17">
        <v>6.16</v>
      </c>
      <c r="D97" s="17">
        <v>6.18</v>
      </c>
      <c r="E97" s="17">
        <v>6.2</v>
      </c>
      <c r="F97" s="17">
        <v>5.9</v>
      </c>
      <c r="G97" s="17">
        <v>5.7</v>
      </c>
      <c r="H97" s="17">
        <v>5.7</v>
      </c>
      <c r="I97" s="17">
        <v>5.7</v>
      </c>
      <c r="J97" s="17">
        <v>5.5</v>
      </c>
      <c r="K97" s="17">
        <v>5.6</v>
      </c>
      <c r="L97" s="17">
        <v>5.5</v>
      </c>
      <c r="M97" s="17">
        <v>5.6</v>
      </c>
      <c r="N97" s="17">
        <v>6.4</v>
      </c>
    </row>
    <row r="98" spans="1:14" x14ac:dyDescent="0.25">
      <c r="A98" s="86"/>
      <c r="B98" s="33" t="s">
        <v>10</v>
      </c>
      <c r="C98" s="14">
        <v>7.5</v>
      </c>
      <c r="D98" s="14">
        <v>7.8</v>
      </c>
      <c r="E98" s="14">
        <v>7.8</v>
      </c>
      <c r="F98" s="14">
        <v>8.6999999999999993</v>
      </c>
      <c r="G98" s="14">
        <v>8.6999999999999993</v>
      </c>
      <c r="H98" s="14">
        <v>8.8000000000000007</v>
      </c>
      <c r="I98" s="14">
        <v>8.8000000000000007</v>
      </c>
      <c r="J98" s="14">
        <v>8.6999999999999993</v>
      </c>
      <c r="K98" s="14">
        <v>8</v>
      </c>
      <c r="L98" s="14">
        <v>8.1</v>
      </c>
      <c r="M98" s="17">
        <v>8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103000</v>
      </c>
      <c r="D99" s="16">
        <v>102597.31</v>
      </c>
      <c r="E99" s="16">
        <v>102859</v>
      </c>
      <c r="F99" s="16">
        <v>103086.5</v>
      </c>
      <c r="G99" s="16">
        <v>103400</v>
      </c>
      <c r="H99" s="16">
        <v>103580.5</v>
      </c>
      <c r="I99" s="16">
        <v>103782</v>
      </c>
      <c r="J99" s="16">
        <v>104138</v>
      </c>
      <c r="K99" s="16">
        <v>104455</v>
      </c>
      <c r="L99" s="16">
        <v>104733.5</v>
      </c>
      <c r="M99" s="16">
        <v>104631</v>
      </c>
      <c r="N99" s="16">
        <v>104670</v>
      </c>
    </row>
    <row r="100" spans="1:14" x14ac:dyDescent="0.25">
      <c r="A100" s="95"/>
      <c r="B100" s="4" t="s">
        <v>4</v>
      </c>
      <c r="C100" s="16">
        <v>102768.3727586207</v>
      </c>
      <c r="D100" s="16">
        <v>102585.4707407407</v>
      </c>
      <c r="E100" s="16">
        <v>102666.1246153846</v>
      </c>
      <c r="F100" s="16">
        <v>102642.6911538462</v>
      </c>
      <c r="G100" s="16">
        <v>102637.3538461538</v>
      </c>
      <c r="H100" s="16">
        <v>102846.1473076923</v>
      </c>
      <c r="I100" s="16">
        <v>103046.4911538462</v>
      </c>
      <c r="J100" s="16">
        <v>103468.5264</v>
      </c>
      <c r="K100" s="16">
        <v>103810.4476</v>
      </c>
      <c r="L100" s="16">
        <v>104004.1145833333</v>
      </c>
      <c r="M100" s="16">
        <v>104016.4169565217</v>
      </c>
      <c r="N100" s="16">
        <v>103895.1158823529</v>
      </c>
    </row>
    <row r="101" spans="1:14" x14ac:dyDescent="0.25">
      <c r="A101" s="95"/>
      <c r="B101" s="4" t="s">
        <v>5</v>
      </c>
      <c r="C101" s="16">
        <v>1029.5013569299899</v>
      </c>
      <c r="D101" s="16">
        <v>1026.9264503096531</v>
      </c>
      <c r="E101" s="16">
        <v>1159.370644086631</v>
      </c>
      <c r="F101" s="16">
        <v>1674.105021480618</v>
      </c>
      <c r="G101" s="16">
        <v>2123.5179509560621</v>
      </c>
      <c r="H101" s="16">
        <v>2103.0056078699499</v>
      </c>
      <c r="I101" s="16">
        <v>2190.7801416451189</v>
      </c>
      <c r="J101" s="16">
        <v>2076.2655136524172</v>
      </c>
      <c r="K101" s="16">
        <v>2038.581227214735</v>
      </c>
      <c r="L101" s="16">
        <v>2052.7245290058831</v>
      </c>
      <c r="M101" s="16">
        <v>2080.1063094498431</v>
      </c>
      <c r="N101" s="16">
        <v>1807.2295968590231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98720</v>
      </c>
      <c r="F102" s="16">
        <v>98000</v>
      </c>
      <c r="G102" s="16">
        <v>97748</v>
      </c>
      <c r="H102" s="16">
        <v>97076</v>
      </c>
      <c r="I102" s="16">
        <v>96980</v>
      </c>
      <c r="J102" s="16">
        <v>97418</v>
      </c>
      <c r="K102" s="16">
        <v>98200</v>
      </c>
      <c r="L102" s="16">
        <v>98500</v>
      </c>
      <c r="M102" s="16">
        <v>98500</v>
      </c>
      <c r="N102" s="16">
        <v>99107</v>
      </c>
    </row>
    <row r="103" spans="1:14" ht="15.75" thickBot="1" x14ac:dyDescent="0.3">
      <c r="A103" s="99"/>
      <c r="B103" s="7" t="s">
        <v>10</v>
      </c>
      <c r="C103" s="32">
        <v>104069</v>
      </c>
      <c r="D103" s="32">
        <v>104433</v>
      </c>
      <c r="E103" s="32">
        <v>104806</v>
      </c>
      <c r="F103" s="32">
        <v>105179</v>
      </c>
      <c r="G103" s="32">
        <v>105551</v>
      </c>
      <c r="H103" s="32">
        <v>105796</v>
      </c>
      <c r="I103" s="32">
        <v>106040</v>
      </c>
      <c r="J103" s="32">
        <v>106284</v>
      </c>
      <c r="K103" s="32">
        <v>106378</v>
      </c>
      <c r="L103" s="32">
        <v>106523</v>
      </c>
      <c r="M103" s="32">
        <v>106821</v>
      </c>
      <c r="N103" s="32">
        <v>106566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FC5B-8AC7-4F54-A527-6AC5C15F5C29}">
  <dimension ref="A10:N103"/>
  <sheetViews>
    <sheetView topLeftCell="A4" workbookViewId="0">
      <selection activeCell="C17" sqref="C1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45717</v>
      </c>
    </row>
    <row r="11" spans="1:11" ht="15.75" x14ac:dyDescent="0.25">
      <c r="A11" s="1" t="s">
        <v>0</v>
      </c>
      <c r="B11" s="2">
        <v>45717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2849610.77</v>
      </c>
      <c r="D15" s="11">
        <v>3040804.5</v>
      </c>
      <c r="E15" s="11">
        <v>3246820.68</v>
      </c>
      <c r="F15" s="11">
        <v>3461733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2801823.8390196082</v>
      </c>
      <c r="D16" s="13">
        <v>2944341.8125</v>
      </c>
      <c r="E16" s="13">
        <v>3185565.5537837832</v>
      </c>
      <c r="F16" s="13">
        <v>3364991.672432432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208033.12366675271</v>
      </c>
      <c r="D17" s="13">
        <v>297813.49950739008</v>
      </c>
      <c r="E17" s="13">
        <v>188222.3429601177</v>
      </c>
      <c r="F17" s="13">
        <v>315964.68725164927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1822000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3247768</v>
      </c>
      <c r="E19" s="13">
        <v>3374008.16</v>
      </c>
      <c r="F19" s="13">
        <v>3662265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2301745.125</v>
      </c>
      <c r="D20" s="14">
        <v>2457151</v>
      </c>
      <c r="E20" s="14">
        <v>2633247</v>
      </c>
      <c r="F20" s="14">
        <v>2801748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2294469.2280769232</v>
      </c>
      <c r="D21" s="14">
        <v>2418880.0402040822</v>
      </c>
      <c r="E21" s="14">
        <v>2592153.850000001</v>
      </c>
      <c r="F21" s="14">
        <v>2767439.5589743592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60136.843306539937</v>
      </c>
      <c r="D22" s="14">
        <v>210358.76054654049</v>
      </c>
      <c r="E22" s="14">
        <v>150905.16386302811</v>
      </c>
      <c r="F22" s="14">
        <v>174843.09464367601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2077803.6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2496544</v>
      </c>
      <c r="D24" s="14">
        <v>2695647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2380000</v>
      </c>
      <c r="D25" s="12">
        <v>2541430</v>
      </c>
      <c r="E25" s="12">
        <v>2686719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2352089.4219230781</v>
      </c>
      <c r="D26" s="12">
        <v>2526153.7036734689</v>
      </c>
      <c r="E26" s="12">
        <v>2647626.374102565</v>
      </c>
      <c r="F26" s="12">
        <v>2796786.9225641028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142189.1677265107</v>
      </c>
      <c r="D27" s="12">
        <v>113659.199819506</v>
      </c>
      <c r="E27" s="12">
        <v>142088.70265266529</v>
      </c>
      <c r="F27" s="12">
        <v>160985.41933946981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1413570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2447508</v>
      </c>
      <c r="D29" s="12">
        <v>2636886.7000000002</v>
      </c>
      <c r="E29" s="12">
        <v>2806614</v>
      </c>
      <c r="F29" s="12">
        <v>3007881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-75088</v>
      </c>
      <c r="D30" s="14">
        <v>-79468.964999999997</v>
      </c>
      <c r="E30" s="14">
        <v>-62959.135000000002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-73178.336415094338</v>
      </c>
      <c r="D31" s="14">
        <v>-86702.744600000005</v>
      </c>
      <c r="E31" s="14">
        <v>-59235.771249999998</v>
      </c>
      <c r="F31" s="14">
        <v>-26198.540249999998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25130.831410860719</v>
      </c>
      <c r="D32" s="14">
        <v>40795.573044649987</v>
      </c>
      <c r="E32" s="14">
        <v>51346.455397408521</v>
      </c>
      <c r="F32" s="14">
        <v>67489.457393037796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-122800.3</v>
      </c>
      <c r="D33" s="14">
        <v>-200980.6</v>
      </c>
      <c r="E33" s="14">
        <v>-170161.15</v>
      </c>
      <c r="F33" s="14">
        <v>-173953.9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-94.77</v>
      </c>
      <c r="D34" s="14">
        <v>348.32</v>
      </c>
      <c r="E34" s="14">
        <v>36713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</v>
      </c>
      <c r="D35" s="12">
        <v>84.89</v>
      </c>
      <c r="E35" s="12">
        <v>87.85</v>
      </c>
      <c r="F35" s="12">
        <v>89.95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80.748979591836743</v>
      </c>
      <c r="D36" s="12">
        <v>84.829591836734693</v>
      </c>
      <c r="E36" s="12">
        <v>87.542142857142863</v>
      </c>
      <c r="F36" s="12">
        <v>89.810476190476194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1.439754384287413</v>
      </c>
      <c r="D37" s="12">
        <v>2.2347268281825059</v>
      </c>
      <c r="E37" s="12">
        <v>2.9201700048358239</v>
      </c>
      <c r="F37" s="12">
        <v>3.4700467083248161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77.569999999999993</v>
      </c>
      <c r="D38" s="12">
        <v>79.75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84.7</v>
      </c>
      <c r="D39" s="12">
        <v>90</v>
      </c>
      <c r="E39" s="12">
        <v>93.34</v>
      </c>
      <c r="F39" s="12">
        <v>97.28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-960000</v>
      </c>
      <c r="D40" s="14">
        <v>-976302.4</v>
      </c>
      <c r="E40" s="14">
        <v>-902265</v>
      </c>
      <c r="F40" s="14">
        <v>-855874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-875295.26923076925</v>
      </c>
      <c r="D41" s="14">
        <v>-848617.22552631586</v>
      </c>
      <c r="E41" s="14">
        <v>-807580.64419354836</v>
      </c>
      <c r="F41" s="14">
        <v>-781639.38225806446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363345.73365406378</v>
      </c>
      <c r="D42" s="14">
        <v>508892.84118827007</v>
      </c>
      <c r="E42" s="14">
        <v>450921.71577676438</v>
      </c>
      <c r="F42" s="14">
        <v>448258.11111677362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78.8</v>
      </c>
      <c r="D44" s="30">
        <v>1029000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5.4450000000000003</v>
      </c>
      <c r="D45" s="12">
        <v>5</v>
      </c>
      <c r="E45" s="12">
        <v>4.57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5.4182352941176468</v>
      </c>
      <c r="D46" s="12">
        <v>5.0212499999999993</v>
      </c>
      <c r="E46" s="12">
        <v>4.6306896551724144</v>
      </c>
      <c r="F46" s="12">
        <v>4.4289655172413784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0.80499377218835177</v>
      </c>
      <c r="D47" s="12">
        <v>0.63629345025601969</v>
      </c>
      <c r="E47" s="12">
        <v>0.51814870338324115</v>
      </c>
      <c r="F47" s="12">
        <v>0.55023595476061904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4.32</v>
      </c>
      <c r="E50" s="14">
        <v>3.7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5.2147058823529422</v>
      </c>
      <c r="D51" s="14">
        <v>4.3563636363636373</v>
      </c>
      <c r="E51" s="14">
        <v>3.7448275862068958</v>
      </c>
      <c r="F51" s="14">
        <v>3.619655172413792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0.88899410399284784</v>
      </c>
      <c r="D52" s="14">
        <v>0.59513033331898291</v>
      </c>
      <c r="E52" s="14">
        <v>0.5391833818023537</v>
      </c>
      <c r="F52" s="14">
        <v>0.55087905568295814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5.43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12602574.445</v>
      </c>
      <c r="D55" s="12">
        <v>13396445.925000001</v>
      </c>
      <c r="E55" s="12">
        <v>14236418.5</v>
      </c>
      <c r="F55" s="12">
        <v>15167811.5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12530933.10375</v>
      </c>
      <c r="D56" s="12">
        <v>13285905.308684209</v>
      </c>
      <c r="E56" s="12">
        <v>14097698.065625001</v>
      </c>
      <c r="F56" s="12">
        <v>14952973.604062499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359203.18170503812</v>
      </c>
      <c r="D57" s="12">
        <v>487660.89145080541</v>
      </c>
      <c r="E57" s="12">
        <v>714454.69047881395</v>
      </c>
      <c r="F57" s="12">
        <v>875907.12882019824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13948175.369999999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63</v>
      </c>
      <c r="D63" s="9" t="s">
        <v>64</v>
      </c>
      <c r="E63" s="9" t="s">
        <v>66</v>
      </c>
      <c r="F63" s="9" t="s">
        <v>68</v>
      </c>
      <c r="G63" s="9" t="s">
        <v>67</v>
      </c>
      <c r="H63" s="9" t="s">
        <v>69</v>
      </c>
      <c r="I63" s="9" t="s">
        <v>70</v>
      </c>
      <c r="J63" s="9" t="s">
        <v>71</v>
      </c>
      <c r="K63" s="9" t="s">
        <v>72</v>
      </c>
      <c r="L63" s="9" t="s">
        <v>73</v>
      </c>
      <c r="M63" s="9" t="s">
        <v>74</v>
      </c>
      <c r="N63" s="59" t="s">
        <v>75</v>
      </c>
    </row>
    <row r="64" spans="1:14" ht="15" customHeight="1" x14ac:dyDescent="0.25">
      <c r="A64" s="94" t="s">
        <v>11</v>
      </c>
      <c r="B64" s="4" t="s">
        <v>3</v>
      </c>
      <c r="C64" s="16">
        <v>209854.39</v>
      </c>
      <c r="D64" s="16">
        <v>245538.08</v>
      </c>
      <c r="E64" s="16">
        <v>219052</v>
      </c>
      <c r="F64" s="16">
        <v>218654.07999999999</v>
      </c>
      <c r="G64" s="16">
        <v>243016</v>
      </c>
      <c r="H64" s="16">
        <v>214838.37</v>
      </c>
      <c r="I64" s="16">
        <v>216965</v>
      </c>
      <c r="J64" s="16">
        <v>260243.375</v>
      </c>
      <c r="K64" s="16">
        <v>226004.8</v>
      </c>
      <c r="L64" s="16">
        <v>284474.59999999998</v>
      </c>
      <c r="M64" s="16">
        <v>320000</v>
      </c>
      <c r="N64" s="16">
        <v>214869</v>
      </c>
    </row>
    <row r="65" spans="1:14" x14ac:dyDescent="0.25">
      <c r="A65" s="95"/>
      <c r="B65" s="4" t="s">
        <v>4</v>
      </c>
      <c r="C65" s="16">
        <v>210427.84959999999</v>
      </c>
      <c r="D65" s="16">
        <v>237489.64559999999</v>
      </c>
      <c r="E65" s="16">
        <v>215330.535106383</v>
      </c>
      <c r="F65" s="16">
        <v>216508.37645833331</v>
      </c>
      <c r="G65" s="16">
        <v>238302.82020833329</v>
      </c>
      <c r="H65" s="16">
        <v>212828.97361702129</v>
      </c>
      <c r="I65" s="16">
        <v>215285.46404255321</v>
      </c>
      <c r="J65" s="16">
        <v>254500.85041666671</v>
      </c>
      <c r="K65" s="16">
        <v>221952.82250000001</v>
      </c>
      <c r="L65" s="16">
        <v>284186.5886956522</v>
      </c>
      <c r="M65" s="16">
        <v>309169.45351351361</v>
      </c>
      <c r="N65" s="16">
        <v>212970.85</v>
      </c>
    </row>
    <row r="66" spans="1:14" x14ac:dyDescent="0.25">
      <c r="A66" s="95"/>
      <c r="B66" s="4" t="s">
        <v>5</v>
      </c>
      <c r="C66" s="16">
        <v>5072.8840813755378</v>
      </c>
      <c r="D66" s="16">
        <v>29245.978046807169</v>
      </c>
      <c r="E66" s="16">
        <v>14304.61803363712</v>
      </c>
      <c r="F66" s="16">
        <v>18203.423147662681</v>
      </c>
      <c r="G66" s="16">
        <v>19364.00846051344</v>
      </c>
      <c r="H66" s="16">
        <v>13168.24094563695</v>
      </c>
      <c r="I66" s="16">
        <v>12179.744046303431</v>
      </c>
      <c r="J66" s="16">
        <v>19892.684492197281</v>
      </c>
      <c r="K66" s="16">
        <v>16567.649405941109</v>
      </c>
      <c r="L66" s="16">
        <v>25459.2999499045</v>
      </c>
      <c r="M66" s="16">
        <v>31469.59489548127</v>
      </c>
      <c r="N66" s="16">
        <v>9668.4555818393219</v>
      </c>
    </row>
    <row r="67" spans="1:14" ht="15" customHeight="1" x14ac:dyDescent="0.25">
      <c r="A67" s="95"/>
      <c r="B67" s="4" t="s">
        <v>9</v>
      </c>
      <c r="C67" s="16">
        <v>200598</v>
      </c>
      <c r="D67" s="16">
        <v>107714</v>
      </c>
      <c r="E67" s="16">
        <v>139200</v>
      </c>
      <c r="F67" s="16">
        <v>136901.56</v>
      </c>
      <c r="G67" s="16">
        <v>155000</v>
      </c>
      <c r="H67" s="16">
        <v>144457.14000000001</v>
      </c>
      <c r="I67" s="16">
        <v>149228.84</v>
      </c>
      <c r="J67" s="16">
        <v>169100</v>
      </c>
      <c r="K67" s="16">
        <v>151198.70000000001</v>
      </c>
      <c r="L67" s="16">
        <v>182912.51</v>
      </c>
      <c r="M67" s="16">
        <v>190000</v>
      </c>
      <c r="N67" s="16">
        <v>175780</v>
      </c>
    </row>
    <row r="68" spans="1:14" x14ac:dyDescent="0.25">
      <c r="A68" s="95"/>
      <c r="B68" s="4" t="s">
        <v>10</v>
      </c>
      <c r="C68" s="16">
        <v>224854</v>
      </c>
      <c r="D68" s="16">
        <v>256657</v>
      </c>
      <c r="E68" s="16">
        <v>229867.9</v>
      </c>
      <c r="F68" s="16">
        <v>243234.19</v>
      </c>
      <c r="G68" s="16">
        <v>254898</v>
      </c>
      <c r="H68" s="16">
        <v>233664.83</v>
      </c>
      <c r="I68" s="16">
        <v>238217</v>
      </c>
      <c r="J68" s="16">
        <v>271667.78999999998</v>
      </c>
      <c r="K68" s="16">
        <v>246251</v>
      </c>
      <c r="L68" s="16">
        <v>330503.15999999997</v>
      </c>
      <c r="M68" s="16">
        <v>341161</v>
      </c>
      <c r="N68" s="16">
        <v>227979</v>
      </c>
    </row>
    <row r="69" spans="1:14" ht="15" customHeight="1" x14ac:dyDescent="0.25">
      <c r="A69" s="86" t="s">
        <v>6</v>
      </c>
      <c r="B69" s="5" t="s">
        <v>3</v>
      </c>
      <c r="C69" s="17">
        <v>175354.60500000001</v>
      </c>
      <c r="D69" s="17">
        <v>206277.565</v>
      </c>
      <c r="E69" s="17">
        <v>171666</v>
      </c>
      <c r="F69" s="17">
        <v>173457.66500000001</v>
      </c>
      <c r="G69" s="17">
        <v>197822</v>
      </c>
      <c r="H69" s="17">
        <v>168674</v>
      </c>
      <c r="I69" s="17">
        <v>178054</v>
      </c>
      <c r="J69" s="17">
        <v>217300.08</v>
      </c>
      <c r="K69" s="17">
        <v>177597</v>
      </c>
      <c r="L69" s="17">
        <v>232061.73499999999</v>
      </c>
      <c r="M69" s="17">
        <v>270712.96000000002</v>
      </c>
      <c r="N69" s="17">
        <v>153771.07</v>
      </c>
    </row>
    <row r="70" spans="1:14" x14ac:dyDescent="0.25">
      <c r="A70" s="86"/>
      <c r="B70" s="5" t="s">
        <v>4</v>
      </c>
      <c r="C70" s="17">
        <v>175040.02634615381</v>
      </c>
      <c r="D70" s="17">
        <v>205253.8316</v>
      </c>
      <c r="E70" s="17">
        <v>170192.67693877549</v>
      </c>
      <c r="F70" s="17">
        <v>174971.79625000001</v>
      </c>
      <c r="G70" s="17">
        <v>196640.68346938779</v>
      </c>
      <c r="H70" s="17">
        <v>168078.32367346939</v>
      </c>
      <c r="I70" s="17">
        <v>179411.15877551021</v>
      </c>
      <c r="J70" s="17">
        <v>216923.41530612239</v>
      </c>
      <c r="K70" s="17">
        <v>177177.71326530611</v>
      </c>
      <c r="L70" s="17">
        <v>231405.9991666667</v>
      </c>
      <c r="M70" s="17">
        <v>266483.76594594592</v>
      </c>
      <c r="N70" s="17">
        <v>160397.0777777778</v>
      </c>
    </row>
    <row r="71" spans="1:14" x14ac:dyDescent="0.25">
      <c r="A71" s="86"/>
      <c r="B71" s="5" t="s">
        <v>5</v>
      </c>
      <c r="C71" s="17">
        <v>5693.0682652206879</v>
      </c>
      <c r="D71" s="17">
        <v>6750.1156786149404</v>
      </c>
      <c r="E71" s="17">
        <v>8516.37614352739</v>
      </c>
      <c r="F71" s="17">
        <v>9065.3776131169925</v>
      </c>
      <c r="G71" s="17">
        <v>7545.9506764057433</v>
      </c>
      <c r="H71" s="17">
        <v>8527.6849634161426</v>
      </c>
      <c r="I71" s="17">
        <v>8986.6300666387251</v>
      </c>
      <c r="J71" s="17">
        <v>9467.2308411552531</v>
      </c>
      <c r="K71" s="17">
        <v>9368.1429019404186</v>
      </c>
      <c r="L71" s="17">
        <v>19264.834693768789</v>
      </c>
      <c r="M71" s="17">
        <v>22700.67440318501</v>
      </c>
      <c r="N71" s="17">
        <v>15632.880103964049</v>
      </c>
    </row>
    <row r="72" spans="1:14" ht="15" customHeight="1" x14ac:dyDescent="0.25">
      <c r="A72" s="86"/>
      <c r="B72" s="5" t="s">
        <v>9</v>
      </c>
      <c r="C72" s="17">
        <v>157284</v>
      </c>
      <c r="D72" s="17">
        <v>176839</v>
      </c>
      <c r="E72" s="17">
        <v>141950</v>
      </c>
      <c r="F72" s="17">
        <v>160943</v>
      </c>
      <c r="G72" s="17">
        <v>165424.35999999999</v>
      </c>
      <c r="H72" s="17">
        <v>153768</v>
      </c>
      <c r="I72" s="17">
        <v>145072.59</v>
      </c>
      <c r="J72" s="17">
        <v>189454.6</v>
      </c>
      <c r="K72" s="17">
        <v>155725</v>
      </c>
      <c r="L72" s="17">
        <v>178430</v>
      </c>
      <c r="M72" s="17">
        <v>188233.2</v>
      </c>
      <c r="N72" s="17">
        <v>143376.70000000001</v>
      </c>
    </row>
    <row r="73" spans="1:14" x14ac:dyDescent="0.25">
      <c r="A73" s="86"/>
      <c r="B73" s="5" t="s">
        <v>10</v>
      </c>
      <c r="C73" s="17">
        <v>190207.7</v>
      </c>
      <c r="D73" s="17">
        <v>218165.68</v>
      </c>
      <c r="E73" s="17">
        <v>190362.4</v>
      </c>
      <c r="F73" s="17">
        <v>218235.79</v>
      </c>
      <c r="G73" s="17">
        <v>207000</v>
      </c>
      <c r="H73" s="17">
        <v>193522</v>
      </c>
      <c r="I73" s="17">
        <v>198565.78</v>
      </c>
      <c r="J73" s="17">
        <v>238991.4</v>
      </c>
      <c r="K73" s="17">
        <v>204388</v>
      </c>
      <c r="L73" s="17">
        <v>268590</v>
      </c>
      <c r="M73" s="17">
        <v>314508.79999999999</v>
      </c>
      <c r="N73" s="17">
        <v>202899</v>
      </c>
    </row>
    <row r="74" spans="1:14" ht="15" customHeight="1" x14ac:dyDescent="0.25">
      <c r="A74" s="95" t="s">
        <v>7</v>
      </c>
      <c r="B74" s="4" t="s">
        <v>3</v>
      </c>
      <c r="C74" s="16">
        <v>179049.19</v>
      </c>
      <c r="D74" s="16">
        <v>193439.065</v>
      </c>
      <c r="E74" s="16">
        <v>231350.64</v>
      </c>
      <c r="F74" s="16">
        <v>213469.36</v>
      </c>
      <c r="G74" s="16">
        <v>204378</v>
      </c>
      <c r="H74" s="16">
        <v>188447</v>
      </c>
      <c r="I74" s="16">
        <v>182649.3</v>
      </c>
      <c r="J74" s="16">
        <v>185188</v>
      </c>
      <c r="K74" s="16">
        <v>190263</v>
      </c>
      <c r="L74" s="16">
        <v>230585</v>
      </c>
      <c r="M74" s="16">
        <v>186455.5</v>
      </c>
      <c r="N74" s="16">
        <v>188216.8</v>
      </c>
    </row>
    <row r="75" spans="1:14" x14ac:dyDescent="0.25">
      <c r="A75" s="95"/>
      <c r="B75" s="4" t="s">
        <v>4</v>
      </c>
      <c r="C75" s="16">
        <v>178860.6225</v>
      </c>
      <c r="D75" s="16">
        <v>197018.45920000001</v>
      </c>
      <c r="E75" s="16">
        <v>225584.40714285721</v>
      </c>
      <c r="F75" s="16">
        <v>212660.2106122449</v>
      </c>
      <c r="G75" s="16">
        <v>204914.24959183671</v>
      </c>
      <c r="H75" s="16">
        <v>187928.55204081631</v>
      </c>
      <c r="I75" s="16">
        <v>185457.894375</v>
      </c>
      <c r="J75" s="16">
        <v>185411.61387755099</v>
      </c>
      <c r="K75" s="16">
        <v>189826.59755102039</v>
      </c>
      <c r="L75" s="16">
        <v>231110.99312500001</v>
      </c>
      <c r="M75" s="16">
        <v>186905.3589473684</v>
      </c>
      <c r="N75" s="16">
        <v>186717.7205714286</v>
      </c>
    </row>
    <row r="76" spans="1:14" x14ac:dyDescent="0.25">
      <c r="A76" s="95"/>
      <c r="B76" s="4" t="s">
        <v>5</v>
      </c>
      <c r="C76" s="16">
        <v>3529.1004423095301</v>
      </c>
      <c r="D76" s="16">
        <v>14387.980256847741</v>
      </c>
      <c r="E76" s="16">
        <v>23838.82651543145</v>
      </c>
      <c r="F76" s="16">
        <v>20674.577635607551</v>
      </c>
      <c r="G76" s="16">
        <v>16277.92876145142</v>
      </c>
      <c r="H76" s="16">
        <v>8190.9968387230356</v>
      </c>
      <c r="I76" s="16">
        <v>9491.5623116305578</v>
      </c>
      <c r="J76" s="16">
        <v>7138.8837730158148</v>
      </c>
      <c r="K76" s="16">
        <v>6689.7917917271907</v>
      </c>
      <c r="L76" s="16">
        <v>23008.831254420831</v>
      </c>
      <c r="M76" s="16">
        <v>10005.59986377677</v>
      </c>
      <c r="N76" s="16">
        <v>24833.971960934399</v>
      </c>
    </row>
    <row r="77" spans="1:14" ht="15" customHeight="1" x14ac:dyDescent="0.25">
      <c r="A77" s="95"/>
      <c r="B77" s="4" t="s">
        <v>9</v>
      </c>
      <c r="C77" s="16">
        <v>170020</v>
      </c>
      <c r="D77" s="16">
        <v>172011.6</v>
      </c>
      <c r="E77" s="16">
        <v>164379</v>
      </c>
      <c r="F77" s="16">
        <v>131186</v>
      </c>
      <c r="G77" s="16">
        <v>124189</v>
      </c>
      <c r="H77" s="16">
        <v>154693.74</v>
      </c>
      <c r="I77" s="16">
        <v>170848.5</v>
      </c>
      <c r="J77" s="16">
        <v>170549.6</v>
      </c>
      <c r="K77" s="16">
        <v>170232.2</v>
      </c>
      <c r="L77" s="16">
        <v>163354</v>
      </c>
      <c r="M77" s="16">
        <v>162625.32999999999</v>
      </c>
      <c r="N77" s="16">
        <v>105710</v>
      </c>
    </row>
    <row r="78" spans="1:14" x14ac:dyDescent="0.25">
      <c r="A78" s="95"/>
      <c r="B78" s="4" t="s">
        <v>10</v>
      </c>
      <c r="C78" s="16">
        <v>186000</v>
      </c>
      <c r="D78" s="16">
        <v>239599</v>
      </c>
      <c r="E78" s="16">
        <v>266260</v>
      </c>
      <c r="F78" s="16">
        <v>260483.3</v>
      </c>
      <c r="G78" s="16">
        <v>245519</v>
      </c>
      <c r="H78" s="16">
        <v>210193.78</v>
      </c>
      <c r="I78" s="16">
        <v>208503.16</v>
      </c>
      <c r="J78" s="16">
        <v>217300.87</v>
      </c>
      <c r="K78" s="16">
        <v>206422.14</v>
      </c>
      <c r="L78" s="16">
        <v>293503.15999999997</v>
      </c>
      <c r="M78" s="16">
        <v>215080</v>
      </c>
      <c r="N78" s="16">
        <v>232323</v>
      </c>
    </row>
    <row r="79" spans="1:14" x14ac:dyDescent="0.25">
      <c r="A79" s="86" t="s">
        <v>8</v>
      </c>
      <c r="B79" s="5" t="s">
        <v>3</v>
      </c>
      <c r="C79" s="17">
        <v>-3509.5</v>
      </c>
      <c r="D79" s="17">
        <v>12574</v>
      </c>
      <c r="E79" s="17">
        <v>-59000</v>
      </c>
      <c r="F79" s="17">
        <v>-40608.480000000003</v>
      </c>
      <c r="G79" s="17">
        <v>-7305.1949999999997</v>
      </c>
      <c r="H79" s="17">
        <v>-19449</v>
      </c>
      <c r="I79" s="17">
        <v>-3570.19</v>
      </c>
      <c r="J79" s="17">
        <v>33788.82</v>
      </c>
      <c r="K79" s="17">
        <v>-10834.434999999999</v>
      </c>
      <c r="L79" s="17">
        <v>1967.4349999999999</v>
      </c>
      <c r="M79" s="17">
        <v>85753.38</v>
      </c>
      <c r="N79" s="17">
        <v>-33372</v>
      </c>
    </row>
    <row r="80" spans="1:14" x14ac:dyDescent="0.25">
      <c r="A80" s="86"/>
      <c r="B80" s="5" t="s">
        <v>4</v>
      </c>
      <c r="C80" s="17">
        <v>-3595.6211111111111</v>
      </c>
      <c r="D80" s="17">
        <v>8939.3630769230767</v>
      </c>
      <c r="E80" s="17">
        <v>-53782.318431372551</v>
      </c>
      <c r="F80" s="17">
        <v>-38845.636078431373</v>
      </c>
      <c r="G80" s="17">
        <v>-8499.2921153846146</v>
      </c>
      <c r="H80" s="17">
        <v>-20065.699799999991</v>
      </c>
      <c r="I80" s="17">
        <v>-5402.9794117647061</v>
      </c>
      <c r="J80" s="17">
        <v>32367.281200000001</v>
      </c>
      <c r="K80" s="17">
        <v>-11682.820576923081</v>
      </c>
      <c r="L80" s="17">
        <v>2141.9137999999998</v>
      </c>
      <c r="M80" s="17">
        <v>79197.854750000013</v>
      </c>
      <c r="N80" s="17">
        <v>-28880.665945945941</v>
      </c>
    </row>
    <row r="81" spans="1:14" x14ac:dyDescent="0.25">
      <c r="A81" s="86"/>
      <c r="B81" s="5" t="s">
        <v>5</v>
      </c>
      <c r="C81" s="17">
        <v>4977.4406237758221</v>
      </c>
      <c r="D81" s="17">
        <v>13316.107021588339</v>
      </c>
      <c r="E81" s="17">
        <v>25403.699751878219</v>
      </c>
      <c r="F81" s="17">
        <v>20138.353224008271</v>
      </c>
      <c r="G81" s="17">
        <v>12227.269946379551</v>
      </c>
      <c r="H81" s="17">
        <v>9014.4195760759194</v>
      </c>
      <c r="I81" s="17">
        <v>10898.448268820001</v>
      </c>
      <c r="J81" s="17">
        <v>11866.788947016939</v>
      </c>
      <c r="K81" s="17">
        <v>12003.829776627979</v>
      </c>
      <c r="L81" s="17">
        <v>20797.76364156992</v>
      </c>
      <c r="M81" s="17">
        <v>25659.26949819989</v>
      </c>
      <c r="N81" s="17">
        <v>22178.496919404639</v>
      </c>
    </row>
    <row r="82" spans="1:14" x14ac:dyDescent="0.25">
      <c r="A82" s="86"/>
      <c r="B82" s="5" t="s">
        <v>9</v>
      </c>
      <c r="C82" s="17">
        <v>-18162</v>
      </c>
      <c r="D82" s="17">
        <v>-33321.07</v>
      </c>
      <c r="E82" s="17">
        <v>-91075</v>
      </c>
      <c r="F82" s="17">
        <v>-88746</v>
      </c>
      <c r="G82" s="17">
        <v>-42623</v>
      </c>
      <c r="H82" s="17">
        <v>-52300.13</v>
      </c>
      <c r="I82" s="17">
        <v>-35607</v>
      </c>
      <c r="J82" s="17">
        <v>29.7</v>
      </c>
      <c r="K82" s="17">
        <v>-31803.54</v>
      </c>
      <c r="L82" s="17">
        <v>-46902.91</v>
      </c>
      <c r="M82" s="17">
        <v>9181</v>
      </c>
      <c r="N82" s="17">
        <v>-84630</v>
      </c>
    </row>
    <row r="83" spans="1:14" x14ac:dyDescent="0.25">
      <c r="A83" s="86"/>
      <c r="B83" s="33" t="s">
        <v>10</v>
      </c>
      <c r="C83" s="14">
        <v>8012</v>
      </c>
      <c r="D83" s="14">
        <v>26928.61</v>
      </c>
      <c r="E83" s="14">
        <v>29105</v>
      </c>
      <c r="F83" s="14">
        <v>23877.62</v>
      </c>
      <c r="G83" s="14">
        <v>23767.49</v>
      </c>
      <c r="H83" s="14">
        <v>-16.2</v>
      </c>
      <c r="I83" s="14">
        <v>23213.64</v>
      </c>
      <c r="J83" s="14">
        <v>52009.120000000003</v>
      </c>
      <c r="K83" s="14">
        <v>22260.51</v>
      </c>
      <c r="L83" s="14">
        <v>41388</v>
      </c>
      <c r="M83" s="17">
        <v>131847.48000000001</v>
      </c>
      <c r="N83" s="17">
        <v>20218.12</v>
      </c>
    </row>
    <row r="84" spans="1:14" ht="15" customHeight="1" x14ac:dyDescent="0.25">
      <c r="A84" s="95" t="s">
        <v>32</v>
      </c>
      <c r="B84" s="4" t="s">
        <v>3</v>
      </c>
      <c r="C84" s="16">
        <v>-76571.7</v>
      </c>
      <c r="D84" s="16">
        <v>-63002.82</v>
      </c>
      <c r="E84" s="16">
        <v>-132781.25</v>
      </c>
      <c r="F84" s="16">
        <v>-112093.595</v>
      </c>
      <c r="G84" s="16">
        <v>-84753</v>
      </c>
      <c r="H84" s="16">
        <v>-90367.63</v>
      </c>
      <c r="I84" s="16">
        <v>-78622</v>
      </c>
      <c r="J84" s="16">
        <v>-38877.5</v>
      </c>
      <c r="K84" s="16">
        <v>-87296</v>
      </c>
      <c r="L84" s="16">
        <v>-73691.959999999992</v>
      </c>
      <c r="M84" s="16">
        <v>4000.06</v>
      </c>
      <c r="N84" s="16">
        <v>-99696.82</v>
      </c>
    </row>
    <row r="85" spans="1:14" x14ac:dyDescent="0.25">
      <c r="A85" s="95"/>
      <c r="B85" s="4" t="s">
        <v>4</v>
      </c>
      <c r="C85" s="16">
        <v>-68564.068333333329</v>
      </c>
      <c r="D85" s="16">
        <v>-60776.024871794878</v>
      </c>
      <c r="E85" s="16">
        <v>-114763.0642105263</v>
      </c>
      <c r="F85" s="16">
        <v>-104900.61236842111</v>
      </c>
      <c r="G85" s="16">
        <v>-80861.834722222236</v>
      </c>
      <c r="H85" s="16">
        <v>-89305.206486486481</v>
      </c>
      <c r="I85" s="16">
        <v>-76851.434054054058</v>
      </c>
      <c r="J85" s="16">
        <v>-39498.156578947368</v>
      </c>
      <c r="K85" s="16">
        <v>-83882.277027027041</v>
      </c>
      <c r="L85" s="16">
        <v>-68354.429444444424</v>
      </c>
      <c r="M85" s="16">
        <v>2190.522727272727</v>
      </c>
      <c r="N85" s="16">
        <v>-92530.153548387083</v>
      </c>
    </row>
    <row r="86" spans="1:14" x14ac:dyDescent="0.25">
      <c r="A86" s="95"/>
      <c r="B86" s="4" t="s">
        <v>5</v>
      </c>
      <c r="C86" s="16">
        <v>25477.373323302611</v>
      </c>
      <c r="D86" s="16">
        <v>34411.138703612327</v>
      </c>
      <c r="E86" s="16">
        <v>49658.529720490747</v>
      </c>
      <c r="F86" s="16">
        <v>48485.76127523568</v>
      </c>
      <c r="G86" s="16">
        <v>22704.477119341969</v>
      </c>
      <c r="H86" s="16">
        <v>27821.65699435645</v>
      </c>
      <c r="I86" s="16">
        <v>29392.172732960858</v>
      </c>
      <c r="J86" s="16">
        <v>30529.444899390139</v>
      </c>
      <c r="K86" s="16">
        <v>30737.041196619739</v>
      </c>
      <c r="L86" s="16">
        <v>37768.003628935126</v>
      </c>
      <c r="M86" s="16">
        <v>47281.57753471881</v>
      </c>
      <c r="N86" s="16">
        <v>55167.732141884459</v>
      </c>
    </row>
    <row r="87" spans="1:14" x14ac:dyDescent="0.25">
      <c r="A87" s="95"/>
      <c r="B87" s="4" t="s">
        <v>9</v>
      </c>
      <c r="C87" s="16">
        <v>-99518</v>
      </c>
      <c r="D87" s="16">
        <v>-134615.66</v>
      </c>
      <c r="E87" s="16">
        <v>-176020.44</v>
      </c>
      <c r="F87" s="16">
        <v>-234722.07</v>
      </c>
      <c r="G87" s="16">
        <v>-116975</v>
      </c>
      <c r="H87" s="16">
        <v>-131008.76</v>
      </c>
      <c r="I87" s="16">
        <v>-159914</v>
      </c>
      <c r="J87" s="16">
        <v>-98407.45</v>
      </c>
      <c r="K87" s="16">
        <v>-132607.46</v>
      </c>
      <c r="L87" s="16">
        <v>-129872.15</v>
      </c>
      <c r="M87" s="16">
        <v>-104473</v>
      </c>
      <c r="N87" s="16">
        <v>-230641</v>
      </c>
    </row>
    <row r="88" spans="1:14" ht="15.75" thickBot="1" x14ac:dyDescent="0.3">
      <c r="A88" s="99"/>
      <c r="B88" s="7" t="s">
        <v>10</v>
      </c>
      <c r="C88" s="32">
        <v>2783.02</v>
      </c>
      <c r="D88" s="32">
        <v>40224.980000000003</v>
      </c>
      <c r="E88" s="32">
        <v>32441.89</v>
      </c>
      <c r="F88" s="32">
        <v>24657.46</v>
      </c>
      <c r="G88" s="32">
        <v>-2721.92</v>
      </c>
      <c r="H88" s="32">
        <v>12859.42</v>
      </c>
      <c r="I88" s="32">
        <v>-6277.45</v>
      </c>
      <c r="J88" s="32">
        <v>45953</v>
      </c>
      <c r="K88" s="32">
        <v>1996.15</v>
      </c>
      <c r="L88" s="32">
        <v>59427</v>
      </c>
      <c r="M88" s="32">
        <v>76656.08</v>
      </c>
      <c r="N88" s="32">
        <v>72900</v>
      </c>
    </row>
    <row r="89" spans="1:14" ht="15" customHeight="1" x14ac:dyDescent="0.25">
      <c r="A89" s="95" t="s">
        <v>37</v>
      </c>
      <c r="B89" s="4" t="s">
        <v>3</v>
      </c>
      <c r="C89" s="16">
        <v>0.5</v>
      </c>
      <c r="D89" s="16">
        <v>0.46</v>
      </c>
      <c r="E89" s="16">
        <v>0.35</v>
      </c>
      <c r="F89" s="16">
        <v>0.27</v>
      </c>
      <c r="G89" s="16">
        <v>0.28999999999999998</v>
      </c>
      <c r="H89" s="16">
        <v>0.22</v>
      </c>
      <c r="I89" s="16">
        <v>0.3</v>
      </c>
      <c r="J89" s="16">
        <v>0.38</v>
      </c>
      <c r="K89" s="16">
        <v>0.35</v>
      </c>
      <c r="L89" s="16">
        <v>0.52500000000000002</v>
      </c>
      <c r="M89" s="16">
        <v>0.45500000000000002</v>
      </c>
      <c r="N89" s="16">
        <v>0.57999999999999996</v>
      </c>
    </row>
    <row r="90" spans="1:14" x14ac:dyDescent="0.25">
      <c r="A90" s="95"/>
      <c r="B90" s="4" t="s">
        <v>4</v>
      </c>
      <c r="C90" s="16">
        <v>0.49441176470588238</v>
      </c>
      <c r="D90" s="16">
        <v>0.44645161290322588</v>
      </c>
      <c r="E90" s="16">
        <v>0.35</v>
      </c>
      <c r="F90" s="16">
        <v>0.29225806451612912</v>
      </c>
      <c r="G90" s="16">
        <v>0.30354838709677429</v>
      </c>
      <c r="H90" s="16">
        <v>0.23903225806451611</v>
      </c>
      <c r="I90" s="16">
        <v>0.30032258064516132</v>
      </c>
      <c r="J90" s="16">
        <v>0.36612903225806442</v>
      </c>
      <c r="K90" s="16">
        <v>0.33354838709677431</v>
      </c>
      <c r="L90" s="16">
        <v>0.5256666666666665</v>
      </c>
      <c r="M90" s="16">
        <v>0.440357142857143</v>
      </c>
      <c r="N90" s="16">
        <v>0.5562962962962964</v>
      </c>
    </row>
    <row r="91" spans="1:14" x14ac:dyDescent="0.25">
      <c r="A91" s="95"/>
      <c r="B91" s="4" t="s">
        <v>5</v>
      </c>
      <c r="C91" s="16">
        <v>0.15150139866282239</v>
      </c>
      <c r="D91" s="16">
        <v>8.0189292181968783E-2</v>
      </c>
      <c r="E91" s="16">
        <v>9.4762861923857078E-2</v>
      </c>
      <c r="F91" s="16">
        <v>0.11321689147882941</v>
      </c>
      <c r="G91" s="16">
        <v>0.16127716075329809</v>
      </c>
      <c r="H91" s="16">
        <v>0.10406263622484541</v>
      </c>
      <c r="I91" s="16">
        <v>0.10277755497408771</v>
      </c>
      <c r="J91" s="16">
        <v>0.1151716811070858</v>
      </c>
      <c r="K91" s="16">
        <v>0.1190671627583014</v>
      </c>
      <c r="L91" s="16">
        <v>0.12963299211110629</v>
      </c>
      <c r="M91" s="16">
        <v>0.2185386166885088</v>
      </c>
      <c r="N91" s="16">
        <v>0.25242132282460661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0.22</v>
      </c>
      <c r="E92" s="16">
        <v>0.16</v>
      </c>
      <c r="F92" s="16">
        <v>-7.0000000000000007E-2</v>
      </c>
      <c r="G92" s="16">
        <v>-0.04</v>
      </c>
      <c r="H92" s="16">
        <v>0</v>
      </c>
      <c r="I92" s="16">
        <v>0.09</v>
      </c>
      <c r="J92" s="16">
        <v>0.13</v>
      </c>
      <c r="K92" s="16">
        <v>0.09</v>
      </c>
      <c r="L92" s="16">
        <v>0.12</v>
      </c>
      <c r="M92" s="16">
        <v>-0.1</v>
      </c>
      <c r="N92" s="16">
        <v>-0.1</v>
      </c>
    </row>
    <row r="93" spans="1:14" x14ac:dyDescent="0.25">
      <c r="A93" s="95"/>
      <c r="B93" s="4" t="s">
        <v>10</v>
      </c>
      <c r="C93" s="16">
        <v>0.85</v>
      </c>
      <c r="D93" s="16">
        <v>0.62</v>
      </c>
      <c r="E93" s="16">
        <v>0.56999999999999995</v>
      </c>
      <c r="F93" s="16">
        <v>0.47</v>
      </c>
      <c r="G93" s="16">
        <v>0.63</v>
      </c>
      <c r="H93" s="16">
        <v>0.5</v>
      </c>
      <c r="I93" s="16">
        <v>0.56000000000000005</v>
      </c>
      <c r="J93" s="16">
        <v>0.65</v>
      </c>
      <c r="K93" s="16">
        <v>0.51</v>
      </c>
      <c r="L93" s="16">
        <v>0.77</v>
      </c>
      <c r="M93" s="16">
        <v>1.1200000000000001</v>
      </c>
      <c r="N93" s="16">
        <v>1.1499999999999999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6.91</v>
      </c>
      <c r="E94" s="17">
        <v>6.94</v>
      </c>
      <c r="F94" s="17">
        <v>6.9</v>
      </c>
      <c r="G94" s="17">
        <v>6.95</v>
      </c>
      <c r="H94" s="17">
        <v>7</v>
      </c>
      <c r="I94" s="17">
        <v>7</v>
      </c>
      <c r="J94" s="17">
        <v>7</v>
      </c>
      <c r="K94" s="17">
        <v>6.95</v>
      </c>
      <c r="L94" s="17">
        <v>7</v>
      </c>
      <c r="M94" s="17">
        <v>7.2</v>
      </c>
      <c r="N94" s="17">
        <v>7.37</v>
      </c>
    </row>
    <row r="95" spans="1:14" x14ac:dyDescent="0.25">
      <c r="A95" s="86"/>
      <c r="B95" s="5" t="s">
        <v>4</v>
      </c>
      <c r="C95" s="17">
        <v>6.961764705882354</v>
      </c>
      <c r="D95" s="17">
        <v>6.9984374999999996</v>
      </c>
      <c r="E95" s="17">
        <v>7.0534375000000002</v>
      </c>
      <c r="F95" s="17">
        <v>7.0439393939393948</v>
      </c>
      <c r="G95" s="17">
        <v>7.0842424242424258</v>
      </c>
      <c r="H95" s="17">
        <v>7.0906060606060617</v>
      </c>
      <c r="I95" s="17">
        <v>7.0143750000000002</v>
      </c>
      <c r="J95" s="17">
        <v>6.9721875000000004</v>
      </c>
      <c r="K95" s="17">
        <v>6.9293750000000003</v>
      </c>
      <c r="L95" s="17">
        <v>6.9793548387096784</v>
      </c>
      <c r="M95" s="17">
        <v>7.2037931034482767</v>
      </c>
      <c r="N95" s="17">
        <v>7.3884615384615389</v>
      </c>
    </row>
    <row r="96" spans="1:14" x14ac:dyDescent="0.25">
      <c r="A96" s="86"/>
      <c r="B96" s="5" t="s">
        <v>5</v>
      </c>
      <c r="C96" s="17">
        <v>0.4445867716255808</v>
      </c>
      <c r="D96" s="17">
        <v>0.46967462570619872</v>
      </c>
      <c r="E96" s="17">
        <v>0.59152405331073488</v>
      </c>
      <c r="F96" s="17">
        <v>0.61080346365432581</v>
      </c>
      <c r="G96" s="17">
        <v>0.60920045091409736</v>
      </c>
      <c r="H96" s="17">
        <v>0.61316259769503334</v>
      </c>
      <c r="I96" s="17">
        <v>0.50616800411236662</v>
      </c>
      <c r="J96" s="17">
        <v>0.43983673198864548</v>
      </c>
      <c r="K96" s="17">
        <v>0.44195998578181039</v>
      </c>
      <c r="L96" s="17">
        <v>0.42662188945146712</v>
      </c>
      <c r="M96" s="17">
        <v>0.48009979463428398</v>
      </c>
      <c r="N96" s="17">
        <v>0.52904209516969325</v>
      </c>
    </row>
    <row r="97" spans="1:14" x14ac:dyDescent="0.25">
      <c r="A97" s="86"/>
      <c r="B97" s="5" t="s">
        <v>9</v>
      </c>
      <c r="C97" s="17">
        <v>6.28</v>
      </c>
      <c r="D97" s="17">
        <v>6.32</v>
      </c>
      <c r="E97" s="17">
        <v>6.27</v>
      </c>
      <c r="F97" s="17">
        <v>6.25</v>
      </c>
      <c r="G97" s="17">
        <v>6.22</v>
      </c>
      <c r="H97" s="17">
        <v>6.2</v>
      </c>
      <c r="I97" s="17">
        <v>6.18</v>
      </c>
      <c r="J97" s="17">
        <v>6.17</v>
      </c>
      <c r="K97" s="17">
        <v>6.16</v>
      </c>
      <c r="L97" s="17">
        <v>6.1</v>
      </c>
      <c r="M97" s="17">
        <v>6.16</v>
      </c>
      <c r="N97" s="17">
        <v>6.17</v>
      </c>
    </row>
    <row r="98" spans="1:14" x14ac:dyDescent="0.25">
      <c r="A98" s="86"/>
      <c r="B98" s="33" t="s">
        <v>10</v>
      </c>
      <c r="C98" s="14">
        <v>8.3800000000000008</v>
      </c>
      <c r="D98" s="14">
        <v>8.4700000000000006</v>
      </c>
      <c r="E98" s="14">
        <v>8.6999999999999993</v>
      </c>
      <c r="F98" s="14">
        <v>8.6999999999999993</v>
      </c>
      <c r="G98" s="14">
        <v>8.8000000000000007</v>
      </c>
      <c r="H98" s="14">
        <v>8.86</v>
      </c>
      <c r="I98" s="14">
        <v>8.6999999999999993</v>
      </c>
      <c r="J98" s="14">
        <v>8</v>
      </c>
      <c r="K98" s="14">
        <v>8.1</v>
      </c>
      <c r="L98" s="14">
        <v>8</v>
      </c>
      <c r="M98" s="17">
        <v>8.1</v>
      </c>
      <c r="N98" s="17">
        <v>8.15</v>
      </c>
    </row>
    <row r="99" spans="1:14" ht="15" customHeight="1" x14ac:dyDescent="0.25">
      <c r="A99" s="95" t="s">
        <v>40</v>
      </c>
      <c r="B99" s="4" t="s">
        <v>3</v>
      </c>
      <c r="C99" s="16">
        <v>102560</v>
      </c>
      <c r="D99" s="16">
        <v>102667</v>
      </c>
      <c r="E99" s="16">
        <v>102976</v>
      </c>
      <c r="F99" s="16">
        <v>103299</v>
      </c>
      <c r="G99" s="16">
        <v>103405.41</v>
      </c>
      <c r="H99" s="16">
        <v>103590</v>
      </c>
      <c r="I99" s="16">
        <v>103709</v>
      </c>
      <c r="J99" s="16">
        <v>103900</v>
      </c>
      <c r="K99" s="16">
        <v>104291</v>
      </c>
      <c r="L99" s="16">
        <v>104200.5</v>
      </c>
      <c r="M99" s="16">
        <v>103681</v>
      </c>
      <c r="N99" s="16">
        <v>103617</v>
      </c>
    </row>
    <row r="100" spans="1:14" x14ac:dyDescent="0.25">
      <c r="A100" s="95"/>
      <c r="B100" s="4" t="s">
        <v>4</v>
      </c>
      <c r="C100" s="16">
        <v>102252.6748275862</v>
      </c>
      <c r="D100" s="16">
        <v>102363.56148148151</v>
      </c>
      <c r="E100" s="16">
        <v>102666.4325925926</v>
      </c>
      <c r="F100" s="16">
        <v>102687.0244444445</v>
      </c>
      <c r="G100" s="16">
        <v>102920.7411111111</v>
      </c>
      <c r="H100" s="16">
        <v>103123.23333333329</v>
      </c>
      <c r="I100" s="16">
        <v>103360.1992592593</v>
      </c>
      <c r="J100" s="16">
        <v>103625.76037037039</v>
      </c>
      <c r="K100" s="16">
        <v>103828.7892592592</v>
      </c>
      <c r="L100" s="16">
        <v>103846.2988461538</v>
      </c>
      <c r="M100" s="16">
        <v>103194.67434782611</v>
      </c>
      <c r="N100" s="16">
        <v>103092.5833333333</v>
      </c>
    </row>
    <row r="101" spans="1:14" x14ac:dyDescent="0.25">
      <c r="A101" s="95"/>
      <c r="B101" s="4" t="s">
        <v>5</v>
      </c>
      <c r="C101" s="16">
        <v>1512.341526147974</v>
      </c>
      <c r="D101" s="16">
        <v>1624.6681334747991</v>
      </c>
      <c r="E101" s="16">
        <v>1820.505494947851</v>
      </c>
      <c r="F101" s="16">
        <v>2133.603064317284</v>
      </c>
      <c r="G101" s="16">
        <v>2053.6707444388699</v>
      </c>
      <c r="H101" s="16">
        <v>2136.9480843213341</v>
      </c>
      <c r="I101" s="16">
        <v>2309.281433103456</v>
      </c>
      <c r="J101" s="16">
        <v>2438.5295308971672</v>
      </c>
      <c r="K101" s="16">
        <v>2506.52705844611</v>
      </c>
      <c r="L101" s="16">
        <v>2562.913475225143</v>
      </c>
      <c r="M101" s="16">
        <v>2741.7309263290822</v>
      </c>
      <c r="N101" s="16">
        <v>2857.5729045928729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98000</v>
      </c>
      <c r="G102" s="16">
        <v>98000</v>
      </c>
      <c r="H102" s="16">
        <v>98000</v>
      </c>
      <c r="I102" s="16">
        <v>98079</v>
      </c>
      <c r="J102" s="16">
        <v>98069</v>
      </c>
      <c r="K102" s="16">
        <v>98057</v>
      </c>
      <c r="L102" s="16">
        <v>98042</v>
      </c>
      <c r="M102" s="16">
        <v>98025</v>
      </c>
      <c r="N102" s="16">
        <v>98005</v>
      </c>
    </row>
    <row r="103" spans="1:14" ht="15.75" thickBot="1" x14ac:dyDescent="0.3">
      <c r="A103" s="99"/>
      <c r="B103" s="7" t="s">
        <v>10</v>
      </c>
      <c r="C103" s="32">
        <v>104373</v>
      </c>
      <c r="D103" s="32">
        <v>104742</v>
      </c>
      <c r="E103" s="32">
        <v>105906</v>
      </c>
      <c r="F103" s="32">
        <v>106401.1</v>
      </c>
      <c r="G103" s="32">
        <v>106862.1</v>
      </c>
      <c r="H103" s="32">
        <v>107353.8</v>
      </c>
      <c r="I103" s="32">
        <v>108758.5</v>
      </c>
      <c r="J103" s="32">
        <v>109452.7</v>
      </c>
      <c r="K103" s="32">
        <v>109867.4</v>
      </c>
      <c r="L103" s="32">
        <v>109734.1</v>
      </c>
      <c r="M103" s="32">
        <v>109734.1</v>
      </c>
      <c r="N103" s="32">
        <v>109734.1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70B0-3856-4945-BC06-F41289A03907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45748</v>
      </c>
    </row>
    <row r="11" spans="1:11" ht="15.75" x14ac:dyDescent="0.25">
      <c r="A11" s="1" t="s">
        <v>0</v>
      </c>
      <c r="B11" s="2">
        <v>45748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2849562.2</v>
      </c>
      <c r="D15" s="11">
        <v>3028274.07</v>
      </c>
      <c r="E15" s="11">
        <v>3240281.5950000002</v>
      </c>
      <c r="F15" s="11">
        <v>3462995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2816653.0164444442</v>
      </c>
      <c r="D16" s="13">
        <v>2979375.6720930231</v>
      </c>
      <c r="E16" s="13">
        <v>3168159.6302941181</v>
      </c>
      <c r="F16" s="13">
        <v>3382893.332121212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163488.17580383571</v>
      </c>
      <c r="D17" s="13">
        <v>215945.95766495069</v>
      </c>
      <c r="E17" s="13">
        <v>248945.55705329051</v>
      </c>
      <c r="F17" s="13">
        <v>286240.88717254408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1910683.43</v>
      </c>
      <c r="D18" s="13">
        <v>2076568.22</v>
      </c>
      <c r="E18" s="13">
        <v>2015651.81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2958118</v>
      </c>
      <c r="D19" s="13">
        <v>3247768</v>
      </c>
      <c r="E19" s="13">
        <v>3459836</v>
      </c>
      <c r="F19" s="13">
        <v>3723276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2307399</v>
      </c>
      <c r="D20" s="14">
        <v>2462577</v>
      </c>
      <c r="E20" s="14">
        <v>2640118.63</v>
      </c>
      <c r="F20" s="14">
        <v>2825060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2308662.991489362</v>
      </c>
      <c r="D21" s="14">
        <v>2472857.1366666658</v>
      </c>
      <c r="E21" s="14">
        <v>2616737.3202857152</v>
      </c>
      <c r="F21" s="14">
        <v>2794549.9539999999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42969.303022787419</v>
      </c>
      <c r="D22" s="14">
        <v>94157.12811242351</v>
      </c>
      <c r="E22" s="14">
        <v>120442.9199666997</v>
      </c>
      <c r="F22" s="14">
        <v>141171.3201936784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2161707.56</v>
      </c>
      <c r="D23" s="14">
        <v>2270616.27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2436927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2381000</v>
      </c>
      <c r="D25" s="12">
        <v>2559237</v>
      </c>
      <c r="E25" s="12">
        <v>2712656.5</v>
      </c>
      <c r="F25" s="12">
        <v>2874310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2380135.3259574468</v>
      </c>
      <c r="D26" s="12">
        <v>2542158.3753333329</v>
      </c>
      <c r="E26" s="12">
        <v>2677543.0074999998</v>
      </c>
      <c r="F26" s="12">
        <v>2832258.0219444451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60918.332476094423</v>
      </c>
      <c r="D27" s="12">
        <v>88627.894186424863</v>
      </c>
      <c r="E27" s="12">
        <v>120894.7593695207</v>
      </c>
      <c r="F27" s="12">
        <v>148632.08221371501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2168647.79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2567915.7000000002</v>
      </c>
      <c r="D29" s="12">
        <v>2683756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-73656.854999999996</v>
      </c>
      <c r="D30" s="14">
        <v>-78157</v>
      </c>
      <c r="E30" s="14">
        <v>-52230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-71636.16979166666</v>
      </c>
      <c r="D31" s="14">
        <v>-81401.552127659554</v>
      </c>
      <c r="E31" s="14">
        <v>-50710.582857142857</v>
      </c>
      <c r="F31" s="14">
        <v>-24762.043888888889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23044.95217408779</v>
      </c>
      <c r="D32" s="14">
        <v>42124.045721246192</v>
      </c>
      <c r="E32" s="14">
        <v>46308.139918413748</v>
      </c>
      <c r="F32" s="14">
        <v>57195.112986760003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-197563.3</v>
      </c>
      <c r="E33" s="14">
        <v>-151256.60999999999</v>
      </c>
      <c r="F33" s="14">
        <v>-148872.79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30000</v>
      </c>
      <c r="E34" s="14">
        <v>36713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80.5</v>
      </c>
      <c r="D35" s="12">
        <v>84.550000000000011</v>
      </c>
      <c r="E35" s="12">
        <v>87.59</v>
      </c>
      <c r="F35" s="12">
        <v>89.4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80.664186046511645</v>
      </c>
      <c r="D36" s="12">
        <v>84.661904761904751</v>
      </c>
      <c r="E36" s="12">
        <v>87.401944444444439</v>
      </c>
      <c r="F36" s="12">
        <v>89.623333333333335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1.383087010584759</v>
      </c>
      <c r="D37" s="12">
        <v>1.980031088811413</v>
      </c>
      <c r="E37" s="12">
        <v>2.7042567708225671</v>
      </c>
      <c r="F37" s="12">
        <v>3.192270128204783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77.7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84.6</v>
      </c>
      <c r="D39" s="12">
        <v>88.7</v>
      </c>
      <c r="E39" s="12">
        <v>92.37</v>
      </c>
      <c r="F39" s="12">
        <v>96.1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-945113.21499999997</v>
      </c>
      <c r="D40" s="14">
        <v>-1001130</v>
      </c>
      <c r="E40" s="14">
        <v>-905405.5</v>
      </c>
      <c r="F40" s="14">
        <v>-873643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-857071.25549999974</v>
      </c>
      <c r="D41" s="14">
        <v>-917754.3318918919</v>
      </c>
      <c r="E41" s="14">
        <v>-826882.49566666665</v>
      </c>
      <c r="F41" s="14">
        <v>-800805.44966666668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335267.30411096348</v>
      </c>
      <c r="D42" s="14">
        <v>385381.62116543949</v>
      </c>
      <c r="E42" s="14">
        <v>431658.33203484857</v>
      </c>
      <c r="F42" s="14">
        <v>431231.12903258961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-1419800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-0.5</v>
      </c>
      <c r="D44" s="30">
        <v>-0.8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5.01</v>
      </c>
      <c r="E45" s="12">
        <v>4.67</v>
      </c>
      <c r="F45" s="12">
        <v>4.5250000000000004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5.6249999999999991</v>
      </c>
      <c r="D46" s="12">
        <v>5.3196774193548393</v>
      </c>
      <c r="E46" s="12">
        <v>4.6696428571428594</v>
      </c>
      <c r="F46" s="12">
        <v>4.4846428571428572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0.94486891827770081</v>
      </c>
      <c r="D47" s="12">
        <v>0.78007471381899374</v>
      </c>
      <c r="E47" s="12">
        <v>0.51836267971842631</v>
      </c>
      <c r="F47" s="12">
        <v>0.55551432386677857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5.4649999999999999</v>
      </c>
      <c r="D50" s="14">
        <v>4.45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5.4759375000000006</v>
      </c>
      <c r="D51" s="14">
        <v>4.4081250000000001</v>
      </c>
      <c r="E51" s="14">
        <v>3.7689655172413792</v>
      </c>
      <c r="F51" s="14">
        <v>3.6548275862068969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0.51003389751359018</v>
      </c>
      <c r="D52" s="14">
        <v>0.46801183814638841</v>
      </c>
      <c r="E52" s="14">
        <v>0.47353793653719178</v>
      </c>
      <c r="F52" s="14">
        <v>0.58217339519164357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5.29</v>
      </c>
      <c r="E54" s="14">
        <v>5</v>
      </c>
      <c r="F54" s="14">
        <v>5.16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12613811</v>
      </c>
      <c r="D55" s="12">
        <v>13441683.24</v>
      </c>
      <c r="E55" s="12">
        <v>14311631.67</v>
      </c>
      <c r="F55" s="12">
        <v>15254152.060000001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12562465.60216216</v>
      </c>
      <c r="D56" s="12">
        <v>13396096.39857143</v>
      </c>
      <c r="E56" s="12">
        <v>14237652.85322581</v>
      </c>
      <c r="F56" s="12">
        <v>15111781.37903226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354419.511860425</v>
      </c>
      <c r="D57" s="12">
        <v>468639.3401091501</v>
      </c>
      <c r="E57" s="12">
        <v>638780.14066249004</v>
      </c>
      <c r="F57" s="12">
        <v>801482.18737596425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13999944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64</v>
      </c>
      <c r="D63" s="9" t="s">
        <v>66</v>
      </c>
      <c r="E63" s="9" t="s">
        <v>68</v>
      </c>
      <c r="F63" s="9" t="s">
        <v>67</v>
      </c>
      <c r="G63" s="9" t="s">
        <v>69</v>
      </c>
      <c r="H63" s="9" t="s">
        <v>70</v>
      </c>
      <c r="I63" s="9" t="s">
        <v>71</v>
      </c>
      <c r="J63" s="9" t="s">
        <v>72</v>
      </c>
      <c r="K63" s="9" t="s">
        <v>73</v>
      </c>
      <c r="L63" s="9" t="s">
        <v>74</v>
      </c>
      <c r="M63" s="9" t="s">
        <v>75</v>
      </c>
      <c r="N63" s="59" t="s">
        <v>76</v>
      </c>
    </row>
    <row r="64" spans="1:14" ht="15" customHeight="1" x14ac:dyDescent="0.25">
      <c r="A64" s="94" t="s">
        <v>11</v>
      </c>
      <c r="B64" s="4" t="s">
        <v>3</v>
      </c>
      <c r="C64" s="16">
        <v>246146.21</v>
      </c>
      <c r="D64" s="16">
        <v>219354.44</v>
      </c>
      <c r="E64" s="16">
        <v>218173</v>
      </c>
      <c r="F64" s="16">
        <v>240763.25</v>
      </c>
      <c r="G64" s="16">
        <v>214502.65</v>
      </c>
      <c r="H64" s="16">
        <v>215759.23</v>
      </c>
      <c r="I64" s="16">
        <v>259977.035</v>
      </c>
      <c r="J64" s="16">
        <v>224831.33</v>
      </c>
      <c r="K64" s="16">
        <v>283670</v>
      </c>
      <c r="L64" s="16">
        <v>319763</v>
      </c>
      <c r="M64" s="16">
        <v>215693</v>
      </c>
      <c r="N64" s="16">
        <v>223244</v>
      </c>
    </row>
    <row r="65" spans="1:14" x14ac:dyDescent="0.25">
      <c r="A65" s="95"/>
      <c r="B65" s="4" t="s">
        <v>4</v>
      </c>
      <c r="C65" s="16">
        <v>246291.93333333329</v>
      </c>
      <c r="D65" s="16">
        <v>215371.54906976741</v>
      </c>
      <c r="E65" s="16">
        <v>216540.36930232559</v>
      </c>
      <c r="F65" s="16">
        <v>236243.63818181821</v>
      </c>
      <c r="G65" s="16">
        <v>209879.03558139529</v>
      </c>
      <c r="H65" s="16">
        <v>211678.5638636364</v>
      </c>
      <c r="I65" s="16">
        <v>252722.03522727269</v>
      </c>
      <c r="J65" s="16">
        <v>217498.34454545451</v>
      </c>
      <c r="K65" s="16">
        <v>283009.87487804878</v>
      </c>
      <c r="L65" s="16">
        <v>310807.1816216216</v>
      </c>
      <c r="M65" s="16">
        <v>212250.29416666669</v>
      </c>
      <c r="N65" s="16">
        <v>220101.65031249999</v>
      </c>
    </row>
    <row r="66" spans="1:14" x14ac:dyDescent="0.25">
      <c r="A66" s="95"/>
      <c r="B66" s="4" t="s">
        <v>5</v>
      </c>
      <c r="C66" s="16">
        <v>4981.1242002844183</v>
      </c>
      <c r="D66" s="16">
        <v>13759.500675299259</v>
      </c>
      <c r="E66" s="16">
        <v>18958.717957771569</v>
      </c>
      <c r="F66" s="16">
        <v>24183.242539166171</v>
      </c>
      <c r="G66" s="16">
        <v>17940.03088462388</v>
      </c>
      <c r="H66" s="16">
        <v>21537.26144165872</v>
      </c>
      <c r="I66" s="16">
        <v>23520.408201653448</v>
      </c>
      <c r="J66" s="16">
        <v>25486.174094030659</v>
      </c>
      <c r="K66" s="16">
        <v>22385.66415099294</v>
      </c>
      <c r="L66" s="16">
        <v>25779.311352867109</v>
      </c>
      <c r="M66" s="16">
        <v>16451.62197062725</v>
      </c>
      <c r="N66" s="16">
        <v>17288.218376271019</v>
      </c>
    </row>
    <row r="67" spans="1:14" ht="15" customHeight="1" x14ac:dyDescent="0.25">
      <c r="A67" s="95"/>
      <c r="B67" s="4" t="s">
        <v>9</v>
      </c>
      <c r="C67" s="16">
        <v>232000</v>
      </c>
      <c r="D67" s="16">
        <v>139200</v>
      </c>
      <c r="E67" s="16">
        <v>137531.9</v>
      </c>
      <c r="F67" s="16">
        <v>145455.22</v>
      </c>
      <c r="G67" s="16">
        <v>131000</v>
      </c>
      <c r="H67" s="16">
        <v>131702.76</v>
      </c>
      <c r="I67" s="16">
        <v>165404.78</v>
      </c>
      <c r="J67" s="16">
        <v>121004</v>
      </c>
      <c r="K67" s="16">
        <v>189466.11</v>
      </c>
      <c r="L67" s="16">
        <v>214019.67</v>
      </c>
      <c r="M67" s="16">
        <v>152645.5</v>
      </c>
      <c r="N67" s="16">
        <v>164119.25</v>
      </c>
    </row>
    <row r="68" spans="1:14" x14ac:dyDescent="0.25">
      <c r="A68" s="95"/>
      <c r="B68" s="4" t="s">
        <v>10</v>
      </c>
      <c r="C68" s="16">
        <v>257484</v>
      </c>
      <c r="D68" s="16">
        <v>229076</v>
      </c>
      <c r="E68" s="16">
        <v>238480.21</v>
      </c>
      <c r="F68" s="16">
        <v>258617.39</v>
      </c>
      <c r="G68" s="16">
        <v>228689.23</v>
      </c>
      <c r="H68" s="16">
        <v>245768</v>
      </c>
      <c r="I68" s="16">
        <v>271573.21000000002</v>
      </c>
      <c r="J68" s="16">
        <v>246251</v>
      </c>
      <c r="K68" s="16">
        <v>323602</v>
      </c>
      <c r="L68" s="16">
        <v>339865</v>
      </c>
      <c r="M68" s="16">
        <v>235019</v>
      </c>
      <c r="N68" s="16">
        <v>246992</v>
      </c>
    </row>
    <row r="69" spans="1:14" ht="15" customHeight="1" x14ac:dyDescent="0.25">
      <c r="A69" s="86" t="s">
        <v>6</v>
      </c>
      <c r="B69" s="5" t="s">
        <v>3</v>
      </c>
      <c r="C69" s="17">
        <v>207315</v>
      </c>
      <c r="D69" s="17">
        <v>171359.08499999999</v>
      </c>
      <c r="E69" s="17">
        <v>172963</v>
      </c>
      <c r="F69" s="17">
        <v>198991</v>
      </c>
      <c r="G69" s="17">
        <v>168016.01</v>
      </c>
      <c r="H69" s="17">
        <v>178384.74</v>
      </c>
      <c r="I69" s="17">
        <v>218555.5</v>
      </c>
      <c r="J69" s="17">
        <v>176517.32500000001</v>
      </c>
      <c r="K69" s="17">
        <v>231598</v>
      </c>
      <c r="L69" s="17">
        <v>271772.3</v>
      </c>
      <c r="M69" s="17">
        <v>154604.5</v>
      </c>
      <c r="N69" s="17">
        <v>190810.14</v>
      </c>
    </row>
    <row r="70" spans="1:14" x14ac:dyDescent="0.25">
      <c r="A70" s="86"/>
      <c r="B70" s="5" t="s">
        <v>4</v>
      </c>
      <c r="C70" s="17">
        <v>206592.84437499999</v>
      </c>
      <c r="D70" s="17">
        <v>170607.2867391305</v>
      </c>
      <c r="E70" s="17">
        <v>174405.08837209301</v>
      </c>
      <c r="F70" s="17">
        <v>198008.23822222219</v>
      </c>
      <c r="G70" s="17">
        <v>167341.42600000001</v>
      </c>
      <c r="H70" s="17">
        <v>180440.36681818179</v>
      </c>
      <c r="I70" s="17">
        <v>218762.74204545451</v>
      </c>
      <c r="J70" s="17">
        <v>176104.61499999999</v>
      </c>
      <c r="K70" s="17">
        <v>230529.65604651161</v>
      </c>
      <c r="L70" s="17">
        <v>268437.70945945953</v>
      </c>
      <c r="M70" s="17">
        <v>159458.54789473681</v>
      </c>
      <c r="N70" s="17">
        <v>191329.4638235294</v>
      </c>
    </row>
    <row r="71" spans="1:14" x14ac:dyDescent="0.25">
      <c r="A71" s="86"/>
      <c r="B71" s="5" t="s">
        <v>5</v>
      </c>
      <c r="C71" s="17">
        <v>4941.3915026411469</v>
      </c>
      <c r="D71" s="17">
        <v>8134.0540146320182</v>
      </c>
      <c r="E71" s="17">
        <v>6351.4365128014388</v>
      </c>
      <c r="F71" s="17">
        <v>6665.369155624232</v>
      </c>
      <c r="G71" s="17">
        <v>7696.0177770760138</v>
      </c>
      <c r="H71" s="17">
        <v>8337.2995803866452</v>
      </c>
      <c r="I71" s="17">
        <v>7630.7310555056629</v>
      </c>
      <c r="J71" s="17">
        <v>7607.2942040779362</v>
      </c>
      <c r="K71" s="17">
        <v>18014.398296896019</v>
      </c>
      <c r="L71" s="17">
        <v>18676.844354206049</v>
      </c>
      <c r="M71" s="17">
        <v>13071.56763699441</v>
      </c>
      <c r="N71" s="17">
        <v>10461.74177104628</v>
      </c>
    </row>
    <row r="72" spans="1:14" ht="15" customHeight="1" x14ac:dyDescent="0.25">
      <c r="A72" s="86"/>
      <c r="B72" s="5" t="s">
        <v>9</v>
      </c>
      <c r="C72" s="17">
        <v>194845</v>
      </c>
      <c r="D72" s="17">
        <v>149040</v>
      </c>
      <c r="E72" s="17">
        <v>160943</v>
      </c>
      <c r="F72" s="17">
        <v>178430</v>
      </c>
      <c r="G72" s="17">
        <v>150745.1</v>
      </c>
      <c r="H72" s="17">
        <v>161313</v>
      </c>
      <c r="I72" s="17">
        <v>194305</v>
      </c>
      <c r="J72" s="17">
        <v>155725</v>
      </c>
      <c r="K72" s="17">
        <v>178430</v>
      </c>
      <c r="L72" s="17">
        <v>205853</v>
      </c>
      <c r="M72" s="17">
        <v>143758.44</v>
      </c>
      <c r="N72" s="17">
        <v>174636</v>
      </c>
    </row>
    <row r="73" spans="1:14" x14ac:dyDescent="0.25">
      <c r="A73" s="86"/>
      <c r="B73" s="5" t="s">
        <v>10</v>
      </c>
      <c r="C73" s="17">
        <v>218165.68</v>
      </c>
      <c r="D73" s="17">
        <v>185394</v>
      </c>
      <c r="E73" s="17">
        <v>190029</v>
      </c>
      <c r="F73" s="17">
        <v>212879</v>
      </c>
      <c r="G73" s="17">
        <v>183846</v>
      </c>
      <c r="H73" s="17">
        <v>197720</v>
      </c>
      <c r="I73" s="17">
        <v>237844.64</v>
      </c>
      <c r="J73" s="17">
        <v>193092.3</v>
      </c>
      <c r="K73" s="17">
        <v>268590</v>
      </c>
      <c r="L73" s="17">
        <v>313986.71999999997</v>
      </c>
      <c r="M73" s="17">
        <v>198430</v>
      </c>
      <c r="N73" s="17">
        <v>219340</v>
      </c>
    </row>
    <row r="74" spans="1:14" ht="15" customHeight="1" x14ac:dyDescent="0.25">
      <c r="A74" s="95" t="s">
        <v>7</v>
      </c>
      <c r="B74" s="4" t="s">
        <v>3</v>
      </c>
      <c r="C74" s="16">
        <v>194340.55499999999</v>
      </c>
      <c r="D74" s="16">
        <v>232938.88500000001</v>
      </c>
      <c r="E74" s="16">
        <v>216194</v>
      </c>
      <c r="F74" s="16">
        <v>207200.77499999999</v>
      </c>
      <c r="G74" s="16">
        <v>188337.8</v>
      </c>
      <c r="H74" s="16">
        <v>181916.55</v>
      </c>
      <c r="I74" s="16">
        <v>184960</v>
      </c>
      <c r="J74" s="16">
        <v>188272.995</v>
      </c>
      <c r="K74" s="16">
        <v>229576.02</v>
      </c>
      <c r="L74" s="16">
        <v>186473</v>
      </c>
      <c r="M74" s="16">
        <v>188895</v>
      </c>
      <c r="N74" s="16">
        <v>192127.5</v>
      </c>
    </row>
    <row r="75" spans="1:14" x14ac:dyDescent="0.25">
      <c r="A75" s="95"/>
      <c r="B75" s="4" t="s">
        <v>4</v>
      </c>
      <c r="C75" s="16">
        <v>194292.9639130435</v>
      </c>
      <c r="D75" s="16">
        <v>231070.2158695652</v>
      </c>
      <c r="E75" s="16">
        <v>217405.46</v>
      </c>
      <c r="F75" s="16">
        <v>208089.53568181809</v>
      </c>
      <c r="G75" s="16">
        <v>189708.26863636359</v>
      </c>
      <c r="H75" s="16">
        <v>184903.5190909091</v>
      </c>
      <c r="I75" s="16">
        <v>184913.103255814</v>
      </c>
      <c r="J75" s="16">
        <v>189637.51704545459</v>
      </c>
      <c r="K75" s="16">
        <v>232694.75365853659</v>
      </c>
      <c r="L75" s="16">
        <v>188367.64487179491</v>
      </c>
      <c r="M75" s="16">
        <v>192724.3294594594</v>
      </c>
      <c r="N75" s="16">
        <v>191288.84687499999</v>
      </c>
    </row>
    <row r="76" spans="1:14" x14ac:dyDescent="0.25">
      <c r="A76" s="95"/>
      <c r="B76" s="4" t="s">
        <v>5</v>
      </c>
      <c r="C76" s="16">
        <v>7896.4436662066737</v>
      </c>
      <c r="D76" s="16">
        <v>21108.790155525221</v>
      </c>
      <c r="E76" s="16">
        <v>17114.63838314946</v>
      </c>
      <c r="F76" s="16">
        <v>11791.25840793665</v>
      </c>
      <c r="G76" s="16">
        <v>7182.5652817737982</v>
      </c>
      <c r="H76" s="16">
        <v>8942.0061204248577</v>
      </c>
      <c r="I76" s="16">
        <v>5112.4505646676034</v>
      </c>
      <c r="J76" s="16">
        <v>6171.6592832660144</v>
      </c>
      <c r="K76" s="16">
        <v>17800.27700076584</v>
      </c>
      <c r="L76" s="16">
        <v>9964.0143697871772</v>
      </c>
      <c r="M76" s="16">
        <v>18347.417393916319</v>
      </c>
      <c r="N76" s="16">
        <v>7830.6710597703832</v>
      </c>
    </row>
    <row r="77" spans="1:14" ht="15" customHeight="1" x14ac:dyDescent="0.25">
      <c r="A77" s="95"/>
      <c r="B77" s="4" t="s">
        <v>9</v>
      </c>
      <c r="C77" s="16">
        <v>179104</v>
      </c>
      <c r="D77" s="16">
        <v>183325</v>
      </c>
      <c r="E77" s="16">
        <v>174350.06</v>
      </c>
      <c r="F77" s="16">
        <v>179803</v>
      </c>
      <c r="G77" s="16">
        <v>176582</v>
      </c>
      <c r="H77" s="16">
        <v>172276.25</v>
      </c>
      <c r="I77" s="16">
        <v>178273.25</v>
      </c>
      <c r="J77" s="16">
        <v>177503.5</v>
      </c>
      <c r="K77" s="16">
        <v>181831</v>
      </c>
      <c r="L77" s="16">
        <v>162625.32999999999</v>
      </c>
      <c r="M77" s="16">
        <v>139405</v>
      </c>
      <c r="N77" s="16">
        <v>178587.94</v>
      </c>
    </row>
    <row r="78" spans="1:14" x14ac:dyDescent="0.25">
      <c r="A78" s="95"/>
      <c r="B78" s="4" t="s">
        <v>10</v>
      </c>
      <c r="C78" s="16">
        <v>221301.95</v>
      </c>
      <c r="D78" s="16">
        <v>267775.05</v>
      </c>
      <c r="E78" s="16">
        <v>262758</v>
      </c>
      <c r="F78" s="16">
        <v>244212</v>
      </c>
      <c r="G78" s="16">
        <v>211451.5</v>
      </c>
      <c r="H78" s="16">
        <v>208305</v>
      </c>
      <c r="I78" s="16">
        <v>205401.09</v>
      </c>
      <c r="J78" s="16">
        <v>206422.14</v>
      </c>
      <c r="K78" s="16">
        <v>271848.17</v>
      </c>
      <c r="L78" s="16">
        <v>215080</v>
      </c>
      <c r="M78" s="16">
        <v>232574</v>
      </c>
      <c r="N78" s="16">
        <v>220738</v>
      </c>
    </row>
    <row r="79" spans="1:14" x14ac:dyDescent="0.25">
      <c r="A79" s="86" t="s">
        <v>8</v>
      </c>
      <c r="B79" s="5" t="s">
        <v>3</v>
      </c>
      <c r="C79" s="17">
        <v>12186.184999999999</v>
      </c>
      <c r="D79" s="17">
        <v>-62690.41</v>
      </c>
      <c r="E79" s="17">
        <v>-42309.65</v>
      </c>
      <c r="F79" s="17">
        <v>-7240.6949999999997</v>
      </c>
      <c r="G79" s="17">
        <v>-19423</v>
      </c>
      <c r="H79" s="17">
        <v>-2162.86</v>
      </c>
      <c r="I79" s="17">
        <v>33924</v>
      </c>
      <c r="J79" s="17">
        <v>-14292.81</v>
      </c>
      <c r="K79" s="17">
        <v>1075.5550000000001</v>
      </c>
      <c r="L79" s="17">
        <v>86698.244999999995</v>
      </c>
      <c r="M79" s="17">
        <v>-34176.1</v>
      </c>
      <c r="N79" s="17">
        <v>-984</v>
      </c>
    </row>
    <row r="80" spans="1:14" x14ac:dyDescent="0.25">
      <c r="A80" s="86"/>
      <c r="B80" s="5" t="s">
        <v>4</v>
      </c>
      <c r="C80" s="17">
        <v>11118.564375</v>
      </c>
      <c r="D80" s="17">
        <v>-60797.405434782588</v>
      </c>
      <c r="E80" s="17">
        <v>-40849.118695652192</v>
      </c>
      <c r="F80" s="17">
        <v>-9779.3895652173942</v>
      </c>
      <c r="G80" s="17">
        <v>-19630.91955555556</v>
      </c>
      <c r="H80" s="17">
        <v>-5286.5539130434781</v>
      </c>
      <c r="I80" s="17">
        <v>31300.706000000009</v>
      </c>
      <c r="J80" s="17">
        <v>-13625.509111111111</v>
      </c>
      <c r="K80" s="17">
        <v>-1486.538636363636</v>
      </c>
      <c r="L80" s="17">
        <v>74645.888250000018</v>
      </c>
      <c r="M80" s="17">
        <v>-33998.929729729731</v>
      </c>
      <c r="N80" s="17">
        <v>-2304.8226470588229</v>
      </c>
    </row>
    <row r="81" spans="1:14" x14ac:dyDescent="0.25">
      <c r="A81" s="86"/>
      <c r="B81" s="5" t="s">
        <v>5</v>
      </c>
      <c r="C81" s="17">
        <v>9816.9593035435046</v>
      </c>
      <c r="D81" s="17">
        <v>21150.712128765859</v>
      </c>
      <c r="E81" s="17">
        <v>19535.380545259432</v>
      </c>
      <c r="F81" s="17">
        <v>14824.044908720871</v>
      </c>
      <c r="G81" s="17">
        <v>8413.8000665113923</v>
      </c>
      <c r="H81" s="17">
        <v>10886.384792538791</v>
      </c>
      <c r="I81" s="17">
        <v>14758.14113828062</v>
      </c>
      <c r="J81" s="17">
        <v>10640.672268548549</v>
      </c>
      <c r="K81" s="17">
        <v>24644.54624459807</v>
      </c>
      <c r="L81" s="17">
        <v>33135.378164341091</v>
      </c>
      <c r="M81" s="17">
        <v>19004.992506903938</v>
      </c>
      <c r="N81" s="17">
        <v>10063.127063347691</v>
      </c>
    </row>
    <row r="82" spans="1:14" x14ac:dyDescent="0.25">
      <c r="A82" s="86"/>
      <c r="B82" s="5" t="s">
        <v>9</v>
      </c>
      <c r="C82" s="17">
        <v>-16969</v>
      </c>
      <c r="D82" s="17">
        <v>-118566.94</v>
      </c>
      <c r="E82" s="17">
        <v>-86473</v>
      </c>
      <c r="F82" s="17">
        <v>-46799</v>
      </c>
      <c r="G82" s="17">
        <v>-37000</v>
      </c>
      <c r="H82" s="17">
        <v>-31703.5</v>
      </c>
      <c r="I82" s="17">
        <v>-20409</v>
      </c>
      <c r="J82" s="17">
        <v>-32008.16</v>
      </c>
      <c r="K82" s="17">
        <v>-68051</v>
      </c>
      <c r="L82" s="17">
        <v>-7921</v>
      </c>
      <c r="M82" s="17">
        <v>-82606</v>
      </c>
      <c r="N82" s="17">
        <v>-31479</v>
      </c>
    </row>
    <row r="83" spans="1:14" x14ac:dyDescent="0.25">
      <c r="A83" s="86"/>
      <c r="B83" s="33" t="s">
        <v>10</v>
      </c>
      <c r="C83" s="14">
        <v>34003</v>
      </c>
      <c r="D83" s="14">
        <v>3565.68</v>
      </c>
      <c r="E83" s="14">
        <v>7604</v>
      </c>
      <c r="F83" s="14">
        <v>33076</v>
      </c>
      <c r="G83" s="14">
        <v>5830.38</v>
      </c>
      <c r="H83" s="14">
        <v>16253</v>
      </c>
      <c r="I83" s="14">
        <v>50514.78</v>
      </c>
      <c r="J83" s="14">
        <v>18992</v>
      </c>
      <c r="K83" s="14">
        <v>41388</v>
      </c>
      <c r="L83" s="14">
        <v>148046.94</v>
      </c>
      <c r="M83" s="17">
        <v>9939</v>
      </c>
      <c r="N83" s="17">
        <v>22154.639999999999</v>
      </c>
    </row>
    <row r="84" spans="1:14" ht="15" customHeight="1" x14ac:dyDescent="0.25">
      <c r="A84" s="95" t="s">
        <v>32</v>
      </c>
      <c r="B84" s="4" t="s">
        <v>3</v>
      </c>
      <c r="C84" s="16">
        <v>-63422.34</v>
      </c>
      <c r="D84" s="16">
        <v>-135066.43</v>
      </c>
      <c r="E84" s="16">
        <v>-112397.63</v>
      </c>
      <c r="F84" s="16">
        <v>-81638.5</v>
      </c>
      <c r="G84" s="16">
        <v>-90801.600000000006</v>
      </c>
      <c r="H84" s="16">
        <v>-77825</v>
      </c>
      <c r="I84" s="16">
        <v>-38028.44</v>
      </c>
      <c r="J84" s="16">
        <v>-84854</v>
      </c>
      <c r="K84" s="16">
        <v>-73656.73</v>
      </c>
      <c r="L84" s="16">
        <v>9336</v>
      </c>
      <c r="M84" s="16">
        <v>-100574</v>
      </c>
      <c r="N84" s="16">
        <v>-74712.065000000002</v>
      </c>
    </row>
    <row r="85" spans="1:14" x14ac:dyDescent="0.25">
      <c r="A85" s="95"/>
      <c r="B85" s="4" t="s">
        <v>4</v>
      </c>
      <c r="C85" s="16">
        <v>-60683.628500000013</v>
      </c>
      <c r="D85" s="16">
        <v>-124643.6632432433</v>
      </c>
      <c r="E85" s="16">
        <v>-111725.73388888891</v>
      </c>
      <c r="F85" s="16">
        <v>-80533.234722222231</v>
      </c>
      <c r="G85" s="16">
        <v>-89567.175833333342</v>
      </c>
      <c r="H85" s="16">
        <v>-71497.494324324332</v>
      </c>
      <c r="I85" s="16">
        <v>-42575.289459459462</v>
      </c>
      <c r="J85" s="16">
        <v>-81978.962702702702</v>
      </c>
      <c r="K85" s="16">
        <v>-73429.511428571437</v>
      </c>
      <c r="L85" s="16">
        <v>2888.270625000001</v>
      </c>
      <c r="M85" s="16">
        <v>-97208.833939393953</v>
      </c>
      <c r="N85" s="16">
        <v>-74427.494642857157</v>
      </c>
    </row>
    <row r="86" spans="1:14" x14ac:dyDescent="0.25">
      <c r="A86" s="95"/>
      <c r="B86" s="4" t="s">
        <v>5</v>
      </c>
      <c r="C86" s="16">
        <v>27590.247692204259</v>
      </c>
      <c r="D86" s="16">
        <v>40861.249606960962</v>
      </c>
      <c r="E86" s="16">
        <v>39220.653925122257</v>
      </c>
      <c r="F86" s="16">
        <v>23052.171946945731</v>
      </c>
      <c r="G86" s="16">
        <v>26692.009656566988</v>
      </c>
      <c r="H86" s="16">
        <v>32732.26667551179</v>
      </c>
      <c r="I86" s="16">
        <v>26519.371790376699</v>
      </c>
      <c r="J86" s="16">
        <v>28552.084195762651</v>
      </c>
      <c r="K86" s="16">
        <v>30298.382408169149</v>
      </c>
      <c r="L86" s="16">
        <v>46021.075467629867</v>
      </c>
      <c r="M86" s="16">
        <v>51994.348364334437</v>
      </c>
      <c r="N86" s="16">
        <v>28315.366761951209</v>
      </c>
    </row>
    <row r="87" spans="1:14" x14ac:dyDescent="0.25">
      <c r="A87" s="95"/>
      <c r="B87" s="4" t="s">
        <v>9</v>
      </c>
      <c r="C87" s="16">
        <v>-127628.02</v>
      </c>
      <c r="D87" s="16">
        <v>-178516</v>
      </c>
      <c r="E87" s="16">
        <v>-237325.15</v>
      </c>
      <c r="F87" s="16">
        <v>-114020.75</v>
      </c>
      <c r="G87" s="16">
        <v>-128930.76</v>
      </c>
      <c r="H87" s="16">
        <v>-123349.69</v>
      </c>
      <c r="I87" s="16">
        <v>-98611.67</v>
      </c>
      <c r="J87" s="16">
        <v>-130813.23</v>
      </c>
      <c r="K87" s="16">
        <v>-150157</v>
      </c>
      <c r="L87" s="16">
        <v>-108217</v>
      </c>
      <c r="M87" s="16">
        <v>-229508</v>
      </c>
      <c r="N87" s="16">
        <v>-139208</v>
      </c>
    </row>
    <row r="88" spans="1:14" ht="15.75" thickBot="1" x14ac:dyDescent="0.3">
      <c r="A88" s="99"/>
      <c r="B88" s="7" t="s">
        <v>10</v>
      </c>
      <c r="C88" s="32">
        <v>28569.4</v>
      </c>
      <c r="D88" s="32">
        <v>-5465</v>
      </c>
      <c r="E88" s="32">
        <v>-8146.18</v>
      </c>
      <c r="F88" s="32">
        <v>-6099.64</v>
      </c>
      <c r="G88" s="32">
        <v>-3634.02</v>
      </c>
      <c r="H88" s="32">
        <v>26518.400000000001</v>
      </c>
      <c r="I88" s="32">
        <v>22196.04</v>
      </c>
      <c r="J88" s="32">
        <v>-6436.23</v>
      </c>
      <c r="K88" s="32">
        <v>3118</v>
      </c>
      <c r="L88" s="32">
        <v>76656.08</v>
      </c>
      <c r="M88" s="32">
        <v>3832</v>
      </c>
      <c r="N88" s="32">
        <v>13965.78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0.36499999999999999</v>
      </c>
      <c r="E89" s="16">
        <v>0.32500000000000001</v>
      </c>
      <c r="F89" s="16">
        <v>0.27</v>
      </c>
      <c r="G89" s="16">
        <v>0.27500000000000002</v>
      </c>
      <c r="H89" s="16">
        <v>0.3</v>
      </c>
      <c r="I89" s="16">
        <v>0.38</v>
      </c>
      <c r="J89" s="16">
        <v>0.30499999999999999</v>
      </c>
      <c r="K89" s="16">
        <v>0.51</v>
      </c>
      <c r="L89" s="16">
        <v>0.45</v>
      </c>
      <c r="M89" s="16">
        <v>0.57999999999999996</v>
      </c>
      <c r="N89" s="16">
        <v>0.41</v>
      </c>
    </row>
    <row r="90" spans="1:14" x14ac:dyDescent="0.25">
      <c r="A90" s="95"/>
      <c r="B90" s="4" t="s">
        <v>4</v>
      </c>
      <c r="C90" s="16">
        <v>0.4369696969696969</v>
      </c>
      <c r="D90" s="16">
        <v>0.36781249999999999</v>
      </c>
      <c r="E90" s="16">
        <v>0.34093750000000012</v>
      </c>
      <c r="F90" s="16">
        <v>0.30406249999999979</v>
      </c>
      <c r="G90" s="16">
        <v>0.30249999999999999</v>
      </c>
      <c r="H90" s="16">
        <v>0.2890625</v>
      </c>
      <c r="I90" s="16">
        <v>0.37593749999999992</v>
      </c>
      <c r="J90" s="16">
        <v>0.30625000000000002</v>
      </c>
      <c r="K90" s="16">
        <v>0.52032258064516124</v>
      </c>
      <c r="L90" s="16">
        <v>0.42571428571428571</v>
      </c>
      <c r="M90" s="16">
        <v>0.55925925925925923</v>
      </c>
      <c r="N90" s="16">
        <v>0.42043478260869571</v>
      </c>
    </row>
    <row r="91" spans="1:14" x14ac:dyDescent="0.25">
      <c r="A91" s="95"/>
      <c r="B91" s="4" t="s">
        <v>5</v>
      </c>
      <c r="C91" s="16">
        <v>9.3691143140802277E-2</v>
      </c>
      <c r="D91" s="16">
        <v>0.1024454024535556</v>
      </c>
      <c r="E91" s="16">
        <v>0.124650721696085</v>
      </c>
      <c r="F91" s="16">
        <v>0.16771441500360071</v>
      </c>
      <c r="G91" s="16">
        <v>0.1772004514666935</v>
      </c>
      <c r="H91" s="16">
        <v>9.1734517899172238E-2</v>
      </c>
      <c r="I91" s="16">
        <v>9.4215243441675561E-2</v>
      </c>
      <c r="J91" s="16">
        <v>0.11894021268498051</v>
      </c>
      <c r="K91" s="16">
        <v>0.1413384559834476</v>
      </c>
      <c r="L91" s="16">
        <v>0.17010734239446559</v>
      </c>
      <c r="M91" s="16">
        <v>0.1526415087695028</v>
      </c>
      <c r="N91" s="16">
        <v>9.7769592822269713E-2</v>
      </c>
    </row>
    <row r="92" spans="1:14" ht="15" customHeight="1" x14ac:dyDescent="0.25">
      <c r="A92" s="95"/>
      <c r="B92" s="4" t="s">
        <v>9</v>
      </c>
      <c r="C92" s="16">
        <v>0.22</v>
      </c>
      <c r="D92" s="16">
        <v>0.16</v>
      </c>
      <c r="E92" s="16">
        <v>0.1</v>
      </c>
      <c r="F92" s="16">
        <v>0</v>
      </c>
      <c r="G92" s="16">
        <v>0</v>
      </c>
      <c r="H92" s="16">
        <v>0.13</v>
      </c>
      <c r="I92" s="16">
        <v>0.2</v>
      </c>
      <c r="J92" s="16">
        <v>0.08</v>
      </c>
      <c r="K92" s="16">
        <v>0.12</v>
      </c>
      <c r="L92" s="16">
        <v>-0.1</v>
      </c>
      <c r="M92" s="16">
        <v>0.2</v>
      </c>
      <c r="N92" s="16">
        <v>0.26</v>
      </c>
    </row>
    <row r="93" spans="1:14" x14ac:dyDescent="0.25">
      <c r="A93" s="95"/>
      <c r="B93" s="4" t="s">
        <v>10</v>
      </c>
      <c r="C93" s="16">
        <v>0.77</v>
      </c>
      <c r="D93" s="16">
        <v>0.55000000000000004</v>
      </c>
      <c r="E93" s="16">
        <v>0.67</v>
      </c>
      <c r="F93" s="16">
        <v>0.73</v>
      </c>
      <c r="G93" s="16">
        <v>0.75</v>
      </c>
      <c r="H93" s="16">
        <v>0.56000000000000005</v>
      </c>
      <c r="I93" s="16">
        <v>0.65</v>
      </c>
      <c r="J93" s="16">
        <v>0.51</v>
      </c>
      <c r="K93" s="16">
        <v>0.87</v>
      </c>
      <c r="L93" s="16">
        <v>0.68</v>
      </c>
      <c r="M93" s="16">
        <v>1.02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6.9550000000000001</v>
      </c>
      <c r="D94" s="17">
        <v>6.9</v>
      </c>
      <c r="E94" s="17">
        <v>6.9</v>
      </c>
      <c r="F94" s="17">
        <v>6.91</v>
      </c>
      <c r="G94" s="17">
        <v>6.93</v>
      </c>
      <c r="H94" s="17">
        <v>7</v>
      </c>
      <c r="I94" s="17">
        <v>7</v>
      </c>
      <c r="J94" s="17">
        <v>6.97</v>
      </c>
      <c r="K94" s="17">
        <v>6.9950000000000001</v>
      </c>
      <c r="L94" s="17">
        <v>7.2549999999999999</v>
      </c>
      <c r="M94" s="17">
        <v>7.4649999999999999</v>
      </c>
      <c r="N94" s="17">
        <v>7.5</v>
      </c>
    </row>
    <row r="95" spans="1:14" x14ac:dyDescent="0.25">
      <c r="A95" s="86"/>
      <c r="B95" s="5" t="s">
        <v>4</v>
      </c>
      <c r="C95" s="17">
        <v>6.941562499999999</v>
      </c>
      <c r="D95" s="17">
        <v>6.9141935483870967</v>
      </c>
      <c r="E95" s="17">
        <v>6.8880000000000026</v>
      </c>
      <c r="F95" s="17">
        <v>6.9139999999999988</v>
      </c>
      <c r="G95" s="17">
        <v>6.9220000000000006</v>
      </c>
      <c r="H95" s="17">
        <v>6.9106666666666694</v>
      </c>
      <c r="I95" s="17">
        <v>6.9387096774193546</v>
      </c>
      <c r="J95" s="17">
        <v>6.9006451612903223</v>
      </c>
      <c r="K95" s="17">
        <v>6.9779999999999998</v>
      </c>
      <c r="L95" s="17">
        <v>7.1871428571428586</v>
      </c>
      <c r="M95" s="17">
        <v>7.3680769230769227</v>
      </c>
      <c r="N95" s="17">
        <v>7.4104347826086947</v>
      </c>
    </row>
    <row r="96" spans="1:14" x14ac:dyDescent="0.25">
      <c r="A96" s="86"/>
      <c r="B96" s="5" t="s">
        <v>5</v>
      </c>
      <c r="C96" s="17">
        <v>0.33277047572783419</v>
      </c>
      <c r="D96" s="17">
        <v>0.35839246823883258</v>
      </c>
      <c r="E96" s="17">
        <v>0.37831204051681988</v>
      </c>
      <c r="F96" s="17">
        <v>0.38104755789705619</v>
      </c>
      <c r="G96" s="17">
        <v>0.39380022941798187</v>
      </c>
      <c r="H96" s="17">
        <v>0.38652236704993548</v>
      </c>
      <c r="I96" s="17">
        <v>0.4262138894614913</v>
      </c>
      <c r="J96" s="17">
        <v>0.44447673717808123</v>
      </c>
      <c r="K96" s="17">
        <v>0.45051235200640699</v>
      </c>
      <c r="L96" s="17">
        <v>0.59959774875950012</v>
      </c>
      <c r="M96" s="17">
        <v>0.75813993025440507</v>
      </c>
      <c r="N96" s="17">
        <v>0.91322345299428997</v>
      </c>
    </row>
    <row r="97" spans="1:14" x14ac:dyDescent="0.25">
      <c r="A97" s="86"/>
      <c r="B97" s="5" t="s">
        <v>9</v>
      </c>
      <c r="C97" s="17">
        <v>6.1</v>
      </c>
      <c r="D97" s="17">
        <v>6.1</v>
      </c>
      <c r="E97" s="17">
        <v>6</v>
      </c>
      <c r="F97" s="17">
        <v>6</v>
      </c>
      <c r="G97" s="17">
        <v>5.9</v>
      </c>
      <c r="H97" s="17">
        <v>5.9</v>
      </c>
      <c r="I97" s="17">
        <v>5.9</v>
      </c>
      <c r="J97" s="17">
        <v>5.9</v>
      </c>
      <c r="K97" s="17">
        <v>6.16</v>
      </c>
      <c r="L97" s="17">
        <v>6.14</v>
      </c>
      <c r="M97" s="17">
        <v>5.66</v>
      </c>
      <c r="N97" s="17">
        <v>5.19</v>
      </c>
    </row>
    <row r="98" spans="1:14" x14ac:dyDescent="0.25">
      <c r="A98" s="86"/>
      <c r="B98" s="33" t="s">
        <v>10</v>
      </c>
      <c r="C98" s="14">
        <v>7.6</v>
      </c>
      <c r="D98" s="14">
        <v>7.7</v>
      </c>
      <c r="E98" s="14">
        <v>7.6</v>
      </c>
      <c r="F98" s="14">
        <v>7.6</v>
      </c>
      <c r="G98" s="14">
        <v>7.5</v>
      </c>
      <c r="H98" s="14">
        <v>7.5</v>
      </c>
      <c r="I98" s="14">
        <v>8</v>
      </c>
      <c r="J98" s="14">
        <v>8.1</v>
      </c>
      <c r="K98" s="14">
        <v>8</v>
      </c>
      <c r="L98" s="14">
        <v>8.4</v>
      </c>
      <c r="M98" s="17">
        <v>8.6</v>
      </c>
      <c r="N98" s="17">
        <v>8.74</v>
      </c>
    </row>
    <row r="99" spans="1:14" ht="15" customHeight="1" x14ac:dyDescent="0.25">
      <c r="A99" s="95" t="s">
        <v>40</v>
      </c>
      <c r="B99" s="4" t="s">
        <v>3</v>
      </c>
      <c r="C99" s="16">
        <v>102659.66</v>
      </c>
      <c r="D99" s="16">
        <v>102976</v>
      </c>
      <c r="E99" s="16">
        <v>103299</v>
      </c>
      <c r="F99" s="16">
        <v>103383</v>
      </c>
      <c r="G99" s="16">
        <v>103477</v>
      </c>
      <c r="H99" s="16">
        <v>103638</v>
      </c>
      <c r="I99" s="16">
        <v>103766</v>
      </c>
      <c r="J99" s="16">
        <v>103904</v>
      </c>
      <c r="K99" s="16">
        <v>103909.5</v>
      </c>
      <c r="L99" s="16">
        <v>103429.5</v>
      </c>
      <c r="M99" s="16">
        <v>103479</v>
      </c>
      <c r="N99" s="16">
        <v>103433</v>
      </c>
    </row>
    <row r="100" spans="1:14" x14ac:dyDescent="0.25">
      <c r="A100" s="95"/>
      <c r="B100" s="4" t="s">
        <v>4</v>
      </c>
      <c r="C100" s="16">
        <v>102607.60249999999</v>
      </c>
      <c r="D100" s="16">
        <v>102929.11481481481</v>
      </c>
      <c r="E100" s="16">
        <v>102789.5881481481</v>
      </c>
      <c r="F100" s="16">
        <v>103020.6959259259</v>
      </c>
      <c r="G100" s="16">
        <v>103218.8985185185</v>
      </c>
      <c r="H100" s="16">
        <v>103465.8085185185</v>
      </c>
      <c r="I100" s="16">
        <v>103724.2318518519</v>
      </c>
      <c r="J100" s="16">
        <v>103886.94481481479</v>
      </c>
      <c r="K100" s="16">
        <v>103859.58</v>
      </c>
      <c r="L100" s="16">
        <v>103312.66833333331</v>
      </c>
      <c r="M100" s="16">
        <v>103196.7386956522</v>
      </c>
      <c r="N100" s="16">
        <v>103770.1063157895</v>
      </c>
    </row>
    <row r="101" spans="1:14" x14ac:dyDescent="0.25">
      <c r="A101" s="95"/>
      <c r="B101" s="4" t="s">
        <v>5</v>
      </c>
      <c r="C101" s="16">
        <v>939.61872903469407</v>
      </c>
      <c r="D101" s="16">
        <v>1169.663058101547</v>
      </c>
      <c r="E101" s="16">
        <v>1853.9371223364619</v>
      </c>
      <c r="F101" s="16">
        <v>1742.585060520189</v>
      </c>
      <c r="G101" s="16">
        <v>1812.9675643810399</v>
      </c>
      <c r="H101" s="16">
        <v>1981.056297438518</v>
      </c>
      <c r="I101" s="16">
        <v>2101.8547556183948</v>
      </c>
      <c r="J101" s="16">
        <v>2165.1808937865299</v>
      </c>
      <c r="K101" s="16">
        <v>2170.814579757563</v>
      </c>
      <c r="L101" s="16">
        <v>2367.242810974436</v>
      </c>
      <c r="M101" s="16">
        <v>2413.405447930947</v>
      </c>
      <c r="N101" s="16">
        <v>1915.8661122589831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98000</v>
      </c>
      <c r="H102" s="16">
        <v>98100</v>
      </c>
      <c r="I102" s="16">
        <v>98200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104307</v>
      </c>
      <c r="D103" s="32">
        <v>105906</v>
      </c>
      <c r="E103" s="32">
        <v>106401.1</v>
      </c>
      <c r="F103" s="32">
        <v>106862.1</v>
      </c>
      <c r="G103" s="32">
        <v>107353.8</v>
      </c>
      <c r="H103" s="32">
        <v>108758.5</v>
      </c>
      <c r="I103" s="32">
        <v>109452.7</v>
      </c>
      <c r="J103" s="32">
        <v>109867.4</v>
      </c>
      <c r="K103" s="32">
        <v>109734.1</v>
      </c>
      <c r="L103" s="32">
        <v>109734.1</v>
      </c>
      <c r="M103" s="32">
        <v>109734.1</v>
      </c>
      <c r="N103" s="32">
        <v>109734.1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CE8D-2E8C-4AB7-8E9C-4A71EB576BC2}">
  <dimension ref="A10:N103"/>
  <sheetViews>
    <sheetView zoomScaleNormal="10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45778</v>
      </c>
    </row>
    <row r="11" spans="1:11" ht="15.75" x14ac:dyDescent="0.25">
      <c r="A11" s="1" t="s">
        <v>0</v>
      </c>
      <c r="B11" s="2">
        <v>45778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2847808.61</v>
      </c>
      <c r="D15" s="11">
        <v>3027719.9</v>
      </c>
      <c r="E15" s="11">
        <v>3242947.47</v>
      </c>
      <c r="F15" s="11">
        <v>3454726.8849999998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2829544.4585714289</v>
      </c>
      <c r="D16" s="13">
        <v>2976393.033809524</v>
      </c>
      <c r="E16" s="13">
        <v>3207917.251212121</v>
      </c>
      <c r="F16" s="13">
        <v>3377961.5437500002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156654.10178705791</v>
      </c>
      <c r="D17" s="13">
        <v>222695.05898168671</v>
      </c>
      <c r="E17" s="13">
        <v>138131.3614367448</v>
      </c>
      <c r="F17" s="13">
        <v>278542.08769462281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1865237.7</v>
      </c>
      <c r="D18" s="13">
        <v>2008488.78</v>
      </c>
      <c r="E18" s="13">
        <v>2861500.5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2957076</v>
      </c>
      <c r="D19" s="13">
        <v>3208179</v>
      </c>
      <c r="E19" s="13">
        <v>3459827</v>
      </c>
      <c r="F19" s="13">
        <v>3723266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2312994</v>
      </c>
      <c r="D20" s="14">
        <v>2464135</v>
      </c>
      <c r="E20" s="14">
        <v>2644672.9550000001</v>
      </c>
      <c r="F20" s="14">
        <v>2813472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2310488.6133333328</v>
      </c>
      <c r="D21" s="14">
        <v>2366229.7393181822</v>
      </c>
      <c r="E21" s="14">
        <v>2619349.0869444441</v>
      </c>
      <c r="F21" s="14">
        <v>2790004.9482857138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34208.456899490659</v>
      </c>
      <c r="D22" s="14">
        <v>503812.33130547922</v>
      </c>
      <c r="E22" s="14">
        <v>119984.28082283281</v>
      </c>
      <c r="F22" s="14">
        <v>139649.33560237271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2221.0300000000002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2410383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2383161.41</v>
      </c>
      <c r="D25" s="12">
        <v>2544786.36</v>
      </c>
      <c r="E25" s="12">
        <v>2693453.56</v>
      </c>
      <c r="F25" s="12">
        <v>2843185.5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2379636.8462222219</v>
      </c>
      <c r="D26" s="12">
        <v>2535315.5397727271</v>
      </c>
      <c r="E26" s="12">
        <v>2671970.2132432428</v>
      </c>
      <c r="F26" s="12">
        <v>2819764.271666667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27567.231433149929</v>
      </c>
      <c r="D27" s="12">
        <v>81954.525362417553</v>
      </c>
      <c r="E27" s="12">
        <v>114382.84580320321</v>
      </c>
      <c r="F27" s="12">
        <v>139240.4148706205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2449167</v>
      </c>
      <c r="D29" s="12">
        <v>2644536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-72687.255000000005</v>
      </c>
      <c r="D30" s="14">
        <v>-80689.635000000009</v>
      </c>
      <c r="E30" s="14">
        <v>-50724.9</v>
      </c>
      <c r="F30" s="14">
        <v>-22495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-69840.738913043489</v>
      </c>
      <c r="D31" s="14">
        <v>-78850.643913043474</v>
      </c>
      <c r="E31" s="14">
        <v>-51199.998648648638</v>
      </c>
      <c r="F31" s="14">
        <v>-21477.505000000001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26871.766417788291</v>
      </c>
      <c r="D32" s="14">
        <v>43692.788824355208</v>
      </c>
      <c r="E32" s="14">
        <v>49463.59806278687</v>
      </c>
      <c r="F32" s="14">
        <v>64514.176458387134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-149543</v>
      </c>
      <c r="D33" s="14">
        <v>-209259.4</v>
      </c>
      <c r="E33" s="14">
        <v>-160976.82999999999</v>
      </c>
      <c r="F33" s="14">
        <v>-136138.9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4194.54</v>
      </c>
      <c r="D34" s="14">
        <v>29141.55</v>
      </c>
      <c r="E34" s="14">
        <v>43203.74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-960000</v>
      </c>
      <c r="D35" s="12">
        <v>-1001130</v>
      </c>
      <c r="E35" s="12">
        <v>-912449.5</v>
      </c>
      <c r="F35" s="12">
        <v>-881360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-929582.9945714284</v>
      </c>
      <c r="D36" s="12">
        <v>-985634.82333333313</v>
      </c>
      <c r="E36" s="12">
        <v>-899971.1182142857</v>
      </c>
      <c r="F36" s="12">
        <v>-857934.11925925908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219075.1658438374</v>
      </c>
      <c r="D37" s="12">
        <v>275904.50249270472</v>
      </c>
      <c r="E37" s="12">
        <v>328261.66318120371</v>
      </c>
      <c r="F37" s="12">
        <v>337785.52382496587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-1262615.0900000001</v>
      </c>
      <c r="D38" s="12">
        <v>-1580289.27</v>
      </c>
      <c r="E38" s="12">
        <v>-1656453.34</v>
      </c>
      <c r="F38" s="12">
        <v>-1656453.34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-6332.82</v>
      </c>
      <c r="D39" s="12">
        <v>-11114.2</v>
      </c>
      <c r="E39" s="12">
        <v>945.44</v>
      </c>
      <c r="F39" s="12">
        <v>11453.18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80.3</v>
      </c>
      <c r="D40" s="14">
        <v>84.484999999999999</v>
      </c>
      <c r="E40" s="14">
        <v>87.7</v>
      </c>
      <c r="F40" s="14">
        <v>89.9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80.457619047619048</v>
      </c>
      <c r="D41" s="14">
        <v>84.324523809523797</v>
      </c>
      <c r="E41" s="14">
        <v>87.265675675675666</v>
      </c>
      <c r="F41" s="14">
        <v>89.706857142857118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1.3954487162301381</v>
      </c>
      <c r="D42" s="14">
        <v>2.12947972849084</v>
      </c>
      <c r="E42" s="14">
        <v>2.8940221343511081</v>
      </c>
      <c r="F42" s="14">
        <v>2.9534892340183281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77</v>
      </c>
      <c r="D43" s="14">
        <v>78.7</v>
      </c>
      <c r="E43" s="14">
        <v>79.3</v>
      </c>
      <c r="F43" s="14">
        <v>82.3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83.9</v>
      </c>
      <c r="D44" s="30">
        <v>88.2</v>
      </c>
      <c r="E44" s="30">
        <v>92.5</v>
      </c>
      <c r="F44" s="30">
        <v>94.6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4.6500000000000004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5.2071428571428573</v>
      </c>
      <c r="D46" s="12">
        <v>5.2873076923076923</v>
      </c>
      <c r="E46" s="12">
        <v>4.6341666666666672</v>
      </c>
      <c r="F46" s="12">
        <v>4.3717391304347819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2.2724710928249161</v>
      </c>
      <c r="D47" s="12">
        <v>0.77474928947270516</v>
      </c>
      <c r="E47" s="12">
        <v>0.53674475082317463</v>
      </c>
      <c r="F47" s="12">
        <v>0.5345656875523348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-5.0999999999999996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5.0999999999999996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4.46</v>
      </c>
      <c r="E50" s="14">
        <v>3.65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5.3774074074074081</v>
      </c>
      <c r="D51" s="14">
        <v>4.496666666666667</v>
      </c>
      <c r="E51" s="14">
        <v>3.7879999999999998</v>
      </c>
      <c r="F51" s="14">
        <v>3.578333333333334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0.54199483812892935</v>
      </c>
      <c r="D52" s="14">
        <v>0.59216032132678942</v>
      </c>
      <c r="E52" s="14">
        <v>0.57756673496084698</v>
      </c>
      <c r="F52" s="14">
        <v>0.57368880116288679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6.32</v>
      </c>
      <c r="D54" s="14">
        <v>5.49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12640844</v>
      </c>
      <c r="D55" s="12">
        <v>13496913.5</v>
      </c>
      <c r="E55" s="12">
        <v>14308733</v>
      </c>
      <c r="F55" s="12">
        <v>15231177.76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12644239.633437499</v>
      </c>
      <c r="D56" s="12">
        <v>13441168.243124999</v>
      </c>
      <c r="E56" s="12">
        <v>14287364</v>
      </c>
      <c r="F56" s="12">
        <v>15166401.78037037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132230.26820535399</v>
      </c>
      <c r="D57" s="12">
        <v>366885.34976378852</v>
      </c>
      <c r="E57" s="12">
        <v>368249.51092151378</v>
      </c>
      <c r="F57" s="12">
        <v>411784.97497439157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11742588</v>
      </c>
      <c r="E58" s="12">
        <v>13101396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12934379</v>
      </c>
      <c r="D59" s="12">
        <v>13999944</v>
      </c>
      <c r="E59" s="12">
        <v>14825397</v>
      </c>
      <c r="F59" s="12">
        <v>15847982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45778</v>
      </c>
      <c r="D63" s="9">
        <v>45809</v>
      </c>
      <c r="E63" s="9">
        <v>45839</v>
      </c>
      <c r="F63" s="9">
        <v>45870</v>
      </c>
      <c r="G63" s="9">
        <v>45901</v>
      </c>
      <c r="H63" s="9">
        <v>45931</v>
      </c>
      <c r="I63" s="9">
        <v>45962</v>
      </c>
      <c r="J63" s="9">
        <v>45992</v>
      </c>
      <c r="K63" s="9">
        <v>46023</v>
      </c>
      <c r="L63" s="9">
        <v>46054</v>
      </c>
      <c r="M63" s="9">
        <v>46082</v>
      </c>
      <c r="N63" s="9">
        <v>46113</v>
      </c>
    </row>
    <row r="64" spans="1:14" ht="15" customHeight="1" x14ac:dyDescent="0.25">
      <c r="A64" s="94" t="s">
        <v>11</v>
      </c>
      <c r="B64" s="4" t="s">
        <v>3</v>
      </c>
      <c r="C64" s="16">
        <v>219298</v>
      </c>
      <c r="D64" s="16">
        <v>219904.63</v>
      </c>
      <c r="E64" s="16">
        <v>240903.625</v>
      </c>
      <c r="F64" s="16">
        <v>213961.5</v>
      </c>
      <c r="G64" s="16">
        <v>215948.97500000001</v>
      </c>
      <c r="H64" s="16">
        <v>258905.5</v>
      </c>
      <c r="I64" s="16">
        <v>226273.7</v>
      </c>
      <c r="J64" s="16">
        <v>282166</v>
      </c>
      <c r="K64" s="16">
        <v>318742.12</v>
      </c>
      <c r="L64" s="16">
        <v>215538.42</v>
      </c>
      <c r="M64" s="16">
        <v>223651.85</v>
      </c>
      <c r="N64" s="16">
        <v>260945.91</v>
      </c>
    </row>
    <row r="65" spans="1:14" x14ac:dyDescent="0.25">
      <c r="A65" s="95"/>
      <c r="B65" s="4" t="s">
        <v>4</v>
      </c>
      <c r="C65" s="16">
        <v>213640.93191489359</v>
      </c>
      <c r="D65" s="16">
        <v>213353.8917391304</v>
      </c>
      <c r="E65" s="16">
        <v>233512.7015217391</v>
      </c>
      <c r="F65" s="16">
        <v>207689.40456521741</v>
      </c>
      <c r="G65" s="16">
        <v>210078.95934782611</v>
      </c>
      <c r="H65" s="16">
        <v>248481.5082608696</v>
      </c>
      <c r="I65" s="16">
        <v>219608.0363043478</v>
      </c>
      <c r="J65" s="16">
        <v>275965.73288888892</v>
      </c>
      <c r="K65" s="16">
        <v>304408.27974999999</v>
      </c>
      <c r="L65" s="16">
        <v>211878.2548717949</v>
      </c>
      <c r="M65" s="16">
        <v>218443.9286111111</v>
      </c>
      <c r="N65" s="16">
        <v>249451.65028571431</v>
      </c>
    </row>
    <row r="66" spans="1:14" x14ac:dyDescent="0.25">
      <c r="A66" s="95"/>
      <c r="B66" s="4" t="s">
        <v>5</v>
      </c>
      <c r="C66" s="16">
        <v>23569.968663982389</v>
      </c>
      <c r="D66" s="16">
        <v>25211.133221192162</v>
      </c>
      <c r="E66" s="16">
        <v>29153.828529519909</v>
      </c>
      <c r="F66" s="16">
        <v>26255.205429867099</v>
      </c>
      <c r="G66" s="16">
        <v>25857.898013087732</v>
      </c>
      <c r="H66" s="16">
        <v>30691.08964440116</v>
      </c>
      <c r="I66" s="16">
        <v>25864.4682497305</v>
      </c>
      <c r="J66" s="16">
        <v>37424.993358795757</v>
      </c>
      <c r="K66" s="16">
        <v>37091.13782535222</v>
      </c>
      <c r="L66" s="16">
        <v>26350.158825849401</v>
      </c>
      <c r="M66" s="16">
        <v>21583.11585816868</v>
      </c>
      <c r="N66" s="16">
        <v>33070.527271887513</v>
      </c>
    </row>
    <row r="67" spans="1:14" ht="15" customHeight="1" x14ac:dyDescent="0.25">
      <c r="A67" s="95"/>
      <c r="B67" s="4" t="s">
        <v>9</v>
      </c>
      <c r="C67" s="16">
        <v>126999.92</v>
      </c>
      <c r="D67" s="16">
        <v>130968.72</v>
      </c>
      <c r="E67" s="16">
        <v>121270</v>
      </c>
      <c r="F67" s="16">
        <v>112299</v>
      </c>
      <c r="G67" s="16">
        <v>112018</v>
      </c>
      <c r="H67" s="16">
        <v>130319</v>
      </c>
      <c r="I67" s="16">
        <v>121004</v>
      </c>
      <c r="J67" s="16">
        <v>147338</v>
      </c>
      <c r="K67" s="16">
        <v>152412</v>
      </c>
      <c r="L67" s="16">
        <v>132712.17000000001</v>
      </c>
      <c r="M67" s="16">
        <v>142309.65</v>
      </c>
      <c r="N67" s="16">
        <v>136273.1</v>
      </c>
    </row>
    <row r="68" spans="1:14" x14ac:dyDescent="0.25">
      <c r="A68" s="95"/>
      <c r="B68" s="4" t="s">
        <v>10</v>
      </c>
      <c r="C68" s="16">
        <v>250027.7</v>
      </c>
      <c r="D68" s="16">
        <v>237895.18</v>
      </c>
      <c r="E68" s="16">
        <v>257058</v>
      </c>
      <c r="F68" s="16">
        <v>236345.3</v>
      </c>
      <c r="G68" s="16">
        <v>250000</v>
      </c>
      <c r="H68" s="16">
        <v>271859.96000000002</v>
      </c>
      <c r="I68" s="16">
        <v>253721.60000000001</v>
      </c>
      <c r="J68" s="16">
        <v>323602</v>
      </c>
      <c r="K68" s="16">
        <v>344300</v>
      </c>
      <c r="L68" s="16">
        <v>312839.59999999998</v>
      </c>
      <c r="M68" s="16">
        <v>243786.4</v>
      </c>
      <c r="N68" s="16">
        <v>273224</v>
      </c>
    </row>
    <row r="69" spans="1:14" ht="15" customHeight="1" x14ac:dyDescent="0.25">
      <c r="A69" s="86" t="s">
        <v>6</v>
      </c>
      <c r="B69" s="5" t="s">
        <v>3</v>
      </c>
      <c r="C69" s="17">
        <v>171571</v>
      </c>
      <c r="D69" s="17">
        <v>175050</v>
      </c>
      <c r="E69" s="17">
        <v>199029</v>
      </c>
      <c r="F69" s="17">
        <v>168308</v>
      </c>
      <c r="G69" s="17">
        <v>177300</v>
      </c>
      <c r="H69" s="17">
        <v>219857.11499999999</v>
      </c>
      <c r="I69" s="17">
        <v>178556.9</v>
      </c>
      <c r="J69" s="17">
        <v>234022.5</v>
      </c>
      <c r="K69" s="17">
        <v>270452.125</v>
      </c>
      <c r="L69" s="17">
        <v>155233.5</v>
      </c>
      <c r="M69" s="17">
        <v>190721.7</v>
      </c>
      <c r="N69" s="17">
        <v>217447.75</v>
      </c>
    </row>
    <row r="70" spans="1:14" x14ac:dyDescent="0.25">
      <c r="A70" s="86"/>
      <c r="B70" s="5" t="s">
        <v>4</v>
      </c>
      <c r="C70" s="17">
        <v>172570.7293478261</v>
      </c>
      <c r="D70" s="17">
        <v>176154.34355555559</v>
      </c>
      <c r="E70" s="17">
        <v>198389.2242222222</v>
      </c>
      <c r="F70" s="17">
        <v>167476.1455555555</v>
      </c>
      <c r="G70" s="17">
        <v>179139.45244444441</v>
      </c>
      <c r="H70" s="17">
        <v>218710.85454545449</v>
      </c>
      <c r="I70" s="17">
        <v>177570.78933333329</v>
      </c>
      <c r="J70" s="17">
        <v>232821.7022727273</v>
      </c>
      <c r="K70" s="17">
        <v>265784.75789473677</v>
      </c>
      <c r="L70" s="17">
        <v>159258.43342105261</v>
      </c>
      <c r="M70" s="17">
        <v>190502.7517142857</v>
      </c>
      <c r="N70" s="17">
        <v>216461.25882352941</v>
      </c>
    </row>
    <row r="71" spans="1:14" x14ac:dyDescent="0.25">
      <c r="A71" s="86"/>
      <c r="B71" s="5" t="s">
        <v>5</v>
      </c>
      <c r="C71" s="17">
        <v>9599.1522902212218</v>
      </c>
      <c r="D71" s="17">
        <v>8473.9340897849197</v>
      </c>
      <c r="E71" s="17">
        <v>6617.1704413791031</v>
      </c>
      <c r="F71" s="17">
        <v>7975.3320519910758</v>
      </c>
      <c r="G71" s="17">
        <v>8353.1068867684153</v>
      </c>
      <c r="H71" s="17">
        <v>7839.4108141745846</v>
      </c>
      <c r="I71" s="17">
        <v>8788.1739366655893</v>
      </c>
      <c r="J71" s="17">
        <v>17267.008566391221</v>
      </c>
      <c r="K71" s="17">
        <v>19015.310158011878</v>
      </c>
      <c r="L71" s="17">
        <v>13813.433355249719</v>
      </c>
      <c r="M71" s="17">
        <v>11125.56152133178</v>
      </c>
      <c r="N71" s="17">
        <v>11754.45003350872</v>
      </c>
    </row>
    <row r="72" spans="1:14" ht="15" customHeight="1" x14ac:dyDescent="0.25">
      <c r="A72" s="86"/>
      <c r="B72" s="5" t="s">
        <v>9</v>
      </c>
      <c r="C72" s="17">
        <v>149654.5</v>
      </c>
      <c r="D72" s="17">
        <v>157271.4</v>
      </c>
      <c r="E72" s="17">
        <v>178430</v>
      </c>
      <c r="F72" s="17">
        <v>151650.4</v>
      </c>
      <c r="G72" s="17">
        <v>160752</v>
      </c>
      <c r="H72" s="17">
        <v>194305</v>
      </c>
      <c r="I72" s="17">
        <v>155725</v>
      </c>
      <c r="J72" s="17">
        <v>178430</v>
      </c>
      <c r="K72" s="17">
        <v>206456.2</v>
      </c>
      <c r="L72" s="17">
        <v>136282.20000000001</v>
      </c>
      <c r="M72" s="17">
        <v>155000</v>
      </c>
      <c r="N72" s="17">
        <v>184785</v>
      </c>
    </row>
    <row r="73" spans="1:14" x14ac:dyDescent="0.25">
      <c r="A73" s="86"/>
      <c r="B73" s="5" t="s">
        <v>10</v>
      </c>
      <c r="C73" s="17">
        <v>208806.39999999999</v>
      </c>
      <c r="D73" s="17">
        <v>212490.2</v>
      </c>
      <c r="E73" s="17">
        <v>213727.3</v>
      </c>
      <c r="F73" s="17">
        <v>189723.6</v>
      </c>
      <c r="G73" s="17">
        <v>195874.8</v>
      </c>
      <c r="H73" s="17">
        <v>234705.8</v>
      </c>
      <c r="I73" s="17">
        <v>201925</v>
      </c>
      <c r="J73" s="17">
        <v>265354</v>
      </c>
      <c r="K73" s="17">
        <v>292353.98</v>
      </c>
      <c r="L73" s="17">
        <v>198430</v>
      </c>
      <c r="M73" s="17">
        <v>219340</v>
      </c>
      <c r="N73" s="17">
        <v>235969.65</v>
      </c>
    </row>
    <row r="74" spans="1:14" ht="15" customHeight="1" x14ac:dyDescent="0.25">
      <c r="A74" s="95" t="s">
        <v>7</v>
      </c>
      <c r="B74" s="4" t="s">
        <v>3</v>
      </c>
      <c r="C74" s="16">
        <v>234355.44</v>
      </c>
      <c r="D74" s="16">
        <v>215171.71</v>
      </c>
      <c r="E74" s="16">
        <v>212079</v>
      </c>
      <c r="F74" s="16">
        <v>188000</v>
      </c>
      <c r="G74" s="16">
        <v>182933.28</v>
      </c>
      <c r="H74" s="16">
        <v>183503.16</v>
      </c>
      <c r="I74" s="16">
        <v>188098.845</v>
      </c>
      <c r="J74" s="16">
        <v>228405</v>
      </c>
      <c r="K74" s="16">
        <v>186473</v>
      </c>
      <c r="L74" s="16">
        <v>188860</v>
      </c>
      <c r="M74" s="16">
        <v>189670.20499999999</v>
      </c>
      <c r="N74" s="16">
        <v>205000</v>
      </c>
    </row>
    <row r="75" spans="1:14" x14ac:dyDescent="0.25">
      <c r="A75" s="95"/>
      <c r="B75" s="4" t="s">
        <v>4</v>
      </c>
      <c r="C75" s="16">
        <v>230443.44425531919</v>
      </c>
      <c r="D75" s="16">
        <v>212949.4452173913</v>
      </c>
      <c r="E75" s="16">
        <v>221244.07266666659</v>
      </c>
      <c r="F75" s="16">
        <v>189074.4488888889</v>
      </c>
      <c r="G75" s="16">
        <v>184318.49673913041</v>
      </c>
      <c r="H75" s="16">
        <v>184946.3213333333</v>
      </c>
      <c r="I75" s="16">
        <v>189728.6289130435</v>
      </c>
      <c r="J75" s="16">
        <v>225879.75955555559</v>
      </c>
      <c r="K75" s="16">
        <v>188098.78820512819</v>
      </c>
      <c r="L75" s="16">
        <v>190375.32921052631</v>
      </c>
      <c r="M75" s="16">
        <v>189363.82382352941</v>
      </c>
      <c r="N75" s="16">
        <v>205121.42114285711</v>
      </c>
    </row>
    <row r="76" spans="1:14" x14ac:dyDescent="0.25">
      <c r="A76" s="95"/>
      <c r="B76" s="4" t="s">
        <v>5</v>
      </c>
      <c r="C76" s="16">
        <v>17880.059585416951</v>
      </c>
      <c r="D76" s="16">
        <v>10933.66025413321</v>
      </c>
      <c r="E76" s="16">
        <v>26206.33897557711</v>
      </c>
      <c r="F76" s="16">
        <v>11317.501577164219</v>
      </c>
      <c r="G76" s="16">
        <v>9116.8507705895991</v>
      </c>
      <c r="H76" s="16">
        <v>5978.1719841062359</v>
      </c>
      <c r="I76" s="16">
        <v>6570.6395527563036</v>
      </c>
      <c r="J76" s="16">
        <v>20857.5188688202</v>
      </c>
      <c r="K76" s="16">
        <v>14559.319087718881</v>
      </c>
      <c r="L76" s="16">
        <v>15655.27250184739</v>
      </c>
      <c r="M76" s="16">
        <v>6187.22458041348</v>
      </c>
      <c r="N76" s="16">
        <v>14450.05782681545</v>
      </c>
    </row>
    <row r="77" spans="1:14" ht="15" customHeight="1" x14ac:dyDescent="0.25">
      <c r="A77" s="95"/>
      <c r="B77" s="4" t="s">
        <v>9</v>
      </c>
      <c r="C77" s="16">
        <v>182632.5</v>
      </c>
      <c r="D77" s="16">
        <v>180702.2</v>
      </c>
      <c r="E77" s="16">
        <v>178632.5</v>
      </c>
      <c r="F77" s="16">
        <v>154983.4</v>
      </c>
      <c r="G77" s="16">
        <v>167537.1</v>
      </c>
      <c r="H77" s="16">
        <v>177890.8</v>
      </c>
      <c r="I77" s="16">
        <v>177503.5</v>
      </c>
      <c r="J77" s="16">
        <v>163354</v>
      </c>
      <c r="K77" s="16">
        <v>155000</v>
      </c>
      <c r="L77" s="16">
        <v>139405</v>
      </c>
      <c r="M77" s="16">
        <v>175458.34</v>
      </c>
      <c r="N77" s="16">
        <v>173636.45</v>
      </c>
    </row>
    <row r="78" spans="1:14" x14ac:dyDescent="0.25">
      <c r="A78" s="95"/>
      <c r="B78" s="4" t="s">
        <v>10</v>
      </c>
      <c r="C78" s="16">
        <v>259417.71</v>
      </c>
      <c r="D78" s="16">
        <v>235195</v>
      </c>
      <c r="E78" s="16">
        <v>279881</v>
      </c>
      <c r="F78" s="16">
        <v>231184</v>
      </c>
      <c r="G78" s="16">
        <v>208503.16</v>
      </c>
      <c r="H78" s="16">
        <v>206272.36</v>
      </c>
      <c r="I78" s="16">
        <v>206422.14</v>
      </c>
      <c r="J78" s="16">
        <v>271848.17</v>
      </c>
      <c r="K78" s="16">
        <v>251050.1</v>
      </c>
      <c r="L78" s="16">
        <v>227837</v>
      </c>
      <c r="M78" s="16">
        <v>207892.3</v>
      </c>
      <c r="N78" s="16">
        <v>235158</v>
      </c>
    </row>
    <row r="79" spans="1:14" x14ac:dyDescent="0.25">
      <c r="A79" s="86" t="s">
        <v>8</v>
      </c>
      <c r="B79" s="5" t="s">
        <v>3</v>
      </c>
      <c r="C79" s="17">
        <v>-62190.5</v>
      </c>
      <c r="D79" s="17">
        <v>-40842</v>
      </c>
      <c r="E79" s="17">
        <v>-13453.85</v>
      </c>
      <c r="F79" s="17">
        <v>-19276.945</v>
      </c>
      <c r="G79" s="17">
        <v>-5670.2199999999993</v>
      </c>
      <c r="H79" s="17">
        <v>32892.134999999987</v>
      </c>
      <c r="I79" s="17">
        <v>-10815.674999999999</v>
      </c>
      <c r="J79" s="17">
        <v>4433</v>
      </c>
      <c r="K79" s="17">
        <v>85772.37</v>
      </c>
      <c r="L79" s="17">
        <v>-34795</v>
      </c>
      <c r="M79" s="17">
        <v>-701.5</v>
      </c>
      <c r="N79" s="17">
        <v>11761</v>
      </c>
    </row>
    <row r="80" spans="1:14" x14ac:dyDescent="0.25">
      <c r="A80" s="86"/>
      <c r="B80" s="5" t="s">
        <v>4</v>
      </c>
      <c r="C80" s="17">
        <v>-60337.25304347826</v>
      </c>
      <c r="D80" s="17">
        <v>-39230.33347826088</v>
      </c>
      <c r="E80" s="17">
        <v>-23614.859347826088</v>
      </c>
      <c r="F80" s="17">
        <v>-21712.286956521741</v>
      </c>
      <c r="G80" s="17">
        <v>-6822.3765217391292</v>
      </c>
      <c r="H80" s="17">
        <v>27937.873043478259</v>
      </c>
      <c r="I80" s="17">
        <v>-11306.87086956522</v>
      </c>
      <c r="J80" s="17">
        <v>2809.768444444444</v>
      </c>
      <c r="K80" s="17">
        <v>70548.448780487815</v>
      </c>
      <c r="L80" s="17">
        <v>-32684.902972972959</v>
      </c>
      <c r="M80" s="17">
        <v>-3203.651388888889</v>
      </c>
      <c r="N80" s="17">
        <v>9363.8000000000011</v>
      </c>
    </row>
    <row r="81" spans="1:14" x14ac:dyDescent="0.25">
      <c r="A81" s="86"/>
      <c r="B81" s="5" t="s">
        <v>5</v>
      </c>
      <c r="C81" s="17">
        <v>17314.691937181859</v>
      </c>
      <c r="D81" s="17">
        <v>10974.94566872064</v>
      </c>
      <c r="E81" s="17">
        <v>24052.794929296251</v>
      </c>
      <c r="F81" s="17">
        <v>13152.490829810289</v>
      </c>
      <c r="G81" s="17">
        <v>9738.1420983049302</v>
      </c>
      <c r="H81" s="17">
        <v>18897.994161021299</v>
      </c>
      <c r="I81" s="17">
        <v>13501.90326832659</v>
      </c>
      <c r="J81" s="17">
        <v>22401.385496294639</v>
      </c>
      <c r="K81" s="17">
        <v>40024.282430825297</v>
      </c>
      <c r="L81" s="17">
        <v>23351.68997107762</v>
      </c>
      <c r="M81" s="17">
        <v>13064.697937338109</v>
      </c>
      <c r="N81" s="17">
        <v>14777.755799142649</v>
      </c>
    </row>
    <row r="82" spans="1:14" x14ac:dyDescent="0.25">
      <c r="A82" s="86"/>
      <c r="B82" s="5" t="s">
        <v>9</v>
      </c>
      <c r="C82" s="17">
        <v>-96661.37</v>
      </c>
      <c r="D82" s="17">
        <v>-73521.3</v>
      </c>
      <c r="E82" s="17">
        <v>-76734</v>
      </c>
      <c r="F82" s="17">
        <v>-69770</v>
      </c>
      <c r="G82" s="17">
        <v>-29993.22</v>
      </c>
      <c r="H82" s="17">
        <v>-27000</v>
      </c>
      <c r="I82" s="17">
        <v>-35350</v>
      </c>
      <c r="J82" s="17">
        <v>-49656.18</v>
      </c>
      <c r="K82" s="17">
        <v>-43800</v>
      </c>
      <c r="L82" s="17">
        <v>-70220.399999999994</v>
      </c>
      <c r="M82" s="17">
        <v>-42318.3</v>
      </c>
      <c r="N82" s="17">
        <v>-31479</v>
      </c>
    </row>
    <row r="83" spans="1:14" x14ac:dyDescent="0.25">
      <c r="A83" s="86"/>
      <c r="B83" s="33" t="s">
        <v>10</v>
      </c>
      <c r="C83" s="14">
        <v>3563.54</v>
      </c>
      <c r="D83" s="14">
        <v>-15611.32</v>
      </c>
      <c r="E83" s="14">
        <v>4199.71</v>
      </c>
      <c r="F83" s="14">
        <v>5839.64</v>
      </c>
      <c r="G83" s="14">
        <v>13871</v>
      </c>
      <c r="H83" s="14">
        <v>56864.38</v>
      </c>
      <c r="I83" s="14">
        <v>31399</v>
      </c>
      <c r="J83" s="14">
        <v>41388</v>
      </c>
      <c r="K83" s="14">
        <v>154571.20000000001</v>
      </c>
      <c r="L83" s="14">
        <v>60858</v>
      </c>
      <c r="M83" s="17">
        <v>27028.99</v>
      </c>
      <c r="N83" s="17">
        <v>46246.5</v>
      </c>
    </row>
    <row r="84" spans="1:14" ht="15" customHeight="1" x14ac:dyDescent="0.25">
      <c r="A84" s="95" t="s">
        <v>32</v>
      </c>
      <c r="B84" s="4" t="s">
        <v>3</v>
      </c>
      <c r="C84" s="16">
        <v>-131920</v>
      </c>
      <c r="D84" s="16">
        <v>-112077.84</v>
      </c>
      <c r="E84" s="16">
        <v>-95498.815000000002</v>
      </c>
      <c r="F84" s="16">
        <v>-93653.790000000008</v>
      </c>
      <c r="G84" s="16">
        <v>-80091.054999999993</v>
      </c>
      <c r="H84" s="16">
        <v>-46497</v>
      </c>
      <c r="I84" s="16">
        <v>-86429.16</v>
      </c>
      <c r="J84" s="16">
        <v>-67867.539999999994</v>
      </c>
      <c r="K84" s="16">
        <v>9316</v>
      </c>
      <c r="L84" s="16">
        <v>-101451.5</v>
      </c>
      <c r="M84" s="16">
        <v>-74391.13</v>
      </c>
      <c r="N84" s="16">
        <v>-67569.66</v>
      </c>
    </row>
    <row r="85" spans="1:14" x14ac:dyDescent="0.25">
      <c r="A85" s="95"/>
      <c r="B85" s="4" t="s">
        <v>4</v>
      </c>
      <c r="C85" s="16">
        <v>-122629.7686842105</v>
      </c>
      <c r="D85" s="16">
        <v>-111280.1661111111</v>
      </c>
      <c r="E85" s="16">
        <v>-96720.218888888892</v>
      </c>
      <c r="F85" s="16">
        <v>-90615.91833333332</v>
      </c>
      <c r="G85" s="16">
        <v>-73111.365277777775</v>
      </c>
      <c r="H85" s="16">
        <v>-45591.357499999998</v>
      </c>
      <c r="I85" s="16">
        <v>-80464.659142857141</v>
      </c>
      <c r="J85" s="16">
        <v>-70833.567999999985</v>
      </c>
      <c r="K85" s="16">
        <v>15718.79727272727</v>
      </c>
      <c r="L85" s="16">
        <v>-96261.530937499992</v>
      </c>
      <c r="M85" s="16">
        <v>-71120.185517241378</v>
      </c>
      <c r="N85" s="16">
        <v>-65544.564074074078</v>
      </c>
    </row>
    <row r="86" spans="1:14" x14ac:dyDescent="0.25">
      <c r="A86" s="95"/>
      <c r="B86" s="4" t="s">
        <v>5</v>
      </c>
      <c r="C86" s="16">
        <v>41397.26813183901</v>
      </c>
      <c r="D86" s="16">
        <v>36419.227231443903</v>
      </c>
      <c r="E86" s="16">
        <v>41845.943968915723</v>
      </c>
      <c r="F86" s="16">
        <v>31387.899336658251</v>
      </c>
      <c r="G86" s="16">
        <v>29395.573720980949</v>
      </c>
      <c r="H86" s="16">
        <v>31822.36572948156</v>
      </c>
      <c r="I86" s="16">
        <v>31313.804068043621</v>
      </c>
      <c r="J86" s="16">
        <v>29909.944814745319</v>
      </c>
      <c r="K86" s="16">
        <v>55840.556266581247</v>
      </c>
      <c r="L86" s="16">
        <v>48914.651202676527</v>
      </c>
      <c r="M86" s="16">
        <v>34970.117455400461</v>
      </c>
      <c r="N86" s="16">
        <v>40408.942092717669</v>
      </c>
    </row>
    <row r="87" spans="1:14" x14ac:dyDescent="0.25">
      <c r="A87" s="95"/>
      <c r="B87" s="4" t="s">
        <v>9</v>
      </c>
      <c r="C87" s="16">
        <v>-200000</v>
      </c>
      <c r="D87" s="16">
        <v>-200000</v>
      </c>
      <c r="E87" s="16">
        <v>-200000</v>
      </c>
      <c r="F87" s="16">
        <v>-149676</v>
      </c>
      <c r="G87" s="16">
        <v>-113059.42</v>
      </c>
      <c r="H87" s="16">
        <v>-123217.2</v>
      </c>
      <c r="I87" s="16">
        <v>-128240</v>
      </c>
      <c r="J87" s="16">
        <v>-132302.39999999999</v>
      </c>
      <c r="K87" s="16">
        <v>-108217</v>
      </c>
      <c r="L87" s="16">
        <v>-225910</v>
      </c>
      <c r="M87" s="16">
        <v>-139208</v>
      </c>
      <c r="N87" s="16">
        <v>-144232.92000000001</v>
      </c>
    </row>
    <row r="88" spans="1:14" ht="15.75" thickBot="1" x14ac:dyDescent="0.3">
      <c r="A88" s="99"/>
      <c r="B88" s="7" t="s">
        <v>10</v>
      </c>
      <c r="C88" s="32">
        <v>-4904.43</v>
      </c>
      <c r="D88" s="32">
        <v>-7541.65</v>
      </c>
      <c r="E88" s="32">
        <v>-5451.15</v>
      </c>
      <c r="F88" s="32">
        <v>-2941.58</v>
      </c>
      <c r="G88" s="32">
        <v>9296.65</v>
      </c>
      <c r="H88" s="32">
        <v>33745</v>
      </c>
      <c r="I88" s="32">
        <v>-5611.92</v>
      </c>
      <c r="J88" s="32">
        <v>11939</v>
      </c>
      <c r="K88" s="32">
        <v>135125.26999999999</v>
      </c>
      <c r="L88" s="32">
        <v>3832</v>
      </c>
      <c r="M88" s="32">
        <v>29106.85</v>
      </c>
      <c r="N88" s="32">
        <v>45490.55</v>
      </c>
    </row>
    <row r="89" spans="1:14" ht="15" customHeight="1" x14ac:dyDescent="0.25">
      <c r="A89" s="95" t="s">
        <v>37</v>
      </c>
      <c r="B89" s="4" t="s">
        <v>3</v>
      </c>
      <c r="C89" s="16">
        <v>0.4</v>
      </c>
      <c r="D89" s="16">
        <v>0.36499999999999999</v>
      </c>
      <c r="E89" s="16">
        <v>0.25</v>
      </c>
      <c r="F89" s="16">
        <v>0.34</v>
      </c>
      <c r="G89" s="16">
        <v>0.27500000000000002</v>
      </c>
      <c r="H89" s="16">
        <v>0.36</v>
      </c>
      <c r="I89" s="16">
        <v>0.30499999999999999</v>
      </c>
      <c r="J89" s="16">
        <v>0.5</v>
      </c>
      <c r="K89" s="16">
        <v>0.45</v>
      </c>
      <c r="L89" s="16">
        <v>0.57499999999999996</v>
      </c>
      <c r="M89" s="16">
        <v>0.41499999999999998</v>
      </c>
      <c r="N89" s="16">
        <v>0.47499999999999998</v>
      </c>
    </row>
    <row r="90" spans="1:14" x14ac:dyDescent="0.25">
      <c r="A90" s="95"/>
      <c r="B90" s="4" t="s">
        <v>4</v>
      </c>
      <c r="C90" s="16">
        <v>0.38750000000000001</v>
      </c>
      <c r="D90" s="16">
        <v>0.35785714285714287</v>
      </c>
      <c r="E90" s="16">
        <v>0.30714285714285711</v>
      </c>
      <c r="F90" s="16">
        <v>0.34857142857142848</v>
      </c>
      <c r="G90" s="16">
        <v>0.27107142857142852</v>
      </c>
      <c r="H90" s="16">
        <v>0.35535714285714282</v>
      </c>
      <c r="I90" s="16">
        <v>0.2882142857142857</v>
      </c>
      <c r="J90" s="16">
        <v>0.48296296296296293</v>
      </c>
      <c r="K90" s="16">
        <v>0.40879999999999989</v>
      </c>
      <c r="L90" s="16">
        <v>0.54041666666666666</v>
      </c>
      <c r="M90" s="16">
        <v>0.41727272727272718</v>
      </c>
      <c r="N90" s="16">
        <v>0.43954545454545441</v>
      </c>
    </row>
    <row r="91" spans="1:14" x14ac:dyDescent="0.25">
      <c r="A91" s="95"/>
      <c r="B91" s="4" t="s">
        <v>5</v>
      </c>
      <c r="C91" s="16">
        <v>9.7624564304049796E-2</v>
      </c>
      <c r="D91" s="16">
        <v>0.139585554353332</v>
      </c>
      <c r="E91" s="16">
        <v>0.16739523297024919</v>
      </c>
      <c r="F91" s="16">
        <v>0.19689655651700461</v>
      </c>
      <c r="G91" s="16">
        <v>9.0690327211535915E-2</v>
      </c>
      <c r="H91" s="16">
        <v>9.7162793628057381E-2</v>
      </c>
      <c r="I91" s="16">
        <v>0.1179470556500158</v>
      </c>
      <c r="J91" s="16">
        <v>0.1243696356342909</v>
      </c>
      <c r="K91" s="16">
        <v>0.1670409131520379</v>
      </c>
      <c r="L91" s="16">
        <v>0.15696798805922921</v>
      </c>
      <c r="M91" s="16">
        <v>8.8596561159847806E-2</v>
      </c>
      <c r="N91" s="16">
        <v>0.12037549476641719</v>
      </c>
    </row>
    <row r="92" spans="1:14" ht="15" customHeight="1" x14ac:dyDescent="0.25">
      <c r="A92" s="95"/>
      <c r="B92" s="4" t="s">
        <v>9</v>
      </c>
      <c r="C92" s="16">
        <v>0.16</v>
      </c>
      <c r="D92" s="16">
        <v>0.1</v>
      </c>
      <c r="E92" s="16">
        <v>0</v>
      </c>
      <c r="F92" s="16">
        <v>0</v>
      </c>
      <c r="G92" s="16">
        <v>0.05</v>
      </c>
      <c r="H92" s="16">
        <v>0.18</v>
      </c>
      <c r="I92" s="16">
        <v>0.09</v>
      </c>
      <c r="J92" s="16">
        <v>0.12</v>
      </c>
      <c r="K92" s="16">
        <v>-0.1</v>
      </c>
      <c r="L92" s="16">
        <v>0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0.55000000000000004</v>
      </c>
      <c r="D93" s="16">
        <v>0.77</v>
      </c>
      <c r="E93" s="16">
        <v>0.72</v>
      </c>
      <c r="F93" s="16">
        <v>0.75</v>
      </c>
      <c r="G93" s="16">
        <v>0.47</v>
      </c>
      <c r="H93" s="16">
        <v>0.56000000000000005</v>
      </c>
      <c r="I93" s="16">
        <v>0.47</v>
      </c>
      <c r="J93" s="16">
        <v>0.77</v>
      </c>
      <c r="K93" s="16">
        <v>0.64</v>
      </c>
      <c r="L93" s="16">
        <v>0.72</v>
      </c>
      <c r="M93" s="16">
        <v>0.64</v>
      </c>
      <c r="N93" s="16">
        <v>0.68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</v>
      </c>
      <c r="E94" s="17">
        <v>6.95</v>
      </c>
      <c r="F94" s="17">
        <v>6.98</v>
      </c>
      <c r="G94" s="17">
        <v>7</v>
      </c>
      <c r="H94" s="17">
        <v>7</v>
      </c>
      <c r="I94" s="17">
        <v>7</v>
      </c>
      <c r="J94" s="17">
        <v>7</v>
      </c>
      <c r="K94" s="17">
        <v>7.47</v>
      </c>
      <c r="L94" s="17">
        <v>7.55</v>
      </c>
      <c r="M94" s="17">
        <v>7.4</v>
      </c>
      <c r="N94" s="17">
        <v>7.48</v>
      </c>
    </row>
    <row r="95" spans="1:14" x14ac:dyDescent="0.25">
      <c r="A95" s="86"/>
      <c r="B95" s="5" t="s">
        <v>4</v>
      </c>
      <c r="C95" s="17">
        <v>6.9826666666666659</v>
      </c>
      <c r="D95" s="17">
        <v>6.9865517241379296</v>
      </c>
      <c r="E95" s="17">
        <v>7.0324137931034469</v>
      </c>
      <c r="F95" s="17">
        <v>7.0475862068965514</v>
      </c>
      <c r="G95" s="17">
        <v>7.0379310344827593</v>
      </c>
      <c r="H95" s="17">
        <v>7.0172413793103452</v>
      </c>
      <c r="I95" s="17">
        <v>6.9862068965517219</v>
      </c>
      <c r="J95" s="17">
        <v>7.0482142857142858</v>
      </c>
      <c r="K95" s="17">
        <v>7.3814814814814804</v>
      </c>
      <c r="L95" s="17">
        <v>7.5537500000000009</v>
      </c>
      <c r="M95" s="17">
        <v>7.6280952380952396</v>
      </c>
      <c r="N95" s="17">
        <v>7.5995238095238102</v>
      </c>
    </row>
    <row r="96" spans="1:14" x14ac:dyDescent="0.25">
      <c r="A96" s="86"/>
      <c r="B96" s="5" t="s">
        <v>5</v>
      </c>
      <c r="C96" s="17">
        <v>0.37720325933185489</v>
      </c>
      <c r="D96" s="17">
        <v>0.45334688596567879</v>
      </c>
      <c r="E96" s="17">
        <v>0.46133080145854588</v>
      </c>
      <c r="F96" s="17">
        <v>0.46849039609316179</v>
      </c>
      <c r="G96" s="17">
        <v>0.46548269348176019</v>
      </c>
      <c r="H96" s="17">
        <v>0.39503974982384571</v>
      </c>
      <c r="I96" s="17">
        <v>0.44871573719659291</v>
      </c>
      <c r="J96" s="17">
        <v>0.46549896424620058</v>
      </c>
      <c r="K96" s="17">
        <v>0.59556504329730509</v>
      </c>
      <c r="L96" s="17">
        <v>0.63222046581181179</v>
      </c>
      <c r="M96" s="17">
        <v>0.66507607871294716</v>
      </c>
      <c r="N96" s="17">
        <v>0.64723624891129361</v>
      </c>
    </row>
    <row r="97" spans="1:14" x14ac:dyDescent="0.25">
      <c r="A97" s="86"/>
      <c r="B97" s="5" t="s">
        <v>9</v>
      </c>
      <c r="C97" s="17">
        <v>6.21</v>
      </c>
      <c r="D97" s="17">
        <v>6.21</v>
      </c>
      <c r="E97" s="17">
        <v>6.37</v>
      </c>
      <c r="F97" s="17">
        <v>6.33</v>
      </c>
      <c r="G97" s="17">
        <v>6.26</v>
      </c>
      <c r="H97" s="17">
        <v>6.27</v>
      </c>
      <c r="I97" s="17">
        <v>6.1</v>
      </c>
      <c r="J97" s="17">
        <v>6.1</v>
      </c>
      <c r="K97" s="17">
        <v>6.4</v>
      </c>
      <c r="L97" s="17">
        <v>6.5</v>
      </c>
      <c r="M97" s="17">
        <v>6.7</v>
      </c>
      <c r="N97" s="17">
        <v>6.6</v>
      </c>
    </row>
    <row r="98" spans="1:14" x14ac:dyDescent="0.25">
      <c r="A98" s="86"/>
      <c r="B98" s="33" t="s">
        <v>10</v>
      </c>
      <c r="C98" s="14">
        <v>8.35</v>
      </c>
      <c r="D98" s="14">
        <v>8.6999999999999993</v>
      </c>
      <c r="E98" s="14">
        <v>8.8000000000000007</v>
      </c>
      <c r="F98" s="14">
        <v>8.8000000000000007</v>
      </c>
      <c r="G98" s="14">
        <v>8.6999999999999993</v>
      </c>
      <c r="H98" s="14">
        <v>8</v>
      </c>
      <c r="I98" s="14">
        <v>8.1</v>
      </c>
      <c r="J98" s="14">
        <v>8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102976.22</v>
      </c>
      <c r="D99" s="16">
        <v>103299</v>
      </c>
      <c r="E99" s="16">
        <v>103335</v>
      </c>
      <c r="F99" s="16">
        <v>103431.875</v>
      </c>
      <c r="G99" s="16">
        <v>103619</v>
      </c>
      <c r="H99" s="16">
        <v>103725</v>
      </c>
      <c r="I99" s="16">
        <v>103924</v>
      </c>
      <c r="J99" s="16">
        <v>103985</v>
      </c>
      <c r="K99" s="16">
        <v>103511</v>
      </c>
      <c r="L99" s="16">
        <v>103343.86500000001</v>
      </c>
      <c r="M99" s="16">
        <v>103339.5</v>
      </c>
      <c r="N99" s="16">
        <v>103527</v>
      </c>
    </row>
    <row r="100" spans="1:14" x14ac:dyDescent="0.25">
      <c r="A100" s="95"/>
      <c r="B100" s="4" t="s">
        <v>4</v>
      </c>
      <c r="C100" s="16">
        <v>102914.6173076923</v>
      </c>
      <c r="D100" s="16">
        <v>103111.2932</v>
      </c>
      <c r="E100" s="16">
        <v>102936.2646153846</v>
      </c>
      <c r="F100" s="16">
        <v>103128.2934615385</v>
      </c>
      <c r="G100" s="16">
        <v>103337.0730769231</v>
      </c>
      <c r="H100" s="16">
        <v>103590.23076923079</v>
      </c>
      <c r="I100" s="16">
        <v>103768.9273076923</v>
      </c>
      <c r="J100" s="16">
        <v>103744.2616</v>
      </c>
      <c r="K100" s="16">
        <v>103131.52739130439</v>
      </c>
      <c r="L100" s="16">
        <v>102940.33318181821</v>
      </c>
      <c r="M100" s="16">
        <v>103474.5744444444</v>
      </c>
      <c r="N100" s="16">
        <v>103692.23315789471</v>
      </c>
    </row>
    <row r="101" spans="1:14" x14ac:dyDescent="0.25">
      <c r="A101" s="95"/>
      <c r="B101" s="4" t="s">
        <v>5</v>
      </c>
      <c r="C101" s="16">
        <v>1132.0692677378281</v>
      </c>
      <c r="D101" s="16">
        <v>1251.5692761846369</v>
      </c>
      <c r="E101" s="16">
        <v>1729.845887429816</v>
      </c>
      <c r="F101" s="16">
        <v>1804.7195910211481</v>
      </c>
      <c r="G101" s="16">
        <v>1906.4220302289179</v>
      </c>
      <c r="H101" s="16">
        <v>2030.8038782254159</v>
      </c>
      <c r="I101" s="16">
        <v>2102.9072642882888</v>
      </c>
      <c r="J101" s="16">
        <v>2155.5294762205581</v>
      </c>
      <c r="K101" s="16">
        <v>2273.797202227262</v>
      </c>
      <c r="L101" s="16">
        <v>2258.8475125632531</v>
      </c>
      <c r="M101" s="16">
        <v>1631.464621628721</v>
      </c>
      <c r="N101" s="16">
        <v>1745.0522916203661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98100</v>
      </c>
      <c r="H102" s="16">
        <v>98200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100904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105283.9</v>
      </c>
      <c r="D103" s="32">
        <v>105732.8</v>
      </c>
      <c r="E103" s="32">
        <v>106147.8</v>
      </c>
      <c r="F103" s="32">
        <v>106592.7</v>
      </c>
      <c r="G103" s="32">
        <v>107245.2</v>
      </c>
      <c r="H103" s="32">
        <v>107901.7</v>
      </c>
      <c r="I103" s="32">
        <v>108433.5</v>
      </c>
      <c r="J103" s="32">
        <v>108759.3</v>
      </c>
      <c r="K103" s="32">
        <v>108445.5</v>
      </c>
      <c r="L103" s="32">
        <v>108188.9</v>
      </c>
      <c r="M103" s="32">
        <v>108032.3</v>
      </c>
      <c r="N103" s="32">
        <v>108653.7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9E7A-E9BE-4D9D-8728-037438400FC7}">
  <dimension ref="A10:N103"/>
  <sheetViews>
    <sheetView workbookViewId="0">
      <selection activeCell="L11" sqref="L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45809</v>
      </c>
    </row>
    <row r="11" spans="1:11" ht="15.75" x14ac:dyDescent="0.25">
      <c r="A11" s="1" t="s">
        <v>0</v>
      </c>
      <c r="B11" s="2">
        <v>45809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2863051.4</v>
      </c>
      <c r="D15" s="11">
        <v>3051046.7350000008</v>
      </c>
      <c r="E15" s="11">
        <v>3263455</v>
      </c>
      <c r="F15" s="11">
        <v>3486611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2868066.3020408172</v>
      </c>
      <c r="D16" s="13">
        <v>3002873.3553999998</v>
      </c>
      <c r="E16" s="13">
        <v>3219142.2682926818</v>
      </c>
      <c r="F16" s="13">
        <v>3437821.8623076919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38504.077453573562</v>
      </c>
      <c r="D17" s="13">
        <v>240189.2215198465</v>
      </c>
      <c r="E17" s="13">
        <v>181207.58254583369</v>
      </c>
      <c r="F17" s="13">
        <v>197095.67996617459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2778144</v>
      </c>
      <c r="D18" s="13">
        <v>1878689.41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2965792</v>
      </c>
      <c r="D19" s="13">
        <v>3211898</v>
      </c>
      <c r="E19" s="13">
        <v>3467911</v>
      </c>
      <c r="F19" s="13">
        <v>3728139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2317409</v>
      </c>
      <c r="D20" s="14">
        <v>2471070.7050000001</v>
      </c>
      <c r="E20" s="14">
        <v>2652739.6</v>
      </c>
      <c r="F20" s="14">
        <v>2827065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2316680.6739622639</v>
      </c>
      <c r="D21" s="14">
        <v>2481685.16</v>
      </c>
      <c r="E21" s="14">
        <v>2641076.5686363638</v>
      </c>
      <c r="F21" s="14">
        <v>2813310.525813953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28207.219690524471</v>
      </c>
      <c r="D22" s="14">
        <v>82652.839070281552</v>
      </c>
      <c r="E22" s="14">
        <v>112096.77863513341</v>
      </c>
      <c r="F22" s="14">
        <v>135934.85117278851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2385490</v>
      </c>
      <c r="D24" s="14">
        <v>2853206.2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2393490</v>
      </c>
      <c r="D25" s="12">
        <v>2566932</v>
      </c>
      <c r="E25" s="12">
        <v>2715666</v>
      </c>
      <c r="F25" s="12">
        <v>2865197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2388721.773773585</v>
      </c>
      <c r="D26" s="12">
        <v>2554284.4769230769</v>
      </c>
      <c r="E26" s="12">
        <v>2688111.7279545451</v>
      </c>
      <c r="F26" s="12">
        <v>2839941.4986046511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28304.518787601879</v>
      </c>
      <c r="D27" s="12">
        <v>69450.241334175735</v>
      </c>
      <c r="E27" s="12">
        <v>109379.2583282351</v>
      </c>
      <c r="F27" s="12">
        <v>131712.0777888601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-74724.55</v>
      </c>
      <c r="D30" s="14">
        <v>-81488</v>
      </c>
      <c r="E30" s="14">
        <v>-50621.55</v>
      </c>
      <c r="F30" s="14">
        <v>-22400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-68909.306481481472</v>
      </c>
      <c r="D31" s="14">
        <v>-79617.453518518523</v>
      </c>
      <c r="E31" s="14">
        <v>-46126.296739130426</v>
      </c>
      <c r="F31" s="14">
        <v>-20666.58666666667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25829.91261204804</v>
      </c>
      <c r="D32" s="14">
        <v>35611.378224021188</v>
      </c>
      <c r="E32" s="14">
        <v>43368.753065878816</v>
      </c>
      <c r="F32" s="14">
        <v>57195.060512094162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-121356.1</v>
      </c>
      <c r="D33" s="14">
        <v>-160318.79999999999</v>
      </c>
      <c r="E33" s="14">
        <v>-160260.04</v>
      </c>
      <c r="F33" s="14">
        <v>-120650.24000000001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80.099999999999994</v>
      </c>
      <c r="D35" s="12">
        <v>84.17</v>
      </c>
      <c r="E35" s="12">
        <v>87.6</v>
      </c>
      <c r="F35" s="12">
        <v>89.22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80.19580000000002</v>
      </c>
      <c r="D36" s="12">
        <v>84.036326530612243</v>
      </c>
      <c r="E36" s="12">
        <v>86.815111111111108</v>
      </c>
      <c r="F36" s="12">
        <v>89.264186046511597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1.109660896906099</v>
      </c>
      <c r="D37" s="12">
        <v>1.8778386222347381</v>
      </c>
      <c r="E37" s="12">
        <v>2.6406934542259761</v>
      </c>
      <c r="F37" s="12">
        <v>2.7380878212620412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78.400000000000006</v>
      </c>
      <c r="D38" s="12">
        <v>80.2</v>
      </c>
      <c r="E38" s="12">
        <v>79.3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</v>
      </c>
      <c r="D39" s="12">
        <v>88.2</v>
      </c>
      <c r="E39" s="12">
        <v>92.5</v>
      </c>
      <c r="F39" s="12">
        <v>94.6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-940489.31499999994</v>
      </c>
      <c r="D40" s="14">
        <v>-995221.70500000007</v>
      </c>
      <c r="E40" s="14">
        <v>-912444</v>
      </c>
      <c r="F40" s="14">
        <v>-889636.94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-890356.46315789502</v>
      </c>
      <c r="D41" s="14">
        <v>-945516.93657894724</v>
      </c>
      <c r="E41" s="14">
        <v>-826189.69687500002</v>
      </c>
      <c r="F41" s="14">
        <v>-811574.41741935478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253391.8901512422</v>
      </c>
      <c r="D42" s="14">
        <v>290712.06370118348</v>
      </c>
      <c r="E42" s="14">
        <v>476805.47066823061</v>
      </c>
      <c r="F42" s="14">
        <v>475148.89203025878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-1231777.08</v>
      </c>
      <c r="D43" s="14">
        <v>-1383898.91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5.35</v>
      </c>
      <c r="E45" s="12">
        <v>4.71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5.7827777777777776</v>
      </c>
      <c r="D46" s="12">
        <v>5.3531428571428563</v>
      </c>
      <c r="E46" s="12">
        <v>4.7121875000000006</v>
      </c>
      <c r="F46" s="12">
        <v>4.4938709677419357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0.718234387174991</v>
      </c>
      <c r="D47" s="12">
        <v>0.70767129054539513</v>
      </c>
      <c r="E47" s="12">
        <v>0.52609783448671688</v>
      </c>
      <c r="F47" s="12">
        <v>0.54608105271015595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4.4000000000000004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4.5</v>
      </c>
      <c r="E50" s="14">
        <v>3.78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5.4220000000000006</v>
      </c>
      <c r="D51" s="14">
        <v>4.5202857142857136</v>
      </c>
      <c r="E51" s="14">
        <v>3.8390624999999998</v>
      </c>
      <c r="F51" s="14">
        <v>3.6232258064516141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0.4882670436168644</v>
      </c>
      <c r="D52" s="14">
        <v>0.45283087165003189</v>
      </c>
      <c r="E52" s="14">
        <v>0.55207736353031234</v>
      </c>
      <c r="F52" s="14">
        <v>0.53824645592128895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6.54</v>
      </c>
      <c r="D54" s="14">
        <v>5.49</v>
      </c>
      <c r="E54" s="14">
        <v>5.24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12645541.82</v>
      </c>
      <c r="D55" s="12">
        <v>13496913.5</v>
      </c>
      <c r="E55" s="12">
        <v>14401212.66</v>
      </c>
      <c r="F55" s="12">
        <v>15313300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12571614.598536581</v>
      </c>
      <c r="D56" s="12">
        <v>13392816.554500001</v>
      </c>
      <c r="E56" s="12">
        <v>14407199.159714291</v>
      </c>
      <c r="F56" s="12">
        <v>15296521.114705879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375039.84964099369</v>
      </c>
      <c r="D57" s="12">
        <v>559380.01777825295</v>
      </c>
      <c r="E57" s="12">
        <v>318182.1392352315</v>
      </c>
      <c r="F57" s="12">
        <v>430664.59486775682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13666172.640000001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45809</v>
      </c>
      <c r="D63" s="9">
        <v>45839</v>
      </c>
      <c r="E63" s="9">
        <v>45870</v>
      </c>
      <c r="F63" s="9">
        <v>45901</v>
      </c>
      <c r="G63" s="9">
        <v>45931</v>
      </c>
      <c r="H63" s="9">
        <v>45962</v>
      </c>
      <c r="I63" s="9">
        <v>45992</v>
      </c>
      <c r="J63" s="9">
        <v>46023</v>
      </c>
      <c r="K63" s="9">
        <v>46054</v>
      </c>
      <c r="L63" s="9">
        <v>46082</v>
      </c>
      <c r="M63" s="9">
        <v>46113</v>
      </c>
      <c r="N63" s="9">
        <v>46143</v>
      </c>
    </row>
    <row r="64" spans="1:14" ht="15" customHeight="1" x14ac:dyDescent="0.25">
      <c r="A64" s="94" t="s">
        <v>11</v>
      </c>
      <c r="B64" s="4" t="s">
        <v>3</v>
      </c>
      <c r="C64" s="16">
        <v>223533</v>
      </c>
      <c r="D64" s="16">
        <v>243351</v>
      </c>
      <c r="E64" s="16">
        <v>214729.785</v>
      </c>
      <c r="F64" s="16">
        <v>217489.77</v>
      </c>
      <c r="G64" s="16">
        <v>261365.38500000001</v>
      </c>
      <c r="H64" s="16">
        <v>228047</v>
      </c>
      <c r="I64" s="16">
        <v>284616.34000000003</v>
      </c>
      <c r="J64" s="16">
        <v>320514.42</v>
      </c>
      <c r="K64" s="16">
        <v>217939.37</v>
      </c>
      <c r="L64" s="16">
        <v>227921.24</v>
      </c>
      <c r="M64" s="16">
        <v>265199.55499999999</v>
      </c>
      <c r="N64" s="16">
        <v>233703.54</v>
      </c>
    </row>
    <row r="65" spans="1:14" x14ac:dyDescent="0.25">
      <c r="A65" s="95"/>
      <c r="B65" s="4" t="s">
        <v>4</v>
      </c>
      <c r="C65" s="16">
        <v>224145.84725490189</v>
      </c>
      <c r="D65" s="16">
        <v>242395.3726</v>
      </c>
      <c r="E65" s="16">
        <v>216058.46249999999</v>
      </c>
      <c r="F65" s="16">
        <v>219280.15145833339</v>
      </c>
      <c r="G65" s="16">
        <v>258548.74354166671</v>
      </c>
      <c r="H65" s="16">
        <v>228346.34808510641</v>
      </c>
      <c r="I65" s="16">
        <v>285573.57291666669</v>
      </c>
      <c r="J65" s="16">
        <v>313950.11023255822</v>
      </c>
      <c r="K65" s="16">
        <v>217411.67170731709</v>
      </c>
      <c r="L65" s="16">
        <v>226483.2843589744</v>
      </c>
      <c r="M65" s="16">
        <v>260752.67774999989</v>
      </c>
      <c r="N65" s="16">
        <v>227528.9715789473</v>
      </c>
    </row>
    <row r="66" spans="1:14" x14ac:dyDescent="0.25">
      <c r="A66" s="95"/>
      <c r="B66" s="4" t="s">
        <v>5</v>
      </c>
      <c r="C66" s="16">
        <v>6269.2593930208632</v>
      </c>
      <c r="D66" s="16">
        <v>12060.576802892319</v>
      </c>
      <c r="E66" s="16">
        <v>7127.8113317616162</v>
      </c>
      <c r="F66" s="16">
        <v>6862.2385867258263</v>
      </c>
      <c r="G66" s="16">
        <v>11242.034357804519</v>
      </c>
      <c r="H66" s="16">
        <v>8218.5696018601775</v>
      </c>
      <c r="I66" s="16">
        <v>20324.385606562329</v>
      </c>
      <c r="J66" s="16">
        <v>22655.449513098389</v>
      </c>
      <c r="K66" s="16">
        <v>7898.6499989434569</v>
      </c>
      <c r="L66" s="16">
        <v>8883.393416776933</v>
      </c>
      <c r="M66" s="16">
        <v>16642.214927957171</v>
      </c>
      <c r="N66" s="16">
        <v>24212.57998396585</v>
      </c>
    </row>
    <row r="67" spans="1:14" ht="15" customHeight="1" x14ac:dyDescent="0.25">
      <c r="A67" s="95"/>
      <c r="B67" s="4" t="s">
        <v>9</v>
      </c>
      <c r="C67" s="16">
        <v>214600</v>
      </c>
      <c r="D67" s="16">
        <v>177353</v>
      </c>
      <c r="E67" s="16">
        <v>191871</v>
      </c>
      <c r="F67" s="16">
        <v>211755.42</v>
      </c>
      <c r="G67" s="16">
        <v>228905</v>
      </c>
      <c r="H67" s="16">
        <v>206142.3</v>
      </c>
      <c r="I67" s="16">
        <v>240503.16</v>
      </c>
      <c r="J67" s="16">
        <v>234510.6</v>
      </c>
      <c r="K67" s="16">
        <v>190000</v>
      </c>
      <c r="L67" s="16">
        <v>200000</v>
      </c>
      <c r="M67" s="16">
        <v>186142.75</v>
      </c>
      <c r="N67" s="16">
        <v>135445</v>
      </c>
    </row>
    <row r="68" spans="1:14" x14ac:dyDescent="0.25">
      <c r="A68" s="95"/>
      <c r="B68" s="4" t="s">
        <v>10</v>
      </c>
      <c r="C68" s="16">
        <v>243259.83</v>
      </c>
      <c r="D68" s="16">
        <v>256446.57</v>
      </c>
      <c r="E68" s="16">
        <v>232497.28</v>
      </c>
      <c r="F68" s="16">
        <v>250000</v>
      </c>
      <c r="G68" s="16">
        <v>275072</v>
      </c>
      <c r="H68" s="16">
        <v>246273</v>
      </c>
      <c r="I68" s="16">
        <v>323602</v>
      </c>
      <c r="J68" s="16">
        <v>347894</v>
      </c>
      <c r="K68" s="16">
        <v>232506.06</v>
      </c>
      <c r="L68" s="16">
        <v>243789.6</v>
      </c>
      <c r="M68" s="16">
        <v>277794.17</v>
      </c>
      <c r="N68" s="16">
        <v>249189.97</v>
      </c>
    </row>
    <row r="69" spans="1:14" ht="15" customHeight="1" x14ac:dyDescent="0.25">
      <c r="A69" s="86" t="s">
        <v>6</v>
      </c>
      <c r="B69" s="5" t="s">
        <v>3</v>
      </c>
      <c r="C69" s="17">
        <v>175299.32</v>
      </c>
      <c r="D69" s="17">
        <v>199000</v>
      </c>
      <c r="E69" s="17">
        <v>167542.38</v>
      </c>
      <c r="F69" s="17">
        <v>178386.4</v>
      </c>
      <c r="G69" s="17">
        <v>218840</v>
      </c>
      <c r="H69" s="17">
        <v>179037.44500000001</v>
      </c>
      <c r="I69" s="17">
        <v>235250</v>
      </c>
      <c r="J69" s="17">
        <v>271705.82</v>
      </c>
      <c r="K69" s="17">
        <v>157519.02499999999</v>
      </c>
      <c r="L69" s="17">
        <v>189798</v>
      </c>
      <c r="M69" s="17">
        <v>220930.29</v>
      </c>
      <c r="N69" s="17">
        <v>187282.98499999999</v>
      </c>
    </row>
    <row r="70" spans="1:14" x14ac:dyDescent="0.25">
      <c r="A70" s="86"/>
      <c r="B70" s="5" t="s">
        <v>4</v>
      </c>
      <c r="C70" s="17">
        <v>176912.812745098</v>
      </c>
      <c r="D70" s="17">
        <v>199121.23274509801</v>
      </c>
      <c r="E70" s="17">
        <v>167896.5670588236</v>
      </c>
      <c r="F70" s="17">
        <v>179686.56299999999</v>
      </c>
      <c r="G70" s="17">
        <v>217165.01647058831</v>
      </c>
      <c r="H70" s="17">
        <v>178820.64240000001</v>
      </c>
      <c r="I70" s="17">
        <v>235166.58020408161</v>
      </c>
      <c r="J70" s="17">
        <v>265898.53883720929</v>
      </c>
      <c r="K70" s="17">
        <v>159354.57142857139</v>
      </c>
      <c r="L70" s="17">
        <v>189291.01666666669</v>
      </c>
      <c r="M70" s="17">
        <v>219390.07949999999</v>
      </c>
      <c r="N70" s="17">
        <v>191655.09052631579</v>
      </c>
    </row>
    <row r="71" spans="1:14" x14ac:dyDescent="0.25">
      <c r="A71" s="86"/>
      <c r="B71" s="5" t="s">
        <v>5</v>
      </c>
      <c r="C71" s="17">
        <v>6220.3378419626279</v>
      </c>
      <c r="D71" s="17">
        <v>5269.3470380084436</v>
      </c>
      <c r="E71" s="17">
        <v>6975.3056166500082</v>
      </c>
      <c r="F71" s="17">
        <v>6487.9766645741056</v>
      </c>
      <c r="G71" s="17">
        <v>10908.53518803581</v>
      </c>
      <c r="H71" s="17">
        <v>8378.5658799296143</v>
      </c>
      <c r="I71" s="17">
        <v>15351.858523852459</v>
      </c>
      <c r="J71" s="17">
        <v>21482.292144160569</v>
      </c>
      <c r="K71" s="17">
        <v>11169.72544478035</v>
      </c>
      <c r="L71" s="17">
        <v>6984.6857209839818</v>
      </c>
      <c r="M71" s="17">
        <v>11130.428074148111</v>
      </c>
      <c r="N71" s="17">
        <v>24173.490251343061</v>
      </c>
    </row>
    <row r="72" spans="1:14" ht="15" customHeight="1" x14ac:dyDescent="0.25">
      <c r="A72" s="86"/>
      <c r="B72" s="5" t="s">
        <v>9</v>
      </c>
      <c r="C72" s="17">
        <v>167926</v>
      </c>
      <c r="D72" s="17">
        <v>185311</v>
      </c>
      <c r="E72" s="17">
        <v>156500</v>
      </c>
      <c r="F72" s="17">
        <v>167341.72</v>
      </c>
      <c r="G72" s="17">
        <v>184578</v>
      </c>
      <c r="H72" s="17">
        <v>155725</v>
      </c>
      <c r="I72" s="17">
        <v>196332.3</v>
      </c>
      <c r="J72" s="17">
        <v>187006</v>
      </c>
      <c r="K72" s="17">
        <v>140000</v>
      </c>
      <c r="L72" s="17">
        <v>172164</v>
      </c>
      <c r="M72" s="17">
        <v>184785</v>
      </c>
      <c r="N72" s="17">
        <v>165852</v>
      </c>
    </row>
    <row r="73" spans="1:14" x14ac:dyDescent="0.25">
      <c r="A73" s="86"/>
      <c r="B73" s="5" t="s">
        <v>10</v>
      </c>
      <c r="C73" s="17">
        <v>194247.5</v>
      </c>
      <c r="D73" s="17">
        <v>213727.3</v>
      </c>
      <c r="E73" s="17">
        <v>186588</v>
      </c>
      <c r="F73" s="17">
        <v>195874.8</v>
      </c>
      <c r="G73" s="17">
        <v>234705.8</v>
      </c>
      <c r="H73" s="17">
        <v>201925</v>
      </c>
      <c r="I73" s="17">
        <v>275064.7</v>
      </c>
      <c r="J73" s="17">
        <v>288988.53000000003</v>
      </c>
      <c r="K73" s="17">
        <v>188633</v>
      </c>
      <c r="L73" s="17">
        <v>203860</v>
      </c>
      <c r="M73" s="17">
        <v>237666</v>
      </c>
      <c r="N73" s="17">
        <v>311827</v>
      </c>
    </row>
    <row r="74" spans="1:14" ht="15" customHeight="1" x14ac:dyDescent="0.25">
      <c r="A74" s="95" t="s">
        <v>7</v>
      </c>
      <c r="B74" s="4" t="s">
        <v>3</v>
      </c>
      <c r="C74" s="16">
        <v>214989.79</v>
      </c>
      <c r="D74" s="16">
        <v>226710.51500000001</v>
      </c>
      <c r="E74" s="16">
        <v>187852.52</v>
      </c>
      <c r="F74" s="16">
        <v>182334.4</v>
      </c>
      <c r="G74" s="16">
        <v>183384.72</v>
      </c>
      <c r="H74" s="16">
        <v>188347</v>
      </c>
      <c r="I74" s="16">
        <v>227793.11</v>
      </c>
      <c r="J74" s="16">
        <v>187192.62</v>
      </c>
      <c r="K74" s="16">
        <v>189019</v>
      </c>
      <c r="L74" s="16">
        <v>189617.3</v>
      </c>
      <c r="M74" s="16">
        <v>208159.94</v>
      </c>
      <c r="N74" s="16">
        <v>249857.285</v>
      </c>
    </row>
    <row r="75" spans="1:14" x14ac:dyDescent="0.25">
      <c r="A75" s="95"/>
      <c r="B75" s="4" t="s">
        <v>4</v>
      </c>
      <c r="C75" s="16">
        <v>214461.37576923071</v>
      </c>
      <c r="D75" s="16">
        <v>232906.5596153847</v>
      </c>
      <c r="E75" s="16">
        <v>189049.995</v>
      </c>
      <c r="F75" s="16">
        <v>183761.55960784311</v>
      </c>
      <c r="G75" s="16">
        <v>184367.77938775509</v>
      </c>
      <c r="H75" s="16">
        <v>189558.22960784321</v>
      </c>
      <c r="I75" s="16">
        <v>226193.43632653059</v>
      </c>
      <c r="J75" s="16">
        <v>188644.93209302321</v>
      </c>
      <c r="K75" s="16">
        <v>191862.98071428569</v>
      </c>
      <c r="L75" s="16">
        <v>189949.0851282051</v>
      </c>
      <c r="M75" s="16">
        <v>204344.647</v>
      </c>
      <c r="N75" s="16">
        <v>245082.1305263158</v>
      </c>
    </row>
    <row r="76" spans="1:14" x14ac:dyDescent="0.25">
      <c r="A76" s="95"/>
      <c r="B76" s="4" t="s">
        <v>5</v>
      </c>
      <c r="C76" s="16">
        <v>8819.5246389145523</v>
      </c>
      <c r="D76" s="16">
        <v>27407.013550818421</v>
      </c>
      <c r="E76" s="16">
        <v>11485.424770415701</v>
      </c>
      <c r="F76" s="16">
        <v>8380.6981128452499</v>
      </c>
      <c r="G76" s="16">
        <v>5336.8861418455026</v>
      </c>
      <c r="H76" s="16">
        <v>6468.9265457004394</v>
      </c>
      <c r="I76" s="16">
        <v>16005.069142707531</v>
      </c>
      <c r="J76" s="16">
        <v>11042.934343187089</v>
      </c>
      <c r="K76" s="16">
        <v>16919.36463500118</v>
      </c>
      <c r="L76" s="16">
        <v>6197.7897245541299</v>
      </c>
      <c r="M76" s="16">
        <v>11110.679959442161</v>
      </c>
      <c r="N76" s="16">
        <v>26056.35153072984</v>
      </c>
    </row>
    <row r="77" spans="1:14" ht="15" customHeight="1" x14ac:dyDescent="0.25">
      <c r="A77" s="95"/>
      <c r="B77" s="4" t="s">
        <v>9</v>
      </c>
      <c r="C77" s="16">
        <v>189006.9</v>
      </c>
      <c r="D77" s="16">
        <v>178632.5</v>
      </c>
      <c r="E77" s="16">
        <v>154983.4</v>
      </c>
      <c r="F77" s="16">
        <v>167537.1</v>
      </c>
      <c r="G77" s="16">
        <v>177488.58</v>
      </c>
      <c r="H77" s="16">
        <v>177503.5</v>
      </c>
      <c r="I77" s="16">
        <v>180913.4</v>
      </c>
      <c r="J77" s="16">
        <v>155000</v>
      </c>
      <c r="K77" s="16">
        <v>139405</v>
      </c>
      <c r="L77" s="16">
        <v>178587.94</v>
      </c>
      <c r="M77" s="16">
        <v>179104</v>
      </c>
      <c r="N77" s="16">
        <v>180211.4</v>
      </c>
    </row>
    <row r="78" spans="1:14" x14ac:dyDescent="0.25">
      <c r="A78" s="95"/>
      <c r="B78" s="4" t="s">
        <v>10</v>
      </c>
      <c r="C78" s="16">
        <v>235195</v>
      </c>
      <c r="D78" s="16">
        <v>279531</v>
      </c>
      <c r="E78" s="16">
        <v>224481.14</v>
      </c>
      <c r="F78" s="16">
        <v>208503.16</v>
      </c>
      <c r="G78" s="16">
        <v>205489.04</v>
      </c>
      <c r="H78" s="16">
        <v>206150.34</v>
      </c>
      <c r="I78" s="16">
        <v>270369.3</v>
      </c>
      <c r="J78" s="16">
        <v>227854</v>
      </c>
      <c r="K78" s="16">
        <v>240297</v>
      </c>
      <c r="L78" s="16">
        <v>207892.3</v>
      </c>
      <c r="M78" s="16">
        <v>225778</v>
      </c>
      <c r="N78" s="16">
        <v>286529</v>
      </c>
    </row>
    <row r="79" spans="1:14" x14ac:dyDescent="0.25">
      <c r="A79" s="86" t="s">
        <v>8</v>
      </c>
      <c r="B79" s="5" t="s">
        <v>3</v>
      </c>
      <c r="C79" s="17">
        <v>-39864</v>
      </c>
      <c r="D79" s="17">
        <v>-33921.285000000003</v>
      </c>
      <c r="E79" s="17">
        <v>-18589.080000000002</v>
      </c>
      <c r="F79" s="17">
        <v>-3705</v>
      </c>
      <c r="G79" s="17">
        <v>32689.584999999999</v>
      </c>
      <c r="H79" s="17">
        <v>-10723</v>
      </c>
      <c r="I79" s="17">
        <v>7326.9</v>
      </c>
      <c r="J79" s="17">
        <v>82323</v>
      </c>
      <c r="K79" s="17">
        <v>-33785</v>
      </c>
      <c r="L79" s="17">
        <v>-959.91</v>
      </c>
      <c r="M79" s="17">
        <v>13908</v>
      </c>
      <c r="N79" s="17">
        <v>-63999</v>
      </c>
    </row>
    <row r="80" spans="1:14" x14ac:dyDescent="0.25">
      <c r="A80" s="86"/>
      <c r="B80" s="5" t="s">
        <v>4</v>
      </c>
      <c r="C80" s="17">
        <v>-36825.091851851852</v>
      </c>
      <c r="D80" s="17">
        <v>-36266.812777777777</v>
      </c>
      <c r="E80" s="17">
        <v>-21301.652692307689</v>
      </c>
      <c r="F80" s="17">
        <v>-5260.0844230769226</v>
      </c>
      <c r="G80" s="17">
        <v>28787.961538461539</v>
      </c>
      <c r="H80" s="17">
        <v>-9481.1726923076912</v>
      </c>
      <c r="I80" s="17">
        <v>7607.738431372547</v>
      </c>
      <c r="J80" s="17">
        <v>68366.937173913044</v>
      </c>
      <c r="K80" s="17">
        <v>-32665.394418604661</v>
      </c>
      <c r="L80" s="17">
        <v>-4771.5626190476196</v>
      </c>
      <c r="M80" s="17">
        <v>11692.96926829268</v>
      </c>
      <c r="N80" s="17">
        <v>-60086.328500000003</v>
      </c>
    </row>
    <row r="81" spans="1:14" x14ac:dyDescent="0.25">
      <c r="A81" s="86"/>
      <c r="B81" s="5" t="s">
        <v>5</v>
      </c>
      <c r="C81" s="17">
        <v>11931.137644831741</v>
      </c>
      <c r="D81" s="17">
        <v>29852.985240773862</v>
      </c>
      <c r="E81" s="17">
        <v>13801.24121387824</v>
      </c>
      <c r="F81" s="17">
        <v>8378.4287572299672</v>
      </c>
      <c r="G81" s="17">
        <v>18224.303855681221</v>
      </c>
      <c r="H81" s="17">
        <v>12664.57674247256</v>
      </c>
      <c r="I81" s="17">
        <v>19176.105575281479</v>
      </c>
      <c r="J81" s="17">
        <v>40151.737069318297</v>
      </c>
      <c r="K81" s="17">
        <v>33105.370731380557</v>
      </c>
      <c r="L81" s="17">
        <v>10889.51198297255</v>
      </c>
      <c r="M81" s="17">
        <v>11986.309640395661</v>
      </c>
      <c r="N81" s="17">
        <v>30477.352700007581</v>
      </c>
    </row>
    <row r="82" spans="1:14" x14ac:dyDescent="0.25">
      <c r="A82" s="86"/>
      <c r="B82" s="5" t="s">
        <v>9</v>
      </c>
      <c r="C82" s="17">
        <v>-62125</v>
      </c>
      <c r="D82" s="17">
        <v>-125198</v>
      </c>
      <c r="E82" s="17">
        <v>-71723</v>
      </c>
      <c r="F82" s="17">
        <v>-28923</v>
      </c>
      <c r="G82" s="17">
        <v>-27000</v>
      </c>
      <c r="H82" s="17">
        <v>-28383</v>
      </c>
      <c r="I82" s="17">
        <v>-33083</v>
      </c>
      <c r="J82" s="17">
        <v>-44510</v>
      </c>
      <c r="K82" s="17">
        <v>-137724</v>
      </c>
      <c r="L82" s="17">
        <v>-35000</v>
      </c>
      <c r="M82" s="17">
        <v>-31479</v>
      </c>
      <c r="N82" s="17">
        <v>-146063.44</v>
      </c>
    </row>
    <row r="83" spans="1:14" x14ac:dyDescent="0.25">
      <c r="A83" s="86"/>
      <c r="B83" s="33" t="s">
        <v>10</v>
      </c>
      <c r="C83" s="14">
        <v>6349.88</v>
      </c>
      <c r="D83" s="14">
        <v>21920.59</v>
      </c>
      <c r="E83" s="14">
        <v>9510.18</v>
      </c>
      <c r="F83" s="14">
        <v>13871</v>
      </c>
      <c r="G83" s="14">
        <v>55811.89</v>
      </c>
      <c r="H83" s="14">
        <v>31399</v>
      </c>
      <c r="I83" s="14">
        <v>54256.43</v>
      </c>
      <c r="J83" s="14">
        <v>152171.41</v>
      </c>
      <c r="K83" s="14">
        <v>76310</v>
      </c>
      <c r="L83" s="14">
        <v>10151</v>
      </c>
      <c r="M83" s="17">
        <v>31410</v>
      </c>
      <c r="N83" s="17">
        <v>22504</v>
      </c>
    </row>
    <row r="84" spans="1:14" ht="15" customHeight="1" x14ac:dyDescent="0.25">
      <c r="A84" s="95" t="s">
        <v>32</v>
      </c>
      <c r="B84" s="4" t="s">
        <v>3</v>
      </c>
      <c r="C84" s="16">
        <v>-112078</v>
      </c>
      <c r="D84" s="16">
        <v>-104959.56</v>
      </c>
      <c r="E84" s="16">
        <v>-94884</v>
      </c>
      <c r="F84" s="16">
        <v>-80475</v>
      </c>
      <c r="G84" s="16">
        <v>-41756</v>
      </c>
      <c r="H84" s="16">
        <v>-87366.5</v>
      </c>
      <c r="I84" s="16">
        <v>-69061.5</v>
      </c>
      <c r="J84" s="16">
        <v>8782.880000000001</v>
      </c>
      <c r="K84" s="16">
        <v>-101452</v>
      </c>
      <c r="L84" s="16">
        <v>-75198</v>
      </c>
      <c r="M84" s="16">
        <v>-62360.275000000001</v>
      </c>
      <c r="N84" s="16">
        <v>-134186.02499999999</v>
      </c>
    </row>
    <row r="85" spans="1:14" x14ac:dyDescent="0.25">
      <c r="A85" s="95"/>
      <c r="B85" s="4" t="s">
        <v>4</v>
      </c>
      <c r="C85" s="16">
        <v>-109513.2395121951</v>
      </c>
      <c r="D85" s="16">
        <v>-105631.7669230769</v>
      </c>
      <c r="E85" s="16">
        <v>-94866.717368421043</v>
      </c>
      <c r="F85" s="16">
        <v>-71614.667692307688</v>
      </c>
      <c r="G85" s="16">
        <v>-45775.267179487193</v>
      </c>
      <c r="H85" s="16">
        <v>-80158.224999999991</v>
      </c>
      <c r="I85" s="16">
        <v>-65597.276052631569</v>
      </c>
      <c r="J85" s="16">
        <v>10467.232222222219</v>
      </c>
      <c r="K85" s="16">
        <v>-86023.35771428571</v>
      </c>
      <c r="L85" s="16">
        <v>-74069.572187500002</v>
      </c>
      <c r="M85" s="16">
        <v>-62868.218437499992</v>
      </c>
      <c r="N85" s="16">
        <v>-129601.39281249999</v>
      </c>
    </row>
    <row r="86" spans="1:14" x14ac:dyDescent="0.25">
      <c r="A86" s="95"/>
      <c r="B86" s="4" t="s">
        <v>5</v>
      </c>
      <c r="C86" s="16">
        <v>27838.485556921809</v>
      </c>
      <c r="D86" s="16">
        <v>36943.553517927081</v>
      </c>
      <c r="E86" s="16">
        <v>23226.700515354201</v>
      </c>
      <c r="F86" s="16">
        <v>28627.320249002791</v>
      </c>
      <c r="G86" s="16">
        <v>32204.83740295572</v>
      </c>
      <c r="H86" s="16">
        <v>29608.703300743669</v>
      </c>
      <c r="I86" s="16">
        <v>33912.599171983697</v>
      </c>
      <c r="J86" s="16">
        <v>52622.454318519922</v>
      </c>
      <c r="K86" s="16">
        <v>61040.938251756757</v>
      </c>
      <c r="L86" s="16">
        <v>29503.332932716829</v>
      </c>
      <c r="M86" s="16">
        <v>29392.787407512849</v>
      </c>
      <c r="N86" s="16">
        <v>48250.94014256652</v>
      </c>
    </row>
    <row r="87" spans="1:14" x14ac:dyDescent="0.25">
      <c r="A87" s="95"/>
      <c r="B87" s="4" t="s">
        <v>9</v>
      </c>
      <c r="C87" s="16">
        <v>-159958</v>
      </c>
      <c r="D87" s="16">
        <v>-161357.23000000001</v>
      </c>
      <c r="E87" s="16">
        <v>-141722</v>
      </c>
      <c r="F87" s="16">
        <v>-115928.23</v>
      </c>
      <c r="G87" s="16">
        <v>-123217.2</v>
      </c>
      <c r="H87" s="16">
        <v>-128240</v>
      </c>
      <c r="I87" s="16">
        <v>-132302.39999999999</v>
      </c>
      <c r="J87" s="16">
        <v>-108217</v>
      </c>
      <c r="K87" s="16">
        <v>-225648</v>
      </c>
      <c r="L87" s="16">
        <v>-139208</v>
      </c>
      <c r="M87" s="16">
        <v>-140919.51999999999</v>
      </c>
      <c r="N87" s="16">
        <v>-247285.92</v>
      </c>
    </row>
    <row r="88" spans="1:14" ht="15.75" thickBot="1" x14ac:dyDescent="0.3">
      <c r="A88" s="99"/>
      <c r="B88" s="7" t="s">
        <v>10</v>
      </c>
      <c r="C88" s="32">
        <v>-7560.21</v>
      </c>
      <c r="D88" s="32">
        <v>-5471.53</v>
      </c>
      <c r="E88" s="32">
        <v>-24802</v>
      </c>
      <c r="F88" s="32">
        <v>9452</v>
      </c>
      <c r="G88" s="32">
        <v>33745</v>
      </c>
      <c r="H88" s="32">
        <v>-5639.61</v>
      </c>
      <c r="I88" s="32">
        <v>31169</v>
      </c>
      <c r="J88" s="32">
        <v>134873.01</v>
      </c>
      <c r="K88" s="32">
        <v>93111</v>
      </c>
      <c r="L88" s="32">
        <v>20000</v>
      </c>
      <c r="M88" s="32">
        <v>36612</v>
      </c>
      <c r="N88" s="32">
        <v>-7313.53</v>
      </c>
    </row>
    <row r="89" spans="1:14" ht="15" customHeight="1" x14ac:dyDescent="0.25">
      <c r="A89" s="95" t="s">
        <v>37</v>
      </c>
      <c r="B89" s="4" t="s">
        <v>3</v>
      </c>
      <c r="C89" s="16">
        <v>0.33</v>
      </c>
      <c r="D89" s="16">
        <v>0.22500000000000001</v>
      </c>
      <c r="E89" s="16">
        <v>0.38</v>
      </c>
      <c r="F89" s="16">
        <v>0.28000000000000003</v>
      </c>
      <c r="G89" s="16">
        <v>0.38</v>
      </c>
      <c r="H89" s="16">
        <v>0.315</v>
      </c>
      <c r="I89" s="16">
        <v>0.5</v>
      </c>
      <c r="J89" s="16">
        <v>0.45500000000000002</v>
      </c>
      <c r="K89" s="16">
        <v>0.57999999999999996</v>
      </c>
      <c r="L89" s="16">
        <v>0.43</v>
      </c>
      <c r="M89" s="16">
        <v>0.45</v>
      </c>
      <c r="N89" s="16">
        <v>0.36</v>
      </c>
    </row>
    <row r="90" spans="1:14" x14ac:dyDescent="0.25">
      <c r="A90" s="95"/>
      <c r="B90" s="4" t="s">
        <v>4</v>
      </c>
      <c r="C90" s="16">
        <v>0.33428571428571419</v>
      </c>
      <c r="D90" s="16">
        <v>0.2452941176470588</v>
      </c>
      <c r="E90" s="16">
        <v>0.36914285714285711</v>
      </c>
      <c r="F90" s="16">
        <v>0.26735294117647052</v>
      </c>
      <c r="G90" s="16">
        <v>0.35799999999999998</v>
      </c>
      <c r="H90" s="16">
        <v>0.3141176470588235</v>
      </c>
      <c r="I90" s="16">
        <v>0.49500000000000022</v>
      </c>
      <c r="J90" s="16">
        <v>0.44687500000000008</v>
      </c>
      <c r="K90" s="16">
        <v>0.56903225806451618</v>
      </c>
      <c r="L90" s="16">
        <v>0.44600000000000001</v>
      </c>
      <c r="M90" s="16">
        <v>0.44275862068965521</v>
      </c>
      <c r="N90" s="16">
        <v>0.37103448275862072</v>
      </c>
    </row>
    <row r="91" spans="1:14" x14ac:dyDescent="0.25">
      <c r="A91" s="95"/>
      <c r="B91" s="4" t="s">
        <v>5</v>
      </c>
      <c r="C91" s="16">
        <v>8.6135519567089383E-2</v>
      </c>
      <c r="D91" s="16">
        <v>0.15011581981353189</v>
      </c>
      <c r="E91" s="16">
        <v>0.20257709394597559</v>
      </c>
      <c r="F91" s="16">
        <v>0.10243427526303441</v>
      </c>
      <c r="G91" s="16">
        <v>8.2881914581565297E-2</v>
      </c>
      <c r="H91" s="16">
        <v>9.1721503610652427E-2</v>
      </c>
      <c r="I91" s="16">
        <v>0.14293991108790499</v>
      </c>
      <c r="J91" s="16">
        <v>0.16855050932450011</v>
      </c>
      <c r="K91" s="16">
        <v>0.1128820871148202</v>
      </c>
      <c r="L91" s="16">
        <v>9.5722299495413568E-2</v>
      </c>
      <c r="M91" s="16">
        <v>8.5519277347446992E-2</v>
      </c>
      <c r="N91" s="16">
        <v>0.1135261086266128</v>
      </c>
    </row>
    <row r="92" spans="1:14" ht="15" customHeight="1" x14ac:dyDescent="0.25">
      <c r="A92" s="95"/>
      <c r="B92" s="4" t="s">
        <v>9</v>
      </c>
      <c r="C92" s="16">
        <v>0.2</v>
      </c>
      <c r="D92" s="16">
        <v>-0.08</v>
      </c>
      <c r="E92" s="16">
        <v>-7.0000000000000007E-2</v>
      </c>
      <c r="F92" s="16">
        <v>0.05</v>
      </c>
      <c r="G92" s="16">
        <v>0.2</v>
      </c>
      <c r="H92" s="16">
        <v>0.15</v>
      </c>
      <c r="I92" s="16">
        <v>0.12</v>
      </c>
      <c r="J92" s="16">
        <v>-0.1</v>
      </c>
      <c r="K92" s="16">
        <v>0.32</v>
      </c>
      <c r="L92" s="16">
        <v>0.26</v>
      </c>
      <c r="M92" s="16">
        <v>0.22</v>
      </c>
      <c r="N92" s="16">
        <v>0.2</v>
      </c>
    </row>
    <row r="93" spans="1:14" x14ac:dyDescent="0.25">
      <c r="A93" s="95"/>
      <c r="B93" s="4" t="s">
        <v>10</v>
      </c>
      <c r="C93" s="16">
        <v>0.62</v>
      </c>
      <c r="D93" s="16">
        <v>0.72</v>
      </c>
      <c r="E93" s="16">
        <v>0.71</v>
      </c>
      <c r="F93" s="16">
        <v>0.47</v>
      </c>
      <c r="G93" s="16">
        <v>0.54</v>
      </c>
      <c r="H93" s="16">
        <v>0.47</v>
      </c>
      <c r="I93" s="16">
        <v>0.82</v>
      </c>
      <c r="J93" s="16">
        <v>0.95</v>
      </c>
      <c r="K93" s="16">
        <v>0.88</v>
      </c>
      <c r="L93" s="16">
        <v>0.71</v>
      </c>
      <c r="M93" s="16">
        <v>0.64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</v>
      </c>
      <c r="D94" s="17">
        <v>6.6349999999999998</v>
      </c>
      <c r="E94" s="17">
        <v>6.7</v>
      </c>
      <c r="F94" s="17">
        <v>6.8</v>
      </c>
      <c r="G94" s="17">
        <v>6.79</v>
      </c>
      <c r="H94" s="17">
        <v>6.8</v>
      </c>
      <c r="I94" s="17">
        <v>6.8</v>
      </c>
      <c r="J94" s="17">
        <v>7.03</v>
      </c>
      <c r="K94" s="17">
        <v>7.2</v>
      </c>
      <c r="L94" s="17">
        <v>7.4</v>
      </c>
      <c r="M94" s="17">
        <v>7.3</v>
      </c>
      <c r="N94" s="17">
        <v>7.23</v>
      </c>
    </row>
    <row r="95" spans="1:14" x14ac:dyDescent="0.25">
      <c r="A95" s="86"/>
      <c r="B95" s="5" t="s">
        <v>4</v>
      </c>
      <c r="C95" s="17">
        <v>6.6331428571428566</v>
      </c>
      <c r="D95" s="17">
        <v>6.6570588235294101</v>
      </c>
      <c r="E95" s="17">
        <v>6.675588235294116</v>
      </c>
      <c r="F95" s="17">
        <v>6.765714285714286</v>
      </c>
      <c r="G95" s="17">
        <v>6.7562857142857142</v>
      </c>
      <c r="H95" s="17">
        <v>6.7437142857142858</v>
      </c>
      <c r="I95" s="17">
        <v>6.8164705882352932</v>
      </c>
      <c r="J95" s="17">
        <v>7.0825806451612916</v>
      </c>
      <c r="K95" s="17">
        <v>7.3110000000000017</v>
      </c>
      <c r="L95" s="17">
        <v>7.4255172413793096</v>
      </c>
      <c r="M95" s="17">
        <v>7.3837931034482764</v>
      </c>
      <c r="N95" s="17">
        <v>7.306206896551724</v>
      </c>
    </row>
    <row r="96" spans="1:14" x14ac:dyDescent="0.25">
      <c r="A96" s="86"/>
      <c r="B96" s="5" t="s">
        <v>5</v>
      </c>
      <c r="C96" s="17">
        <v>0.35375108753581669</v>
      </c>
      <c r="D96" s="17">
        <v>0.40912715228638641</v>
      </c>
      <c r="E96" s="17">
        <v>0.42873450975795901</v>
      </c>
      <c r="F96" s="17">
        <v>0.53465924120104791</v>
      </c>
      <c r="G96" s="17">
        <v>0.46931793885498613</v>
      </c>
      <c r="H96" s="17">
        <v>0.49147488544706919</v>
      </c>
      <c r="I96" s="17">
        <v>0.47739750512189849</v>
      </c>
      <c r="J96" s="17">
        <v>0.49117524192447848</v>
      </c>
      <c r="K96" s="17">
        <v>0.54149442000500025</v>
      </c>
      <c r="L96" s="17">
        <v>0.55445975125661451</v>
      </c>
      <c r="M96" s="17">
        <v>0.57287130063705949</v>
      </c>
      <c r="N96" s="17">
        <v>0.56982086027793111</v>
      </c>
    </row>
    <row r="97" spans="1:14" x14ac:dyDescent="0.25">
      <c r="A97" s="86"/>
      <c r="B97" s="5" t="s">
        <v>9</v>
      </c>
      <c r="C97" s="17">
        <v>5.93</v>
      </c>
      <c r="D97" s="17">
        <v>5.96</v>
      </c>
      <c r="E97" s="17">
        <v>5.93</v>
      </c>
      <c r="F97" s="17">
        <v>5.92</v>
      </c>
      <c r="G97" s="17">
        <v>5.96</v>
      </c>
      <c r="H97" s="17">
        <v>5.9</v>
      </c>
      <c r="I97" s="17">
        <v>5.9</v>
      </c>
      <c r="J97" s="17">
        <v>6.1</v>
      </c>
      <c r="K97" s="17">
        <v>6.5</v>
      </c>
      <c r="L97" s="17">
        <v>6.7</v>
      </c>
      <c r="M97" s="17">
        <v>6.5</v>
      </c>
      <c r="N97" s="17">
        <v>6.4</v>
      </c>
    </row>
    <row r="98" spans="1:14" x14ac:dyDescent="0.25">
      <c r="A98" s="86"/>
      <c r="B98" s="33" t="s">
        <v>10</v>
      </c>
      <c r="C98" s="14">
        <v>7.3</v>
      </c>
      <c r="D98" s="14">
        <v>7.5</v>
      </c>
      <c r="E98" s="14">
        <v>7.5</v>
      </c>
      <c r="F98" s="14">
        <v>8.6999999999999993</v>
      </c>
      <c r="G98" s="14">
        <v>8</v>
      </c>
      <c r="H98" s="14">
        <v>8.1</v>
      </c>
      <c r="I98" s="14">
        <v>8</v>
      </c>
      <c r="J98" s="14">
        <v>8.1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103482.705</v>
      </c>
      <c r="D99" s="16">
        <v>103680.25</v>
      </c>
      <c r="E99" s="16">
        <v>104000</v>
      </c>
      <c r="F99" s="16">
        <v>104051.64</v>
      </c>
      <c r="G99" s="16">
        <v>104455</v>
      </c>
      <c r="H99" s="16">
        <v>104839</v>
      </c>
      <c r="I99" s="16">
        <v>104855.5</v>
      </c>
      <c r="J99" s="16">
        <v>103985.5</v>
      </c>
      <c r="K99" s="16">
        <v>103644</v>
      </c>
      <c r="L99" s="16">
        <v>103571.5</v>
      </c>
      <c r="M99" s="16">
        <v>103653.33500000001</v>
      </c>
      <c r="N99" s="16">
        <v>103933.5</v>
      </c>
    </row>
    <row r="100" spans="1:14" x14ac:dyDescent="0.25">
      <c r="A100" s="95"/>
      <c r="B100" s="4" t="s">
        <v>4</v>
      </c>
      <c r="C100" s="16">
        <v>103453.004</v>
      </c>
      <c r="D100" s="16">
        <v>103672.4793103448</v>
      </c>
      <c r="E100" s="16">
        <v>103754.8993103448</v>
      </c>
      <c r="F100" s="16">
        <v>103859.9520689655</v>
      </c>
      <c r="G100" s="16">
        <v>104148.94241379311</v>
      </c>
      <c r="H100" s="16">
        <v>104432.0434482759</v>
      </c>
      <c r="I100" s="16">
        <v>104394.6421428571</v>
      </c>
      <c r="J100" s="16">
        <v>103753.23230769231</v>
      </c>
      <c r="K100" s="16">
        <v>103445.9644</v>
      </c>
      <c r="L100" s="16">
        <v>103412.8991666667</v>
      </c>
      <c r="M100" s="16">
        <v>103905.1145833333</v>
      </c>
      <c r="N100" s="16">
        <v>103919.02833333331</v>
      </c>
    </row>
    <row r="101" spans="1:14" x14ac:dyDescent="0.25">
      <c r="A101" s="95"/>
      <c r="B101" s="4" t="s">
        <v>5</v>
      </c>
      <c r="C101" s="16">
        <v>1552.1258997383629</v>
      </c>
      <c r="D101" s="16">
        <v>1828.5206085969589</v>
      </c>
      <c r="E101" s="16">
        <v>1666.5466242865641</v>
      </c>
      <c r="F101" s="16">
        <v>1653.940148052041</v>
      </c>
      <c r="G101" s="16">
        <v>1783.227846239701</v>
      </c>
      <c r="H101" s="16">
        <v>1854.2032123322949</v>
      </c>
      <c r="I101" s="16">
        <v>1951.8898021496941</v>
      </c>
      <c r="J101" s="16">
        <v>2324.048683979418</v>
      </c>
      <c r="K101" s="16">
        <v>2470.742134789803</v>
      </c>
      <c r="L101" s="16">
        <v>2417.7626427859841</v>
      </c>
      <c r="M101" s="16">
        <v>3306.2617302969088</v>
      </c>
      <c r="N101" s="16">
        <v>2771.3314719269401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98100</v>
      </c>
      <c r="G102" s="16">
        <v>98200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97302.8</v>
      </c>
      <c r="M102" s="16">
        <v>95932.3</v>
      </c>
      <c r="N102" s="16">
        <v>95932.3</v>
      </c>
    </row>
    <row r="103" spans="1:14" ht="15.75" thickBot="1" x14ac:dyDescent="0.3">
      <c r="A103" s="99"/>
      <c r="B103" s="7" t="s">
        <v>10</v>
      </c>
      <c r="C103" s="32">
        <v>108114</v>
      </c>
      <c r="D103" s="32">
        <v>109858.1</v>
      </c>
      <c r="E103" s="32">
        <v>106592.7</v>
      </c>
      <c r="F103" s="32">
        <v>107245.2</v>
      </c>
      <c r="G103" s="32">
        <v>107901.7</v>
      </c>
      <c r="H103" s="32">
        <v>108433.5</v>
      </c>
      <c r="I103" s="32">
        <v>108759.3</v>
      </c>
      <c r="J103" s="32">
        <v>108675</v>
      </c>
      <c r="K103" s="32">
        <v>109449</v>
      </c>
      <c r="L103" s="32">
        <v>109000</v>
      </c>
      <c r="M103" s="32">
        <v>113007</v>
      </c>
      <c r="N103" s="32">
        <v>109075.9</v>
      </c>
    </row>
  </sheetData>
  <sheetProtection algorithmName="SHA-512" hashValue="x0QHlQmGEn+84/A9Mhi5fY4bjqP60gXB4a54tVMCbtfPeM83xWLOkItdIa5IG1o+rfAwI2dh7zJ3Qm9PJMhCWA==" saltValue="YR7a2tQH5iiUWpE3d99Qnw==" spinCount="100000" sheet="1" objects="1" scenarios="1"/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194B-429E-4D26-B8D8-7C9ACFEDED6B}">
  <dimension ref="A10:N103"/>
  <sheetViews>
    <sheetView topLeftCell="A54" workbookViewId="0">
      <selection activeCell="Q67" sqref="Q6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45839</v>
      </c>
    </row>
    <row r="11" spans="1:11" ht="15.75" x14ac:dyDescent="0.25">
      <c r="A11" s="1" t="s">
        <v>0</v>
      </c>
      <c r="B11" s="2">
        <v>45839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2878940</v>
      </c>
      <c r="D15" s="11">
        <v>3048162</v>
      </c>
      <c r="E15" s="11">
        <v>3261283.19</v>
      </c>
      <c r="F15" s="11">
        <v>3499771.58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2873592.5853488371</v>
      </c>
      <c r="D16" s="13">
        <v>2999633.332954546</v>
      </c>
      <c r="E16" s="13">
        <v>3240720.577142857</v>
      </c>
      <c r="F16" s="13">
        <v>3448418.3854545448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30760.9463643253</v>
      </c>
      <c r="D17" s="13">
        <v>251600.8608905524</v>
      </c>
      <c r="E17" s="13">
        <v>137632.45140482971</v>
      </c>
      <c r="F17" s="13">
        <v>181251.65056626851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2787687.8</v>
      </c>
      <c r="D18" s="13">
        <v>1917057.28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2935052.24</v>
      </c>
      <c r="D19" s="13">
        <v>3216755</v>
      </c>
      <c r="E19" s="13">
        <v>3469061</v>
      </c>
      <c r="F19" s="13">
        <v>3733788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2318316.085</v>
      </c>
      <c r="D20" s="14">
        <v>2482043</v>
      </c>
      <c r="E20" s="14">
        <v>2655451</v>
      </c>
      <c r="F20" s="14">
        <v>2829729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2319308.390434783</v>
      </c>
      <c r="D21" s="14">
        <v>2494615.3586666668</v>
      </c>
      <c r="E21" s="14">
        <v>2660985.4481081078</v>
      </c>
      <c r="F21" s="14">
        <v>2830307.6119444449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28956.684775242</v>
      </c>
      <c r="D22" s="14">
        <v>86473.423086157389</v>
      </c>
      <c r="E22" s="14">
        <v>96645.508153843388</v>
      </c>
      <c r="F22" s="14">
        <v>123579.59629866551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2333127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2887205.7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2394197.7999999998</v>
      </c>
      <c r="D25" s="12">
        <v>2573944.2200000002</v>
      </c>
      <c r="E25" s="12">
        <v>2730000</v>
      </c>
      <c r="F25" s="12">
        <v>2874022.06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2391560.4191304352</v>
      </c>
      <c r="D26" s="12">
        <v>2564390.3321739128</v>
      </c>
      <c r="E26" s="12">
        <v>2715750.1424324331</v>
      </c>
      <c r="F26" s="12">
        <v>2868236.444444444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30760.413425062128</v>
      </c>
      <c r="D27" s="12">
        <v>63849.048975620113</v>
      </c>
      <c r="E27" s="12">
        <v>97956.641242846876</v>
      </c>
      <c r="F27" s="12">
        <v>122050.1906685907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2391567.2000000002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-72107</v>
      </c>
      <c r="D30" s="14">
        <v>-89374</v>
      </c>
      <c r="E30" s="14">
        <v>-51307.8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-65459.403469387747</v>
      </c>
      <c r="D31" s="14">
        <v>-84807.626808510642</v>
      </c>
      <c r="E31" s="14">
        <v>-45831.655263157903</v>
      </c>
      <c r="F31" s="14">
        <v>-21697.168108108111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26613.698087830831</v>
      </c>
      <c r="D32" s="14">
        <v>35343.207587726312</v>
      </c>
      <c r="E32" s="14">
        <v>47996.504267252953</v>
      </c>
      <c r="F32" s="14">
        <v>61724.878617201051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-124439.8</v>
      </c>
      <c r="D33" s="14">
        <v>-166333.03</v>
      </c>
      <c r="E33" s="14">
        <v>-184199.89</v>
      </c>
      <c r="F33" s="14">
        <v>-147080.20000000001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103855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</v>
      </c>
      <c r="D35" s="12">
        <v>84.1</v>
      </c>
      <c r="E35" s="12">
        <v>86.92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79.922340425531914</v>
      </c>
      <c r="D36" s="12">
        <v>83.78</v>
      </c>
      <c r="E36" s="12">
        <v>86.529024390243904</v>
      </c>
      <c r="F36" s="12">
        <v>88.768684210526317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1.2606385765640979</v>
      </c>
      <c r="D37" s="12">
        <v>1.871185007778047</v>
      </c>
      <c r="E37" s="12">
        <v>2.6024428955099559</v>
      </c>
      <c r="F37" s="12">
        <v>2.783827979941671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76.540000000000006</v>
      </c>
      <c r="D38" s="12">
        <v>78.8</v>
      </c>
      <c r="E38" s="12">
        <v>79.3</v>
      </c>
      <c r="F38" s="12">
        <v>81.900000000000006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83.5</v>
      </c>
      <c r="D39" s="12">
        <v>87.5</v>
      </c>
      <c r="E39" s="12">
        <v>90.31</v>
      </c>
      <c r="F39" s="12">
        <v>93.51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-945000</v>
      </c>
      <c r="D40" s="14">
        <v>-1005274.78</v>
      </c>
      <c r="E40" s="14">
        <v>-915414</v>
      </c>
      <c r="F40" s="14">
        <v>-889550.79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-884070.39729729726</v>
      </c>
      <c r="D41" s="14">
        <v>-943319.59676470584</v>
      </c>
      <c r="E41" s="14">
        <v>-814338.64678571431</v>
      </c>
      <c r="F41" s="14">
        <v>-804570.93407407403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253033.37110270181</v>
      </c>
      <c r="D42" s="14">
        <v>308366.93517129979</v>
      </c>
      <c r="E42" s="14">
        <v>492555.01967969292</v>
      </c>
      <c r="F42" s="14">
        <v>494263.44725054939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-1245165.67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5.65</v>
      </c>
      <c r="D45" s="12">
        <v>5.33</v>
      </c>
      <c r="E45" s="12">
        <v>4.72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5.8323333333333327</v>
      </c>
      <c r="D46" s="12">
        <v>5.2637931034482763</v>
      </c>
      <c r="E46" s="12">
        <v>4.758461538461539</v>
      </c>
      <c r="F46" s="12">
        <v>4.5123999999999986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0.7580405017536006</v>
      </c>
      <c r="D47" s="12">
        <v>0.63882936349625052</v>
      </c>
      <c r="E47" s="12">
        <v>0.54276840223205558</v>
      </c>
      <c r="F47" s="12">
        <v>0.56492093842117996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5.47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5.24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5.280666666666666</v>
      </c>
      <c r="D51" s="14">
        <v>4.5380000000000003</v>
      </c>
      <c r="E51" s="14">
        <v>3.7796296296296288</v>
      </c>
      <c r="F51" s="14">
        <v>3.590384615384616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0.31491578878009352</v>
      </c>
      <c r="D52" s="14">
        <v>0.39884661298506119</v>
      </c>
      <c r="E52" s="14">
        <v>0.61927054781897339</v>
      </c>
      <c r="F52" s="14">
        <v>0.51848610989480337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4.82</v>
      </c>
      <c r="D53" s="14">
        <v>3.5</v>
      </c>
      <c r="E53" s="14">
        <v>2.46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</v>
      </c>
      <c r="D54" s="14">
        <v>5.43</v>
      </c>
      <c r="E54" s="14">
        <v>5.07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12686400</v>
      </c>
      <c r="D55" s="12">
        <v>13511805</v>
      </c>
      <c r="E55" s="12">
        <v>14448405</v>
      </c>
      <c r="F55" s="12">
        <v>15391444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12687721.16513514</v>
      </c>
      <c r="D56" s="12">
        <v>13526907.42</v>
      </c>
      <c r="E56" s="12">
        <v>14401859.2128125</v>
      </c>
      <c r="F56" s="12">
        <v>15290229.22466667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127017.98277182761</v>
      </c>
      <c r="D57" s="12">
        <v>242055.75457146301</v>
      </c>
      <c r="E57" s="12">
        <v>378680.82981759042</v>
      </c>
      <c r="F57" s="12">
        <v>531685.28720915783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45839</v>
      </c>
      <c r="D63" s="9">
        <v>45870</v>
      </c>
      <c r="E63" s="9">
        <v>45901</v>
      </c>
      <c r="F63" s="9">
        <v>45931</v>
      </c>
      <c r="G63" s="9">
        <v>45962</v>
      </c>
      <c r="H63" s="9">
        <v>45992</v>
      </c>
      <c r="I63" s="9">
        <v>46023</v>
      </c>
      <c r="J63" s="9">
        <v>46054</v>
      </c>
      <c r="K63" s="9">
        <v>46082</v>
      </c>
      <c r="L63" s="9">
        <v>46113</v>
      </c>
      <c r="M63" s="9">
        <v>46143</v>
      </c>
      <c r="N63" s="9">
        <v>46174</v>
      </c>
    </row>
    <row r="64" spans="1:14" ht="15" customHeight="1" x14ac:dyDescent="0.25">
      <c r="A64" s="94" t="s">
        <v>11</v>
      </c>
      <c r="B64" s="4" t="s">
        <v>3</v>
      </c>
      <c r="C64" s="16">
        <v>244500</v>
      </c>
      <c r="D64" s="16">
        <v>215772</v>
      </c>
      <c r="E64" s="16">
        <v>217556.37</v>
      </c>
      <c r="F64" s="16">
        <v>261377.67</v>
      </c>
      <c r="G64" s="16">
        <v>227421.215</v>
      </c>
      <c r="H64" s="16">
        <v>284305.93</v>
      </c>
      <c r="I64" s="16">
        <v>319881.5</v>
      </c>
      <c r="J64" s="16">
        <v>217439.35</v>
      </c>
      <c r="K64" s="16">
        <v>228563</v>
      </c>
      <c r="L64" s="16">
        <v>265731</v>
      </c>
      <c r="M64" s="16">
        <v>236510</v>
      </c>
      <c r="N64" s="16">
        <v>240218</v>
      </c>
    </row>
    <row r="65" spans="1:14" x14ac:dyDescent="0.25">
      <c r="A65" s="95"/>
      <c r="B65" s="4" t="s">
        <v>4</v>
      </c>
      <c r="C65" s="16">
        <v>244486.16044444439</v>
      </c>
      <c r="D65" s="16">
        <v>216175.8602325581</v>
      </c>
      <c r="E65" s="16">
        <v>217029.65813953491</v>
      </c>
      <c r="F65" s="16">
        <v>256864.4465116279</v>
      </c>
      <c r="G65" s="16">
        <v>228320.84595238091</v>
      </c>
      <c r="H65" s="16">
        <v>284948.93166666658</v>
      </c>
      <c r="I65" s="16">
        <v>312186.09975000011</v>
      </c>
      <c r="J65" s="16">
        <v>216803.83789473679</v>
      </c>
      <c r="K65" s="16">
        <v>227143.52837837831</v>
      </c>
      <c r="L65" s="16">
        <v>262626.63756756758</v>
      </c>
      <c r="M65" s="16">
        <v>236747.91783783789</v>
      </c>
      <c r="N65" s="16">
        <v>238304.02083333331</v>
      </c>
    </row>
    <row r="66" spans="1:14" x14ac:dyDescent="0.25">
      <c r="A66" s="95"/>
      <c r="B66" s="4" t="s">
        <v>5</v>
      </c>
      <c r="C66" s="16">
        <v>8134.6785180015704</v>
      </c>
      <c r="D66" s="16">
        <v>8374.6900794868016</v>
      </c>
      <c r="E66" s="16">
        <v>11121.45736126474</v>
      </c>
      <c r="F66" s="16">
        <v>15757.419161233511</v>
      </c>
      <c r="G66" s="16">
        <v>7711.5721395603978</v>
      </c>
      <c r="H66" s="16">
        <v>20702.577108936541</v>
      </c>
      <c r="I66" s="16">
        <v>24593.177294272409</v>
      </c>
      <c r="J66" s="16">
        <v>9449.4147231796378</v>
      </c>
      <c r="K66" s="16">
        <v>8158.9151209706069</v>
      </c>
      <c r="L66" s="16">
        <v>11567.936174800479</v>
      </c>
      <c r="M66" s="16">
        <v>11341.33759276586</v>
      </c>
      <c r="N66" s="16">
        <v>12012.606645972361</v>
      </c>
    </row>
    <row r="67" spans="1:14" ht="15" customHeight="1" x14ac:dyDescent="0.25">
      <c r="A67" s="95"/>
      <c r="B67" s="4" t="s">
        <v>9</v>
      </c>
      <c r="C67" s="16">
        <v>218379</v>
      </c>
      <c r="D67" s="16">
        <v>191871</v>
      </c>
      <c r="E67" s="16">
        <v>154273.1</v>
      </c>
      <c r="F67" s="16">
        <v>182678.6</v>
      </c>
      <c r="G67" s="16">
        <v>206565</v>
      </c>
      <c r="H67" s="16">
        <v>234510.4</v>
      </c>
      <c r="I67" s="16">
        <v>227853.3</v>
      </c>
      <c r="J67" s="16">
        <v>190000</v>
      </c>
      <c r="K67" s="16">
        <v>200000</v>
      </c>
      <c r="L67" s="16">
        <v>220000</v>
      </c>
      <c r="M67" s="16">
        <v>192513.04</v>
      </c>
      <c r="N67" s="16">
        <v>187570.01</v>
      </c>
    </row>
    <row r="68" spans="1:14" x14ac:dyDescent="0.25">
      <c r="A68" s="95"/>
      <c r="B68" s="4" t="s">
        <v>10</v>
      </c>
      <c r="C68" s="16">
        <v>257236</v>
      </c>
      <c r="D68" s="16">
        <v>250000</v>
      </c>
      <c r="E68" s="16">
        <v>239589</v>
      </c>
      <c r="F68" s="16">
        <v>270862.67</v>
      </c>
      <c r="G68" s="16">
        <v>246273</v>
      </c>
      <c r="H68" s="16">
        <v>321159.31</v>
      </c>
      <c r="I68" s="16">
        <v>345019</v>
      </c>
      <c r="J68" s="16">
        <v>243791.2</v>
      </c>
      <c r="K68" s="16">
        <v>240573</v>
      </c>
      <c r="L68" s="16">
        <v>277794.17</v>
      </c>
      <c r="M68" s="16">
        <v>252541</v>
      </c>
      <c r="N68" s="16">
        <v>261333.9</v>
      </c>
    </row>
    <row r="69" spans="1:14" ht="15" customHeight="1" x14ac:dyDescent="0.25">
      <c r="A69" s="86" t="s">
        <v>6</v>
      </c>
      <c r="B69" s="5" t="s">
        <v>3</v>
      </c>
      <c r="C69" s="17">
        <v>200071.95</v>
      </c>
      <c r="D69" s="17">
        <v>169229.84</v>
      </c>
      <c r="E69" s="17">
        <v>177959</v>
      </c>
      <c r="F69" s="17">
        <v>219353</v>
      </c>
      <c r="G69" s="17">
        <v>179107.745</v>
      </c>
      <c r="H69" s="17">
        <v>237889</v>
      </c>
      <c r="I69" s="17">
        <v>274499.76</v>
      </c>
      <c r="J69" s="17">
        <v>157610.81</v>
      </c>
      <c r="K69" s="17">
        <v>189855</v>
      </c>
      <c r="L69" s="17">
        <v>221939</v>
      </c>
      <c r="M69" s="17">
        <v>187403.75</v>
      </c>
      <c r="N69" s="17">
        <v>185653</v>
      </c>
    </row>
    <row r="70" spans="1:14" x14ac:dyDescent="0.25">
      <c r="A70" s="86"/>
      <c r="B70" s="5" t="s">
        <v>4</v>
      </c>
      <c r="C70" s="17">
        <v>200024.45369565219</v>
      </c>
      <c r="D70" s="17">
        <v>168301.785</v>
      </c>
      <c r="E70" s="17">
        <v>178276.47533333331</v>
      </c>
      <c r="F70" s="17">
        <v>217458.3842222222</v>
      </c>
      <c r="G70" s="17">
        <v>178331.2797826087</v>
      </c>
      <c r="H70" s="17">
        <v>234637.0784444444</v>
      </c>
      <c r="I70" s="17">
        <v>265879.78589743591</v>
      </c>
      <c r="J70" s="17">
        <v>159448.9553846154</v>
      </c>
      <c r="K70" s="17">
        <v>190585.23162162161</v>
      </c>
      <c r="L70" s="17">
        <v>220387.21216216209</v>
      </c>
      <c r="M70" s="17">
        <v>189515.56666666671</v>
      </c>
      <c r="N70" s="17">
        <v>191186.80428571429</v>
      </c>
    </row>
    <row r="71" spans="1:14" x14ac:dyDescent="0.25">
      <c r="A71" s="86"/>
      <c r="B71" s="5" t="s">
        <v>5</v>
      </c>
      <c r="C71" s="17">
        <v>5286.9404277144631</v>
      </c>
      <c r="D71" s="17">
        <v>6940.6101966942824</v>
      </c>
      <c r="E71" s="17">
        <v>5887.4780523125419</v>
      </c>
      <c r="F71" s="17">
        <v>9966.7277635594492</v>
      </c>
      <c r="G71" s="17">
        <v>9427.2841024975078</v>
      </c>
      <c r="H71" s="17">
        <v>19352.75630963231</v>
      </c>
      <c r="I71" s="17">
        <v>23278.49089443206</v>
      </c>
      <c r="J71" s="17">
        <v>14394.66720565126</v>
      </c>
      <c r="K71" s="17">
        <v>8210.1589322891432</v>
      </c>
      <c r="L71" s="17">
        <v>11435.582061273861</v>
      </c>
      <c r="M71" s="17">
        <v>16134.927834624579</v>
      </c>
      <c r="N71" s="17">
        <v>13031.352754869191</v>
      </c>
    </row>
    <row r="72" spans="1:14" ht="15" customHeight="1" x14ac:dyDescent="0.25">
      <c r="A72" s="86"/>
      <c r="B72" s="5" t="s">
        <v>9</v>
      </c>
      <c r="C72" s="17">
        <v>185106.05</v>
      </c>
      <c r="D72" s="17">
        <v>156272.51999999999</v>
      </c>
      <c r="E72" s="17">
        <v>164529.85999999999</v>
      </c>
      <c r="F72" s="17">
        <v>184578</v>
      </c>
      <c r="G72" s="17">
        <v>152908.10999999999</v>
      </c>
      <c r="H72" s="17">
        <v>178430</v>
      </c>
      <c r="I72" s="17">
        <v>185026.9</v>
      </c>
      <c r="J72" s="17">
        <v>129981.58</v>
      </c>
      <c r="K72" s="17">
        <v>171230.54</v>
      </c>
      <c r="L72" s="17">
        <v>190884.1</v>
      </c>
      <c r="M72" s="17">
        <v>155910.66</v>
      </c>
      <c r="N72" s="17">
        <v>176784.13</v>
      </c>
    </row>
    <row r="73" spans="1:14" x14ac:dyDescent="0.25">
      <c r="A73" s="86"/>
      <c r="B73" s="5" t="s">
        <v>10</v>
      </c>
      <c r="C73" s="17">
        <v>213222</v>
      </c>
      <c r="D73" s="17">
        <v>186588</v>
      </c>
      <c r="E73" s="17">
        <v>192232.73</v>
      </c>
      <c r="F73" s="17">
        <v>234705.8</v>
      </c>
      <c r="G73" s="17">
        <v>198975</v>
      </c>
      <c r="H73" s="17">
        <v>275064.7</v>
      </c>
      <c r="I73" s="17">
        <v>287646.40000000002</v>
      </c>
      <c r="J73" s="17">
        <v>198430</v>
      </c>
      <c r="K73" s="17">
        <v>219340</v>
      </c>
      <c r="L73" s="17">
        <v>238296</v>
      </c>
      <c r="M73" s="17">
        <v>245701.4</v>
      </c>
      <c r="N73" s="17">
        <v>241143.2</v>
      </c>
    </row>
    <row r="74" spans="1:14" ht="15" customHeight="1" x14ac:dyDescent="0.25">
      <c r="A74" s="95" t="s">
        <v>7</v>
      </c>
      <c r="B74" s="4" t="s">
        <v>3</v>
      </c>
      <c r="C74" s="16">
        <v>246394.59</v>
      </c>
      <c r="D74" s="16">
        <v>190000</v>
      </c>
      <c r="E74" s="16">
        <v>182716</v>
      </c>
      <c r="F74" s="16">
        <v>185188</v>
      </c>
      <c r="G74" s="16">
        <v>189517.2</v>
      </c>
      <c r="H74" s="16">
        <v>231095</v>
      </c>
      <c r="I74" s="16">
        <v>187559.5</v>
      </c>
      <c r="J74" s="16">
        <v>189483.41</v>
      </c>
      <c r="K74" s="16">
        <v>190453.47500000001</v>
      </c>
      <c r="L74" s="16">
        <v>208603</v>
      </c>
      <c r="M74" s="16">
        <v>240911</v>
      </c>
      <c r="N74" s="16">
        <v>232628.80499999999</v>
      </c>
    </row>
    <row r="75" spans="1:14" x14ac:dyDescent="0.25">
      <c r="A75" s="95"/>
      <c r="B75" s="4" t="s">
        <v>4</v>
      </c>
      <c r="C75" s="16">
        <v>243198.56468085109</v>
      </c>
      <c r="D75" s="16">
        <v>189465.28622222229</v>
      </c>
      <c r="E75" s="16">
        <v>183778.84577777781</v>
      </c>
      <c r="F75" s="16">
        <v>184995.18</v>
      </c>
      <c r="G75" s="16">
        <v>190737.29888888891</v>
      </c>
      <c r="H75" s="16">
        <v>230113.52232558141</v>
      </c>
      <c r="I75" s="16">
        <v>188181.54263157889</v>
      </c>
      <c r="J75" s="16">
        <v>194397.11736842111</v>
      </c>
      <c r="K75" s="16">
        <v>190467.99277777781</v>
      </c>
      <c r="L75" s="16">
        <v>206359.93621621621</v>
      </c>
      <c r="M75" s="16">
        <v>239650.5570270271</v>
      </c>
      <c r="N75" s="16">
        <v>234949.44694444441</v>
      </c>
    </row>
    <row r="76" spans="1:14" x14ac:dyDescent="0.25">
      <c r="A76" s="95"/>
      <c r="B76" s="4" t="s">
        <v>5</v>
      </c>
      <c r="C76" s="16">
        <v>27967.415928480521</v>
      </c>
      <c r="D76" s="16">
        <v>8094.7850972774941</v>
      </c>
      <c r="E76" s="16">
        <v>6279.434631651121</v>
      </c>
      <c r="F76" s="16">
        <v>4666.4795778851339</v>
      </c>
      <c r="G76" s="16">
        <v>6504.0779187809376</v>
      </c>
      <c r="H76" s="16">
        <v>13571.79043809514</v>
      </c>
      <c r="I76" s="16">
        <v>7491.1682425260433</v>
      </c>
      <c r="J76" s="16">
        <v>14847.02666803142</v>
      </c>
      <c r="K76" s="16">
        <v>5939.0876133458214</v>
      </c>
      <c r="L76" s="16">
        <v>9037.0063658693434</v>
      </c>
      <c r="M76" s="16">
        <v>23185.295264659049</v>
      </c>
      <c r="N76" s="16">
        <v>26184.507649408679</v>
      </c>
    </row>
    <row r="77" spans="1:14" ht="15" customHeight="1" x14ac:dyDescent="0.25">
      <c r="A77" s="95"/>
      <c r="B77" s="4" t="s">
        <v>9</v>
      </c>
      <c r="C77" s="16">
        <v>180656.6</v>
      </c>
      <c r="D77" s="16">
        <v>173403.4</v>
      </c>
      <c r="E77" s="16">
        <v>167537.1</v>
      </c>
      <c r="F77" s="16">
        <v>177890.8</v>
      </c>
      <c r="G77" s="16">
        <v>180917.7</v>
      </c>
      <c r="H77" s="16">
        <v>188456</v>
      </c>
      <c r="I77" s="16">
        <v>177133.28</v>
      </c>
      <c r="J77" s="16">
        <v>173525</v>
      </c>
      <c r="K77" s="16">
        <v>178587.94</v>
      </c>
      <c r="L77" s="16">
        <v>180211.4</v>
      </c>
      <c r="M77" s="16">
        <v>180168.8</v>
      </c>
      <c r="N77" s="16">
        <v>179229.5</v>
      </c>
    </row>
    <row r="78" spans="1:14" x14ac:dyDescent="0.25">
      <c r="A78" s="95"/>
      <c r="B78" s="4" t="s">
        <v>10</v>
      </c>
      <c r="C78" s="16">
        <v>286201</v>
      </c>
      <c r="D78" s="16">
        <v>215500</v>
      </c>
      <c r="E78" s="16">
        <v>200138.5</v>
      </c>
      <c r="F78" s="16">
        <v>196866.08</v>
      </c>
      <c r="G78" s="16">
        <v>207116.34</v>
      </c>
      <c r="H78" s="16">
        <v>273014.2</v>
      </c>
      <c r="I78" s="16">
        <v>215080</v>
      </c>
      <c r="J78" s="16">
        <v>238372</v>
      </c>
      <c r="K78" s="16">
        <v>207892.3</v>
      </c>
      <c r="L78" s="16">
        <v>225898</v>
      </c>
      <c r="M78" s="16">
        <v>280208.48</v>
      </c>
      <c r="N78" s="16">
        <v>292198</v>
      </c>
    </row>
    <row r="79" spans="1:14" x14ac:dyDescent="0.25">
      <c r="A79" s="86" t="s">
        <v>8</v>
      </c>
      <c r="B79" s="5" t="s">
        <v>3</v>
      </c>
      <c r="C79" s="17">
        <v>-49000</v>
      </c>
      <c r="D79" s="17">
        <v>-20619</v>
      </c>
      <c r="E79" s="17">
        <v>-5867.09</v>
      </c>
      <c r="F79" s="17">
        <v>32104</v>
      </c>
      <c r="G79" s="17">
        <v>-13558</v>
      </c>
      <c r="H79" s="17">
        <v>11169.924999999999</v>
      </c>
      <c r="I79" s="17">
        <v>84940.41</v>
      </c>
      <c r="J79" s="17">
        <v>-37132</v>
      </c>
      <c r="K79" s="17">
        <v>-937</v>
      </c>
      <c r="L79" s="17">
        <v>14216</v>
      </c>
      <c r="M79" s="17">
        <v>-59296</v>
      </c>
      <c r="N79" s="17">
        <v>-42494.06</v>
      </c>
    </row>
    <row r="80" spans="1:14" x14ac:dyDescent="0.25">
      <c r="A80" s="86"/>
      <c r="B80" s="5" t="s">
        <v>4</v>
      </c>
      <c r="C80" s="17">
        <v>-45992.731224489798</v>
      </c>
      <c r="D80" s="17">
        <v>-21437.247173913049</v>
      </c>
      <c r="E80" s="17">
        <v>-5600.7971739130417</v>
      </c>
      <c r="F80" s="17">
        <v>28873.53652173913</v>
      </c>
      <c r="G80" s="17">
        <v>-11962.57717391304</v>
      </c>
      <c r="H80" s="17">
        <v>4463.9591304347832</v>
      </c>
      <c r="I80" s="17">
        <v>78185.322250000012</v>
      </c>
      <c r="J80" s="17">
        <v>-36483.880256410259</v>
      </c>
      <c r="K80" s="17">
        <v>-4621.288205128204</v>
      </c>
      <c r="L80" s="17">
        <v>13106.387837837839</v>
      </c>
      <c r="M80" s="17">
        <v>-51131.378947368423</v>
      </c>
      <c r="N80" s="17">
        <v>-42110.968108108107</v>
      </c>
    </row>
    <row r="81" spans="1:14" x14ac:dyDescent="0.25">
      <c r="A81" s="86"/>
      <c r="B81" s="5" t="s">
        <v>5</v>
      </c>
      <c r="C81" s="17">
        <v>26245.003689360699</v>
      </c>
      <c r="D81" s="17">
        <v>9145.6973485922554</v>
      </c>
      <c r="E81" s="17">
        <v>5455.2788097155799</v>
      </c>
      <c r="F81" s="17">
        <v>16694.20484145005</v>
      </c>
      <c r="G81" s="17">
        <v>13324.25324324443</v>
      </c>
      <c r="H81" s="17">
        <v>22445.438043853799</v>
      </c>
      <c r="I81" s="17">
        <v>26540.49456381589</v>
      </c>
      <c r="J81" s="17">
        <v>31582.438506885141</v>
      </c>
      <c r="K81" s="17">
        <v>10585.527945543059</v>
      </c>
      <c r="L81" s="17">
        <v>10306.445346596931</v>
      </c>
      <c r="M81" s="17">
        <v>36244.862395943732</v>
      </c>
      <c r="N81" s="17">
        <v>29293.05094984985</v>
      </c>
    </row>
    <row r="82" spans="1:14" x14ac:dyDescent="0.25">
      <c r="A82" s="86"/>
      <c r="B82" s="5" t="s">
        <v>9</v>
      </c>
      <c r="C82" s="17">
        <v>-83099</v>
      </c>
      <c r="D82" s="17">
        <v>-53000</v>
      </c>
      <c r="E82" s="17">
        <v>-20100</v>
      </c>
      <c r="F82" s="17">
        <v>-29163</v>
      </c>
      <c r="G82" s="17">
        <v>-42678.57</v>
      </c>
      <c r="H82" s="17">
        <v>-62501.31</v>
      </c>
      <c r="I82" s="17">
        <v>4400</v>
      </c>
      <c r="J82" s="17">
        <v>-124481</v>
      </c>
      <c r="K82" s="17">
        <v>-35000</v>
      </c>
      <c r="L82" s="17">
        <v>-9801</v>
      </c>
      <c r="M82" s="17">
        <v>-154558.01</v>
      </c>
      <c r="N82" s="17">
        <v>-99471</v>
      </c>
    </row>
    <row r="83" spans="1:14" x14ac:dyDescent="0.25">
      <c r="A83" s="86"/>
      <c r="B83" s="33" t="s">
        <v>10</v>
      </c>
      <c r="C83" s="14">
        <v>4787.53</v>
      </c>
      <c r="D83" s="14">
        <v>6699.91</v>
      </c>
      <c r="E83" s="14">
        <v>7925.3</v>
      </c>
      <c r="F83" s="14">
        <v>55743.32</v>
      </c>
      <c r="G83" s="14">
        <v>30500</v>
      </c>
      <c r="H83" s="14">
        <v>54256.43</v>
      </c>
      <c r="I83" s="14">
        <v>154107.63</v>
      </c>
      <c r="J83" s="14">
        <v>76310</v>
      </c>
      <c r="K83" s="14">
        <v>10151</v>
      </c>
      <c r="L83" s="14">
        <v>32413</v>
      </c>
      <c r="M83" s="17">
        <v>41163.230000000003</v>
      </c>
      <c r="N83" s="17">
        <v>43038.2</v>
      </c>
    </row>
    <row r="84" spans="1:14" ht="15" customHeight="1" x14ac:dyDescent="0.25">
      <c r="A84" s="95" t="s">
        <v>32</v>
      </c>
      <c r="B84" s="4" t="s">
        <v>3</v>
      </c>
      <c r="C84" s="16">
        <v>-120408</v>
      </c>
      <c r="D84" s="16">
        <v>-100816.11</v>
      </c>
      <c r="E84" s="16">
        <v>-80998</v>
      </c>
      <c r="F84" s="16">
        <v>-47000</v>
      </c>
      <c r="G84" s="16">
        <v>-90769</v>
      </c>
      <c r="H84" s="16">
        <v>-72968.22</v>
      </c>
      <c r="I84" s="16">
        <v>9415</v>
      </c>
      <c r="J84" s="16">
        <v>-100789</v>
      </c>
      <c r="K84" s="16">
        <v>-72981</v>
      </c>
      <c r="L84" s="16">
        <v>-57242</v>
      </c>
      <c r="M84" s="16">
        <v>-134511</v>
      </c>
      <c r="N84" s="16">
        <v>-122302.65</v>
      </c>
    </row>
    <row r="85" spans="1:14" x14ac:dyDescent="0.25">
      <c r="A85" s="95"/>
      <c r="B85" s="4" t="s">
        <v>4</v>
      </c>
      <c r="C85" s="16">
        <v>-119827.9729729729</v>
      </c>
      <c r="D85" s="16">
        <v>-100347.67057142861</v>
      </c>
      <c r="E85" s="16">
        <v>-78398.045428571437</v>
      </c>
      <c r="F85" s="16">
        <v>-52536.822857142863</v>
      </c>
      <c r="G85" s="16">
        <v>-89807.342352941152</v>
      </c>
      <c r="H85" s="16">
        <v>-77490.462857142847</v>
      </c>
      <c r="I85" s="16">
        <v>14285.067333333331</v>
      </c>
      <c r="J85" s="16">
        <v>-103461.0083333333</v>
      </c>
      <c r="K85" s="16">
        <v>-62584.403666666673</v>
      </c>
      <c r="L85" s="16">
        <v>-68015.864137931028</v>
      </c>
      <c r="M85" s="16">
        <v>-130085.5424137931</v>
      </c>
      <c r="N85" s="16">
        <v>-118606.41892857139</v>
      </c>
    </row>
    <row r="86" spans="1:14" x14ac:dyDescent="0.25">
      <c r="A86" s="95"/>
      <c r="B86" s="4" t="s">
        <v>5</v>
      </c>
      <c r="C86" s="16">
        <v>31970.81274594356</v>
      </c>
      <c r="D86" s="16">
        <v>15658.66575002386</v>
      </c>
      <c r="E86" s="16">
        <v>24458.432591049641</v>
      </c>
      <c r="F86" s="16">
        <v>31541.315858996331</v>
      </c>
      <c r="G86" s="16">
        <v>28742.449597118921</v>
      </c>
      <c r="H86" s="16">
        <v>34294.390156670757</v>
      </c>
      <c r="I86" s="16">
        <v>62398.840468046437</v>
      </c>
      <c r="J86" s="16">
        <v>44536.366477059302</v>
      </c>
      <c r="K86" s="16">
        <v>42559.592759323787</v>
      </c>
      <c r="L86" s="16">
        <v>28614.177996803381</v>
      </c>
      <c r="M86" s="16">
        <v>43071.649577568904</v>
      </c>
      <c r="N86" s="16">
        <v>52634.433761680681</v>
      </c>
    </row>
    <row r="87" spans="1:14" x14ac:dyDescent="0.25">
      <c r="A87" s="95"/>
      <c r="B87" s="4" t="s">
        <v>9</v>
      </c>
      <c r="C87" s="16">
        <v>-163111.07</v>
      </c>
      <c r="D87" s="16">
        <v>-134101.57</v>
      </c>
      <c r="E87" s="16">
        <v>-111842.74</v>
      </c>
      <c r="F87" s="16">
        <v>-123217.2</v>
      </c>
      <c r="G87" s="16">
        <v>-133447.43</v>
      </c>
      <c r="H87" s="16">
        <v>-158181.94</v>
      </c>
      <c r="I87" s="16">
        <v>-108217</v>
      </c>
      <c r="J87" s="16">
        <v>-214136</v>
      </c>
      <c r="K87" s="16">
        <v>-139208</v>
      </c>
      <c r="L87" s="16">
        <v>-143432.26</v>
      </c>
      <c r="M87" s="16">
        <v>-209514.6</v>
      </c>
      <c r="N87" s="16">
        <v>-276838.21999999997</v>
      </c>
    </row>
    <row r="88" spans="1:14" ht="15.75" thickBot="1" x14ac:dyDescent="0.3">
      <c r="A88" s="99"/>
      <c r="B88" s="7" t="s">
        <v>10</v>
      </c>
      <c r="C88" s="32">
        <v>-5087.1400000000003</v>
      </c>
      <c r="D88" s="32">
        <v>-65111.27</v>
      </c>
      <c r="E88" s="32">
        <v>-5553.14</v>
      </c>
      <c r="F88" s="32">
        <v>33067</v>
      </c>
      <c r="G88" s="32">
        <v>-5170.79</v>
      </c>
      <c r="H88" s="32">
        <v>16558</v>
      </c>
      <c r="I88" s="32">
        <v>235028</v>
      </c>
      <c r="J88" s="32">
        <v>7024.72</v>
      </c>
      <c r="K88" s="32">
        <v>43633.2</v>
      </c>
      <c r="L88" s="32">
        <v>-6233.86</v>
      </c>
      <c r="M88" s="32">
        <v>-6718.07</v>
      </c>
      <c r="N88" s="32">
        <v>10500</v>
      </c>
    </row>
    <row r="89" spans="1:14" ht="15" customHeight="1" x14ac:dyDescent="0.25">
      <c r="A89" s="95" t="s">
        <v>37</v>
      </c>
      <c r="B89" s="4" t="s">
        <v>3</v>
      </c>
      <c r="C89" s="16">
        <v>0.315</v>
      </c>
      <c r="D89" s="16">
        <v>0.13500000000000001</v>
      </c>
      <c r="E89" s="16">
        <v>0.41499999999999998</v>
      </c>
      <c r="F89" s="16">
        <v>0.375</v>
      </c>
      <c r="G89" s="16">
        <v>0.30499999999999999</v>
      </c>
      <c r="H89" s="16">
        <v>0.49</v>
      </c>
      <c r="I89" s="16">
        <v>0.47</v>
      </c>
      <c r="J89" s="16">
        <v>0.6</v>
      </c>
      <c r="K89" s="16">
        <v>0.42499999999999999</v>
      </c>
      <c r="L89" s="16">
        <v>0.45</v>
      </c>
      <c r="M89" s="16">
        <v>0.33500000000000002</v>
      </c>
      <c r="N89" s="16">
        <v>0.24</v>
      </c>
    </row>
    <row r="90" spans="1:14" x14ac:dyDescent="0.25">
      <c r="A90" s="95"/>
      <c r="B90" s="4" t="s">
        <v>4</v>
      </c>
      <c r="C90" s="16">
        <v>0.30031249999999998</v>
      </c>
      <c r="D90" s="16">
        <v>0.15375</v>
      </c>
      <c r="E90" s="16">
        <v>0.45</v>
      </c>
      <c r="F90" s="16">
        <v>0.39156249999999992</v>
      </c>
      <c r="G90" s="16">
        <v>0.31937499999999991</v>
      </c>
      <c r="H90" s="16">
        <v>0.49322580645161301</v>
      </c>
      <c r="I90" s="16">
        <v>0.4703225806451613</v>
      </c>
      <c r="J90" s="16">
        <v>0.58033333333333326</v>
      </c>
      <c r="K90" s="16">
        <v>0.43299999999999988</v>
      </c>
      <c r="L90" s="16">
        <v>0.45633333333333331</v>
      </c>
      <c r="M90" s="16">
        <v>0.34666666666666662</v>
      </c>
      <c r="N90" s="16">
        <v>0.25964285714285718</v>
      </c>
    </row>
    <row r="91" spans="1:14" x14ac:dyDescent="0.25">
      <c r="A91" s="95"/>
      <c r="B91" s="4" t="s">
        <v>5</v>
      </c>
      <c r="C91" s="16">
        <v>9.4031030396456661E-2</v>
      </c>
      <c r="D91" s="16">
        <v>0.26504716561397151</v>
      </c>
      <c r="E91" s="16">
        <v>0.21228404586551539</v>
      </c>
      <c r="F91" s="16">
        <v>9.9096218312663006E-2</v>
      </c>
      <c r="G91" s="16">
        <v>7.224231179096656E-2</v>
      </c>
      <c r="H91" s="16">
        <v>9.4494694622650421E-2</v>
      </c>
      <c r="I91" s="16">
        <v>7.5607930402735848E-2</v>
      </c>
      <c r="J91" s="16">
        <v>8.0750075620049308E-2</v>
      </c>
      <c r="K91" s="16">
        <v>8.1373977031548819E-2</v>
      </c>
      <c r="L91" s="16">
        <v>8.151510684332175E-2</v>
      </c>
      <c r="M91" s="16">
        <v>0.1193468816556157</v>
      </c>
      <c r="N91" s="16">
        <v>9.0368879552279457E-2</v>
      </c>
    </row>
    <row r="92" spans="1:14" ht="15" customHeight="1" x14ac:dyDescent="0.25">
      <c r="A92" s="95"/>
      <c r="B92" s="4" t="s">
        <v>9</v>
      </c>
      <c r="C92" s="16">
        <v>7.0000000000000007E-2</v>
      </c>
      <c r="D92" s="16">
        <v>-0.24</v>
      </c>
      <c r="E92" s="16">
        <v>-0.04</v>
      </c>
      <c r="F92" s="16">
        <v>0.1</v>
      </c>
      <c r="G92" s="16">
        <v>0.2</v>
      </c>
      <c r="H92" s="16">
        <v>0.28000000000000003</v>
      </c>
      <c r="I92" s="16">
        <v>0.34</v>
      </c>
      <c r="J92" s="16">
        <v>0.42</v>
      </c>
      <c r="K92" s="16">
        <v>0.26</v>
      </c>
      <c r="L92" s="16">
        <v>0.31</v>
      </c>
      <c r="M92" s="16">
        <v>0.13</v>
      </c>
      <c r="N92" s="16">
        <v>0.1</v>
      </c>
    </row>
    <row r="93" spans="1:14" x14ac:dyDescent="0.25">
      <c r="A93" s="95"/>
      <c r="B93" s="4" t="s">
        <v>10</v>
      </c>
      <c r="C93" s="16">
        <v>0.49</v>
      </c>
      <c r="D93" s="16">
        <v>0.77</v>
      </c>
      <c r="E93" s="16">
        <v>0.84</v>
      </c>
      <c r="F93" s="16">
        <v>0.6</v>
      </c>
      <c r="G93" s="16">
        <v>0.51</v>
      </c>
      <c r="H93" s="16">
        <v>0.7</v>
      </c>
      <c r="I93" s="16">
        <v>0.64</v>
      </c>
      <c r="J93" s="16">
        <v>0.72</v>
      </c>
      <c r="K93" s="16">
        <v>0.64</v>
      </c>
      <c r="L93" s="16">
        <v>0.68</v>
      </c>
      <c r="M93" s="16">
        <v>0.64</v>
      </c>
      <c r="N93" s="16">
        <v>0.5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6.2350000000000003</v>
      </c>
      <c r="E94" s="17">
        <v>6.18</v>
      </c>
      <c r="F94" s="17">
        <v>6.3</v>
      </c>
      <c r="G94" s="17">
        <v>6.3</v>
      </c>
      <c r="H94" s="17">
        <v>6.4</v>
      </c>
      <c r="I94" s="17">
        <v>6.5</v>
      </c>
      <c r="J94" s="17">
        <v>6.7</v>
      </c>
      <c r="K94" s="17">
        <v>7</v>
      </c>
      <c r="L94" s="17">
        <v>6.9</v>
      </c>
      <c r="M94" s="17">
        <v>6.77</v>
      </c>
      <c r="N94" s="17">
        <v>6.6</v>
      </c>
    </row>
    <row r="95" spans="1:14" x14ac:dyDescent="0.25">
      <c r="A95" s="86"/>
      <c r="B95" s="5" t="s">
        <v>4</v>
      </c>
      <c r="C95" s="17">
        <v>6.2675757575757558</v>
      </c>
      <c r="D95" s="17">
        <v>6.3065624999999983</v>
      </c>
      <c r="E95" s="17">
        <v>6.3065624999999983</v>
      </c>
      <c r="F95" s="17">
        <v>6.3062500000000004</v>
      </c>
      <c r="G95" s="17">
        <v>6.3146874999999998</v>
      </c>
      <c r="H95" s="17">
        <v>6.4061290322580637</v>
      </c>
      <c r="I95" s="17">
        <v>6.6687500000000002</v>
      </c>
      <c r="J95" s="17">
        <v>6.8677419354838696</v>
      </c>
      <c r="K95" s="17">
        <v>7.0480645161290338</v>
      </c>
      <c r="L95" s="17">
        <v>6.9441935483870978</v>
      </c>
      <c r="M95" s="17">
        <v>6.8325806451612898</v>
      </c>
      <c r="N95" s="17">
        <v>6.7306896551724096</v>
      </c>
    </row>
    <row r="96" spans="1:14" x14ac:dyDescent="0.25">
      <c r="A96" s="86"/>
      <c r="B96" s="5" t="s">
        <v>5</v>
      </c>
      <c r="C96" s="17">
        <v>0.31219014941849038</v>
      </c>
      <c r="D96" s="17">
        <v>0.40132529943643219</v>
      </c>
      <c r="E96" s="17">
        <v>0.40215234936125172</v>
      </c>
      <c r="F96" s="17">
        <v>0.41903691422578881</v>
      </c>
      <c r="G96" s="17">
        <v>0.4089481738203114</v>
      </c>
      <c r="H96" s="17">
        <v>0.37799186428065568</v>
      </c>
      <c r="I96" s="17">
        <v>0.52608566700895598</v>
      </c>
      <c r="J96" s="17">
        <v>0.49352277676191958</v>
      </c>
      <c r="K96" s="17">
        <v>0.48978511856281609</v>
      </c>
      <c r="L96" s="17">
        <v>0.52398329613037842</v>
      </c>
      <c r="M96" s="17">
        <v>0.59001676666535241</v>
      </c>
      <c r="N96" s="17">
        <v>0.68266249261090517</v>
      </c>
    </row>
    <row r="97" spans="1:14" x14ac:dyDescent="0.25">
      <c r="A97" s="86"/>
      <c r="B97" s="5" t="s">
        <v>9</v>
      </c>
      <c r="C97" s="17">
        <v>5.88</v>
      </c>
      <c r="D97" s="17">
        <v>5.86</v>
      </c>
      <c r="E97" s="17">
        <v>5.8</v>
      </c>
      <c r="F97" s="17">
        <v>5.6</v>
      </c>
      <c r="G97" s="17">
        <v>5.5</v>
      </c>
      <c r="H97" s="17">
        <v>5.7</v>
      </c>
      <c r="I97" s="17">
        <v>6.1</v>
      </c>
      <c r="J97" s="17">
        <v>5.9</v>
      </c>
      <c r="K97" s="17">
        <v>5.85</v>
      </c>
      <c r="L97" s="17">
        <v>5.8</v>
      </c>
      <c r="M97" s="17">
        <v>5.75</v>
      </c>
      <c r="N97" s="17">
        <v>5.7</v>
      </c>
    </row>
    <row r="98" spans="1:14" x14ac:dyDescent="0.25">
      <c r="A98" s="86"/>
      <c r="B98" s="33" t="s">
        <v>10</v>
      </c>
      <c r="C98" s="14">
        <v>6.95</v>
      </c>
      <c r="D98" s="14">
        <v>7.5</v>
      </c>
      <c r="E98" s="14">
        <v>7.3</v>
      </c>
      <c r="F98" s="14">
        <v>7.1</v>
      </c>
      <c r="G98" s="14">
        <v>7.1</v>
      </c>
      <c r="H98" s="14">
        <v>7.2</v>
      </c>
      <c r="I98" s="14">
        <v>8.1</v>
      </c>
      <c r="J98" s="14">
        <v>8.15</v>
      </c>
      <c r="K98" s="14">
        <v>8.1199999999999992</v>
      </c>
      <c r="L98" s="14">
        <v>8.18</v>
      </c>
      <c r="M98" s="17">
        <v>8.2200000000000006</v>
      </c>
      <c r="N98" s="17">
        <v>8.48</v>
      </c>
    </row>
    <row r="99" spans="1:14" ht="15" customHeight="1" x14ac:dyDescent="0.25">
      <c r="A99" s="95" t="s">
        <v>40</v>
      </c>
      <c r="B99" s="4" t="s">
        <v>3</v>
      </c>
      <c r="C99" s="16">
        <v>104108</v>
      </c>
      <c r="D99" s="16">
        <v>104198</v>
      </c>
      <c r="E99" s="16">
        <v>104421</v>
      </c>
      <c r="F99" s="16">
        <v>104899</v>
      </c>
      <c r="G99" s="16">
        <v>105165</v>
      </c>
      <c r="H99" s="16">
        <v>104960</v>
      </c>
      <c r="I99" s="16">
        <v>104021.5</v>
      </c>
      <c r="J99" s="16">
        <v>103823</v>
      </c>
      <c r="K99" s="16">
        <v>103773</v>
      </c>
      <c r="L99" s="16">
        <v>103873</v>
      </c>
      <c r="M99" s="16">
        <v>104234</v>
      </c>
      <c r="N99" s="16">
        <v>104704.5</v>
      </c>
    </row>
    <row r="100" spans="1:14" x14ac:dyDescent="0.25">
      <c r="A100" s="95"/>
      <c r="B100" s="4" t="s">
        <v>4</v>
      </c>
      <c r="C100" s="16">
        <v>103975.37857142861</v>
      </c>
      <c r="D100" s="16">
        <v>104250.1959259259</v>
      </c>
      <c r="E100" s="16">
        <v>104658.3025925926</v>
      </c>
      <c r="F100" s="16">
        <v>104760.5837037037</v>
      </c>
      <c r="G100" s="16">
        <v>104966.6125925926</v>
      </c>
      <c r="H100" s="16">
        <v>104719.7403703704</v>
      </c>
      <c r="I100" s="16">
        <v>104103.6626923077</v>
      </c>
      <c r="J100" s="16">
        <v>103879.212</v>
      </c>
      <c r="K100" s="16">
        <v>103727.2108</v>
      </c>
      <c r="L100" s="16">
        <v>104046.34</v>
      </c>
      <c r="M100" s="16">
        <v>104300.47440000001</v>
      </c>
      <c r="N100" s="16">
        <v>104908.91</v>
      </c>
    </row>
    <row r="101" spans="1:14" x14ac:dyDescent="0.25">
      <c r="A101" s="95"/>
      <c r="B101" s="4" t="s">
        <v>5</v>
      </c>
      <c r="C101" s="16">
        <v>958.45676069596902</v>
      </c>
      <c r="D101" s="16">
        <v>1178.818804175995</v>
      </c>
      <c r="E101" s="16">
        <v>1674.4004462070641</v>
      </c>
      <c r="F101" s="16">
        <v>1484.3587826505809</v>
      </c>
      <c r="G101" s="16">
        <v>1634.166221176818</v>
      </c>
      <c r="H101" s="16">
        <v>2143.8160006264889</v>
      </c>
      <c r="I101" s="16">
        <v>1772.6354861337029</v>
      </c>
      <c r="J101" s="16">
        <v>1873.3254361406821</v>
      </c>
      <c r="K101" s="16">
        <v>1829.7872006759881</v>
      </c>
      <c r="L101" s="16">
        <v>1894.5587619196899</v>
      </c>
      <c r="M101" s="16">
        <v>1962.30716003314</v>
      </c>
      <c r="N101" s="16">
        <v>1547.3998525998691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101852.6</v>
      </c>
    </row>
    <row r="103" spans="1:14" ht="15.75" thickBot="1" x14ac:dyDescent="0.3">
      <c r="A103" s="99"/>
      <c r="B103" s="7" t="s">
        <v>10</v>
      </c>
      <c r="C103" s="32">
        <v>106039</v>
      </c>
      <c r="D103" s="32">
        <v>107210</v>
      </c>
      <c r="E103" s="32">
        <v>109917</v>
      </c>
      <c r="F103" s="32">
        <v>109250</v>
      </c>
      <c r="G103" s="32">
        <v>110049</v>
      </c>
      <c r="H103" s="32">
        <v>110694</v>
      </c>
      <c r="I103" s="32">
        <v>108675</v>
      </c>
      <c r="J103" s="32">
        <v>109449</v>
      </c>
      <c r="K103" s="32">
        <v>109000</v>
      </c>
      <c r="L103" s="32">
        <v>109000</v>
      </c>
      <c r="M103" s="32">
        <v>109000</v>
      </c>
      <c r="N103" s="32">
        <v>109000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42522</v>
      </c>
      <c r="C10" s="3"/>
    </row>
    <row r="11" spans="1:6" ht="15.75" x14ac:dyDescent="0.25">
      <c r="A11" s="1" t="s">
        <v>0</v>
      </c>
      <c r="B11" s="2">
        <v>42522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1273076.6499999999</v>
      </c>
      <c r="D15" s="11">
        <v>1374748.81</v>
      </c>
      <c r="E15" s="11">
        <v>1492881</v>
      </c>
      <c r="F15" s="11">
        <v>1597092.45</v>
      </c>
    </row>
    <row r="16" spans="1:6" x14ac:dyDescent="0.25">
      <c r="A16" s="95"/>
      <c r="B16" s="12" t="s">
        <v>4</v>
      </c>
      <c r="C16" s="13">
        <v>1274859.05</v>
      </c>
      <c r="D16" s="13">
        <v>1372039.34</v>
      </c>
      <c r="E16" s="13">
        <v>1483353.38</v>
      </c>
      <c r="F16" s="13">
        <v>1604004.69</v>
      </c>
    </row>
    <row r="17" spans="1:6" x14ac:dyDescent="0.25">
      <c r="A17" s="95"/>
      <c r="B17" s="12" t="s">
        <v>5</v>
      </c>
      <c r="C17" s="13">
        <v>38023.65</v>
      </c>
      <c r="D17" s="13">
        <v>50512.36</v>
      </c>
      <c r="E17" s="13">
        <v>53409.35</v>
      </c>
      <c r="F17" s="13">
        <v>59056.56</v>
      </c>
    </row>
    <row r="18" spans="1:6" x14ac:dyDescent="0.25">
      <c r="A18" s="95"/>
      <c r="B18" s="12" t="s">
        <v>9</v>
      </c>
      <c r="C18" s="13">
        <v>1181591</v>
      </c>
      <c r="D18" s="13">
        <v>1254451</v>
      </c>
      <c r="E18" s="13">
        <v>1355930</v>
      </c>
      <c r="F18" s="13">
        <v>1533390.59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1554685.4</v>
      </c>
      <c r="F19" s="13">
        <v>1684023</v>
      </c>
    </row>
    <row r="20" spans="1:6" ht="15" customHeight="1" x14ac:dyDescent="0.25">
      <c r="A20" s="86" t="s">
        <v>6</v>
      </c>
      <c r="B20" s="5" t="s">
        <v>3</v>
      </c>
      <c r="C20" s="14">
        <v>1086631</v>
      </c>
      <c r="D20" s="14">
        <v>1175826</v>
      </c>
      <c r="E20" s="14">
        <v>1274361.5</v>
      </c>
      <c r="F20" s="14">
        <v>1366112.16</v>
      </c>
    </row>
    <row r="21" spans="1:6" x14ac:dyDescent="0.25">
      <c r="A21" s="86"/>
      <c r="B21" s="5" t="s">
        <v>4</v>
      </c>
      <c r="C21" s="14">
        <v>1082859.68</v>
      </c>
      <c r="D21" s="14">
        <v>1173712.92</v>
      </c>
      <c r="E21" s="14">
        <v>1272147.03</v>
      </c>
      <c r="F21" s="14">
        <v>1400652.33</v>
      </c>
    </row>
    <row r="22" spans="1:6" x14ac:dyDescent="0.25">
      <c r="A22" s="86"/>
      <c r="B22" s="5" t="s">
        <v>5</v>
      </c>
      <c r="C22" s="14">
        <v>26877.14</v>
      </c>
      <c r="D22" s="14">
        <v>29367.439999999999</v>
      </c>
      <c r="E22" s="14">
        <v>40057.06</v>
      </c>
      <c r="F22" s="14">
        <v>104777.82</v>
      </c>
    </row>
    <row r="23" spans="1:6" x14ac:dyDescent="0.25">
      <c r="A23" s="86"/>
      <c r="B23" s="5" t="s">
        <v>9</v>
      </c>
      <c r="C23" s="14">
        <v>1000000</v>
      </c>
      <c r="D23" s="14">
        <v>1125510.98</v>
      </c>
      <c r="E23" s="14">
        <v>1198669.19</v>
      </c>
      <c r="F23" s="14">
        <v>1282576.03</v>
      </c>
    </row>
    <row r="24" spans="1:6" x14ac:dyDescent="0.25">
      <c r="A24" s="86"/>
      <c r="B24" s="5" t="s">
        <v>10</v>
      </c>
      <c r="C24" s="14">
        <v>1121311.8700000001</v>
      </c>
      <c r="D24" s="14">
        <v>1232394</v>
      </c>
      <c r="E24" s="14">
        <v>1353780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1225177.43</v>
      </c>
      <c r="D25" s="12">
        <v>1283494</v>
      </c>
      <c r="E25" s="12">
        <v>1378028.1</v>
      </c>
      <c r="F25" s="12">
        <v>1460364</v>
      </c>
    </row>
    <row r="26" spans="1:6" x14ac:dyDescent="0.25">
      <c r="A26" s="95"/>
      <c r="B26" s="4" t="s">
        <v>4</v>
      </c>
      <c r="C26" s="12">
        <v>1221639.01</v>
      </c>
      <c r="D26" s="12">
        <v>1288689.8799999999</v>
      </c>
      <c r="E26" s="12">
        <v>1370805.45</v>
      </c>
      <c r="F26" s="12">
        <v>1445688.19</v>
      </c>
    </row>
    <row r="27" spans="1:6" x14ac:dyDescent="0.25">
      <c r="A27" s="95"/>
      <c r="B27" s="4" t="s">
        <v>5</v>
      </c>
      <c r="C27" s="12">
        <v>27777.22</v>
      </c>
      <c r="D27" s="12">
        <v>41228.639999999999</v>
      </c>
      <c r="E27" s="12">
        <v>54048.77</v>
      </c>
      <c r="F27" s="12">
        <v>100814</v>
      </c>
    </row>
    <row r="28" spans="1:6" x14ac:dyDescent="0.25">
      <c r="A28" s="95"/>
      <c r="B28" s="4" t="s">
        <v>9</v>
      </c>
      <c r="C28" s="12">
        <v>1130000</v>
      </c>
      <c r="D28" s="12">
        <v>1224500</v>
      </c>
      <c r="E28" s="12">
        <v>1286574.0800000001</v>
      </c>
      <c r="F28" s="12">
        <v>1305872.69</v>
      </c>
    </row>
    <row r="29" spans="1:6" x14ac:dyDescent="0.25">
      <c r="A29" s="95"/>
      <c r="B29" s="4" t="s">
        <v>10</v>
      </c>
      <c r="C29" s="12">
        <v>1271774.23</v>
      </c>
      <c r="D29" s="12">
        <v>1380447</v>
      </c>
      <c r="E29" s="12">
        <v>1522923</v>
      </c>
      <c r="F29" s="12">
        <v>1680104</v>
      </c>
    </row>
    <row r="30" spans="1:6" ht="15" customHeight="1" x14ac:dyDescent="0.25">
      <c r="A30" s="96" t="s">
        <v>8</v>
      </c>
      <c r="B30" s="5" t="s">
        <v>3</v>
      </c>
      <c r="C30" s="14">
        <v>-134178.07999999999</v>
      </c>
      <c r="D30" s="14">
        <v>-104843</v>
      </c>
      <c r="E30" s="14">
        <v>-81660.14</v>
      </c>
      <c r="F30" s="14">
        <v>-26178</v>
      </c>
    </row>
    <row r="31" spans="1:6" x14ac:dyDescent="0.25">
      <c r="A31" s="96"/>
      <c r="B31" s="5" t="s">
        <v>4</v>
      </c>
      <c r="C31" s="14">
        <v>-138237.76999999999</v>
      </c>
      <c r="D31" s="14">
        <v>-110842.85</v>
      </c>
      <c r="E31" s="14">
        <v>-93784.8</v>
      </c>
      <c r="F31" s="14">
        <v>-32178.880000000001</v>
      </c>
    </row>
    <row r="32" spans="1:6" x14ac:dyDescent="0.25">
      <c r="A32" s="96"/>
      <c r="B32" s="5" t="s">
        <v>5</v>
      </c>
      <c r="C32" s="14">
        <v>21989.1</v>
      </c>
      <c r="D32" s="14">
        <v>36333.24</v>
      </c>
      <c r="E32" s="14">
        <v>40468.68</v>
      </c>
      <c r="F32" s="14">
        <v>92941.01</v>
      </c>
    </row>
    <row r="33" spans="1:14" ht="15" customHeight="1" x14ac:dyDescent="0.25">
      <c r="A33" s="96"/>
      <c r="B33" s="5" t="s">
        <v>9</v>
      </c>
      <c r="C33" s="14">
        <v>-174820</v>
      </c>
      <c r="D33" s="14">
        <v>-195982</v>
      </c>
      <c r="E33" s="14">
        <v>-187731</v>
      </c>
      <c r="F33" s="14">
        <v>-195445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79</v>
      </c>
      <c r="E35" s="12">
        <v>82.38</v>
      </c>
      <c r="F35" s="12">
        <v>81.28</v>
      </c>
    </row>
    <row r="36" spans="1:14" x14ac:dyDescent="0.25">
      <c r="A36" s="97"/>
      <c r="B36" s="4" t="s">
        <v>4</v>
      </c>
      <c r="C36" s="12">
        <v>73.89</v>
      </c>
      <c r="D36" s="12">
        <v>79.010000000000005</v>
      </c>
      <c r="E36" s="12">
        <v>82.14</v>
      </c>
      <c r="F36" s="12">
        <v>84.2</v>
      </c>
    </row>
    <row r="37" spans="1:14" x14ac:dyDescent="0.25">
      <c r="A37" s="97"/>
      <c r="B37" s="4" t="s">
        <v>5</v>
      </c>
      <c r="C37" s="12">
        <v>1.77</v>
      </c>
      <c r="D37" s="12">
        <v>2.59</v>
      </c>
      <c r="E37" s="12">
        <v>3.91</v>
      </c>
      <c r="F37" s="12">
        <v>5.87</v>
      </c>
    </row>
    <row r="38" spans="1:14" x14ac:dyDescent="0.25">
      <c r="A38" s="97"/>
      <c r="B38" s="4" t="s">
        <v>9</v>
      </c>
      <c r="C38" s="12">
        <v>70</v>
      </c>
      <c r="D38" s="12">
        <v>74.2</v>
      </c>
      <c r="E38" s="12">
        <v>76.8</v>
      </c>
      <c r="F38" s="12">
        <v>77.2</v>
      </c>
    </row>
    <row r="39" spans="1:14" ht="15.75" thickBot="1" x14ac:dyDescent="0.3">
      <c r="A39" s="98"/>
      <c r="B39" s="7" t="s">
        <v>10</v>
      </c>
      <c r="C39" s="15">
        <v>76.760000000000005</v>
      </c>
      <c r="D39" s="15">
        <v>82.5</v>
      </c>
      <c r="E39" s="15">
        <v>91.1</v>
      </c>
      <c r="F39" s="15">
        <v>99.8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42522</v>
      </c>
      <c r="D43" s="9">
        <v>42552</v>
      </c>
      <c r="E43" s="9">
        <v>42583</v>
      </c>
      <c r="F43" s="9">
        <v>42614</v>
      </c>
      <c r="G43" s="9">
        <v>42644</v>
      </c>
      <c r="H43" s="9">
        <v>42675</v>
      </c>
      <c r="I43" s="9">
        <v>42705</v>
      </c>
      <c r="J43" s="9">
        <v>42736</v>
      </c>
      <c r="K43" s="9">
        <v>42767</v>
      </c>
      <c r="L43" s="9">
        <v>42795</v>
      </c>
      <c r="M43" s="9">
        <v>42826</v>
      </c>
      <c r="N43" s="9">
        <v>42856</v>
      </c>
    </row>
    <row r="44" spans="1:14" ht="15" customHeight="1" x14ac:dyDescent="0.25">
      <c r="A44" s="94" t="s">
        <v>11</v>
      </c>
      <c r="B44" s="4" t="s">
        <v>3</v>
      </c>
      <c r="C44" s="16">
        <v>98485.31</v>
      </c>
      <c r="D44" s="16">
        <v>107333.54</v>
      </c>
      <c r="E44" s="16">
        <v>96777.53</v>
      </c>
      <c r="F44" s="16">
        <v>99286</v>
      </c>
      <c r="G44" s="16">
        <v>106734.39999999999</v>
      </c>
      <c r="H44" s="16">
        <v>99909.5</v>
      </c>
      <c r="I44" s="16">
        <v>128579.3</v>
      </c>
      <c r="J44" s="16">
        <v>137618.82999999999</v>
      </c>
      <c r="K44" s="16">
        <v>95963.49</v>
      </c>
      <c r="L44" s="16">
        <v>103592.94</v>
      </c>
      <c r="M44" s="16">
        <v>123003.35</v>
      </c>
      <c r="N44" s="16">
        <v>103072.18</v>
      </c>
    </row>
    <row r="45" spans="1:14" x14ac:dyDescent="0.25">
      <c r="A45" s="95"/>
      <c r="B45" s="4" t="s">
        <v>4</v>
      </c>
      <c r="C45" s="16">
        <v>99279.92</v>
      </c>
      <c r="D45" s="16">
        <v>107306.6</v>
      </c>
      <c r="E45" s="16">
        <v>97268.12</v>
      </c>
      <c r="F45" s="16">
        <v>99128.67</v>
      </c>
      <c r="G45" s="16">
        <v>108917.4</v>
      </c>
      <c r="H45" s="16">
        <v>101544.96000000001</v>
      </c>
      <c r="I45" s="16">
        <v>128794.43</v>
      </c>
      <c r="J45" s="16">
        <v>138202.85999999999</v>
      </c>
      <c r="K45" s="16">
        <v>95525.62</v>
      </c>
      <c r="L45" s="16">
        <v>103846.11</v>
      </c>
      <c r="M45" s="16">
        <v>123825.13</v>
      </c>
      <c r="N45" s="16">
        <v>102454.67</v>
      </c>
    </row>
    <row r="46" spans="1:14" x14ac:dyDescent="0.25">
      <c r="A46" s="95"/>
      <c r="B46" s="4" t="s">
        <v>5</v>
      </c>
      <c r="C46" s="16">
        <v>4307.66</v>
      </c>
      <c r="D46" s="16">
        <v>3381.25</v>
      </c>
      <c r="E46" s="16">
        <v>1976.98</v>
      </c>
      <c r="F46" s="16">
        <v>2635.04</v>
      </c>
      <c r="G46" s="16">
        <v>3657.05</v>
      </c>
      <c r="H46" s="16">
        <v>5839</v>
      </c>
      <c r="I46" s="16">
        <v>6522.43</v>
      </c>
      <c r="J46" s="16">
        <v>3763.69</v>
      </c>
      <c r="K46" s="16">
        <v>4130.72</v>
      </c>
      <c r="L46" s="16">
        <v>2952.22</v>
      </c>
      <c r="M46" s="16">
        <v>3977.56</v>
      </c>
      <c r="N46" s="16">
        <v>4899.5200000000004</v>
      </c>
    </row>
    <row r="47" spans="1:14" ht="15" customHeight="1" x14ac:dyDescent="0.25">
      <c r="A47" s="95"/>
      <c r="B47" s="4" t="s">
        <v>9</v>
      </c>
      <c r="C47" s="16">
        <v>92794</v>
      </c>
      <c r="D47" s="16">
        <v>97598</v>
      </c>
      <c r="E47" s="16">
        <v>94370</v>
      </c>
      <c r="F47" s="16">
        <v>95886.8</v>
      </c>
      <c r="G47" s="16">
        <v>104565.36</v>
      </c>
      <c r="H47" s="16">
        <v>93863.039999999994</v>
      </c>
      <c r="I47" s="16">
        <v>116486.08</v>
      </c>
      <c r="J47" s="16">
        <v>133266.4</v>
      </c>
      <c r="K47" s="16">
        <v>88140.9</v>
      </c>
      <c r="L47" s="16">
        <v>100750</v>
      </c>
      <c r="M47" s="16">
        <v>118288.39</v>
      </c>
      <c r="N47" s="16">
        <v>92415.23</v>
      </c>
    </row>
    <row r="48" spans="1:14" x14ac:dyDescent="0.25">
      <c r="A48" s="95"/>
      <c r="B48" s="4" t="s">
        <v>10</v>
      </c>
      <c r="C48" s="16">
        <v>110168.3</v>
      </c>
      <c r="D48" s="16">
        <v>113689.3</v>
      </c>
      <c r="E48" s="16">
        <v>101045</v>
      </c>
      <c r="F48" s="16">
        <v>104787.9</v>
      </c>
      <c r="G48" s="16">
        <v>115865.60000000001</v>
      </c>
      <c r="H48" s="16">
        <v>117732.98</v>
      </c>
      <c r="I48" s="16">
        <v>140934</v>
      </c>
      <c r="J48" s="16">
        <v>146206</v>
      </c>
      <c r="K48" s="16">
        <v>102463</v>
      </c>
      <c r="L48" s="16">
        <v>110330</v>
      </c>
      <c r="M48" s="16">
        <v>131435.29999999999</v>
      </c>
      <c r="N48" s="16">
        <v>111118.3</v>
      </c>
    </row>
    <row r="49" spans="1:14" ht="15" customHeight="1" x14ac:dyDescent="0.25">
      <c r="A49" s="86" t="s">
        <v>6</v>
      </c>
      <c r="B49" s="5" t="s">
        <v>3</v>
      </c>
      <c r="C49" s="17">
        <v>82903.509999999995</v>
      </c>
      <c r="D49" s="17">
        <v>93049.84</v>
      </c>
      <c r="E49" s="17">
        <v>81676.800000000003</v>
      </c>
      <c r="F49" s="17">
        <v>84884.7</v>
      </c>
      <c r="G49" s="17">
        <v>93390</v>
      </c>
      <c r="H49" s="17">
        <v>81875.360000000001</v>
      </c>
      <c r="I49" s="17">
        <v>107784</v>
      </c>
      <c r="J49" s="17">
        <v>120268</v>
      </c>
      <c r="K49" s="17">
        <v>75103.61</v>
      </c>
      <c r="L49" s="17">
        <v>89256</v>
      </c>
      <c r="M49" s="17">
        <v>108732</v>
      </c>
      <c r="N49" s="17">
        <v>83584.95</v>
      </c>
    </row>
    <row r="50" spans="1:14" x14ac:dyDescent="0.25">
      <c r="A50" s="86"/>
      <c r="B50" s="5" t="s">
        <v>4</v>
      </c>
      <c r="C50" s="17">
        <v>82924.19</v>
      </c>
      <c r="D50" s="17">
        <v>93089.67</v>
      </c>
      <c r="E50" s="17">
        <v>83190.36</v>
      </c>
      <c r="F50" s="17">
        <v>84959.27</v>
      </c>
      <c r="G50" s="17">
        <v>92602.38</v>
      </c>
      <c r="H50" s="17">
        <v>83967.59</v>
      </c>
      <c r="I50" s="17">
        <v>106555.77</v>
      </c>
      <c r="J50" s="17">
        <v>120228.08</v>
      </c>
      <c r="K50" s="17">
        <v>75336.59</v>
      </c>
      <c r="L50" s="17">
        <v>90266</v>
      </c>
      <c r="M50" s="17">
        <v>108620.99</v>
      </c>
      <c r="N50" s="17">
        <v>83440.97</v>
      </c>
    </row>
    <row r="51" spans="1:14" x14ac:dyDescent="0.25">
      <c r="A51" s="86"/>
      <c r="B51" s="5" t="s">
        <v>5</v>
      </c>
      <c r="C51" s="17">
        <v>4430.99</v>
      </c>
      <c r="D51" s="17">
        <v>5023.58</v>
      </c>
      <c r="E51" s="17">
        <v>4814.45</v>
      </c>
      <c r="F51" s="17">
        <v>3058.1</v>
      </c>
      <c r="G51" s="17">
        <v>4074.16</v>
      </c>
      <c r="H51" s="17">
        <v>6105.43</v>
      </c>
      <c r="I51" s="17">
        <v>8923.36</v>
      </c>
      <c r="J51" s="17">
        <v>6137.71</v>
      </c>
      <c r="K51" s="17">
        <v>2287.1799999999998</v>
      </c>
      <c r="L51" s="17">
        <v>3308.71</v>
      </c>
      <c r="M51" s="17">
        <v>3579.89</v>
      </c>
      <c r="N51" s="17">
        <v>3237.91</v>
      </c>
    </row>
    <row r="52" spans="1:14" ht="15" customHeight="1" x14ac:dyDescent="0.25">
      <c r="A52" s="86"/>
      <c r="B52" s="5" t="s">
        <v>9</v>
      </c>
      <c r="C52" s="17">
        <v>74242</v>
      </c>
      <c r="D52" s="17">
        <v>81417</v>
      </c>
      <c r="E52" s="17">
        <v>78580.789999999994</v>
      </c>
      <c r="F52" s="17">
        <v>79839.09</v>
      </c>
      <c r="G52" s="17">
        <v>85766</v>
      </c>
      <c r="H52" s="17">
        <v>76408.479999999996</v>
      </c>
      <c r="I52" s="17">
        <v>80943</v>
      </c>
      <c r="J52" s="17">
        <v>110611.11</v>
      </c>
      <c r="K52" s="17">
        <v>71826.320000000007</v>
      </c>
      <c r="L52" s="17">
        <v>83944.68</v>
      </c>
      <c r="M52" s="17">
        <v>102092.78</v>
      </c>
      <c r="N52" s="17">
        <v>76704.639999999999</v>
      </c>
    </row>
    <row r="53" spans="1:14" x14ac:dyDescent="0.25">
      <c r="A53" s="86"/>
      <c r="B53" s="5" t="s">
        <v>10</v>
      </c>
      <c r="C53" s="17">
        <v>94280</v>
      </c>
      <c r="D53" s="17">
        <v>102305.9</v>
      </c>
      <c r="E53" s="17">
        <v>95637</v>
      </c>
      <c r="F53" s="17">
        <v>90902.49</v>
      </c>
      <c r="G53" s="17">
        <v>98942.36</v>
      </c>
      <c r="H53" s="17">
        <v>98040.91</v>
      </c>
      <c r="I53" s="17">
        <v>119284.56</v>
      </c>
      <c r="J53" s="17">
        <v>135527</v>
      </c>
      <c r="K53" s="17">
        <v>80653</v>
      </c>
      <c r="L53" s="17">
        <v>96449</v>
      </c>
      <c r="M53" s="17">
        <v>114777.35</v>
      </c>
      <c r="N53" s="17">
        <v>89352.01</v>
      </c>
    </row>
    <row r="54" spans="1:14" ht="15" customHeight="1" x14ac:dyDescent="0.25">
      <c r="A54" s="95" t="s">
        <v>7</v>
      </c>
      <c r="B54" s="4" t="s">
        <v>3</v>
      </c>
      <c r="C54" s="16">
        <v>96572</v>
      </c>
      <c r="D54" s="16">
        <v>107812.52</v>
      </c>
      <c r="E54" s="16">
        <v>93821</v>
      </c>
      <c r="F54" s="16">
        <v>98519.58</v>
      </c>
      <c r="G54" s="16">
        <v>108501.16</v>
      </c>
      <c r="H54" s="16">
        <v>105839.81</v>
      </c>
      <c r="I54" s="16">
        <v>120767.94</v>
      </c>
      <c r="J54" s="16">
        <v>114884.18</v>
      </c>
      <c r="K54" s="16">
        <v>95703.79</v>
      </c>
      <c r="L54" s="16">
        <v>98000</v>
      </c>
      <c r="M54" s="16">
        <v>100000</v>
      </c>
      <c r="N54" s="16">
        <v>98686.05</v>
      </c>
    </row>
    <row r="55" spans="1:14" x14ac:dyDescent="0.25">
      <c r="A55" s="95"/>
      <c r="B55" s="4" t="s">
        <v>4</v>
      </c>
      <c r="C55" s="16">
        <v>96451.73</v>
      </c>
      <c r="D55" s="16">
        <v>108706.55</v>
      </c>
      <c r="E55" s="16">
        <v>95707.66</v>
      </c>
      <c r="F55" s="16">
        <v>100185.89</v>
      </c>
      <c r="G55" s="16">
        <v>108946.05</v>
      </c>
      <c r="H55" s="16">
        <v>105251.73</v>
      </c>
      <c r="I55" s="16">
        <v>124334.21</v>
      </c>
      <c r="J55" s="16">
        <v>115230.52</v>
      </c>
      <c r="K55" s="16">
        <v>94831.33</v>
      </c>
      <c r="L55" s="16">
        <v>97309.55</v>
      </c>
      <c r="M55" s="16">
        <v>100115.34</v>
      </c>
      <c r="N55" s="16">
        <v>97992.95</v>
      </c>
    </row>
    <row r="56" spans="1:14" x14ac:dyDescent="0.25">
      <c r="A56" s="95"/>
      <c r="B56" s="4" t="s">
        <v>5</v>
      </c>
      <c r="C56" s="16">
        <v>3228.36</v>
      </c>
      <c r="D56" s="16">
        <v>5933.28</v>
      </c>
      <c r="E56" s="16">
        <v>4832.62</v>
      </c>
      <c r="F56" s="16">
        <v>5138.7</v>
      </c>
      <c r="G56" s="16">
        <v>8343.82</v>
      </c>
      <c r="H56" s="16">
        <v>5727.57</v>
      </c>
      <c r="I56" s="16">
        <v>12759.61</v>
      </c>
      <c r="J56" s="16">
        <v>7210.4</v>
      </c>
      <c r="K56" s="16">
        <v>3794.21</v>
      </c>
      <c r="L56" s="16">
        <v>2386.2800000000002</v>
      </c>
      <c r="M56" s="16">
        <v>4185.76</v>
      </c>
      <c r="N56" s="16">
        <v>5220.29</v>
      </c>
    </row>
    <row r="57" spans="1:14" ht="15" customHeight="1" x14ac:dyDescent="0.25">
      <c r="A57" s="95"/>
      <c r="B57" s="4" t="s">
        <v>9</v>
      </c>
      <c r="C57" s="16">
        <v>90262</v>
      </c>
      <c r="D57" s="16">
        <v>97965</v>
      </c>
      <c r="E57" s="16">
        <v>89766</v>
      </c>
      <c r="F57" s="16">
        <v>93322</v>
      </c>
      <c r="G57" s="16">
        <v>95454.86</v>
      </c>
      <c r="H57" s="16">
        <v>92383.33</v>
      </c>
      <c r="I57" s="16">
        <v>105612.16</v>
      </c>
      <c r="J57" s="16">
        <v>104650.37</v>
      </c>
      <c r="K57" s="16">
        <v>85825.62</v>
      </c>
      <c r="L57" s="16">
        <v>93966</v>
      </c>
      <c r="M57" s="16">
        <v>92274</v>
      </c>
      <c r="N57" s="16">
        <v>85676</v>
      </c>
    </row>
    <row r="58" spans="1:14" x14ac:dyDescent="0.25">
      <c r="A58" s="95"/>
      <c r="B58" s="4" t="s">
        <v>10</v>
      </c>
      <c r="C58" s="16">
        <v>102553.91</v>
      </c>
      <c r="D58" s="16">
        <v>119151</v>
      </c>
      <c r="E58" s="16">
        <v>107406</v>
      </c>
      <c r="F58" s="16">
        <v>113681.63</v>
      </c>
      <c r="G58" s="16">
        <v>131026.67</v>
      </c>
      <c r="H58" s="16">
        <v>115210.15</v>
      </c>
      <c r="I58" s="16">
        <v>152337.84</v>
      </c>
      <c r="J58" s="16">
        <v>132157</v>
      </c>
      <c r="K58" s="16">
        <v>99207.13</v>
      </c>
      <c r="L58" s="16">
        <v>100771.61</v>
      </c>
      <c r="M58" s="16">
        <v>108896.9</v>
      </c>
      <c r="N58" s="16">
        <v>104639.69</v>
      </c>
    </row>
    <row r="59" spans="1:14" ht="15" customHeight="1" x14ac:dyDescent="0.25">
      <c r="A59" s="86" t="s">
        <v>8</v>
      </c>
      <c r="B59" s="5" t="s">
        <v>3</v>
      </c>
      <c r="C59" s="17">
        <v>-13620.19</v>
      </c>
      <c r="D59" s="17">
        <v>-14676.8</v>
      </c>
      <c r="E59" s="17">
        <v>-12706.68</v>
      </c>
      <c r="F59" s="17">
        <v>-14171.94</v>
      </c>
      <c r="G59" s="17">
        <v>-16448</v>
      </c>
      <c r="H59" s="17">
        <v>-21016.6</v>
      </c>
      <c r="I59" s="17">
        <v>-16767</v>
      </c>
      <c r="J59" s="17">
        <v>5172.41</v>
      </c>
      <c r="K59" s="17">
        <v>-21137.38</v>
      </c>
      <c r="L59" s="17">
        <v>-6514.78</v>
      </c>
      <c r="M59" s="17">
        <v>9329</v>
      </c>
      <c r="N59" s="17">
        <v>-15069.34</v>
      </c>
    </row>
    <row r="60" spans="1:14" x14ac:dyDescent="0.25">
      <c r="A60" s="86"/>
      <c r="B60" s="5" t="s">
        <v>4</v>
      </c>
      <c r="C60" s="17">
        <v>-12448.88</v>
      </c>
      <c r="D60" s="17">
        <v>-13540.59</v>
      </c>
      <c r="E60" s="17">
        <v>-12890.3</v>
      </c>
      <c r="F60" s="17">
        <v>-13872.09</v>
      </c>
      <c r="G60" s="17">
        <v>-14744.68</v>
      </c>
      <c r="H60" s="17">
        <v>-18262.560000000001</v>
      </c>
      <c r="I60" s="17">
        <v>-16283.39</v>
      </c>
      <c r="J60" s="17">
        <v>5097.8</v>
      </c>
      <c r="K60" s="17">
        <v>-20282.38</v>
      </c>
      <c r="L60" s="17">
        <v>-7043.62</v>
      </c>
      <c r="M60" s="17">
        <v>8505.65</v>
      </c>
      <c r="N60" s="17">
        <v>-14551.98</v>
      </c>
    </row>
    <row r="61" spans="1:14" x14ac:dyDescent="0.25">
      <c r="A61" s="86"/>
      <c r="B61" s="5" t="s">
        <v>5</v>
      </c>
      <c r="C61" s="17">
        <v>5700.71</v>
      </c>
      <c r="D61" s="17">
        <v>6288.04</v>
      </c>
      <c r="E61" s="17">
        <v>5278.29</v>
      </c>
      <c r="F61" s="17">
        <v>8070.3</v>
      </c>
      <c r="G61" s="17">
        <v>10707.83</v>
      </c>
      <c r="H61" s="17">
        <v>12821.96</v>
      </c>
      <c r="I61" s="17">
        <v>12410.13</v>
      </c>
      <c r="J61" s="17">
        <v>10768.32</v>
      </c>
      <c r="K61" s="17">
        <v>3746.59</v>
      </c>
      <c r="L61" s="17">
        <v>3924.87</v>
      </c>
      <c r="M61" s="17">
        <v>5300.63</v>
      </c>
      <c r="N61" s="17">
        <v>3105.47</v>
      </c>
    </row>
    <row r="62" spans="1:14" x14ac:dyDescent="0.25">
      <c r="A62" s="86"/>
      <c r="B62" s="5" t="s">
        <v>9</v>
      </c>
      <c r="C62" s="17">
        <v>-19751.07</v>
      </c>
      <c r="D62" s="17">
        <v>-23434</v>
      </c>
      <c r="E62" s="17">
        <v>-23639.34</v>
      </c>
      <c r="F62" s="17">
        <v>-29903.040000000001</v>
      </c>
      <c r="G62" s="17">
        <v>-39962.400000000001</v>
      </c>
      <c r="H62" s="17">
        <v>-33334.800000000003</v>
      </c>
      <c r="I62" s="17">
        <v>-41414.75</v>
      </c>
      <c r="J62" s="17">
        <v>-18606</v>
      </c>
      <c r="K62" s="17">
        <v>-24743.75</v>
      </c>
      <c r="L62" s="17">
        <v>-14331.95</v>
      </c>
      <c r="M62" s="17">
        <v>687.19</v>
      </c>
      <c r="N62" s="17">
        <v>-18098.64</v>
      </c>
    </row>
    <row r="63" spans="1:14" ht="15.75" thickBot="1" x14ac:dyDescent="0.3">
      <c r="A63" s="87"/>
      <c r="B63" s="6" t="s">
        <v>10</v>
      </c>
      <c r="C63" s="18">
        <v>1823</v>
      </c>
      <c r="D63" s="18">
        <v>-22.54</v>
      </c>
      <c r="E63" s="18">
        <v>2667</v>
      </c>
      <c r="F63" s="18">
        <v>9043</v>
      </c>
      <c r="G63" s="18">
        <v>10824</v>
      </c>
      <c r="H63" s="18">
        <v>14750</v>
      </c>
      <c r="I63" s="18">
        <v>11118</v>
      </c>
      <c r="J63" s="18">
        <v>25065</v>
      </c>
      <c r="K63" s="18">
        <v>-12027.21</v>
      </c>
      <c r="L63" s="18">
        <v>2483</v>
      </c>
      <c r="M63" s="18">
        <v>15095.05</v>
      </c>
      <c r="N63" s="18">
        <v>-5834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44EB-42A8-4123-9376-95AD7F0C8AE5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45870</v>
      </c>
    </row>
    <row r="11" spans="1:11" ht="15.75" x14ac:dyDescent="0.25">
      <c r="A11" s="1" t="s">
        <v>0</v>
      </c>
      <c r="B11" s="2">
        <v>45870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2882642.23</v>
      </c>
      <c r="D15" s="11">
        <v>3080107</v>
      </c>
      <c r="E15" s="11">
        <v>3263834</v>
      </c>
      <c r="F15" s="11">
        <v>3489021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2880336.9140816331</v>
      </c>
      <c r="D16" s="13">
        <v>3058914.572765958</v>
      </c>
      <c r="E16" s="13">
        <v>3254961.037692308</v>
      </c>
      <c r="F16" s="13">
        <v>3418610.50575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41203.388099518881</v>
      </c>
      <c r="D17" s="13">
        <v>90954.073809997833</v>
      </c>
      <c r="E17" s="13">
        <v>142095.2182473563</v>
      </c>
      <c r="F17" s="13">
        <v>286833.34798728267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2715379</v>
      </c>
      <c r="D18" s="13">
        <v>2712186</v>
      </c>
      <c r="E18" s="13">
        <v>2906052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2323152.92</v>
      </c>
      <c r="D20" s="14">
        <v>2491394.7450000001</v>
      </c>
      <c r="E20" s="14">
        <v>2655722.5049999999</v>
      </c>
      <c r="F20" s="14">
        <v>2830128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2323149.5503921569</v>
      </c>
      <c r="D21" s="14">
        <v>2489754.1444000001</v>
      </c>
      <c r="E21" s="14">
        <v>2648717.1938095242</v>
      </c>
      <c r="F21" s="14">
        <v>2821890.533809524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24343.704279003021</v>
      </c>
      <c r="D22" s="14">
        <v>61608.566855486621</v>
      </c>
      <c r="E22" s="14">
        <v>115861.1585046657</v>
      </c>
      <c r="F22" s="14">
        <v>142245.0312132157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2261571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2395304.4500000002</v>
      </c>
      <c r="D25" s="12">
        <v>2576868.5</v>
      </c>
      <c r="E25" s="12">
        <v>2724489</v>
      </c>
      <c r="F25" s="12">
        <v>2877319.12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2390394.7834000001</v>
      </c>
      <c r="D26" s="12">
        <v>2564355.8632</v>
      </c>
      <c r="E26" s="12">
        <v>2699639.0687804879</v>
      </c>
      <c r="F26" s="12">
        <v>2860062.3456097548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28395.292082739419</v>
      </c>
      <c r="D27" s="12">
        <v>70146.132622756821</v>
      </c>
      <c r="E27" s="12">
        <v>124903.1143164383</v>
      </c>
      <c r="F27" s="12">
        <v>168710.882770511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2290229.4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2450634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-70877</v>
      </c>
      <c r="D30" s="14">
        <v>-81063.5</v>
      </c>
      <c r="E30" s="14">
        <v>-52297.2</v>
      </c>
      <c r="F30" s="14">
        <v>-40236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-65735.218518518508</v>
      </c>
      <c r="D31" s="14">
        <v>-78050.84129629629</v>
      </c>
      <c r="E31" s="14">
        <v>-49384.70477272728</v>
      </c>
      <c r="F31" s="14">
        <v>-30202.15604651162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24166.917909413471</v>
      </c>
      <c r="D32" s="14">
        <v>36602.403226437898</v>
      </c>
      <c r="E32" s="14">
        <v>49542.182703925188</v>
      </c>
      <c r="F32" s="14">
        <v>63048.236684133917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-108342</v>
      </c>
      <c r="D33" s="14">
        <v>-179803.16</v>
      </c>
      <c r="E33" s="14">
        <v>-192668.98</v>
      </c>
      <c r="F33" s="14">
        <v>-211085.27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11026.59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79.8</v>
      </c>
      <c r="D35" s="12">
        <v>83.87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79.868039215686309</v>
      </c>
      <c r="D36" s="12">
        <v>83.971176470588247</v>
      </c>
      <c r="E36" s="12">
        <v>86.739787234042538</v>
      </c>
      <c r="F36" s="12">
        <v>89.126444444444445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1.019197762179338</v>
      </c>
      <c r="D37" s="12">
        <v>1.7085744315760141</v>
      </c>
      <c r="E37" s="12">
        <v>2.2910672369403118</v>
      </c>
      <c r="F37" s="12">
        <v>2.4181615439265518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81.099999999999994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82.6</v>
      </c>
      <c r="D39" s="12">
        <v>88.2</v>
      </c>
      <c r="E39" s="12">
        <v>92.3</v>
      </c>
      <c r="F39" s="12">
        <v>94.1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-937977.6</v>
      </c>
      <c r="D40" s="14">
        <v>-1007347.17</v>
      </c>
      <c r="E40" s="14">
        <v>-915883.5</v>
      </c>
      <c r="F40" s="14">
        <v>-902628.83499999996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-887535.38157894742</v>
      </c>
      <c r="D41" s="14">
        <v>-955993.04194444441</v>
      </c>
      <c r="E41" s="14">
        <v>-876824.88093749993</v>
      </c>
      <c r="F41" s="14">
        <v>-877665.22906250018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250712.4178463509</v>
      </c>
      <c r="D42" s="14">
        <v>293462.19087957538</v>
      </c>
      <c r="E42" s="14">
        <v>375819.88074699318</v>
      </c>
      <c r="F42" s="14">
        <v>349320.35579266812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90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</v>
      </c>
      <c r="E45" s="12">
        <v>4.7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5.7296875000000007</v>
      </c>
      <c r="D46" s="12">
        <v>5.2796774193548384</v>
      </c>
      <c r="E46" s="12">
        <v>4.7672413793103461</v>
      </c>
      <c r="F46" s="12">
        <v>4.5368965517241389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0.74196115181756783</v>
      </c>
      <c r="D47" s="12">
        <v>0.51239622605276702</v>
      </c>
      <c r="E47" s="12">
        <v>0.54261204604423885</v>
      </c>
      <c r="F47" s="12">
        <v>0.57724161472766244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5.1100000000000003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5.11909090909091</v>
      </c>
      <c r="D51" s="14">
        <v>4.4845454545454544</v>
      </c>
      <c r="E51" s="14">
        <v>3.814516129032258</v>
      </c>
      <c r="F51" s="14">
        <v>3.5703448275862062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0.19484550989764371</v>
      </c>
      <c r="D52" s="14">
        <v>0.40034431203879772</v>
      </c>
      <c r="E52" s="14">
        <v>0.5247973495212378</v>
      </c>
      <c r="F52" s="14">
        <v>0.49626089594818051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4.78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5.41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12660796</v>
      </c>
      <c r="D55" s="12">
        <v>13507065</v>
      </c>
      <c r="E55" s="12">
        <v>14429986.529999999</v>
      </c>
      <c r="F55" s="12">
        <v>15409310.49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12664777.771219511</v>
      </c>
      <c r="D56" s="12">
        <v>13516382.383749999</v>
      </c>
      <c r="E56" s="12">
        <v>14372262.01514286</v>
      </c>
      <c r="F56" s="12">
        <v>15277826.76823529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122956.1094780477</v>
      </c>
      <c r="D57" s="12">
        <v>225342.67460585269</v>
      </c>
      <c r="E57" s="12">
        <v>372748.67176781618</v>
      </c>
      <c r="F57" s="12">
        <v>539231.7388390936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45870</v>
      </c>
      <c r="D63" s="9">
        <v>45901</v>
      </c>
      <c r="E63" s="9">
        <v>45931</v>
      </c>
      <c r="F63" s="9">
        <v>45962</v>
      </c>
      <c r="G63" s="9">
        <v>45992</v>
      </c>
      <c r="H63" s="9">
        <v>46023</v>
      </c>
      <c r="I63" s="9">
        <v>46054</v>
      </c>
      <c r="J63" s="9">
        <v>46082</v>
      </c>
      <c r="K63" s="9">
        <v>46113</v>
      </c>
      <c r="L63" s="9">
        <v>46143</v>
      </c>
      <c r="M63" s="9">
        <v>46174</v>
      </c>
      <c r="N63" s="9">
        <v>46204</v>
      </c>
    </row>
    <row r="64" spans="1:14" ht="15" customHeight="1" x14ac:dyDescent="0.25">
      <c r="A64" s="94" t="s">
        <v>11</v>
      </c>
      <c r="B64" s="4" t="s">
        <v>3</v>
      </c>
      <c r="C64" s="16">
        <v>217050</v>
      </c>
      <c r="D64" s="16">
        <v>218600</v>
      </c>
      <c r="E64" s="16">
        <v>261537.4</v>
      </c>
      <c r="F64" s="16">
        <v>229392.19</v>
      </c>
      <c r="G64" s="16">
        <v>287004.96999999997</v>
      </c>
      <c r="H64" s="16">
        <v>320000</v>
      </c>
      <c r="I64" s="16">
        <v>215886.875</v>
      </c>
      <c r="J64" s="16">
        <v>226135.07500000001</v>
      </c>
      <c r="K64" s="16">
        <v>265000</v>
      </c>
      <c r="L64" s="16">
        <v>236563.29</v>
      </c>
      <c r="M64" s="16">
        <v>240528</v>
      </c>
      <c r="N64" s="16">
        <v>263215.27</v>
      </c>
    </row>
    <row r="65" spans="1:14" x14ac:dyDescent="0.25">
      <c r="A65" s="95"/>
      <c r="B65" s="4" t="s">
        <v>4</v>
      </c>
      <c r="C65" s="16">
        <v>216776.75714285721</v>
      </c>
      <c r="D65" s="16">
        <v>220027.90063829799</v>
      </c>
      <c r="E65" s="16">
        <v>258994.08042553189</v>
      </c>
      <c r="F65" s="16">
        <v>226651.3582978723</v>
      </c>
      <c r="G65" s="16">
        <v>288559.42851063842</v>
      </c>
      <c r="H65" s="16">
        <v>310717.74133333343</v>
      </c>
      <c r="I65" s="16">
        <v>215695.57166666671</v>
      </c>
      <c r="J65" s="16">
        <v>224726.7980952381</v>
      </c>
      <c r="K65" s="16">
        <v>257540.75767441859</v>
      </c>
      <c r="L65" s="16">
        <v>237432.97649999999</v>
      </c>
      <c r="M65" s="16">
        <v>239539.073</v>
      </c>
      <c r="N65" s="16">
        <v>259871.59135135129</v>
      </c>
    </row>
    <row r="66" spans="1:14" x14ac:dyDescent="0.25">
      <c r="A66" s="95"/>
      <c r="B66" s="4" t="s">
        <v>5</v>
      </c>
      <c r="C66" s="16">
        <v>6552.4488649502273</v>
      </c>
      <c r="D66" s="16">
        <v>9376.606285198246</v>
      </c>
      <c r="E66" s="16">
        <v>11662.72415051642</v>
      </c>
      <c r="F66" s="16">
        <v>13971.521449289859</v>
      </c>
      <c r="G66" s="16">
        <v>19144.096834331041</v>
      </c>
      <c r="H66" s="16">
        <v>27489.477469434849</v>
      </c>
      <c r="I66" s="16">
        <v>8442.6238431304537</v>
      </c>
      <c r="J66" s="16">
        <v>15993.18774269148</v>
      </c>
      <c r="K66" s="16">
        <v>22144.214014344689</v>
      </c>
      <c r="L66" s="16">
        <v>10493.81913711885</v>
      </c>
      <c r="M66" s="16">
        <v>11305.175915862659</v>
      </c>
      <c r="N66" s="16">
        <v>14620.94657250594</v>
      </c>
    </row>
    <row r="67" spans="1:14" ht="15" customHeight="1" x14ac:dyDescent="0.25">
      <c r="A67" s="95"/>
      <c r="B67" s="4" t="s">
        <v>9</v>
      </c>
      <c r="C67" s="16">
        <v>202547</v>
      </c>
      <c r="D67" s="16">
        <v>203853</v>
      </c>
      <c r="E67" s="16">
        <v>217138.59</v>
      </c>
      <c r="F67" s="16">
        <v>151700.94</v>
      </c>
      <c r="G67" s="16">
        <v>240503.16</v>
      </c>
      <c r="H67" s="16">
        <v>214019.67</v>
      </c>
      <c r="I67" s="16">
        <v>190000</v>
      </c>
      <c r="J67" s="16">
        <v>152337.37</v>
      </c>
      <c r="K67" s="16">
        <v>172593.27</v>
      </c>
      <c r="L67" s="16">
        <v>205514</v>
      </c>
      <c r="M67" s="16">
        <v>209185.08</v>
      </c>
      <c r="N67" s="16">
        <v>214444</v>
      </c>
    </row>
    <row r="68" spans="1:14" x14ac:dyDescent="0.25">
      <c r="A68" s="95"/>
      <c r="B68" s="4" t="s">
        <v>10</v>
      </c>
      <c r="C68" s="16">
        <v>231876</v>
      </c>
      <c r="D68" s="16">
        <v>271520.51</v>
      </c>
      <c r="E68" s="16">
        <v>277801</v>
      </c>
      <c r="F68" s="16">
        <v>246273</v>
      </c>
      <c r="G68" s="16">
        <v>334989.11</v>
      </c>
      <c r="H68" s="16">
        <v>345640</v>
      </c>
      <c r="I68" s="16">
        <v>230052.5</v>
      </c>
      <c r="J68" s="16">
        <v>274088.25</v>
      </c>
      <c r="K68" s="16">
        <v>277794.17</v>
      </c>
      <c r="L68" s="16">
        <v>252797.75</v>
      </c>
      <c r="M68" s="16">
        <v>256869.48</v>
      </c>
      <c r="N68" s="16">
        <v>279782</v>
      </c>
    </row>
    <row r="69" spans="1:14" ht="15" customHeight="1" x14ac:dyDescent="0.25">
      <c r="A69" s="86" t="s">
        <v>6</v>
      </c>
      <c r="B69" s="5" t="s">
        <v>3</v>
      </c>
      <c r="C69" s="17">
        <v>168188</v>
      </c>
      <c r="D69" s="17">
        <v>178187.87</v>
      </c>
      <c r="E69" s="17">
        <v>218216</v>
      </c>
      <c r="F69" s="17">
        <v>180335.54500000001</v>
      </c>
      <c r="G69" s="17">
        <v>239465.27499999999</v>
      </c>
      <c r="H69" s="17">
        <v>274182</v>
      </c>
      <c r="I69" s="17">
        <v>157566.42000000001</v>
      </c>
      <c r="J69" s="17">
        <v>189453.72500000001</v>
      </c>
      <c r="K69" s="17">
        <v>222564.10500000001</v>
      </c>
      <c r="L69" s="17">
        <v>187026.12</v>
      </c>
      <c r="M69" s="17">
        <v>185470</v>
      </c>
      <c r="N69" s="17">
        <v>214102.62</v>
      </c>
    </row>
    <row r="70" spans="1:14" x14ac:dyDescent="0.25">
      <c r="A70" s="86"/>
      <c r="B70" s="5" t="s">
        <v>4</v>
      </c>
      <c r="C70" s="17">
        <v>168501.12784313719</v>
      </c>
      <c r="D70" s="17">
        <v>178147.729375</v>
      </c>
      <c r="E70" s="17">
        <v>216266.87632653059</v>
      </c>
      <c r="F70" s="17">
        <v>178885.734375</v>
      </c>
      <c r="G70" s="17">
        <v>236991.1416666666</v>
      </c>
      <c r="H70" s="17">
        <v>268306.87348837208</v>
      </c>
      <c r="I70" s="17">
        <v>158752.27930232559</v>
      </c>
      <c r="J70" s="17">
        <v>188522.815</v>
      </c>
      <c r="K70" s="17">
        <v>220381.80452380949</v>
      </c>
      <c r="L70" s="17">
        <v>188739.65414634149</v>
      </c>
      <c r="M70" s="17">
        <v>188675.25725</v>
      </c>
      <c r="N70" s="17">
        <v>210454.62216216221</v>
      </c>
    </row>
    <row r="71" spans="1:14" x14ac:dyDescent="0.25">
      <c r="A71" s="86"/>
      <c r="B71" s="5" t="s">
        <v>5</v>
      </c>
      <c r="C71" s="17">
        <v>7572.608593926223</v>
      </c>
      <c r="D71" s="17">
        <v>5447.774034619074</v>
      </c>
      <c r="E71" s="17">
        <v>11200.968172084449</v>
      </c>
      <c r="F71" s="17">
        <v>10645.504125969701</v>
      </c>
      <c r="G71" s="17">
        <v>15184.364641946429</v>
      </c>
      <c r="H71" s="17">
        <v>18680.72851077457</v>
      </c>
      <c r="I71" s="17">
        <v>11511.913778968579</v>
      </c>
      <c r="J71" s="17">
        <v>9739.4676085440788</v>
      </c>
      <c r="K71" s="17">
        <v>11994.667514833251</v>
      </c>
      <c r="L71" s="17">
        <v>13680.896165868669</v>
      </c>
      <c r="M71" s="17">
        <v>11210.151995202539</v>
      </c>
      <c r="N71" s="17">
        <v>10244.733245460029</v>
      </c>
    </row>
    <row r="72" spans="1:14" ht="15" customHeight="1" x14ac:dyDescent="0.25">
      <c r="A72" s="86"/>
      <c r="B72" s="5" t="s">
        <v>9</v>
      </c>
      <c r="C72" s="17">
        <v>148085</v>
      </c>
      <c r="D72" s="17">
        <v>163989.85999999999</v>
      </c>
      <c r="E72" s="17">
        <v>183403.49</v>
      </c>
      <c r="F72" s="17">
        <v>151593.09</v>
      </c>
      <c r="G72" s="17">
        <v>200149.59</v>
      </c>
      <c r="H72" s="17">
        <v>187006</v>
      </c>
      <c r="I72" s="17">
        <v>133798.71</v>
      </c>
      <c r="J72" s="17">
        <v>155000</v>
      </c>
      <c r="K72" s="17">
        <v>184785</v>
      </c>
      <c r="L72" s="17">
        <v>165852</v>
      </c>
      <c r="M72" s="17">
        <v>168000</v>
      </c>
      <c r="N72" s="17">
        <v>180500</v>
      </c>
    </row>
    <row r="73" spans="1:14" x14ac:dyDescent="0.25">
      <c r="A73" s="86"/>
      <c r="B73" s="5" t="s">
        <v>10</v>
      </c>
      <c r="C73" s="17">
        <v>190021</v>
      </c>
      <c r="D73" s="17">
        <v>187896</v>
      </c>
      <c r="E73" s="17">
        <v>234902.44</v>
      </c>
      <c r="F73" s="17">
        <v>205216</v>
      </c>
      <c r="G73" s="17">
        <v>281998.42</v>
      </c>
      <c r="H73" s="17">
        <v>287646.40000000002</v>
      </c>
      <c r="I73" s="17">
        <v>189877.47</v>
      </c>
      <c r="J73" s="17">
        <v>219340</v>
      </c>
      <c r="K73" s="17">
        <v>240393</v>
      </c>
      <c r="L73" s="17">
        <v>237822</v>
      </c>
      <c r="M73" s="17">
        <v>223630.7</v>
      </c>
      <c r="N73" s="17">
        <v>224700.3</v>
      </c>
    </row>
    <row r="74" spans="1:14" ht="15" customHeight="1" x14ac:dyDescent="0.25">
      <c r="A74" s="95" t="s">
        <v>7</v>
      </c>
      <c r="B74" s="4" t="s">
        <v>3</v>
      </c>
      <c r="C74" s="16">
        <v>191158.49</v>
      </c>
      <c r="D74" s="16">
        <v>184301.87</v>
      </c>
      <c r="E74" s="16">
        <v>186611.8</v>
      </c>
      <c r="F74" s="16">
        <v>191056</v>
      </c>
      <c r="G74" s="16">
        <v>230393.82</v>
      </c>
      <c r="H74" s="16">
        <v>186860.5</v>
      </c>
      <c r="I74" s="16">
        <v>190021.92</v>
      </c>
      <c r="J74" s="16">
        <v>190961</v>
      </c>
      <c r="K74" s="16">
        <v>209895</v>
      </c>
      <c r="L74" s="16">
        <v>238748.73</v>
      </c>
      <c r="M74" s="16">
        <v>231697</v>
      </c>
      <c r="N74" s="16">
        <v>227487</v>
      </c>
    </row>
    <row r="75" spans="1:14" x14ac:dyDescent="0.25">
      <c r="A75" s="95"/>
      <c r="B75" s="4" t="s">
        <v>4</v>
      </c>
      <c r="C75" s="16">
        <v>192782.8902040816</v>
      </c>
      <c r="D75" s="16">
        <v>185612.62425531921</v>
      </c>
      <c r="E75" s="16">
        <v>187531.43666666659</v>
      </c>
      <c r="F75" s="16">
        <v>191639.4165957447</v>
      </c>
      <c r="G75" s="16">
        <v>228587.1082608696</v>
      </c>
      <c r="H75" s="16">
        <v>188927.32142857139</v>
      </c>
      <c r="I75" s="16">
        <v>193263.76829268289</v>
      </c>
      <c r="J75" s="16">
        <v>190723.58902439021</v>
      </c>
      <c r="K75" s="16">
        <v>205441.84317073171</v>
      </c>
      <c r="L75" s="16">
        <v>238283.46951219509</v>
      </c>
      <c r="M75" s="16">
        <v>232587.6648717949</v>
      </c>
      <c r="N75" s="16">
        <v>234407.5916666667</v>
      </c>
    </row>
    <row r="76" spans="1:14" x14ac:dyDescent="0.25">
      <c r="A76" s="95"/>
      <c r="B76" s="4" t="s">
        <v>5</v>
      </c>
      <c r="C76" s="16">
        <v>9353.4266885278212</v>
      </c>
      <c r="D76" s="16">
        <v>8591.4292950939744</v>
      </c>
      <c r="E76" s="16">
        <v>10412.457867444749</v>
      </c>
      <c r="F76" s="16">
        <v>7992.7447863800617</v>
      </c>
      <c r="G76" s="16">
        <v>13730.95653929394</v>
      </c>
      <c r="H76" s="16">
        <v>10738.37770162123</v>
      </c>
      <c r="I76" s="16">
        <v>12395.82111216818</v>
      </c>
      <c r="J76" s="16">
        <v>9399.554256739726</v>
      </c>
      <c r="K76" s="16">
        <v>11050.55972277388</v>
      </c>
      <c r="L76" s="16">
        <v>19900.918289914149</v>
      </c>
      <c r="M76" s="16">
        <v>21426.765650278561</v>
      </c>
      <c r="N76" s="16">
        <v>31464.748136841499</v>
      </c>
    </row>
    <row r="77" spans="1:14" ht="15" customHeight="1" x14ac:dyDescent="0.25">
      <c r="A77" s="95"/>
      <c r="B77" s="4" t="s">
        <v>9</v>
      </c>
      <c r="C77" s="16">
        <v>179000</v>
      </c>
      <c r="D77" s="16">
        <v>160991.71</v>
      </c>
      <c r="E77" s="16">
        <v>158428.73000000001</v>
      </c>
      <c r="F77" s="16">
        <v>163519.95000000001</v>
      </c>
      <c r="G77" s="16">
        <v>188456</v>
      </c>
      <c r="H77" s="16">
        <v>155000</v>
      </c>
      <c r="I77" s="16">
        <v>173525</v>
      </c>
      <c r="J77" s="16">
        <v>157000</v>
      </c>
      <c r="K77" s="16">
        <v>179104</v>
      </c>
      <c r="L77" s="16">
        <v>184785</v>
      </c>
      <c r="M77" s="16">
        <v>191600</v>
      </c>
      <c r="N77" s="16">
        <v>180656.6</v>
      </c>
    </row>
    <row r="78" spans="1:14" x14ac:dyDescent="0.25">
      <c r="A78" s="95"/>
      <c r="B78" s="4" t="s">
        <v>10</v>
      </c>
      <c r="C78" s="16">
        <v>221210.12</v>
      </c>
      <c r="D78" s="16">
        <v>212400</v>
      </c>
      <c r="E78" s="16">
        <v>218649</v>
      </c>
      <c r="F78" s="16">
        <v>210845.73</v>
      </c>
      <c r="G78" s="16">
        <v>268724.43</v>
      </c>
      <c r="H78" s="16">
        <v>227854</v>
      </c>
      <c r="I78" s="16">
        <v>227837</v>
      </c>
      <c r="J78" s="16">
        <v>219405</v>
      </c>
      <c r="K78" s="16">
        <v>225780</v>
      </c>
      <c r="L78" s="16">
        <v>278978.84000000003</v>
      </c>
      <c r="M78" s="16">
        <v>292198</v>
      </c>
      <c r="N78" s="16">
        <v>292662</v>
      </c>
    </row>
    <row r="79" spans="1:14" x14ac:dyDescent="0.25">
      <c r="A79" s="86" t="s">
        <v>8</v>
      </c>
      <c r="B79" s="5" t="s">
        <v>3</v>
      </c>
      <c r="C79" s="17">
        <v>-21028.12</v>
      </c>
      <c r="D79" s="17">
        <v>-6869.0249999999996</v>
      </c>
      <c r="E79" s="17">
        <v>32063</v>
      </c>
      <c r="F79" s="17">
        <v>-12505.46</v>
      </c>
      <c r="G79" s="17">
        <v>10228.11</v>
      </c>
      <c r="H79" s="17">
        <v>86162.27</v>
      </c>
      <c r="I79" s="17">
        <v>-35616.870000000003</v>
      </c>
      <c r="J79" s="17">
        <v>-1557.2</v>
      </c>
      <c r="K79" s="17">
        <v>14216</v>
      </c>
      <c r="L79" s="17">
        <v>-58793</v>
      </c>
      <c r="M79" s="17">
        <v>-45140.62</v>
      </c>
      <c r="N79" s="17">
        <v>-19952.665000000001</v>
      </c>
    </row>
    <row r="80" spans="1:14" x14ac:dyDescent="0.25">
      <c r="A80" s="86"/>
      <c r="B80" s="5" t="s">
        <v>4</v>
      </c>
      <c r="C80" s="17">
        <v>-22469.747254901959</v>
      </c>
      <c r="D80" s="17">
        <v>-7551.2848000000004</v>
      </c>
      <c r="E80" s="17">
        <v>29786.37326530612</v>
      </c>
      <c r="F80" s="17">
        <v>-13222.47326530612</v>
      </c>
      <c r="G80" s="17">
        <v>5551.5262745098034</v>
      </c>
      <c r="H80" s="17">
        <v>76780.442826086946</v>
      </c>
      <c r="I80" s="17">
        <v>-36424.840454545461</v>
      </c>
      <c r="J80" s="17">
        <v>-4787.5324444444441</v>
      </c>
      <c r="K80" s="17">
        <v>14340.758604651161</v>
      </c>
      <c r="L80" s="17">
        <v>-52497.915116279059</v>
      </c>
      <c r="M80" s="17">
        <v>-43382.06975609756</v>
      </c>
      <c r="N80" s="17">
        <v>-27176.44289473684</v>
      </c>
    </row>
    <row r="81" spans="1:14" x14ac:dyDescent="0.25">
      <c r="A81" s="86"/>
      <c r="B81" s="5" t="s">
        <v>5</v>
      </c>
      <c r="C81" s="17">
        <v>9279.192700773292</v>
      </c>
      <c r="D81" s="17">
        <v>6329.3302650768119</v>
      </c>
      <c r="E81" s="17">
        <v>10972.131838894809</v>
      </c>
      <c r="F81" s="17">
        <v>10111.245124996851</v>
      </c>
      <c r="G81" s="17">
        <v>19794.711348676341</v>
      </c>
      <c r="H81" s="17">
        <v>29970.13450809037</v>
      </c>
      <c r="I81" s="17">
        <v>16716.96374267447</v>
      </c>
      <c r="J81" s="17">
        <v>9829.5901332923786</v>
      </c>
      <c r="K81" s="17">
        <v>9449.5014279685129</v>
      </c>
      <c r="L81" s="17">
        <v>23776.157544896811</v>
      </c>
      <c r="M81" s="17">
        <v>23946.746524479739</v>
      </c>
      <c r="N81" s="17">
        <v>27726.18534728984</v>
      </c>
    </row>
    <row r="82" spans="1:14" x14ac:dyDescent="0.25">
      <c r="A82" s="86"/>
      <c r="B82" s="5" t="s">
        <v>9</v>
      </c>
      <c r="C82" s="17">
        <v>-49200</v>
      </c>
      <c r="D82" s="17">
        <v>-28923</v>
      </c>
      <c r="E82" s="17">
        <v>-5500</v>
      </c>
      <c r="F82" s="17">
        <v>-43604.9</v>
      </c>
      <c r="G82" s="17">
        <v>-40971.599999999999</v>
      </c>
      <c r="H82" s="17">
        <v>-7921</v>
      </c>
      <c r="I82" s="17">
        <v>-70220.399999999994</v>
      </c>
      <c r="J82" s="17">
        <v>-33500</v>
      </c>
      <c r="K82" s="17">
        <v>-9906</v>
      </c>
      <c r="L82" s="17">
        <v>-83643</v>
      </c>
      <c r="M82" s="17">
        <v>-99471</v>
      </c>
      <c r="N82" s="17">
        <v>-89597</v>
      </c>
    </row>
    <row r="83" spans="1:14" x14ac:dyDescent="0.25">
      <c r="A83" s="86"/>
      <c r="B83" s="33" t="s">
        <v>10</v>
      </c>
      <c r="C83" s="14">
        <v>6707.36</v>
      </c>
      <c r="D83" s="14">
        <v>3681</v>
      </c>
      <c r="E83" s="14">
        <v>49580.76</v>
      </c>
      <c r="F83" s="14">
        <v>17392</v>
      </c>
      <c r="G83" s="14">
        <v>52907.839999999997</v>
      </c>
      <c r="H83" s="14">
        <v>164494.32999999999</v>
      </c>
      <c r="I83" s="14">
        <v>9939</v>
      </c>
      <c r="J83" s="14">
        <v>10151</v>
      </c>
      <c r="K83" s="14">
        <v>35185.230000000003</v>
      </c>
      <c r="L83" s="14">
        <v>11000</v>
      </c>
      <c r="M83" s="17">
        <v>6483.96</v>
      </c>
      <c r="N83" s="17">
        <v>7664.8</v>
      </c>
    </row>
    <row r="84" spans="1:14" ht="15" customHeight="1" x14ac:dyDescent="0.25">
      <c r="A84" s="95" t="s">
        <v>32</v>
      </c>
      <c r="B84" s="4" t="s">
        <v>3</v>
      </c>
      <c r="C84" s="16">
        <v>-99593.945000000007</v>
      </c>
      <c r="D84" s="16">
        <v>-82465</v>
      </c>
      <c r="E84" s="16">
        <v>-49388.36</v>
      </c>
      <c r="F84" s="16">
        <v>-90769</v>
      </c>
      <c r="G84" s="16">
        <v>-74445.55</v>
      </c>
      <c r="H84" s="16">
        <v>7694</v>
      </c>
      <c r="I84" s="16">
        <v>-100789</v>
      </c>
      <c r="J84" s="16">
        <v>-75792</v>
      </c>
      <c r="K84" s="16">
        <v>-55406</v>
      </c>
      <c r="L84" s="16">
        <v>-134511</v>
      </c>
      <c r="M84" s="16">
        <v>-110221.5</v>
      </c>
      <c r="N84" s="16">
        <v>-105000</v>
      </c>
    </row>
    <row r="85" spans="1:14" x14ac:dyDescent="0.25">
      <c r="A85" s="95"/>
      <c r="B85" s="4" t="s">
        <v>4</v>
      </c>
      <c r="C85" s="16">
        <v>-98343.595789473693</v>
      </c>
      <c r="D85" s="16">
        <v>-81994.446571428576</v>
      </c>
      <c r="E85" s="16">
        <v>-55365.01166666668</v>
      </c>
      <c r="F85" s="16">
        <v>-85100.604000000021</v>
      </c>
      <c r="G85" s="16">
        <v>-72465.189411764703</v>
      </c>
      <c r="H85" s="16">
        <v>22269.64787878788</v>
      </c>
      <c r="I85" s="16">
        <v>-95153.736969696969</v>
      </c>
      <c r="J85" s="16">
        <v>-64663.256363636363</v>
      </c>
      <c r="K85" s="16">
        <v>-52795.812187499992</v>
      </c>
      <c r="L85" s="16">
        <v>-127687.4893548387</v>
      </c>
      <c r="M85" s="16">
        <v>-106322.3913333333</v>
      </c>
      <c r="N85" s="16">
        <v>-107712.8211111111</v>
      </c>
    </row>
    <row r="86" spans="1:14" x14ac:dyDescent="0.25">
      <c r="A86" s="95"/>
      <c r="B86" s="4" t="s">
        <v>5</v>
      </c>
      <c r="C86" s="16">
        <v>17453.882732056391</v>
      </c>
      <c r="D86" s="16">
        <v>25258.20161075547</v>
      </c>
      <c r="E86" s="16">
        <v>29865.137140256029</v>
      </c>
      <c r="F86" s="16">
        <v>31093.597290543141</v>
      </c>
      <c r="G86" s="16">
        <v>32023.611801481911</v>
      </c>
      <c r="H86" s="16">
        <v>85638.37691694434</v>
      </c>
      <c r="I86" s="16">
        <v>47608.356750007893</v>
      </c>
      <c r="J86" s="16">
        <v>39638.949925089677</v>
      </c>
      <c r="K86" s="16">
        <v>42976.275531606952</v>
      </c>
      <c r="L86" s="16">
        <v>39945.092641307267</v>
      </c>
      <c r="M86" s="16">
        <v>69739.456914360489</v>
      </c>
      <c r="N86" s="16">
        <v>51623.564845944398</v>
      </c>
    </row>
    <row r="87" spans="1:14" x14ac:dyDescent="0.25">
      <c r="A87" s="95"/>
      <c r="B87" s="4" t="s">
        <v>9</v>
      </c>
      <c r="C87" s="16">
        <v>-132139.26</v>
      </c>
      <c r="D87" s="16">
        <v>-130419.07</v>
      </c>
      <c r="E87" s="16">
        <v>-132730.1</v>
      </c>
      <c r="F87" s="16">
        <v>-139827.57</v>
      </c>
      <c r="G87" s="16">
        <v>-156878.20000000001</v>
      </c>
      <c r="H87" s="16">
        <v>-108217</v>
      </c>
      <c r="I87" s="16">
        <v>-192221.37</v>
      </c>
      <c r="J87" s="16">
        <v>-139208</v>
      </c>
      <c r="K87" s="16">
        <v>-142439.76</v>
      </c>
      <c r="L87" s="16">
        <v>-209514.6</v>
      </c>
      <c r="M87" s="16">
        <v>-280317.15000000002</v>
      </c>
      <c r="N87" s="16">
        <v>-243434.41</v>
      </c>
    </row>
    <row r="88" spans="1:14" ht="15.75" thickBot="1" x14ac:dyDescent="0.3">
      <c r="A88" s="99"/>
      <c r="B88" s="7" t="s">
        <v>10</v>
      </c>
      <c r="C88" s="32">
        <v>-35789</v>
      </c>
      <c r="D88" s="32">
        <v>-5553.14</v>
      </c>
      <c r="E88" s="32">
        <v>5000</v>
      </c>
      <c r="F88" s="32">
        <v>-5170.79</v>
      </c>
      <c r="G88" s="32">
        <v>31169</v>
      </c>
      <c r="H88" s="32">
        <v>278333</v>
      </c>
      <c r="I88" s="32">
        <v>7838</v>
      </c>
      <c r="J88" s="32">
        <v>43633.2</v>
      </c>
      <c r="K88" s="32">
        <v>70232.72</v>
      </c>
      <c r="L88" s="32">
        <v>-6718.07</v>
      </c>
      <c r="M88" s="32">
        <v>150543.98000000001</v>
      </c>
      <c r="N88" s="32">
        <v>-7226.24</v>
      </c>
    </row>
    <row r="89" spans="1:14" ht="15" customHeight="1" x14ac:dyDescent="0.25">
      <c r="A89" s="95" t="s">
        <v>37</v>
      </c>
      <c r="B89" s="4" t="s">
        <v>3</v>
      </c>
      <c r="C89" s="16">
        <v>2.5000000000000001E-2</v>
      </c>
      <c r="D89" s="16">
        <v>0.45500000000000002</v>
      </c>
      <c r="E89" s="16">
        <v>0.36499999999999999</v>
      </c>
      <c r="F89" s="16">
        <v>0.3</v>
      </c>
      <c r="G89" s="16">
        <v>0.48499999999999999</v>
      </c>
      <c r="H89" s="16">
        <v>0.46500000000000002</v>
      </c>
      <c r="I89" s="16">
        <v>0.59</v>
      </c>
      <c r="J89" s="16">
        <v>0.4</v>
      </c>
      <c r="K89" s="16">
        <v>0.42</v>
      </c>
      <c r="L89" s="16">
        <v>0.35</v>
      </c>
      <c r="M89" s="16">
        <v>0.24</v>
      </c>
      <c r="N89" s="16">
        <v>0.27</v>
      </c>
    </row>
    <row r="90" spans="1:14" x14ac:dyDescent="0.25">
      <c r="A90" s="95"/>
      <c r="B90" s="4" t="s">
        <v>4</v>
      </c>
      <c r="C90" s="16">
        <v>4.9062500000000002E-2</v>
      </c>
      <c r="D90" s="16">
        <v>0.47500000000000009</v>
      </c>
      <c r="E90" s="16">
        <v>0.35933333333333339</v>
      </c>
      <c r="F90" s="16">
        <v>0.30599999999999999</v>
      </c>
      <c r="G90" s="16">
        <v>0.48633333333333328</v>
      </c>
      <c r="H90" s="16">
        <v>0.46566666666666667</v>
      </c>
      <c r="I90" s="16">
        <v>0.57068965517241377</v>
      </c>
      <c r="J90" s="16">
        <v>0.40862068965517251</v>
      </c>
      <c r="K90" s="16">
        <v>0.42724137931034478</v>
      </c>
      <c r="L90" s="16">
        <v>0.33103448275862057</v>
      </c>
      <c r="M90" s="16">
        <v>0.24857142857142861</v>
      </c>
      <c r="N90" s="16">
        <v>0.26592592592592601</v>
      </c>
    </row>
    <row r="91" spans="1:14" x14ac:dyDescent="0.25">
      <c r="A91" s="95"/>
      <c r="B91" s="4" t="s">
        <v>5</v>
      </c>
      <c r="C91" s="16">
        <v>0.20161220161168239</v>
      </c>
      <c r="D91" s="16">
        <v>0.18935006806405449</v>
      </c>
      <c r="E91" s="16">
        <v>7.8253933836705869E-2</v>
      </c>
      <c r="F91" s="16">
        <v>8.3401810945359686E-2</v>
      </c>
      <c r="G91" s="16">
        <v>9.3899555040381402E-2</v>
      </c>
      <c r="H91" s="16">
        <v>8.3899913005311591E-2</v>
      </c>
      <c r="I91" s="16">
        <v>9.0944686269133587E-2</v>
      </c>
      <c r="J91" s="16">
        <v>9.3301513459284821E-2</v>
      </c>
      <c r="K91" s="16">
        <v>9.1413368502023265E-2</v>
      </c>
      <c r="L91" s="16">
        <v>0.1065144130953381</v>
      </c>
      <c r="M91" s="16">
        <v>8.3564758020763644E-2</v>
      </c>
      <c r="N91" s="16">
        <v>0.1035247744135621</v>
      </c>
    </row>
    <row r="92" spans="1:14" ht="15" customHeight="1" x14ac:dyDescent="0.25">
      <c r="A92" s="95"/>
      <c r="B92" s="4" t="s">
        <v>9</v>
      </c>
      <c r="C92" s="16">
        <v>-0.26</v>
      </c>
      <c r="D92" s="16">
        <v>0.15</v>
      </c>
      <c r="E92" s="16">
        <v>0.15</v>
      </c>
      <c r="F92" s="16">
        <v>0.09</v>
      </c>
      <c r="G92" s="16">
        <v>0.26</v>
      </c>
      <c r="H92" s="16">
        <v>0.28999999999999998</v>
      </c>
      <c r="I92" s="16">
        <v>0.42</v>
      </c>
      <c r="J92" s="16">
        <v>0.21</v>
      </c>
      <c r="K92" s="16">
        <v>0.22</v>
      </c>
      <c r="L92" s="16">
        <v>0.13</v>
      </c>
      <c r="M92" s="16">
        <v>0.09</v>
      </c>
      <c r="N92" s="16">
        <v>0</v>
      </c>
    </row>
    <row r="93" spans="1:14" x14ac:dyDescent="0.25">
      <c r="A93" s="95"/>
      <c r="B93" s="4" t="s">
        <v>10</v>
      </c>
      <c r="C93" s="16">
        <v>0.59</v>
      </c>
      <c r="D93" s="16">
        <v>0.78</v>
      </c>
      <c r="E93" s="16">
        <v>0.5</v>
      </c>
      <c r="F93" s="16">
        <v>0.48</v>
      </c>
      <c r="G93" s="16">
        <v>0.68</v>
      </c>
      <c r="H93" s="16">
        <v>0.64</v>
      </c>
      <c r="I93" s="16">
        <v>0.72</v>
      </c>
      <c r="J93" s="16">
        <v>0.64</v>
      </c>
      <c r="K93" s="16">
        <v>0.64</v>
      </c>
      <c r="L93" s="16">
        <v>0.64</v>
      </c>
      <c r="M93" s="16">
        <v>0.42</v>
      </c>
      <c r="N93" s="16">
        <v>0.49</v>
      </c>
    </row>
    <row r="94" spans="1:14" x14ac:dyDescent="0.25">
      <c r="A94" s="86" t="s">
        <v>39</v>
      </c>
      <c r="B94" s="5" t="s">
        <v>3</v>
      </c>
      <c r="C94" s="17">
        <v>5.9950000000000001</v>
      </c>
      <c r="D94" s="17">
        <v>5.91</v>
      </c>
      <c r="E94" s="17">
        <v>5.9</v>
      </c>
      <c r="F94" s="17">
        <v>5.9</v>
      </c>
      <c r="G94" s="17">
        <v>6.1</v>
      </c>
      <c r="H94" s="17">
        <v>6.32</v>
      </c>
      <c r="I94" s="17">
        <v>6.66</v>
      </c>
      <c r="J94" s="17">
        <v>6.8800000000000017</v>
      </c>
      <c r="K94" s="17">
        <v>6.65</v>
      </c>
      <c r="L94" s="17">
        <v>6.5</v>
      </c>
      <c r="M94" s="17">
        <v>6.35</v>
      </c>
      <c r="N94" s="17">
        <v>6.4</v>
      </c>
    </row>
    <row r="95" spans="1:14" x14ac:dyDescent="0.25">
      <c r="A95" s="86"/>
      <c r="B95" s="5" t="s">
        <v>4</v>
      </c>
      <c r="C95" s="17">
        <v>6.017500000000001</v>
      </c>
      <c r="D95" s="17">
        <v>5.9994285714285711</v>
      </c>
      <c r="E95" s="17">
        <v>6.0122857142857136</v>
      </c>
      <c r="F95" s="17">
        <v>6.0322857142857149</v>
      </c>
      <c r="G95" s="17">
        <v>6.1947222222222216</v>
      </c>
      <c r="H95" s="17">
        <v>6.3655882352941173</v>
      </c>
      <c r="I95" s="17">
        <v>6.6667647058823523</v>
      </c>
      <c r="J95" s="17">
        <v>6.8532352941176482</v>
      </c>
      <c r="K95" s="17">
        <v>6.730294117647059</v>
      </c>
      <c r="L95" s="17">
        <v>6.6085294117647049</v>
      </c>
      <c r="M95" s="17">
        <v>6.463939393939393</v>
      </c>
      <c r="N95" s="17">
        <v>6.48</v>
      </c>
    </row>
    <row r="96" spans="1:14" x14ac:dyDescent="0.25">
      <c r="A96" s="86"/>
      <c r="B96" s="5" t="s">
        <v>5</v>
      </c>
      <c r="C96" s="17">
        <v>0.42572543130184592</v>
      </c>
      <c r="D96" s="17">
        <v>0.46486521042722301</v>
      </c>
      <c r="E96" s="17">
        <v>0.50693476616114741</v>
      </c>
      <c r="F96" s="17">
        <v>0.53971171887943858</v>
      </c>
      <c r="G96" s="17">
        <v>0.60533101268697198</v>
      </c>
      <c r="H96" s="17">
        <v>0.4298991507986466</v>
      </c>
      <c r="I96" s="17">
        <v>0.52495148744538567</v>
      </c>
      <c r="J96" s="17">
        <v>0.55283139293966277</v>
      </c>
      <c r="K96" s="17">
        <v>0.58857550322337782</v>
      </c>
      <c r="L96" s="17">
        <v>0.63152596507450076</v>
      </c>
      <c r="M96" s="17">
        <v>0.69281553909545157</v>
      </c>
      <c r="N96" s="17">
        <v>0.66555741049639505</v>
      </c>
    </row>
    <row r="97" spans="1:14" x14ac:dyDescent="0.25">
      <c r="A97" s="86"/>
      <c r="B97" s="5" t="s">
        <v>9</v>
      </c>
      <c r="C97" s="17">
        <v>5.43</v>
      </c>
      <c r="D97" s="17">
        <v>5.29</v>
      </c>
      <c r="E97" s="17">
        <v>5.3</v>
      </c>
      <c r="F97" s="17">
        <v>5.2</v>
      </c>
      <c r="G97" s="17">
        <v>5.29</v>
      </c>
      <c r="H97" s="17">
        <v>5.45</v>
      </c>
      <c r="I97" s="17">
        <v>5.4</v>
      </c>
      <c r="J97" s="17">
        <v>5.34</v>
      </c>
      <c r="K97" s="17">
        <v>5.12</v>
      </c>
      <c r="L97" s="17">
        <v>4.95</v>
      </c>
      <c r="M97" s="17">
        <v>4.83</v>
      </c>
      <c r="N97" s="17">
        <v>4.7699999999999996</v>
      </c>
    </row>
    <row r="98" spans="1:14" x14ac:dyDescent="0.25">
      <c r="A98" s="86"/>
      <c r="B98" s="33" t="s">
        <v>10</v>
      </c>
      <c r="C98" s="14">
        <v>7.08</v>
      </c>
      <c r="D98" s="14">
        <v>7.12</v>
      </c>
      <c r="E98" s="14">
        <v>7.23</v>
      </c>
      <c r="F98" s="14">
        <v>7.3</v>
      </c>
      <c r="G98" s="14">
        <v>8</v>
      </c>
      <c r="H98" s="14">
        <v>7.51</v>
      </c>
      <c r="I98" s="14">
        <v>8.15</v>
      </c>
      <c r="J98" s="14">
        <v>8.1199999999999992</v>
      </c>
      <c r="K98" s="14">
        <v>8.18</v>
      </c>
      <c r="L98" s="14">
        <v>8.2200000000000006</v>
      </c>
      <c r="M98" s="17">
        <v>8.3000000000000007</v>
      </c>
      <c r="N98" s="17">
        <v>8.31</v>
      </c>
    </row>
    <row r="99" spans="1:14" ht="15" customHeight="1" x14ac:dyDescent="0.25">
      <c r="A99" s="95" t="s">
        <v>40</v>
      </c>
      <c r="B99" s="4" t="s">
        <v>3</v>
      </c>
      <c r="C99" s="16">
        <v>103121</v>
      </c>
      <c r="D99" s="16">
        <v>103353.94</v>
      </c>
      <c r="E99" s="16">
        <v>103500</v>
      </c>
      <c r="F99" s="16">
        <v>103635.825</v>
      </c>
      <c r="G99" s="16">
        <v>103738.5</v>
      </c>
      <c r="H99" s="16">
        <v>103533</v>
      </c>
      <c r="I99" s="16">
        <v>103058.685</v>
      </c>
      <c r="J99" s="16">
        <v>102800.5</v>
      </c>
      <c r="K99" s="16">
        <v>103097.75</v>
      </c>
      <c r="L99" s="16">
        <v>103662.61</v>
      </c>
      <c r="M99" s="16">
        <v>103824.61</v>
      </c>
      <c r="N99" s="16">
        <v>103955.86500000001</v>
      </c>
    </row>
    <row r="100" spans="1:14" x14ac:dyDescent="0.25">
      <c r="A100" s="95"/>
      <c r="B100" s="4" t="s">
        <v>4</v>
      </c>
      <c r="C100" s="16">
        <v>103237.4562962963</v>
      </c>
      <c r="D100" s="16">
        <v>103353.2561538462</v>
      </c>
      <c r="E100" s="16">
        <v>103440.98961538461</v>
      </c>
      <c r="F100" s="16">
        <v>103663.82</v>
      </c>
      <c r="G100" s="16">
        <v>103630.49</v>
      </c>
      <c r="H100" s="16">
        <v>103334.7668</v>
      </c>
      <c r="I100" s="16">
        <v>103071.185</v>
      </c>
      <c r="J100" s="16">
        <v>102836.94500000001</v>
      </c>
      <c r="K100" s="16">
        <v>103107.1458333333</v>
      </c>
      <c r="L100" s="16">
        <v>103538.0883333333</v>
      </c>
      <c r="M100" s="16">
        <v>103784.8416666667</v>
      </c>
      <c r="N100" s="16">
        <v>103668.9495454546</v>
      </c>
    </row>
    <row r="101" spans="1:14" x14ac:dyDescent="0.25">
      <c r="A101" s="95"/>
      <c r="B101" s="4" t="s">
        <v>5</v>
      </c>
      <c r="C101" s="16">
        <v>1508.200267688273</v>
      </c>
      <c r="D101" s="16">
        <v>1576.5009179599631</v>
      </c>
      <c r="E101" s="16">
        <v>1743.3056986024701</v>
      </c>
      <c r="F101" s="16">
        <v>1759.8666628969379</v>
      </c>
      <c r="G101" s="16">
        <v>1831.163084444418</v>
      </c>
      <c r="H101" s="16">
        <v>1888.7838087261341</v>
      </c>
      <c r="I101" s="16">
        <v>2015.00186055368</v>
      </c>
      <c r="J101" s="16">
        <v>2071.183411929559</v>
      </c>
      <c r="K101" s="16">
        <v>2150.023248630454</v>
      </c>
      <c r="L101" s="16">
        <v>2111.2059967801779</v>
      </c>
      <c r="M101" s="16">
        <v>2018.90732589097</v>
      </c>
      <c r="N101" s="16">
        <v>1739.370475029556</v>
      </c>
    </row>
    <row r="102" spans="1:14" x14ac:dyDescent="0.25">
      <c r="A102" s="95"/>
      <c r="B102" s="4" t="s">
        <v>9</v>
      </c>
      <c r="C102" s="16">
        <v>98000</v>
      </c>
      <c r="D102" s="16">
        <v>98100</v>
      </c>
      <c r="E102" s="16">
        <v>98200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99000</v>
      </c>
      <c r="N102" s="16">
        <v>99500</v>
      </c>
    </row>
    <row r="103" spans="1:14" ht="15.75" thickBot="1" x14ac:dyDescent="0.3">
      <c r="A103" s="99"/>
      <c r="B103" s="7" t="s">
        <v>10</v>
      </c>
      <c r="C103" s="32">
        <v>105805</v>
      </c>
      <c r="D103" s="32">
        <v>105579</v>
      </c>
      <c r="E103" s="32">
        <v>106353</v>
      </c>
      <c r="F103" s="32">
        <v>107127</v>
      </c>
      <c r="G103" s="32">
        <v>107900</v>
      </c>
      <c r="H103" s="32">
        <v>108675</v>
      </c>
      <c r="I103" s="32">
        <v>109449</v>
      </c>
      <c r="J103" s="32">
        <v>109000</v>
      </c>
      <c r="K103" s="32">
        <v>109000</v>
      </c>
      <c r="L103" s="32">
        <v>109000</v>
      </c>
      <c r="M103" s="32">
        <v>109000</v>
      </c>
      <c r="N103" s="32">
        <v>106153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CFBE-20A7-4BD3-97B8-F6CB9D128ABE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45901</v>
      </c>
    </row>
    <row r="11" spans="1:11" ht="15.75" x14ac:dyDescent="0.25">
      <c r="A11" s="1" t="s">
        <v>0</v>
      </c>
      <c r="B11" s="2">
        <v>45901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2884936.63</v>
      </c>
      <c r="D15" s="11">
        <v>3059321.0750000002</v>
      </c>
      <c r="E15" s="11">
        <v>3252613.33</v>
      </c>
      <c r="F15" s="11">
        <v>3471941.585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2886574.6163043468</v>
      </c>
      <c r="D16" s="13">
        <v>3052782.7402272732</v>
      </c>
      <c r="E16" s="13">
        <v>3231814.753142857</v>
      </c>
      <c r="F16" s="13">
        <v>3440046.2117647058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63765.79098349846</v>
      </c>
      <c r="D17" s="13">
        <v>98641.989460913654</v>
      </c>
      <c r="E17" s="13">
        <v>146716.37878655139</v>
      </c>
      <c r="F17" s="13">
        <v>196446.06974448089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3168404.6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2325000</v>
      </c>
      <c r="D20" s="14">
        <v>2499413.6</v>
      </c>
      <c r="E20" s="14">
        <v>2655276.5</v>
      </c>
      <c r="F20" s="14">
        <v>2832550.16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2323599.9185106382</v>
      </c>
      <c r="D21" s="14">
        <v>2487855.4995652181</v>
      </c>
      <c r="E21" s="14">
        <v>2648753.8107894729</v>
      </c>
      <c r="F21" s="14">
        <v>2825132.2975675669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29873.458168779951</v>
      </c>
      <c r="D22" s="14">
        <v>67812.397955473862</v>
      </c>
      <c r="E22" s="14">
        <v>99410.940826909195</v>
      </c>
      <c r="F22" s="14">
        <v>129902.5956361346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2203499</v>
      </c>
      <c r="D23" s="14">
        <v>2285575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2379882.6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2396313.2850000001</v>
      </c>
      <c r="D25" s="12">
        <v>2588819</v>
      </c>
      <c r="E25" s="12">
        <v>2730458.0750000002</v>
      </c>
      <c r="F25" s="12">
        <v>2887239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2396144.2450000001</v>
      </c>
      <c r="D26" s="12">
        <v>2571044.9425531919</v>
      </c>
      <c r="E26" s="12">
        <v>2715152.7728947359</v>
      </c>
      <c r="F26" s="12">
        <v>2872526.1327027031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21708.849473854461</v>
      </c>
      <c r="D27" s="12">
        <v>70355.053302155444</v>
      </c>
      <c r="E27" s="12">
        <v>122894.6568902601</v>
      </c>
      <c r="F27" s="12">
        <v>171622.33628671191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2361216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-69990</v>
      </c>
      <c r="D30" s="14">
        <v>-81826.065000000002</v>
      </c>
      <c r="E30" s="14">
        <v>-54298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-67704.803799999994</v>
      </c>
      <c r="D31" s="14">
        <v>-82264.28320000002</v>
      </c>
      <c r="E31" s="14">
        <v>-64925.098048780477</v>
      </c>
      <c r="F31" s="14">
        <v>-32812.09794871795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20051.50418377572</v>
      </c>
      <c r="D32" s="14">
        <v>35758.754371177267</v>
      </c>
      <c r="E32" s="14">
        <v>60265.641005000471</v>
      </c>
      <c r="F32" s="14">
        <v>59071.574763463766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-111543</v>
      </c>
      <c r="D33" s="14">
        <v>-179803.16</v>
      </c>
      <c r="E33" s="14">
        <v>-243679.05</v>
      </c>
      <c r="F33" s="14">
        <v>-194047.94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79.739999999999995</v>
      </c>
      <c r="D35" s="12">
        <v>83.8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79.898297872340422</v>
      </c>
      <c r="D36" s="12">
        <v>84.070638297872321</v>
      </c>
      <c r="E36" s="12">
        <v>86.848837209302303</v>
      </c>
      <c r="F36" s="12">
        <v>89.135500000000008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1.0373677372979551</v>
      </c>
      <c r="D37" s="12">
        <v>1.687679657754116</v>
      </c>
      <c r="E37" s="12">
        <v>2.3551404864600891</v>
      </c>
      <c r="F37" s="12">
        <v>2.5309661173511389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88.7</v>
      </c>
      <c r="E39" s="12">
        <v>93.5</v>
      </c>
      <c r="F39" s="12">
        <v>95.4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-1008383.28</v>
      </c>
      <c r="E40" s="14">
        <v>-950844</v>
      </c>
      <c r="F40" s="14">
        <v>-903886.43500000006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-906525.82810810814</v>
      </c>
      <c r="D41" s="14">
        <v>-975851.12235294119</v>
      </c>
      <c r="E41" s="14">
        <v>-932156.23586206906</v>
      </c>
      <c r="F41" s="14">
        <v>-920751.61750000028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215931.77017236911</v>
      </c>
      <c r="D42" s="14">
        <v>265167.03146651498</v>
      </c>
      <c r="E42" s="14">
        <v>311466.82330469589</v>
      </c>
      <c r="F42" s="14">
        <v>323103.5927943578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-86737.59</v>
      </c>
      <c r="D44" s="30">
        <v>-90749.62</v>
      </c>
      <c r="E44" s="30">
        <v>-92447.18</v>
      </c>
      <c r="F44" s="30">
        <v>-94856.69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5.21</v>
      </c>
      <c r="E45" s="12">
        <v>4.7349999999999994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5.6718750000000018</v>
      </c>
      <c r="D46" s="12">
        <v>5.1509677419354816</v>
      </c>
      <c r="E46" s="12">
        <v>4.7239285714285719</v>
      </c>
      <c r="F46" s="12">
        <v>4.5303703703703686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0.65687155664976393</v>
      </c>
      <c r="D47" s="12">
        <v>0.54403035968414903</v>
      </c>
      <c r="E47" s="12">
        <v>0.5205220974831466</v>
      </c>
      <c r="F47" s="12">
        <v>0.59753005384011071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4.8900000000000006</v>
      </c>
      <c r="D50" s="14">
        <v>4.3600000000000003</v>
      </c>
      <c r="E50" s="14">
        <v>3.855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4.972999999999999</v>
      </c>
      <c r="D51" s="14">
        <v>4.4333333333333336</v>
      </c>
      <c r="E51" s="14">
        <v>3.870714285714286</v>
      </c>
      <c r="F51" s="14">
        <v>3.6588461538461541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0.25488536977264498</v>
      </c>
      <c r="D52" s="14">
        <v>0.40240084093054401</v>
      </c>
      <c r="E52" s="14">
        <v>0.52105255703793196</v>
      </c>
      <c r="F52" s="14">
        <v>0.51093112587179057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4.5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12659057</v>
      </c>
      <c r="D55" s="12">
        <v>13517450</v>
      </c>
      <c r="E55" s="12">
        <v>14408165.82</v>
      </c>
      <c r="F55" s="12">
        <v>15346326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12667492.222307689</v>
      </c>
      <c r="D56" s="12">
        <v>13508467.546842109</v>
      </c>
      <c r="E56" s="12">
        <v>14359028.72757576</v>
      </c>
      <c r="F56" s="12">
        <v>15256689.92580645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102948.9841283007</v>
      </c>
      <c r="D57" s="12">
        <v>194934.05568385989</v>
      </c>
      <c r="E57" s="12">
        <v>362481.52736565989</v>
      </c>
      <c r="F57" s="12">
        <v>512253.69222497731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218960</v>
      </c>
      <c r="D64" s="16">
        <v>260521</v>
      </c>
      <c r="E64" s="16">
        <v>228387</v>
      </c>
      <c r="F64" s="16">
        <v>286165.40999999997</v>
      </c>
      <c r="G64" s="16">
        <v>320251.5</v>
      </c>
      <c r="H64" s="16">
        <v>216174.82</v>
      </c>
      <c r="I64" s="16">
        <v>227277</v>
      </c>
      <c r="J64" s="16">
        <v>263620</v>
      </c>
      <c r="K64" s="16">
        <v>237826.935</v>
      </c>
      <c r="L64" s="16">
        <v>240167.27</v>
      </c>
      <c r="M64" s="16">
        <v>261741</v>
      </c>
      <c r="N64" s="16">
        <v>230913</v>
      </c>
    </row>
    <row r="65" spans="1:14" x14ac:dyDescent="0.25">
      <c r="A65" s="95"/>
      <c r="B65" s="4" t="s">
        <v>4</v>
      </c>
      <c r="C65" s="16">
        <v>219245.5908510639</v>
      </c>
      <c r="D65" s="16">
        <v>258701.75488888891</v>
      </c>
      <c r="E65" s="16">
        <v>229167.34466666661</v>
      </c>
      <c r="F65" s="16">
        <v>288982.80355555558</v>
      </c>
      <c r="G65" s="16">
        <v>312914.33380952373</v>
      </c>
      <c r="H65" s="16">
        <v>215927.65292682929</v>
      </c>
      <c r="I65" s="16">
        <v>227211.9797560976</v>
      </c>
      <c r="J65" s="16">
        <v>259925.4902439024</v>
      </c>
      <c r="K65" s="16">
        <v>239123.12700000001</v>
      </c>
      <c r="L65" s="16">
        <v>239534.92874999999</v>
      </c>
      <c r="M65" s="16">
        <v>259868.4930769231</v>
      </c>
      <c r="N65" s="16">
        <v>230672.10142857139</v>
      </c>
    </row>
    <row r="66" spans="1:14" x14ac:dyDescent="0.25">
      <c r="A66" s="95"/>
      <c r="B66" s="4" t="s">
        <v>5</v>
      </c>
      <c r="C66" s="16">
        <v>4877.9595191458211</v>
      </c>
      <c r="D66" s="16">
        <v>11888.258147006891</v>
      </c>
      <c r="E66" s="16">
        <v>9912.7847672679745</v>
      </c>
      <c r="F66" s="16">
        <v>17978.319801666439</v>
      </c>
      <c r="G66" s="16">
        <v>24730.756990361449</v>
      </c>
      <c r="H66" s="16">
        <v>8530.9693326685465</v>
      </c>
      <c r="I66" s="16">
        <v>12146.51345647476</v>
      </c>
      <c r="J66" s="16">
        <v>13223.95842072609</v>
      </c>
      <c r="K66" s="16">
        <v>8460.774314118491</v>
      </c>
      <c r="L66" s="16">
        <v>9811.0477195113708</v>
      </c>
      <c r="M66" s="16">
        <v>14438.12092463489</v>
      </c>
      <c r="N66" s="16">
        <v>9945.6746747069301</v>
      </c>
    </row>
    <row r="67" spans="1:14" ht="15" customHeight="1" x14ac:dyDescent="0.25">
      <c r="A67" s="95"/>
      <c r="B67" s="4" t="s">
        <v>9</v>
      </c>
      <c r="C67" s="16">
        <v>210000</v>
      </c>
      <c r="D67" s="16">
        <v>217138.59</v>
      </c>
      <c r="E67" s="16">
        <v>206268</v>
      </c>
      <c r="F67" s="16">
        <v>240503.16</v>
      </c>
      <c r="G67" s="16">
        <v>234599.94</v>
      </c>
      <c r="H67" s="16">
        <v>190000</v>
      </c>
      <c r="I67" s="16">
        <v>200000</v>
      </c>
      <c r="J67" s="16">
        <v>220000</v>
      </c>
      <c r="K67" s="16">
        <v>216912.63</v>
      </c>
      <c r="L67" s="16">
        <v>209185.08</v>
      </c>
      <c r="M67" s="16">
        <v>215235</v>
      </c>
      <c r="N67" s="16">
        <v>200000</v>
      </c>
    </row>
    <row r="68" spans="1:14" x14ac:dyDescent="0.25">
      <c r="A68" s="95"/>
      <c r="B68" s="4" t="s">
        <v>10</v>
      </c>
      <c r="C68" s="16">
        <v>232067</v>
      </c>
      <c r="D68" s="16">
        <v>277801</v>
      </c>
      <c r="E68" s="16">
        <v>274302.17</v>
      </c>
      <c r="F68" s="16">
        <v>334989.11</v>
      </c>
      <c r="G68" s="16">
        <v>349718</v>
      </c>
      <c r="H68" s="16">
        <v>230052.5</v>
      </c>
      <c r="I68" s="16">
        <v>274088.25</v>
      </c>
      <c r="J68" s="16">
        <v>277794.17</v>
      </c>
      <c r="K68" s="16">
        <v>253188.01</v>
      </c>
      <c r="L68" s="16">
        <v>258037.08</v>
      </c>
      <c r="M68" s="16">
        <v>278058</v>
      </c>
      <c r="N68" s="16">
        <v>248013.54</v>
      </c>
    </row>
    <row r="69" spans="1:14" ht="15" customHeight="1" x14ac:dyDescent="0.25">
      <c r="A69" s="86" t="s">
        <v>6</v>
      </c>
      <c r="B69" s="5" t="s">
        <v>3</v>
      </c>
      <c r="C69" s="17">
        <v>177593.5</v>
      </c>
      <c r="D69" s="17">
        <v>220502.155</v>
      </c>
      <c r="E69" s="17">
        <v>179969</v>
      </c>
      <c r="F69" s="17">
        <v>239465.27499999999</v>
      </c>
      <c r="G69" s="17">
        <v>276223.09999999998</v>
      </c>
      <c r="H69" s="17">
        <v>157675.44</v>
      </c>
      <c r="I69" s="17">
        <v>190387.33</v>
      </c>
      <c r="J69" s="17">
        <v>223297.02</v>
      </c>
      <c r="K69" s="17">
        <v>187631.33</v>
      </c>
      <c r="L69" s="17">
        <v>185245</v>
      </c>
      <c r="M69" s="17">
        <v>214949</v>
      </c>
      <c r="N69" s="17">
        <v>178947.42</v>
      </c>
    </row>
    <row r="70" spans="1:14" x14ac:dyDescent="0.25">
      <c r="A70" s="86"/>
      <c r="B70" s="5" t="s">
        <v>4</v>
      </c>
      <c r="C70" s="17">
        <v>178090.51152173919</v>
      </c>
      <c r="D70" s="17">
        <v>218029.18318181831</v>
      </c>
      <c r="E70" s="17">
        <v>180224.4859090909</v>
      </c>
      <c r="F70" s="17">
        <v>239273.82204545449</v>
      </c>
      <c r="G70" s="17">
        <v>270948.83025641029</v>
      </c>
      <c r="H70" s="17">
        <v>158076.40225000001</v>
      </c>
      <c r="I70" s="17">
        <v>190542.21076923079</v>
      </c>
      <c r="J70" s="17">
        <v>221527.40125</v>
      </c>
      <c r="K70" s="17">
        <v>187592.66512820509</v>
      </c>
      <c r="L70" s="17">
        <v>187811.22</v>
      </c>
      <c r="M70" s="17">
        <v>212291.07210526321</v>
      </c>
      <c r="N70" s="17">
        <v>179983.20323529409</v>
      </c>
    </row>
    <row r="71" spans="1:14" x14ac:dyDescent="0.25">
      <c r="A71" s="86"/>
      <c r="B71" s="5" t="s">
        <v>5</v>
      </c>
      <c r="C71" s="17">
        <v>4706.6385497403626</v>
      </c>
      <c r="D71" s="17">
        <v>9823.1055317059217</v>
      </c>
      <c r="E71" s="17">
        <v>10682.6705821384</v>
      </c>
      <c r="F71" s="17">
        <v>15418.91342883881</v>
      </c>
      <c r="G71" s="17">
        <v>13797.554486110281</v>
      </c>
      <c r="H71" s="17">
        <v>9482.4648094268177</v>
      </c>
      <c r="I71" s="17">
        <v>8355.5064469109457</v>
      </c>
      <c r="J71" s="17">
        <v>10469.963434233699</v>
      </c>
      <c r="K71" s="17">
        <v>7790.9043611228144</v>
      </c>
      <c r="L71" s="17">
        <v>10636.863863931439</v>
      </c>
      <c r="M71" s="17">
        <v>10761.396926583049</v>
      </c>
      <c r="N71" s="17">
        <v>9175.5664416010131</v>
      </c>
    </row>
    <row r="72" spans="1:14" ht="15" customHeight="1" x14ac:dyDescent="0.25">
      <c r="A72" s="86"/>
      <c r="B72" s="5" t="s">
        <v>9</v>
      </c>
      <c r="C72" s="17">
        <v>165830.25</v>
      </c>
      <c r="D72" s="17">
        <v>183403.49</v>
      </c>
      <c r="E72" s="17">
        <v>155228</v>
      </c>
      <c r="F72" s="17">
        <v>200149.59</v>
      </c>
      <c r="G72" s="17">
        <v>230000</v>
      </c>
      <c r="H72" s="17">
        <v>140000</v>
      </c>
      <c r="I72" s="17">
        <v>175114.41</v>
      </c>
      <c r="J72" s="17">
        <v>194071.84</v>
      </c>
      <c r="K72" s="17">
        <v>170087.34</v>
      </c>
      <c r="L72" s="17">
        <v>173400.3</v>
      </c>
      <c r="M72" s="17">
        <v>185564</v>
      </c>
      <c r="N72" s="17">
        <v>153825.37</v>
      </c>
    </row>
    <row r="73" spans="1:14" x14ac:dyDescent="0.25">
      <c r="A73" s="86"/>
      <c r="B73" s="5" t="s">
        <v>10</v>
      </c>
      <c r="C73" s="17">
        <v>190062</v>
      </c>
      <c r="D73" s="17">
        <v>229300</v>
      </c>
      <c r="E73" s="17">
        <v>211113.15</v>
      </c>
      <c r="F73" s="17">
        <v>281998.42</v>
      </c>
      <c r="G73" s="17">
        <v>285539</v>
      </c>
      <c r="H73" s="17">
        <v>189877.47</v>
      </c>
      <c r="I73" s="17">
        <v>219340</v>
      </c>
      <c r="J73" s="17">
        <v>239893</v>
      </c>
      <c r="K73" s="17">
        <v>205290.07</v>
      </c>
      <c r="L73" s="17">
        <v>223630.7</v>
      </c>
      <c r="M73" s="17">
        <v>241862</v>
      </c>
      <c r="N73" s="17">
        <v>197824.05</v>
      </c>
    </row>
    <row r="74" spans="1:14" ht="15" customHeight="1" x14ac:dyDescent="0.25">
      <c r="A74" s="95" t="s">
        <v>7</v>
      </c>
      <c r="B74" s="4" t="s">
        <v>3</v>
      </c>
      <c r="C74" s="16">
        <v>184221.34</v>
      </c>
      <c r="D74" s="16">
        <v>187420</v>
      </c>
      <c r="E74" s="16">
        <v>192401.88500000001</v>
      </c>
      <c r="F74" s="16">
        <v>228368</v>
      </c>
      <c r="G74" s="16">
        <v>187841.43</v>
      </c>
      <c r="H74" s="16">
        <v>192332.27499999999</v>
      </c>
      <c r="I74" s="16">
        <v>192309.73499999999</v>
      </c>
      <c r="J74" s="16">
        <v>209698.715</v>
      </c>
      <c r="K74" s="16">
        <v>240388.82500000001</v>
      </c>
      <c r="L74" s="16">
        <v>231697</v>
      </c>
      <c r="M74" s="16">
        <v>239616.42</v>
      </c>
      <c r="N74" s="16">
        <v>205651</v>
      </c>
    </row>
    <row r="75" spans="1:14" x14ac:dyDescent="0.25">
      <c r="A75" s="95"/>
      <c r="B75" s="4" t="s">
        <v>4</v>
      </c>
      <c r="C75" s="16">
        <v>185072.17499999999</v>
      </c>
      <c r="D75" s="16">
        <v>186878.87488372091</v>
      </c>
      <c r="E75" s="16">
        <v>193867.1077272727</v>
      </c>
      <c r="F75" s="16">
        <v>229655.616744186</v>
      </c>
      <c r="G75" s="16">
        <v>188545.64170731709</v>
      </c>
      <c r="H75" s="16">
        <v>197956.67874999999</v>
      </c>
      <c r="I75" s="16">
        <v>192446.45324999999</v>
      </c>
      <c r="J75" s="16">
        <v>209045.16125</v>
      </c>
      <c r="K75" s="16">
        <v>241557.36799999999</v>
      </c>
      <c r="L75" s="16">
        <v>232913.87153846159</v>
      </c>
      <c r="M75" s="16">
        <v>244138.22868421051</v>
      </c>
      <c r="N75" s="16">
        <v>205783.14666666661</v>
      </c>
    </row>
    <row r="76" spans="1:14" x14ac:dyDescent="0.25">
      <c r="A76" s="95"/>
      <c r="B76" s="4" t="s">
        <v>5</v>
      </c>
      <c r="C76" s="16">
        <v>5373.5090878050387</v>
      </c>
      <c r="D76" s="16">
        <v>4917.683708162368</v>
      </c>
      <c r="E76" s="16">
        <v>9326.4196762809388</v>
      </c>
      <c r="F76" s="16">
        <v>14919.196630032069</v>
      </c>
      <c r="G76" s="16">
        <v>9164.1019651109</v>
      </c>
      <c r="H76" s="16">
        <v>19852.79212185106</v>
      </c>
      <c r="I76" s="16">
        <v>11827.14121591506</v>
      </c>
      <c r="J76" s="16">
        <v>7414.7348744676719</v>
      </c>
      <c r="K76" s="16">
        <v>14817.64151872219</v>
      </c>
      <c r="L76" s="16">
        <v>17757.310736162719</v>
      </c>
      <c r="M76" s="16">
        <v>33078.329697336812</v>
      </c>
      <c r="N76" s="16">
        <v>9304.6036649575599</v>
      </c>
    </row>
    <row r="77" spans="1:14" ht="15" customHeight="1" x14ac:dyDescent="0.25">
      <c r="A77" s="95"/>
      <c r="B77" s="4" t="s">
        <v>9</v>
      </c>
      <c r="C77" s="16">
        <v>177423.28</v>
      </c>
      <c r="D77" s="16">
        <v>177975</v>
      </c>
      <c r="E77" s="16">
        <v>181679.69</v>
      </c>
      <c r="F77" s="16">
        <v>186839.18</v>
      </c>
      <c r="G77" s="16">
        <v>155000</v>
      </c>
      <c r="H77" s="16">
        <v>181111</v>
      </c>
      <c r="I77" s="16">
        <v>157000</v>
      </c>
      <c r="J77" s="16">
        <v>185000</v>
      </c>
      <c r="K77" s="16">
        <v>200952.4</v>
      </c>
      <c r="L77" s="16">
        <v>196000</v>
      </c>
      <c r="M77" s="16">
        <v>150062.63</v>
      </c>
      <c r="N77" s="16">
        <v>183191.72</v>
      </c>
    </row>
    <row r="78" spans="1:14" x14ac:dyDescent="0.25">
      <c r="A78" s="95"/>
      <c r="B78" s="4" t="s">
        <v>10</v>
      </c>
      <c r="C78" s="16">
        <v>203309.7</v>
      </c>
      <c r="D78" s="16">
        <v>197738</v>
      </c>
      <c r="E78" s="16">
        <v>233691.21</v>
      </c>
      <c r="F78" s="16">
        <v>278316</v>
      </c>
      <c r="G78" s="16">
        <v>215080</v>
      </c>
      <c r="H78" s="16">
        <v>280760</v>
      </c>
      <c r="I78" s="16">
        <v>236082.46</v>
      </c>
      <c r="J78" s="16">
        <v>226685</v>
      </c>
      <c r="K78" s="16">
        <v>282441.21999999997</v>
      </c>
      <c r="L78" s="16">
        <v>295045</v>
      </c>
      <c r="M78" s="16">
        <v>292662</v>
      </c>
      <c r="N78" s="16">
        <v>229762</v>
      </c>
    </row>
    <row r="79" spans="1:14" x14ac:dyDescent="0.25">
      <c r="A79" s="86" t="s">
        <v>8</v>
      </c>
      <c r="B79" s="5" t="s">
        <v>3</v>
      </c>
      <c r="C79" s="17">
        <v>-5980.5</v>
      </c>
      <c r="D79" s="17">
        <v>32117</v>
      </c>
      <c r="E79" s="17">
        <v>-12505.46</v>
      </c>
      <c r="F79" s="17">
        <v>10166</v>
      </c>
      <c r="G79" s="17">
        <v>86738.8</v>
      </c>
      <c r="H79" s="17">
        <v>-35552.870000000003</v>
      </c>
      <c r="I79" s="17">
        <v>-1511.5</v>
      </c>
      <c r="J79" s="17">
        <v>14100</v>
      </c>
      <c r="K79" s="17">
        <v>-55980</v>
      </c>
      <c r="L79" s="17">
        <v>-46136.42</v>
      </c>
      <c r="M79" s="17">
        <v>-28726.07</v>
      </c>
      <c r="N79" s="17">
        <v>-25850</v>
      </c>
    </row>
    <row r="80" spans="1:14" x14ac:dyDescent="0.25">
      <c r="A80" s="86"/>
      <c r="B80" s="5" t="s">
        <v>4</v>
      </c>
      <c r="C80" s="17">
        <v>-6864.1072916666662</v>
      </c>
      <c r="D80" s="17">
        <v>33164.104680851073</v>
      </c>
      <c r="E80" s="17">
        <v>-13369.19893617022</v>
      </c>
      <c r="F80" s="17">
        <v>7320.9853191489392</v>
      </c>
      <c r="G80" s="17">
        <v>79885.069534883703</v>
      </c>
      <c r="H80" s="17">
        <v>-37550.612380952378</v>
      </c>
      <c r="I80" s="17">
        <v>-3010.1430952380952</v>
      </c>
      <c r="J80" s="17">
        <v>13896.026279069771</v>
      </c>
      <c r="K80" s="17">
        <v>-56010.00170731706</v>
      </c>
      <c r="L80" s="17">
        <v>-44614.244878048783</v>
      </c>
      <c r="M80" s="17">
        <v>-37372.867249999988</v>
      </c>
      <c r="N80" s="17">
        <v>-24383.444722222219</v>
      </c>
    </row>
    <row r="81" spans="1:14" x14ac:dyDescent="0.25">
      <c r="A81" s="86"/>
      <c r="B81" s="5" t="s">
        <v>5</v>
      </c>
      <c r="C81" s="17">
        <v>4357.72181278672</v>
      </c>
      <c r="D81" s="17">
        <v>9874.5563837529808</v>
      </c>
      <c r="E81" s="17">
        <v>10579.56480981393</v>
      </c>
      <c r="F81" s="17">
        <v>21208.3000606563</v>
      </c>
      <c r="G81" s="17">
        <v>19337.189531162971</v>
      </c>
      <c r="H81" s="17">
        <v>15051.301259014739</v>
      </c>
      <c r="I81" s="17">
        <v>8228.6263809736829</v>
      </c>
      <c r="J81" s="17">
        <v>8757.6705489299693</v>
      </c>
      <c r="K81" s="17">
        <v>16522.21460072694</v>
      </c>
      <c r="L81" s="17">
        <v>21464.084439896</v>
      </c>
      <c r="M81" s="17">
        <v>30136.653800022999</v>
      </c>
      <c r="N81" s="17">
        <v>12401.36676584307</v>
      </c>
    </row>
    <row r="82" spans="1:14" x14ac:dyDescent="0.25">
      <c r="A82" s="86"/>
      <c r="B82" s="5" t="s">
        <v>9</v>
      </c>
      <c r="C82" s="17">
        <v>-17447</v>
      </c>
      <c r="D82" s="17">
        <v>6453</v>
      </c>
      <c r="E82" s="17">
        <v>-43604.9</v>
      </c>
      <c r="F82" s="17">
        <v>-43494.44</v>
      </c>
      <c r="G82" s="17">
        <v>9742.11</v>
      </c>
      <c r="H82" s="17">
        <v>-70220.399999999994</v>
      </c>
      <c r="I82" s="17">
        <v>-31263.4</v>
      </c>
      <c r="J82" s="17">
        <v>-7438</v>
      </c>
      <c r="K82" s="17">
        <v>-88971.71</v>
      </c>
      <c r="L82" s="17">
        <v>-100602</v>
      </c>
      <c r="M82" s="17">
        <v>-125517</v>
      </c>
      <c r="N82" s="17">
        <v>-54426.21</v>
      </c>
    </row>
    <row r="83" spans="1:14" x14ac:dyDescent="0.25">
      <c r="A83" s="86"/>
      <c r="B83" s="33" t="s">
        <v>10</v>
      </c>
      <c r="C83" s="14">
        <v>2419.06</v>
      </c>
      <c r="D83" s="14">
        <v>50839.94</v>
      </c>
      <c r="E83" s="14">
        <v>14497</v>
      </c>
      <c r="F83" s="14">
        <v>52387.92</v>
      </c>
      <c r="G83" s="14">
        <v>103629</v>
      </c>
      <c r="H83" s="14">
        <v>4100.34</v>
      </c>
      <c r="I83" s="14">
        <v>10151</v>
      </c>
      <c r="J83" s="14">
        <v>38627.15</v>
      </c>
      <c r="K83" s="14">
        <v>-13691.9</v>
      </c>
      <c r="L83" s="14">
        <v>6055.64</v>
      </c>
      <c r="M83" s="17">
        <v>5134.6099999999997</v>
      </c>
      <c r="N83" s="17">
        <v>4953.96</v>
      </c>
    </row>
    <row r="84" spans="1:14" ht="15" customHeight="1" x14ac:dyDescent="0.25">
      <c r="A84" s="95" t="s">
        <v>32</v>
      </c>
      <c r="B84" s="4" t="s">
        <v>3</v>
      </c>
      <c r="C84" s="16">
        <v>-82402</v>
      </c>
      <c r="D84" s="16">
        <v>-47000</v>
      </c>
      <c r="E84" s="16">
        <v>-93402</v>
      </c>
      <c r="F84" s="16">
        <v>-74079.11</v>
      </c>
      <c r="G84" s="16">
        <v>9547.6299999999992</v>
      </c>
      <c r="H84" s="16">
        <v>-101935.465</v>
      </c>
      <c r="I84" s="16">
        <v>-77976.55</v>
      </c>
      <c r="J84" s="16">
        <v>-61224</v>
      </c>
      <c r="K84" s="16">
        <v>-134511</v>
      </c>
      <c r="L84" s="16">
        <v>-110443</v>
      </c>
      <c r="M84" s="16">
        <v>-106800.66</v>
      </c>
      <c r="N84" s="16">
        <v>-103092.63499999999</v>
      </c>
    </row>
    <row r="85" spans="1:14" x14ac:dyDescent="0.25">
      <c r="A85" s="95"/>
      <c r="B85" s="4" t="s">
        <v>4</v>
      </c>
      <c r="C85" s="16">
        <v>-82396.885833333334</v>
      </c>
      <c r="D85" s="16">
        <v>-47347.938823529417</v>
      </c>
      <c r="E85" s="16">
        <v>-94409.082424242413</v>
      </c>
      <c r="F85" s="16">
        <v>-74207.804117647058</v>
      </c>
      <c r="G85" s="16">
        <v>15195.657096774201</v>
      </c>
      <c r="H85" s="16">
        <v>-109512.23625</v>
      </c>
      <c r="I85" s="16">
        <v>-73999.438750000001</v>
      </c>
      <c r="J85" s="16">
        <v>-61930.874838709693</v>
      </c>
      <c r="K85" s="16">
        <v>-124573.3321875</v>
      </c>
      <c r="L85" s="16">
        <v>-118059.0809677419</v>
      </c>
      <c r="M85" s="16">
        <v>-116561.9936666666</v>
      </c>
      <c r="N85" s="16">
        <v>-98085.070000000022</v>
      </c>
    </row>
    <row r="86" spans="1:14" x14ac:dyDescent="0.25">
      <c r="A86" s="95"/>
      <c r="B86" s="4" t="s">
        <v>5</v>
      </c>
      <c r="C86" s="16">
        <v>19586.177903515589</v>
      </c>
      <c r="D86" s="16">
        <v>30101.43943864225</v>
      </c>
      <c r="E86" s="16">
        <v>22610.461357940461</v>
      </c>
      <c r="F86" s="16">
        <v>35156.841456987117</v>
      </c>
      <c r="G86" s="16">
        <v>49828.608570915378</v>
      </c>
      <c r="H86" s="16">
        <v>43433.885091511343</v>
      </c>
      <c r="I86" s="16">
        <v>39551.925985532624</v>
      </c>
      <c r="J86" s="16">
        <v>32567.27893206973</v>
      </c>
      <c r="K86" s="16">
        <v>48548.757997191999</v>
      </c>
      <c r="L86" s="16">
        <v>42688.631093644311</v>
      </c>
      <c r="M86" s="16">
        <v>50278.972372189848</v>
      </c>
      <c r="N86" s="16">
        <v>38109.86714277327</v>
      </c>
    </row>
    <row r="87" spans="1:14" x14ac:dyDescent="0.25">
      <c r="A87" s="95"/>
      <c r="B87" s="4" t="s">
        <v>9</v>
      </c>
      <c r="C87" s="16">
        <v>-141130.62</v>
      </c>
      <c r="D87" s="16">
        <v>-132730.1</v>
      </c>
      <c r="E87" s="16">
        <v>-138947.32</v>
      </c>
      <c r="F87" s="16">
        <v>-176851</v>
      </c>
      <c r="G87" s="16">
        <v>-108217</v>
      </c>
      <c r="H87" s="16">
        <v>-209225</v>
      </c>
      <c r="I87" s="16">
        <v>-139208</v>
      </c>
      <c r="J87" s="16">
        <v>-130713.60000000001</v>
      </c>
      <c r="K87" s="16">
        <v>-223633.96</v>
      </c>
      <c r="L87" s="16">
        <v>-272254.07</v>
      </c>
      <c r="M87" s="16">
        <v>-248649.84</v>
      </c>
      <c r="N87" s="16">
        <v>-161437.06</v>
      </c>
    </row>
    <row r="88" spans="1:14" ht="15.75" thickBot="1" x14ac:dyDescent="0.3">
      <c r="A88" s="99"/>
      <c r="B88" s="7" t="s">
        <v>10</v>
      </c>
      <c r="C88" s="32">
        <v>-45918</v>
      </c>
      <c r="D88" s="32">
        <v>33067</v>
      </c>
      <c r="E88" s="32">
        <v>-26697</v>
      </c>
      <c r="F88" s="32">
        <v>16558</v>
      </c>
      <c r="G88" s="32">
        <v>221014.39</v>
      </c>
      <c r="H88" s="32">
        <v>5147.9399999999996</v>
      </c>
      <c r="I88" s="32">
        <v>41750.239999999998</v>
      </c>
      <c r="J88" s="32">
        <v>54318</v>
      </c>
      <c r="K88" s="32">
        <v>19120.07</v>
      </c>
      <c r="L88" s="32">
        <v>-9336.02</v>
      </c>
      <c r="M88" s="32">
        <v>-7226.24</v>
      </c>
      <c r="N88" s="32">
        <v>37982.5</v>
      </c>
    </row>
    <row r="89" spans="1:14" ht="15" customHeight="1" x14ac:dyDescent="0.25">
      <c r="A89" s="95" t="s">
        <v>37</v>
      </c>
      <c r="B89" s="4" t="s">
        <v>3</v>
      </c>
      <c r="C89" s="16">
        <v>0.61</v>
      </c>
      <c r="D89" s="16">
        <v>0.3</v>
      </c>
      <c r="E89" s="16">
        <v>0.27</v>
      </c>
      <c r="F89" s="16">
        <v>0.48499999999999999</v>
      </c>
      <c r="G89" s="16">
        <v>0.46</v>
      </c>
      <c r="H89" s="16">
        <v>0.57999999999999996</v>
      </c>
      <c r="I89" s="16">
        <v>0.4</v>
      </c>
      <c r="J89" s="16">
        <v>0.43</v>
      </c>
      <c r="K89" s="16">
        <v>0.34</v>
      </c>
      <c r="L89" s="16">
        <v>0.24</v>
      </c>
      <c r="M89" s="16">
        <v>0.25</v>
      </c>
      <c r="N89" s="16">
        <v>0.215</v>
      </c>
    </row>
    <row r="90" spans="1:14" x14ac:dyDescent="0.25">
      <c r="A90" s="95"/>
      <c r="B90" s="4" t="s">
        <v>4</v>
      </c>
      <c r="C90" s="16">
        <v>0.54967741935483871</v>
      </c>
      <c r="D90" s="16">
        <v>0.3206666666666666</v>
      </c>
      <c r="E90" s="16">
        <v>0.27366666666666672</v>
      </c>
      <c r="F90" s="16">
        <v>0.47299999999999998</v>
      </c>
      <c r="G90" s="16">
        <v>0.46233333333333332</v>
      </c>
      <c r="H90" s="16">
        <v>0.57724137931034514</v>
      </c>
      <c r="I90" s="16">
        <v>0.4</v>
      </c>
      <c r="J90" s="16">
        <v>0.4348275862068966</v>
      </c>
      <c r="K90" s="16">
        <v>0.32517241379310352</v>
      </c>
      <c r="L90" s="16">
        <v>0.2427586206896552</v>
      </c>
      <c r="M90" s="16">
        <v>0.25678571428571428</v>
      </c>
      <c r="N90" s="16">
        <v>0.21423076923076931</v>
      </c>
    </row>
    <row r="91" spans="1:14" x14ac:dyDescent="0.25">
      <c r="A91" s="95"/>
      <c r="B91" s="4" t="s">
        <v>5</v>
      </c>
      <c r="C91" s="16">
        <v>0.25841160798188789</v>
      </c>
      <c r="D91" s="16">
        <v>0.10954241292707161</v>
      </c>
      <c r="E91" s="16">
        <v>8.7157540015819573E-2</v>
      </c>
      <c r="F91" s="16">
        <v>9.3960740150635103E-2</v>
      </c>
      <c r="G91" s="16">
        <v>8.3156824562175116E-2</v>
      </c>
      <c r="H91" s="16">
        <v>7.7131453271307188E-2</v>
      </c>
      <c r="I91" s="16">
        <v>9.0474937334680081E-2</v>
      </c>
      <c r="J91" s="16">
        <v>7.6467579014861536E-2</v>
      </c>
      <c r="K91" s="16">
        <v>9.792929992219504E-2</v>
      </c>
      <c r="L91" s="16">
        <v>8.9638024127365323E-2</v>
      </c>
      <c r="M91" s="16">
        <v>0.100739986964189</v>
      </c>
      <c r="N91" s="16">
        <v>0.1147230779546322</v>
      </c>
    </row>
    <row r="92" spans="1:14" ht="15" customHeight="1" x14ac:dyDescent="0.25">
      <c r="A92" s="95"/>
      <c r="B92" s="4" t="s">
        <v>9</v>
      </c>
      <c r="C92" s="16">
        <v>-0.16</v>
      </c>
      <c r="D92" s="16">
        <v>0.1</v>
      </c>
      <c r="E92" s="16">
        <v>0.11</v>
      </c>
      <c r="F92" s="16">
        <v>0.23</v>
      </c>
      <c r="G92" s="16">
        <v>0.28999999999999998</v>
      </c>
      <c r="H92" s="16">
        <v>0.42</v>
      </c>
      <c r="I92" s="16">
        <v>0.24</v>
      </c>
      <c r="J92" s="16">
        <v>0.3</v>
      </c>
      <c r="K92" s="16">
        <v>0.13</v>
      </c>
      <c r="L92" s="16">
        <v>0</v>
      </c>
      <c r="M92" s="16">
        <v>0</v>
      </c>
      <c r="N92" s="16">
        <v>0</v>
      </c>
    </row>
    <row r="93" spans="1:14" x14ac:dyDescent="0.25">
      <c r="A93" s="95"/>
      <c r="B93" s="4" t="s">
        <v>10</v>
      </c>
      <c r="C93" s="16">
        <v>0.96</v>
      </c>
      <c r="D93" s="16">
        <v>0.64</v>
      </c>
      <c r="E93" s="16">
        <v>0.48</v>
      </c>
      <c r="F93" s="16">
        <v>0.65</v>
      </c>
      <c r="G93" s="16">
        <v>0.64</v>
      </c>
      <c r="H93" s="16">
        <v>0.71</v>
      </c>
      <c r="I93" s="16">
        <v>0.64</v>
      </c>
      <c r="J93" s="16">
        <v>0.64</v>
      </c>
      <c r="K93" s="16">
        <v>0.64</v>
      </c>
      <c r="L93" s="16">
        <v>0.42</v>
      </c>
      <c r="M93" s="16">
        <v>0.49</v>
      </c>
      <c r="N93" s="16">
        <v>0.42</v>
      </c>
    </row>
    <row r="94" spans="1:14" x14ac:dyDescent="0.25">
      <c r="A94" s="86" t="s">
        <v>39</v>
      </c>
      <c r="B94" s="5" t="s">
        <v>3</v>
      </c>
      <c r="C94" s="17">
        <v>5.8</v>
      </c>
      <c r="D94" s="17">
        <v>5.8</v>
      </c>
      <c r="E94" s="17">
        <v>5.9</v>
      </c>
      <c r="F94" s="17">
        <v>6.06</v>
      </c>
      <c r="G94" s="17">
        <v>6.24</v>
      </c>
      <c r="H94" s="17">
        <v>6.57</v>
      </c>
      <c r="I94" s="17">
        <v>6.8</v>
      </c>
      <c r="J94" s="17">
        <v>6.54</v>
      </c>
      <c r="K94" s="17">
        <v>6.4</v>
      </c>
      <c r="L94" s="17">
        <v>6.35</v>
      </c>
      <c r="M94" s="17">
        <v>6.4</v>
      </c>
      <c r="N94" s="17">
        <v>6.4</v>
      </c>
    </row>
    <row r="95" spans="1:14" x14ac:dyDescent="0.25">
      <c r="A95" s="86"/>
      <c r="B95" s="5" t="s">
        <v>4</v>
      </c>
      <c r="C95" s="17">
        <v>5.8576470588235274</v>
      </c>
      <c r="D95" s="17">
        <v>5.8669696969696972</v>
      </c>
      <c r="E95" s="17">
        <v>5.8836363636363647</v>
      </c>
      <c r="F95" s="17">
        <v>5.9796969696969686</v>
      </c>
      <c r="G95" s="17">
        <v>6.2624242424242409</v>
      </c>
      <c r="H95" s="17">
        <v>6.5149999999999988</v>
      </c>
      <c r="I95" s="17">
        <v>6.7596969696969706</v>
      </c>
      <c r="J95" s="17">
        <v>6.626969696969697</v>
      </c>
      <c r="K95" s="17">
        <v>6.5030303030303038</v>
      </c>
      <c r="L95" s="17">
        <v>6.3174193548387114</v>
      </c>
      <c r="M95" s="17">
        <v>6.3834375000000003</v>
      </c>
      <c r="N95" s="17">
        <v>6.329642857142856</v>
      </c>
    </row>
    <row r="96" spans="1:14" x14ac:dyDescent="0.25">
      <c r="A96" s="86"/>
      <c r="B96" s="5" t="s">
        <v>5</v>
      </c>
      <c r="C96" s="17">
        <v>0.39747733934668239</v>
      </c>
      <c r="D96" s="17">
        <v>0.40975972264612642</v>
      </c>
      <c r="E96" s="17">
        <v>0.40168254086574862</v>
      </c>
      <c r="F96" s="17">
        <v>0.3807762207688794</v>
      </c>
      <c r="G96" s="17">
        <v>0.35504427807519923</v>
      </c>
      <c r="H96" s="17">
        <v>0.35475570876763329</v>
      </c>
      <c r="I96" s="17">
        <v>0.48672685389551928</v>
      </c>
      <c r="J96" s="17">
        <v>0.53412009913785319</v>
      </c>
      <c r="K96" s="17">
        <v>0.58451627890336</v>
      </c>
      <c r="L96" s="17">
        <v>0.53634545920787213</v>
      </c>
      <c r="M96" s="17">
        <v>0.65977322289189744</v>
      </c>
      <c r="N96" s="17">
        <v>0.62285175777974011</v>
      </c>
    </row>
    <row r="97" spans="1:14" x14ac:dyDescent="0.25">
      <c r="A97" s="86"/>
      <c r="B97" s="5" t="s">
        <v>9</v>
      </c>
      <c r="C97" s="17">
        <v>5.39</v>
      </c>
      <c r="D97" s="17">
        <v>5.3</v>
      </c>
      <c r="E97" s="17">
        <v>5.2</v>
      </c>
      <c r="F97" s="17">
        <v>5.2</v>
      </c>
      <c r="G97" s="17">
        <v>5.5</v>
      </c>
      <c r="H97" s="17">
        <v>5.6</v>
      </c>
      <c r="I97" s="17">
        <v>5.5</v>
      </c>
      <c r="J97" s="17">
        <v>5.2</v>
      </c>
      <c r="K97" s="17">
        <v>4.9000000000000004</v>
      </c>
      <c r="L97" s="17">
        <v>4.8</v>
      </c>
      <c r="M97" s="17">
        <v>4.7</v>
      </c>
      <c r="N97" s="17">
        <v>4.7</v>
      </c>
    </row>
    <row r="98" spans="1:14" x14ac:dyDescent="0.25">
      <c r="A98" s="86"/>
      <c r="B98" s="33" t="s">
        <v>10</v>
      </c>
      <c r="C98" s="14">
        <v>7</v>
      </c>
      <c r="D98" s="14">
        <v>6.9</v>
      </c>
      <c r="E98" s="14">
        <v>6.85</v>
      </c>
      <c r="F98" s="14">
        <v>6.7</v>
      </c>
      <c r="G98" s="14">
        <v>7.08</v>
      </c>
      <c r="H98" s="14">
        <v>7.16</v>
      </c>
      <c r="I98" s="14">
        <v>8.1199999999999992</v>
      </c>
      <c r="J98" s="14">
        <v>8.18</v>
      </c>
      <c r="K98" s="14">
        <v>8.2200000000000006</v>
      </c>
      <c r="L98" s="14">
        <v>7.56</v>
      </c>
      <c r="M98" s="17">
        <v>8.31</v>
      </c>
      <c r="N98" s="17">
        <v>7.75</v>
      </c>
    </row>
    <row r="99" spans="1:14" ht="15" customHeight="1" x14ac:dyDescent="0.25">
      <c r="A99" s="95" t="s">
        <v>40</v>
      </c>
      <c r="B99" s="4" t="s">
        <v>3</v>
      </c>
      <c r="C99" s="16">
        <v>103105</v>
      </c>
      <c r="D99" s="16">
        <v>103576.5</v>
      </c>
      <c r="E99" s="16">
        <v>103788.5</v>
      </c>
      <c r="F99" s="16">
        <v>103738.5</v>
      </c>
      <c r="G99" s="16">
        <v>103196</v>
      </c>
      <c r="H99" s="16">
        <v>102606</v>
      </c>
      <c r="I99" s="16">
        <v>102333.5</v>
      </c>
      <c r="J99" s="16">
        <v>102918.5</v>
      </c>
      <c r="K99" s="16">
        <v>103404.5</v>
      </c>
      <c r="L99" s="16">
        <v>103822.5</v>
      </c>
      <c r="M99" s="16">
        <v>104015.5</v>
      </c>
      <c r="N99" s="16">
        <v>104335.61</v>
      </c>
    </row>
    <row r="100" spans="1:14" x14ac:dyDescent="0.25">
      <c r="A100" s="95"/>
      <c r="B100" s="4" t="s">
        <v>4</v>
      </c>
      <c r="C100" s="16">
        <v>103263.54333333331</v>
      </c>
      <c r="D100" s="16">
        <v>103488.53230769229</v>
      </c>
      <c r="E100" s="16">
        <v>103700.2257692308</v>
      </c>
      <c r="F100" s="16">
        <v>103637.0953846154</v>
      </c>
      <c r="G100" s="16">
        <v>103261.20080000001</v>
      </c>
      <c r="H100" s="16">
        <v>103008.70375</v>
      </c>
      <c r="I100" s="16">
        <v>102851.31875000001</v>
      </c>
      <c r="J100" s="16">
        <v>103215.1033333333</v>
      </c>
      <c r="K100" s="16">
        <v>103543.9654166667</v>
      </c>
      <c r="L100" s="16">
        <v>103927.75125</v>
      </c>
      <c r="M100" s="16">
        <v>103992.7583333333</v>
      </c>
      <c r="N100" s="16">
        <v>104328.22217391311</v>
      </c>
    </row>
    <row r="101" spans="1:14" x14ac:dyDescent="0.25">
      <c r="A101" s="95"/>
      <c r="B101" s="4" t="s">
        <v>5</v>
      </c>
      <c r="C101" s="16">
        <v>1697.904719771718</v>
      </c>
      <c r="D101" s="16">
        <v>1904.0406400606239</v>
      </c>
      <c r="E101" s="16">
        <v>1949.945135179287</v>
      </c>
      <c r="F101" s="16">
        <v>2055.3940530676491</v>
      </c>
      <c r="G101" s="16">
        <v>2136.142344533167</v>
      </c>
      <c r="H101" s="16">
        <v>2225.8059620238641</v>
      </c>
      <c r="I101" s="16">
        <v>2396.8795784724639</v>
      </c>
      <c r="J101" s="16">
        <v>2560.3880452752492</v>
      </c>
      <c r="K101" s="16">
        <v>2689.1043658631329</v>
      </c>
      <c r="L101" s="16">
        <v>2669.1164000410208</v>
      </c>
      <c r="M101" s="16">
        <v>2673.719237121511</v>
      </c>
      <c r="N101" s="16">
        <v>2531.0673174445528</v>
      </c>
    </row>
    <row r="102" spans="1:14" x14ac:dyDescent="0.25">
      <c r="A102" s="95"/>
      <c r="B102" s="4" t="s">
        <v>9</v>
      </c>
      <c r="C102" s="16">
        <v>98100</v>
      </c>
      <c r="D102" s="16">
        <v>98200</v>
      </c>
      <c r="E102" s="16">
        <v>98500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99000</v>
      </c>
      <c r="M102" s="16">
        <v>99500</v>
      </c>
      <c r="N102" s="16">
        <v>99932.2</v>
      </c>
    </row>
    <row r="103" spans="1:14" ht="15.75" thickBot="1" x14ac:dyDescent="0.3">
      <c r="A103" s="99"/>
      <c r="B103" s="7" t="s">
        <v>10</v>
      </c>
      <c r="C103" s="32">
        <v>108288</v>
      </c>
      <c r="D103" s="32">
        <v>109250</v>
      </c>
      <c r="E103" s="32">
        <v>110049</v>
      </c>
      <c r="F103" s="32">
        <v>110694</v>
      </c>
      <c r="G103" s="32">
        <v>110896</v>
      </c>
      <c r="H103" s="32">
        <v>111164</v>
      </c>
      <c r="I103" s="32">
        <v>111585</v>
      </c>
      <c r="J103" s="32">
        <v>112456</v>
      </c>
      <c r="K103" s="32">
        <v>113270</v>
      </c>
      <c r="L103" s="32">
        <v>113975</v>
      </c>
      <c r="M103" s="32">
        <v>113975</v>
      </c>
      <c r="N103" s="32">
        <v>113975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927F-43D3-4173-BD97-76D3DA2B1E0A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45931</v>
      </c>
    </row>
    <row r="11" spans="1:11" ht="15.75" x14ac:dyDescent="0.25">
      <c r="A11" s="1" t="s">
        <v>0</v>
      </c>
      <c r="B11" s="2">
        <v>45931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2887134</v>
      </c>
      <c r="D15" s="11">
        <v>3085415</v>
      </c>
      <c r="E15" s="11">
        <v>3243806.585</v>
      </c>
      <c r="F15" s="11">
        <v>3460288.83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2885803.216938775</v>
      </c>
      <c r="D16" s="13">
        <v>3064658.8557446799</v>
      </c>
      <c r="E16" s="13">
        <v>3178865.99131579</v>
      </c>
      <c r="F16" s="13">
        <v>3411226.6252631582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45031.33184400951</v>
      </c>
      <c r="D17" s="13">
        <v>97875.708003461274</v>
      </c>
      <c r="E17" s="13">
        <v>296970.18163888168</v>
      </c>
      <c r="F17" s="13">
        <v>270312.94414901233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2067201.33</v>
      </c>
      <c r="F18" s="13">
        <v>2201842.08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3207063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2326957.0699999998</v>
      </c>
      <c r="D20" s="14">
        <v>2508998.4750000001</v>
      </c>
      <c r="E20" s="14">
        <v>2661132.5</v>
      </c>
      <c r="F20" s="14">
        <v>2833749.2450000001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2329972.3759615389</v>
      </c>
      <c r="D21" s="14">
        <v>2493832.6704000002</v>
      </c>
      <c r="E21" s="14">
        <v>2646095.8445238089</v>
      </c>
      <c r="F21" s="14">
        <v>2817663.0376190469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26236.174725227149</v>
      </c>
      <c r="D22" s="14">
        <v>60660.424837903171</v>
      </c>
      <c r="E22" s="14">
        <v>112473.3276214369</v>
      </c>
      <c r="F22" s="14">
        <v>138106.94280618499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2251050</v>
      </c>
      <c r="D23" s="14">
        <v>2285575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2385561.2000000002</v>
      </c>
      <c r="D24" s="14">
        <v>2598937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2398616.2000000002</v>
      </c>
      <c r="D25" s="12">
        <v>2588819</v>
      </c>
      <c r="E25" s="12">
        <v>2732080.42</v>
      </c>
      <c r="F25" s="12">
        <v>2891561.5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2399989.3368627452</v>
      </c>
      <c r="D26" s="12">
        <v>2581028.840799999</v>
      </c>
      <c r="E26" s="12">
        <v>2711769.729761905</v>
      </c>
      <c r="F26" s="12">
        <v>2874600.1707142852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20591.58885396635</v>
      </c>
      <c r="D27" s="12">
        <v>61297.106777520727</v>
      </c>
      <c r="E27" s="12">
        <v>126113.4664389143</v>
      </c>
      <c r="F27" s="12">
        <v>171576.38987870779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2408819.5099999998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-67567.649999999994</v>
      </c>
      <c r="D30" s="14">
        <v>-80489.240000000005</v>
      </c>
      <c r="E30" s="14">
        <v>-52448.5</v>
      </c>
      <c r="F30" s="14">
        <v>-25118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-65769.295849056594</v>
      </c>
      <c r="D31" s="14">
        <v>-77910.857169811323</v>
      </c>
      <c r="E31" s="14">
        <v>-63790.268863636367</v>
      </c>
      <c r="F31" s="14">
        <v>-38299.178604651162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21192.838162634409</v>
      </c>
      <c r="D32" s="14">
        <v>36739.796209326632</v>
      </c>
      <c r="E32" s="14">
        <v>61034.528158587767</v>
      </c>
      <c r="F32" s="14">
        <v>57325.138739640497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-179803.16</v>
      </c>
      <c r="E33" s="14">
        <v>-243679.05</v>
      </c>
      <c r="F33" s="14">
        <v>-206029.66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-73.739999999999995</v>
      </c>
      <c r="D34" s="14">
        <v>0</v>
      </c>
      <c r="E34" s="14">
        <v>34784</v>
      </c>
      <c r="F34" s="14">
        <v>94917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79.599999999999994</v>
      </c>
      <c r="D35" s="12">
        <v>83.69</v>
      </c>
      <c r="E35" s="12">
        <v>87</v>
      </c>
      <c r="F35" s="12">
        <v>89.300000000000011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79.619999999999976</v>
      </c>
      <c r="D36" s="12">
        <v>83.897500000000022</v>
      </c>
      <c r="E36" s="12">
        <v>86.908510638297869</v>
      </c>
      <c r="F36" s="12">
        <v>89.262608695652176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1.1531277915754621</v>
      </c>
      <c r="D37" s="12">
        <v>1.8577625959053841</v>
      </c>
      <c r="E37" s="12">
        <v>2.6462680684506932</v>
      </c>
      <c r="F37" s="12">
        <v>3.2121044917157482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76.72</v>
      </c>
      <c r="D38" s="12">
        <v>80</v>
      </c>
      <c r="E38" s="12">
        <v>81.2</v>
      </c>
      <c r="F38" s="12">
        <v>80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88.6</v>
      </c>
      <c r="E39" s="12">
        <v>94.11</v>
      </c>
      <c r="F39" s="12">
        <v>98.34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-1007865</v>
      </c>
      <c r="E40" s="14">
        <v>-958244.755</v>
      </c>
      <c r="F40" s="14">
        <v>-944548.93500000006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-914980.66928571439</v>
      </c>
      <c r="D41" s="14">
        <v>-939041.49000000011</v>
      </c>
      <c r="E41" s="14">
        <v>-919803.01468749985</v>
      </c>
      <c r="F41" s="14">
        <v>-907292.59656250023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237338.18475753191</v>
      </c>
      <c r="D42" s="14">
        <v>308327.77220282168</v>
      </c>
      <c r="E42" s="14">
        <v>337932.5733765355</v>
      </c>
      <c r="F42" s="14">
        <v>362349.76534108701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45867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4.7200000000000006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5.5622857142857143</v>
      </c>
      <c r="D46" s="12">
        <v>5.0930303030303028</v>
      </c>
      <c r="E46" s="12">
        <v>4.7469999999999999</v>
      </c>
      <c r="F46" s="12">
        <v>4.5734482758620691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0.64391306370770673</v>
      </c>
      <c r="D47" s="12">
        <v>0.56156858913496077</v>
      </c>
      <c r="E47" s="12">
        <v>0.51706832737309849</v>
      </c>
      <c r="F47" s="12">
        <v>0.58831038857094198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7.3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4.32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4.8656756756756758</v>
      </c>
      <c r="D51" s="14">
        <v>4.322000000000001</v>
      </c>
      <c r="E51" s="14">
        <v>3.8271875</v>
      </c>
      <c r="F51" s="14">
        <v>3.6632258064516132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0.25266953099234551</v>
      </c>
      <c r="D52" s="14">
        <v>0.29908487876501272</v>
      </c>
      <c r="E52" s="14">
        <v>0.4664016984905166</v>
      </c>
      <c r="F52" s="14">
        <v>0.518506747604916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4.4000000000000004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4.57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12660438.550000001</v>
      </c>
      <c r="D55" s="12">
        <v>13506479.385</v>
      </c>
      <c r="E55" s="12">
        <v>14409398.91</v>
      </c>
      <c r="F55" s="12">
        <v>15337920.5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12628979.267391309</v>
      </c>
      <c r="D56" s="12">
        <v>13455200.52136364</v>
      </c>
      <c r="E56" s="12">
        <v>14362385.98789474</v>
      </c>
      <c r="F56" s="12">
        <v>15211101.579444449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265138.57524277142</v>
      </c>
      <c r="D57" s="12">
        <v>418206.8239475296</v>
      </c>
      <c r="E57" s="12">
        <v>362217.51204716263</v>
      </c>
      <c r="F57" s="12">
        <v>524021.47861835349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12878289</v>
      </c>
      <c r="D59" s="12">
        <v>13978409.060000001</v>
      </c>
      <c r="E59" s="12">
        <v>15122119.970000001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262244.31</v>
      </c>
      <c r="D64" s="16">
        <v>228371.905</v>
      </c>
      <c r="E64" s="16">
        <v>289554</v>
      </c>
      <c r="F64" s="16">
        <v>322394.875</v>
      </c>
      <c r="G64" s="16">
        <v>218278.05</v>
      </c>
      <c r="H64" s="16">
        <v>228733.125</v>
      </c>
      <c r="I64" s="16">
        <v>265051.5</v>
      </c>
      <c r="J64" s="16">
        <v>241434.57</v>
      </c>
      <c r="K64" s="16">
        <v>242255</v>
      </c>
      <c r="L64" s="16">
        <v>263594</v>
      </c>
      <c r="M64" s="16">
        <v>231781.65</v>
      </c>
      <c r="N64" s="16">
        <v>234499.32</v>
      </c>
    </row>
    <row r="65" spans="1:14" x14ac:dyDescent="0.25">
      <c r="A65" s="95"/>
      <c r="B65" s="4" t="s">
        <v>4</v>
      </c>
      <c r="C65" s="16">
        <v>261631.7834693878</v>
      </c>
      <c r="D65" s="16">
        <v>228366.42208333331</v>
      </c>
      <c r="E65" s="16">
        <v>290667.12571428582</v>
      </c>
      <c r="F65" s="16">
        <v>318403.50770833332</v>
      </c>
      <c r="G65" s="16">
        <v>217832.00895833329</v>
      </c>
      <c r="H65" s="16">
        <v>229071.85750000001</v>
      </c>
      <c r="I65" s="16">
        <v>264118.21250000002</v>
      </c>
      <c r="J65" s="16">
        <v>240553.67638297871</v>
      </c>
      <c r="K65" s="16">
        <v>241870.79446808519</v>
      </c>
      <c r="L65" s="16">
        <v>262211.36893617018</v>
      </c>
      <c r="M65" s="16">
        <v>231746.38318181821</v>
      </c>
      <c r="N65" s="16">
        <v>234062.69073170741</v>
      </c>
    </row>
    <row r="66" spans="1:14" x14ac:dyDescent="0.25">
      <c r="A66" s="95"/>
      <c r="B66" s="4" t="s">
        <v>5</v>
      </c>
      <c r="C66" s="16">
        <v>6834.9121402249202</v>
      </c>
      <c r="D66" s="16">
        <v>7843.7260780426141</v>
      </c>
      <c r="E66" s="16">
        <v>16624.672386507351</v>
      </c>
      <c r="F66" s="16">
        <v>21382.924765199939</v>
      </c>
      <c r="G66" s="16">
        <v>7764.1250646073959</v>
      </c>
      <c r="H66" s="16">
        <v>11333.277642061779</v>
      </c>
      <c r="I66" s="16">
        <v>12168.473399742479</v>
      </c>
      <c r="J66" s="16">
        <v>9049.6196812348498</v>
      </c>
      <c r="K66" s="16">
        <v>10438.37640721004</v>
      </c>
      <c r="L66" s="16">
        <v>13783.00405673332</v>
      </c>
      <c r="M66" s="16">
        <v>10208.0222612917</v>
      </c>
      <c r="N66" s="16">
        <v>12196.24569986588</v>
      </c>
    </row>
    <row r="67" spans="1:14" ht="15" customHeight="1" x14ac:dyDescent="0.25">
      <c r="A67" s="95"/>
      <c r="B67" s="4" t="s">
        <v>9</v>
      </c>
      <c r="C67" s="16">
        <v>237360</v>
      </c>
      <c r="D67" s="16">
        <v>206268</v>
      </c>
      <c r="E67" s="16">
        <v>240503.16</v>
      </c>
      <c r="F67" s="16">
        <v>234599.94</v>
      </c>
      <c r="G67" s="16">
        <v>190000</v>
      </c>
      <c r="H67" s="16">
        <v>200000</v>
      </c>
      <c r="I67" s="16">
        <v>220000</v>
      </c>
      <c r="J67" s="16">
        <v>216912.63</v>
      </c>
      <c r="K67" s="16">
        <v>209185.08</v>
      </c>
      <c r="L67" s="16">
        <v>215235</v>
      </c>
      <c r="M67" s="16">
        <v>200000</v>
      </c>
      <c r="N67" s="16">
        <v>205000</v>
      </c>
    </row>
    <row r="68" spans="1:14" x14ac:dyDescent="0.25">
      <c r="A68" s="95"/>
      <c r="B68" s="4" t="s">
        <v>10</v>
      </c>
      <c r="C68" s="16">
        <v>277801</v>
      </c>
      <c r="D68" s="16">
        <v>251285</v>
      </c>
      <c r="E68" s="16">
        <v>321159.31</v>
      </c>
      <c r="F68" s="16">
        <v>351419</v>
      </c>
      <c r="G68" s="16">
        <v>237214</v>
      </c>
      <c r="H68" s="16">
        <v>274088.25</v>
      </c>
      <c r="I68" s="16">
        <v>293322.7</v>
      </c>
      <c r="J68" s="16">
        <v>260973</v>
      </c>
      <c r="K68" s="16">
        <v>263541</v>
      </c>
      <c r="L68" s="16">
        <v>287214</v>
      </c>
      <c r="M68" s="16">
        <v>253386</v>
      </c>
      <c r="N68" s="16">
        <v>271520.51</v>
      </c>
    </row>
    <row r="69" spans="1:14" ht="15" customHeight="1" x14ac:dyDescent="0.25">
      <c r="A69" s="86" t="s">
        <v>6</v>
      </c>
      <c r="B69" s="5" t="s">
        <v>3</v>
      </c>
      <c r="C69" s="17">
        <v>220342</v>
      </c>
      <c r="D69" s="17">
        <v>180048.37</v>
      </c>
      <c r="E69" s="17">
        <v>240370.07</v>
      </c>
      <c r="F69" s="17">
        <v>275039</v>
      </c>
      <c r="G69" s="17">
        <v>157835</v>
      </c>
      <c r="H69" s="17">
        <v>190660.5</v>
      </c>
      <c r="I69" s="17">
        <v>224030.5</v>
      </c>
      <c r="J69" s="17">
        <v>188576.39</v>
      </c>
      <c r="K69" s="17">
        <v>187267.94500000001</v>
      </c>
      <c r="L69" s="17">
        <v>215164.87</v>
      </c>
      <c r="M69" s="17">
        <v>186041.33499999999</v>
      </c>
      <c r="N69" s="17">
        <v>191767.15</v>
      </c>
    </row>
    <row r="70" spans="1:14" x14ac:dyDescent="0.25">
      <c r="A70" s="86"/>
      <c r="B70" s="5" t="s">
        <v>4</v>
      </c>
      <c r="C70" s="17">
        <v>218754.6</v>
      </c>
      <c r="D70" s="17">
        <v>180275.69645833329</v>
      </c>
      <c r="E70" s="17">
        <v>240130.32541666669</v>
      </c>
      <c r="F70" s="17">
        <v>271819.255319149</v>
      </c>
      <c r="G70" s="17">
        <v>160379.4412244898</v>
      </c>
      <c r="H70" s="17">
        <v>191645.2935416667</v>
      </c>
      <c r="I70" s="17">
        <v>222989.712</v>
      </c>
      <c r="J70" s="17">
        <v>189816.42787234049</v>
      </c>
      <c r="K70" s="17">
        <v>190268.06645833331</v>
      </c>
      <c r="L70" s="17">
        <v>214311.6795918367</v>
      </c>
      <c r="M70" s="17">
        <v>185295.97500000001</v>
      </c>
      <c r="N70" s="17">
        <v>192965.55840909091</v>
      </c>
    </row>
    <row r="71" spans="1:14" x14ac:dyDescent="0.25">
      <c r="A71" s="86"/>
      <c r="B71" s="5" t="s">
        <v>5</v>
      </c>
      <c r="C71" s="17">
        <v>8112.1912386084132</v>
      </c>
      <c r="D71" s="17">
        <v>10154.35757290487</v>
      </c>
      <c r="E71" s="17">
        <v>12446.80622283619</v>
      </c>
      <c r="F71" s="17">
        <v>15196.021251554919</v>
      </c>
      <c r="G71" s="17">
        <v>9201.3762749197886</v>
      </c>
      <c r="H71" s="17">
        <v>8202.6446174113116</v>
      </c>
      <c r="I71" s="17">
        <v>11459.764062550439</v>
      </c>
      <c r="J71" s="17">
        <v>8194.6657952326696</v>
      </c>
      <c r="K71" s="17">
        <v>10691.795829082659</v>
      </c>
      <c r="L71" s="17">
        <v>10813.94923912281</v>
      </c>
      <c r="M71" s="17">
        <v>8142.242095748079</v>
      </c>
      <c r="N71" s="17">
        <v>10086.767933535481</v>
      </c>
    </row>
    <row r="72" spans="1:14" ht="15" customHeight="1" x14ac:dyDescent="0.25">
      <c r="A72" s="86"/>
      <c r="B72" s="5" t="s">
        <v>9</v>
      </c>
      <c r="C72" s="17">
        <v>191787</v>
      </c>
      <c r="D72" s="17">
        <v>155228</v>
      </c>
      <c r="E72" s="17">
        <v>200149.59</v>
      </c>
      <c r="F72" s="17">
        <v>229862</v>
      </c>
      <c r="G72" s="17">
        <v>140000</v>
      </c>
      <c r="H72" s="17">
        <v>174695.51</v>
      </c>
      <c r="I72" s="17">
        <v>194071.84</v>
      </c>
      <c r="J72" s="17">
        <v>173637</v>
      </c>
      <c r="K72" s="17">
        <v>176749.5</v>
      </c>
      <c r="L72" s="17">
        <v>185564</v>
      </c>
      <c r="M72" s="17">
        <v>168221</v>
      </c>
      <c r="N72" s="17">
        <v>175025.98</v>
      </c>
    </row>
    <row r="73" spans="1:14" x14ac:dyDescent="0.25">
      <c r="A73" s="86"/>
      <c r="B73" s="5" t="s">
        <v>10</v>
      </c>
      <c r="C73" s="17">
        <v>236451.9</v>
      </c>
      <c r="D73" s="17">
        <v>205000</v>
      </c>
      <c r="E73" s="17">
        <v>265259.48</v>
      </c>
      <c r="F73" s="17">
        <v>301304</v>
      </c>
      <c r="G73" s="17">
        <v>189877.47</v>
      </c>
      <c r="H73" s="17">
        <v>219340</v>
      </c>
      <c r="I73" s="17">
        <v>249378.1</v>
      </c>
      <c r="J73" s="17">
        <v>207468</v>
      </c>
      <c r="K73" s="17">
        <v>223630.7</v>
      </c>
      <c r="L73" s="17">
        <v>241862</v>
      </c>
      <c r="M73" s="17">
        <v>206045.43</v>
      </c>
      <c r="N73" s="17">
        <v>214078.66</v>
      </c>
    </row>
    <row r="74" spans="1:14" ht="15" customHeight="1" x14ac:dyDescent="0.25">
      <c r="A74" s="95" t="s">
        <v>7</v>
      </c>
      <c r="B74" s="4" t="s">
        <v>3</v>
      </c>
      <c r="C74" s="16">
        <v>186739.75</v>
      </c>
      <c r="D74" s="16">
        <v>191211</v>
      </c>
      <c r="E74" s="16">
        <v>228443.06</v>
      </c>
      <c r="F74" s="16">
        <v>188682.4</v>
      </c>
      <c r="G74" s="16">
        <v>191721</v>
      </c>
      <c r="H74" s="16">
        <v>193350.5</v>
      </c>
      <c r="I74" s="16">
        <v>210620.2</v>
      </c>
      <c r="J74" s="16">
        <v>239479</v>
      </c>
      <c r="K74" s="16">
        <v>232602.69</v>
      </c>
      <c r="L74" s="16">
        <v>239600</v>
      </c>
      <c r="M74" s="16">
        <v>206559.78</v>
      </c>
      <c r="N74" s="16">
        <v>198723.91</v>
      </c>
    </row>
    <row r="75" spans="1:14" x14ac:dyDescent="0.25">
      <c r="A75" s="95"/>
      <c r="B75" s="4" t="s">
        <v>4</v>
      </c>
      <c r="C75" s="16">
        <v>186847.60200000001</v>
      </c>
      <c r="D75" s="16">
        <v>191546.35265306121</v>
      </c>
      <c r="E75" s="16">
        <v>230874.283877551</v>
      </c>
      <c r="F75" s="16">
        <v>191192.18918367341</v>
      </c>
      <c r="G75" s="16">
        <v>198314.9746000001</v>
      </c>
      <c r="H75" s="16">
        <v>193800.61874999999</v>
      </c>
      <c r="I75" s="16">
        <v>209158.72244897959</v>
      </c>
      <c r="J75" s="16">
        <v>240863.31693877559</v>
      </c>
      <c r="K75" s="16">
        <v>235148.83937500001</v>
      </c>
      <c r="L75" s="16">
        <v>242478.54428571431</v>
      </c>
      <c r="M75" s="16">
        <v>207406.96326086961</v>
      </c>
      <c r="N75" s="16">
        <v>199937.2904651163</v>
      </c>
    </row>
    <row r="76" spans="1:14" x14ac:dyDescent="0.25">
      <c r="A76" s="95"/>
      <c r="B76" s="4" t="s">
        <v>5</v>
      </c>
      <c r="C76" s="16">
        <v>4582.169069482542</v>
      </c>
      <c r="D76" s="16">
        <v>5836.7490630657639</v>
      </c>
      <c r="E76" s="16">
        <v>17715.141527489839</v>
      </c>
      <c r="F76" s="16">
        <v>10807.75156178557</v>
      </c>
      <c r="G76" s="16">
        <v>19923.77713663406</v>
      </c>
      <c r="H76" s="16">
        <v>11506.651209308789</v>
      </c>
      <c r="I76" s="16">
        <v>8806.9076965041513</v>
      </c>
      <c r="J76" s="16">
        <v>16123.07974093856</v>
      </c>
      <c r="K76" s="16">
        <v>18394.334407486451</v>
      </c>
      <c r="L76" s="16">
        <v>32301.503209272571</v>
      </c>
      <c r="M76" s="16">
        <v>10178.8448550666</v>
      </c>
      <c r="N76" s="16">
        <v>9799.6258769202268</v>
      </c>
    </row>
    <row r="77" spans="1:14" ht="15" customHeight="1" x14ac:dyDescent="0.25">
      <c r="A77" s="95"/>
      <c r="B77" s="4" t="s">
        <v>9</v>
      </c>
      <c r="C77" s="16">
        <v>176683</v>
      </c>
      <c r="D77" s="16">
        <v>180876</v>
      </c>
      <c r="E77" s="16">
        <v>192305</v>
      </c>
      <c r="F77" s="16">
        <v>155000</v>
      </c>
      <c r="G77" s="16">
        <v>139405</v>
      </c>
      <c r="H77" s="16">
        <v>157000</v>
      </c>
      <c r="I77" s="16">
        <v>179791.86</v>
      </c>
      <c r="J77" s="16">
        <v>198036</v>
      </c>
      <c r="K77" s="16">
        <v>196000</v>
      </c>
      <c r="L77" s="16">
        <v>149456.88</v>
      </c>
      <c r="M77" s="16">
        <v>176192.16</v>
      </c>
      <c r="N77" s="16">
        <v>181000</v>
      </c>
    </row>
    <row r="78" spans="1:14" x14ac:dyDescent="0.25">
      <c r="A78" s="95"/>
      <c r="B78" s="4" t="s">
        <v>10</v>
      </c>
      <c r="C78" s="16">
        <v>196000</v>
      </c>
      <c r="D78" s="16">
        <v>204774.59</v>
      </c>
      <c r="E78" s="16">
        <v>282059.61</v>
      </c>
      <c r="F78" s="16">
        <v>228350</v>
      </c>
      <c r="G78" s="16">
        <v>248662.22</v>
      </c>
      <c r="H78" s="16">
        <v>236082.46</v>
      </c>
      <c r="I78" s="16">
        <v>229033</v>
      </c>
      <c r="J78" s="16">
        <v>282967.46999999997</v>
      </c>
      <c r="K78" s="16">
        <v>295045</v>
      </c>
      <c r="L78" s="16">
        <v>306000</v>
      </c>
      <c r="M78" s="16">
        <v>229762</v>
      </c>
      <c r="N78" s="16">
        <v>228857</v>
      </c>
    </row>
    <row r="79" spans="1:14" x14ac:dyDescent="0.25">
      <c r="A79" s="86" t="s">
        <v>8</v>
      </c>
      <c r="B79" s="5" t="s">
        <v>3</v>
      </c>
      <c r="C79" s="17">
        <v>32217.5</v>
      </c>
      <c r="D79" s="17">
        <v>-12601.5</v>
      </c>
      <c r="E79" s="17">
        <v>9014</v>
      </c>
      <c r="F79" s="17">
        <v>83994</v>
      </c>
      <c r="G79" s="17">
        <v>-35881</v>
      </c>
      <c r="H79" s="17">
        <v>-2335.64</v>
      </c>
      <c r="I79" s="17">
        <v>13116.68</v>
      </c>
      <c r="J79" s="17">
        <v>-50115</v>
      </c>
      <c r="K79" s="17">
        <v>-45895.355000000003</v>
      </c>
      <c r="L79" s="17">
        <v>-26868.17</v>
      </c>
      <c r="M79" s="17">
        <v>-20722.25</v>
      </c>
      <c r="N79" s="17">
        <v>-5526.96</v>
      </c>
    </row>
    <row r="80" spans="1:14" x14ac:dyDescent="0.25">
      <c r="A80" s="86"/>
      <c r="B80" s="5" t="s">
        <v>4</v>
      </c>
      <c r="C80" s="17">
        <v>30735.841153846159</v>
      </c>
      <c r="D80" s="17">
        <v>-11437.992884615391</v>
      </c>
      <c r="E80" s="17">
        <v>7422.1353846153843</v>
      </c>
      <c r="F80" s="17">
        <v>76725.896666666653</v>
      </c>
      <c r="G80" s="17">
        <v>-35664.578431372553</v>
      </c>
      <c r="H80" s="17">
        <v>-2831.2049999999999</v>
      </c>
      <c r="I80" s="17">
        <v>13313.505294117649</v>
      </c>
      <c r="J80" s="17">
        <v>-51548.66921568627</v>
      </c>
      <c r="K80" s="17">
        <v>-44717.847399999999</v>
      </c>
      <c r="L80" s="17">
        <v>-34194.304200000013</v>
      </c>
      <c r="M80" s="17">
        <v>-20090.705833333341</v>
      </c>
      <c r="N80" s="17">
        <v>-5932.7922222222223</v>
      </c>
    </row>
    <row r="81" spans="1:14" x14ac:dyDescent="0.25">
      <c r="A81" s="86"/>
      <c r="B81" s="5" t="s">
        <v>5</v>
      </c>
      <c r="C81" s="17">
        <v>11963.402775944691</v>
      </c>
      <c r="D81" s="17">
        <v>11332.38555506702</v>
      </c>
      <c r="E81" s="17">
        <v>20709.551662883128</v>
      </c>
      <c r="F81" s="17">
        <v>24513.847713235689</v>
      </c>
      <c r="G81" s="17">
        <v>17865.29711045482</v>
      </c>
      <c r="H81" s="17">
        <v>6817.8506772428382</v>
      </c>
      <c r="I81" s="17">
        <v>9851.2092634241289</v>
      </c>
      <c r="J81" s="17">
        <v>20504.90478599838</v>
      </c>
      <c r="K81" s="17">
        <v>22728.03909232148</v>
      </c>
      <c r="L81" s="17">
        <v>26447.009061741512</v>
      </c>
      <c r="M81" s="17">
        <v>12122.4893143683</v>
      </c>
      <c r="N81" s="17">
        <v>9244.5070521619618</v>
      </c>
    </row>
    <row r="82" spans="1:14" x14ac:dyDescent="0.25">
      <c r="A82" s="86"/>
      <c r="B82" s="5" t="s">
        <v>9</v>
      </c>
      <c r="C82" s="17">
        <v>-1505.56</v>
      </c>
      <c r="D82" s="17">
        <v>-43604.9</v>
      </c>
      <c r="E82" s="17">
        <v>-45631.45</v>
      </c>
      <c r="F82" s="17">
        <v>79.64</v>
      </c>
      <c r="G82" s="17">
        <v>-75920</v>
      </c>
      <c r="H82" s="17">
        <v>-21052</v>
      </c>
      <c r="I82" s="17">
        <v>-14100</v>
      </c>
      <c r="J82" s="17">
        <v>-110220.09</v>
      </c>
      <c r="K82" s="17">
        <v>-117426.11</v>
      </c>
      <c r="L82" s="17">
        <v>-94000</v>
      </c>
      <c r="M82" s="17">
        <v>-49000</v>
      </c>
      <c r="N82" s="17">
        <v>-25000.1</v>
      </c>
    </row>
    <row r="83" spans="1:14" x14ac:dyDescent="0.25">
      <c r="A83" s="86"/>
      <c r="B83" s="33" t="s">
        <v>10</v>
      </c>
      <c r="C83" s="14">
        <v>59117.1</v>
      </c>
      <c r="D83" s="14">
        <v>15980</v>
      </c>
      <c r="E83" s="14">
        <v>56808.93</v>
      </c>
      <c r="F83" s="14">
        <v>112353.5</v>
      </c>
      <c r="G83" s="14">
        <v>9939</v>
      </c>
      <c r="H83" s="14">
        <v>10724.5</v>
      </c>
      <c r="I83" s="14">
        <v>36046.699999999997</v>
      </c>
      <c r="J83" s="14">
        <v>4266.96</v>
      </c>
      <c r="K83" s="14">
        <v>5960.09</v>
      </c>
      <c r="L83" s="14">
        <v>5064.45</v>
      </c>
      <c r="M83" s="17">
        <v>18432.87</v>
      </c>
      <c r="N83" s="17">
        <v>24328.1</v>
      </c>
    </row>
    <row r="84" spans="1:14" ht="15" customHeight="1" x14ac:dyDescent="0.25">
      <c r="A84" s="95" t="s">
        <v>32</v>
      </c>
      <c r="B84" s="4" t="s">
        <v>3</v>
      </c>
      <c r="C84" s="16">
        <v>-47906.275000000001</v>
      </c>
      <c r="D84" s="16">
        <v>-93303.205000000002</v>
      </c>
      <c r="E84" s="16">
        <v>-74079</v>
      </c>
      <c r="F84" s="16">
        <v>7857.5</v>
      </c>
      <c r="G84" s="16">
        <v>-101917.5</v>
      </c>
      <c r="H84" s="16">
        <v>-80881</v>
      </c>
      <c r="I84" s="16">
        <v>-60775.315000000002</v>
      </c>
      <c r="J84" s="16">
        <v>-129625.175</v>
      </c>
      <c r="K84" s="16">
        <v>-111621.38499999999</v>
      </c>
      <c r="L84" s="16">
        <v>-106227.69</v>
      </c>
      <c r="M84" s="16">
        <v>-101198.97</v>
      </c>
      <c r="N84" s="16">
        <v>-86600</v>
      </c>
    </row>
    <row r="85" spans="1:14" x14ac:dyDescent="0.25">
      <c r="A85" s="95"/>
      <c r="B85" s="4" t="s">
        <v>4</v>
      </c>
      <c r="C85" s="16">
        <v>-50332.587000000007</v>
      </c>
      <c r="D85" s="16">
        <v>-94021.062105263161</v>
      </c>
      <c r="E85" s="16">
        <v>-76022.222972972959</v>
      </c>
      <c r="F85" s="16">
        <v>7416.9315789473694</v>
      </c>
      <c r="G85" s="16">
        <v>-106137.04973684211</v>
      </c>
      <c r="H85" s="16">
        <v>-82959.65236842107</v>
      </c>
      <c r="I85" s="16">
        <v>-62874.756578947367</v>
      </c>
      <c r="J85" s="16">
        <v>-126638.1142105263</v>
      </c>
      <c r="K85" s="16">
        <v>-113588.05</v>
      </c>
      <c r="L85" s="16">
        <v>-111408.6015384615</v>
      </c>
      <c r="M85" s="16">
        <v>-99642.603243243255</v>
      </c>
      <c r="N85" s="16">
        <v>-84079.953999999983</v>
      </c>
    </row>
    <row r="86" spans="1:14" x14ac:dyDescent="0.25">
      <c r="A86" s="95"/>
      <c r="B86" s="4" t="s">
        <v>5</v>
      </c>
      <c r="C86" s="16">
        <v>19694.524503873479</v>
      </c>
      <c r="D86" s="16">
        <v>19841.972581706708</v>
      </c>
      <c r="E86" s="16">
        <v>30044.819993882909</v>
      </c>
      <c r="F86" s="16">
        <v>38161.012336014792</v>
      </c>
      <c r="G86" s="16">
        <v>28957.604679175802</v>
      </c>
      <c r="H86" s="16">
        <v>23945.141898344111</v>
      </c>
      <c r="I86" s="16">
        <v>18985.72374764406</v>
      </c>
      <c r="J86" s="16">
        <v>29941.645233521089</v>
      </c>
      <c r="K86" s="16">
        <v>38892.634474889768</v>
      </c>
      <c r="L86" s="16">
        <v>46200.107582204051</v>
      </c>
      <c r="M86" s="16">
        <v>19298.02446381552</v>
      </c>
      <c r="N86" s="16">
        <v>27792.384628535779</v>
      </c>
    </row>
    <row r="87" spans="1:14" x14ac:dyDescent="0.25">
      <c r="A87" s="95"/>
      <c r="B87" s="4" t="s">
        <v>9</v>
      </c>
      <c r="C87" s="16">
        <v>-105780</v>
      </c>
      <c r="D87" s="16">
        <v>-147045.07</v>
      </c>
      <c r="E87" s="16">
        <v>-166927.44</v>
      </c>
      <c r="F87" s="16">
        <v>-108217</v>
      </c>
      <c r="G87" s="16">
        <v>-168340.41</v>
      </c>
      <c r="H87" s="16">
        <v>-139208</v>
      </c>
      <c r="I87" s="16">
        <v>-98900</v>
      </c>
      <c r="J87" s="16">
        <v>-184252.38</v>
      </c>
      <c r="K87" s="16">
        <v>-193064.07</v>
      </c>
      <c r="L87" s="16">
        <v>-218786.81</v>
      </c>
      <c r="M87" s="16">
        <v>-140851.01</v>
      </c>
      <c r="N87" s="16">
        <v>-140962</v>
      </c>
    </row>
    <row r="88" spans="1:14" ht="15.75" thickBot="1" x14ac:dyDescent="0.3">
      <c r="A88" s="99"/>
      <c r="B88" s="7" t="s">
        <v>10</v>
      </c>
      <c r="C88" s="32">
        <v>-42.33</v>
      </c>
      <c r="D88" s="32">
        <v>-59733.08</v>
      </c>
      <c r="E88" s="32">
        <v>-115.39</v>
      </c>
      <c r="F88" s="32">
        <v>76493.41</v>
      </c>
      <c r="G88" s="32">
        <v>-11019</v>
      </c>
      <c r="H88" s="32">
        <v>-96.82</v>
      </c>
      <c r="I88" s="32">
        <v>-49.52</v>
      </c>
      <c r="J88" s="32">
        <v>-52000</v>
      </c>
      <c r="K88" s="32">
        <v>-94.8</v>
      </c>
      <c r="L88" s="32">
        <v>-97.7</v>
      </c>
      <c r="M88" s="32">
        <v>-50667.47</v>
      </c>
      <c r="N88" s="32">
        <v>-120.69</v>
      </c>
    </row>
    <row r="89" spans="1:14" ht="15" customHeight="1" x14ac:dyDescent="0.25">
      <c r="A89" s="95" t="s">
        <v>37</v>
      </c>
      <c r="B89" s="4" t="s">
        <v>3</v>
      </c>
      <c r="C89" s="16">
        <v>0.26</v>
      </c>
      <c r="D89" s="16">
        <v>0.27</v>
      </c>
      <c r="E89" s="16">
        <v>0.5</v>
      </c>
      <c r="F89" s="16">
        <v>0.45500000000000002</v>
      </c>
      <c r="G89" s="16">
        <v>0.56000000000000005</v>
      </c>
      <c r="H89" s="16">
        <v>0.38</v>
      </c>
      <c r="I89" s="16">
        <v>0.42</v>
      </c>
      <c r="J89" s="16">
        <v>0.315</v>
      </c>
      <c r="K89" s="16">
        <v>0.24</v>
      </c>
      <c r="L89" s="16">
        <v>0.28000000000000003</v>
      </c>
      <c r="M89" s="16">
        <v>0.19</v>
      </c>
      <c r="N89" s="16">
        <v>0.27</v>
      </c>
    </row>
    <row r="90" spans="1:14" x14ac:dyDescent="0.25">
      <c r="A90" s="95"/>
      <c r="B90" s="4" t="s">
        <v>4</v>
      </c>
      <c r="C90" s="16">
        <v>0.27216216216216221</v>
      </c>
      <c r="D90" s="16">
        <v>0.27444444444444449</v>
      </c>
      <c r="E90" s="16">
        <v>0.506388888888889</v>
      </c>
      <c r="F90" s="16">
        <v>0.46083333333333321</v>
      </c>
      <c r="G90" s="16">
        <v>0.56388888888888899</v>
      </c>
      <c r="H90" s="16">
        <v>0.38285714285714301</v>
      </c>
      <c r="I90" s="16">
        <v>0.4144444444444445</v>
      </c>
      <c r="J90" s="16">
        <v>0.31083333333333329</v>
      </c>
      <c r="K90" s="16">
        <v>0.24542857142857141</v>
      </c>
      <c r="L90" s="16">
        <v>0.26828571428571429</v>
      </c>
      <c r="M90" s="16">
        <v>0.1958333333333333</v>
      </c>
      <c r="N90" s="16">
        <v>0.26468750000000002</v>
      </c>
    </row>
    <row r="91" spans="1:14" x14ac:dyDescent="0.25">
      <c r="A91" s="95"/>
      <c r="B91" s="4" t="s">
        <v>5</v>
      </c>
      <c r="C91" s="16">
        <v>0.10472543825364219</v>
      </c>
      <c r="D91" s="16">
        <v>8.2892165559304273E-2</v>
      </c>
      <c r="E91" s="16">
        <v>7.1719803114134104E-2</v>
      </c>
      <c r="F91" s="16">
        <v>7.9547829278096241E-2</v>
      </c>
      <c r="G91" s="16">
        <v>8.3607169131353409E-2</v>
      </c>
      <c r="H91" s="16">
        <v>6.6446414880113491E-2</v>
      </c>
      <c r="I91" s="16">
        <v>7.0404725671118135E-2</v>
      </c>
      <c r="J91" s="16">
        <v>9.4608214684108086E-2</v>
      </c>
      <c r="K91" s="16">
        <v>6.9084043324177294E-2</v>
      </c>
      <c r="L91" s="16">
        <v>7.4379223628396565E-2</v>
      </c>
      <c r="M91" s="16">
        <v>0.1186441257350256</v>
      </c>
      <c r="N91" s="16">
        <v>7.6072307495841998E-2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0.05</v>
      </c>
      <c r="E92" s="16">
        <v>0.4</v>
      </c>
      <c r="F92" s="16">
        <v>0.34</v>
      </c>
      <c r="G92" s="16">
        <v>0.42</v>
      </c>
      <c r="H92" s="16">
        <v>0.25</v>
      </c>
      <c r="I92" s="16">
        <v>0.22</v>
      </c>
      <c r="J92" s="16">
        <v>0.13</v>
      </c>
      <c r="K92" s="16">
        <v>0.1</v>
      </c>
      <c r="L92" s="16">
        <v>0.12</v>
      </c>
      <c r="M92" s="16">
        <v>-0.02</v>
      </c>
      <c r="N92" s="16">
        <v>0.09</v>
      </c>
    </row>
    <row r="93" spans="1:14" x14ac:dyDescent="0.25">
      <c r="A93" s="95"/>
      <c r="B93" s="4" t="s">
        <v>10</v>
      </c>
      <c r="C93" s="16">
        <v>0.52</v>
      </c>
      <c r="D93" s="16">
        <v>0.5</v>
      </c>
      <c r="E93" s="16">
        <v>0.65</v>
      </c>
      <c r="F93" s="16">
        <v>0.65</v>
      </c>
      <c r="G93" s="16">
        <v>0.73</v>
      </c>
      <c r="H93" s="16">
        <v>0.5</v>
      </c>
      <c r="I93" s="16">
        <v>0.54</v>
      </c>
      <c r="J93" s="16">
        <v>0.52</v>
      </c>
      <c r="K93" s="16">
        <v>0.42</v>
      </c>
      <c r="L93" s="16">
        <v>0.43</v>
      </c>
      <c r="M93" s="16">
        <v>0.55000000000000004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5.75</v>
      </c>
      <c r="E94" s="17">
        <v>5.81</v>
      </c>
      <c r="F94" s="17">
        <v>6.15</v>
      </c>
      <c r="G94" s="17">
        <v>6.3</v>
      </c>
      <c r="H94" s="17">
        <v>6.5</v>
      </c>
      <c r="I94" s="17">
        <v>6.3550000000000004</v>
      </c>
      <c r="J94" s="17">
        <v>6.36</v>
      </c>
      <c r="K94" s="17">
        <v>6.3</v>
      </c>
      <c r="L94" s="17">
        <v>6.38</v>
      </c>
      <c r="M94" s="17">
        <v>6.335</v>
      </c>
      <c r="N94" s="17">
        <v>6.3</v>
      </c>
    </row>
    <row r="95" spans="1:14" x14ac:dyDescent="0.25">
      <c r="A95" s="86"/>
      <c r="B95" s="5" t="s">
        <v>4</v>
      </c>
      <c r="C95" s="17">
        <v>5.7192307692307676</v>
      </c>
      <c r="D95" s="17">
        <v>5.7497368421052641</v>
      </c>
      <c r="E95" s="17">
        <v>5.8207894736842087</v>
      </c>
      <c r="F95" s="17">
        <v>6.0676315789473687</v>
      </c>
      <c r="G95" s="17">
        <v>6.3239473684210514</v>
      </c>
      <c r="H95" s="17">
        <v>6.5286842105263139</v>
      </c>
      <c r="I95" s="17">
        <v>6.4223684210526306</v>
      </c>
      <c r="J95" s="17">
        <v>6.3076315789473663</v>
      </c>
      <c r="K95" s="17">
        <v>6.2123684210526298</v>
      </c>
      <c r="L95" s="17">
        <v>6.2147368421052622</v>
      </c>
      <c r="M95" s="17">
        <v>6.2136842105263153</v>
      </c>
      <c r="N95" s="17">
        <v>6.1769696969696994</v>
      </c>
    </row>
    <row r="96" spans="1:14" x14ac:dyDescent="0.25">
      <c r="A96" s="86"/>
      <c r="B96" s="5" t="s">
        <v>5</v>
      </c>
      <c r="C96" s="17">
        <v>0.29676665133422542</v>
      </c>
      <c r="D96" s="17">
        <v>0.30568033861664251</v>
      </c>
      <c r="E96" s="17">
        <v>0.37829904929435498</v>
      </c>
      <c r="F96" s="17">
        <v>0.34207976160559722</v>
      </c>
      <c r="G96" s="17">
        <v>0.35310621228611899</v>
      </c>
      <c r="H96" s="17">
        <v>0.42010404793968098</v>
      </c>
      <c r="I96" s="17">
        <v>0.4682309098316384</v>
      </c>
      <c r="J96" s="17">
        <v>0.49118408620738668</v>
      </c>
      <c r="K96" s="17">
        <v>0.53355226806715139</v>
      </c>
      <c r="L96" s="17">
        <v>0.56771584461559288</v>
      </c>
      <c r="M96" s="17">
        <v>0.57651525871197762</v>
      </c>
      <c r="N96" s="17">
        <v>0.62139703918109424</v>
      </c>
    </row>
    <row r="97" spans="1:14" x14ac:dyDescent="0.25">
      <c r="A97" s="86"/>
      <c r="B97" s="5" t="s">
        <v>9</v>
      </c>
      <c r="C97" s="17">
        <v>5.3</v>
      </c>
      <c r="D97" s="17">
        <v>5</v>
      </c>
      <c r="E97" s="17">
        <v>4.8</v>
      </c>
      <c r="F97" s="17">
        <v>5.2</v>
      </c>
      <c r="G97" s="17">
        <v>5.5</v>
      </c>
      <c r="H97" s="17">
        <v>5.63</v>
      </c>
      <c r="I97" s="17">
        <v>5.34</v>
      </c>
      <c r="J97" s="17">
        <v>5.07</v>
      </c>
      <c r="K97" s="17">
        <v>4.9000000000000004</v>
      </c>
      <c r="L97" s="17">
        <v>4.83</v>
      </c>
      <c r="M97" s="17">
        <v>4.8</v>
      </c>
      <c r="N97" s="17">
        <v>4.7300000000000004</v>
      </c>
    </row>
    <row r="98" spans="1:14" x14ac:dyDescent="0.25">
      <c r="A98" s="86"/>
      <c r="B98" s="33" t="s">
        <v>10</v>
      </c>
      <c r="C98" s="14">
        <v>6.6</v>
      </c>
      <c r="D98" s="14">
        <v>6.4</v>
      </c>
      <c r="E98" s="14">
        <v>6.5</v>
      </c>
      <c r="F98" s="14">
        <v>6.6</v>
      </c>
      <c r="G98" s="14">
        <v>7</v>
      </c>
      <c r="H98" s="14">
        <v>7.3</v>
      </c>
      <c r="I98" s="14">
        <v>7.66</v>
      </c>
      <c r="J98" s="14">
        <v>7.65</v>
      </c>
      <c r="K98" s="14">
        <v>7.56</v>
      </c>
      <c r="L98" s="14">
        <v>7.56</v>
      </c>
      <c r="M98" s="17">
        <v>7.75</v>
      </c>
      <c r="N98" s="17">
        <v>7.95</v>
      </c>
    </row>
    <row r="99" spans="1:14" ht="15" customHeight="1" x14ac:dyDescent="0.25">
      <c r="A99" s="95" t="s">
        <v>40</v>
      </c>
      <c r="B99" s="4" t="s">
        <v>3</v>
      </c>
      <c r="C99" s="16">
        <v>103196</v>
      </c>
      <c r="D99" s="16">
        <v>103450</v>
      </c>
      <c r="E99" s="16">
        <v>103228</v>
      </c>
      <c r="F99" s="16">
        <v>102762.86</v>
      </c>
      <c r="G99" s="16">
        <v>102606</v>
      </c>
      <c r="H99" s="16">
        <v>102313.5</v>
      </c>
      <c r="I99" s="16">
        <v>102645.5</v>
      </c>
      <c r="J99" s="16">
        <v>103088.91</v>
      </c>
      <c r="K99" s="16">
        <v>103474.79</v>
      </c>
      <c r="L99" s="16">
        <v>103445.43</v>
      </c>
      <c r="M99" s="16">
        <v>104000</v>
      </c>
      <c r="N99" s="16">
        <v>104000</v>
      </c>
    </row>
    <row r="100" spans="1:14" x14ac:dyDescent="0.25">
      <c r="A100" s="95"/>
      <c r="B100" s="4" t="s">
        <v>4</v>
      </c>
      <c r="C100" s="16">
        <v>103139.2696774193</v>
      </c>
      <c r="D100" s="16">
        <v>103285.8763333333</v>
      </c>
      <c r="E100" s="16">
        <v>103135.3023333333</v>
      </c>
      <c r="F100" s="16">
        <v>102739.876</v>
      </c>
      <c r="G100" s="16">
        <v>102584.075862069</v>
      </c>
      <c r="H100" s="16">
        <v>102189.4326666667</v>
      </c>
      <c r="I100" s="16">
        <v>102435.6856666667</v>
      </c>
      <c r="J100" s="16">
        <v>103068.6631034483</v>
      </c>
      <c r="K100" s="16">
        <v>103119.802</v>
      </c>
      <c r="L100" s="16">
        <v>103184.24793103449</v>
      </c>
      <c r="M100" s="16">
        <v>103348.9493103448</v>
      </c>
      <c r="N100" s="16">
        <v>103431.8976923077</v>
      </c>
    </row>
    <row r="101" spans="1:14" x14ac:dyDescent="0.25">
      <c r="A101" s="95"/>
      <c r="B101" s="4" t="s">
        <v>5</v>
      </c>
      <c r="C101" s="16">
        <v>747.89350144025013</v>
      </c>
      <c r="D101" s="16">
        <v>940.92366056457229</v>
      </c>
      <c r="E101" s="16">
        <v>1041.357900265848</v>
      </c>
      <c r="F101" s="16">
        <v>1202.6854216770389</v>
      </c>
      <c r="G101" s="16">
        <v>784.52488973316724</v>
      </c>
      <c r="H101" s="16">
        <v>1441.7865299353409</v>
      </c>
      <c r="I101" s="16">
        <v>1478.856455489394</v>
      </c>
      <c r="J101" s="16">
        <v>1041.5163825270211</v>
      </c>
      <c r="K101" s="16">
        <v>1676.560250871634</v>
      </c>
      <c r="L101" s="16">
        <v>1772.5431443719081</v>
      </c>
      <c r="M101" s="16">
        <v>1863.708313451461</v>
      </c>
      <c r="N101" s="16">
        <v>2014.631629796985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99500</v>
      </c>
      <c r="F102" s="16">
        <v>98000</v>
      </c>
      <c r="G102" s="16">
        <v>100904</v>
      </c>
      <c r="H102" s="16">
        <v>96000</v>
      </c>
      <c r="I102" s="16">
        <v>96000</v>
      </c>
      <c r="J102" s="16">
        <v>100838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106000</v>
      </c>
      <c r="E103" s="32">
        <v>105000</v>
      </c>
      <c r="F103" s="32">
        <v>105000</v>
      </c>
      <c r="G103" s="32">
        <v>104142</v>
      </c>
      <c r="H103" s="32">
        <v>104028</v>
      </c>
      <c r="I103" s="32">
        <v>104210</v>
      </c>
      <c r="J103" s="32">
        <v>105283</v>
      </c>
      <c r="K103" s="32">
        <v>105500</v>
      </c>
      <c r="L103" s="32">
        <v>105328</v>
      </c>
      <c r="M103" s="32">
        <v>105706</v>
      </c>
      <c r="N103" s="32">
        <v>106083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AD20-F421-4098-9B10-F9E0D5AF45D4}">
  <dimension ref="A10:N103"/>
  <sheetViews>
    <sheetView workbookViewId="0">
      <selection activeCell="M13" sqref="M1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45962</v>
      </c>
    </row>
    <row r="11" spans="1:11" ht="15.75" x14ac:dyDescent="0.25">
      <c r="A11" s="1" t="s">
        <v>0</v>
      </c>
      <c r="B11" s="2">
        <v>45962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2887710.5</v>
      </c>
      <c r="D15" s="11">
        <v>3085415</v>
      </c>
      <c r="E15" s="11">
        <v>3262723.4</v>
      </c>
      <c r="F15" s="11">
        <v>3486878.43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2887865.0482692309</v>
      </c>
      <c r="D16" s="13">
        <v>3071228.6654901961</v>
      </c>
      <c r="E16" s="13">
        <v>3227501.136585366</v>
      </c>
      <c r="F16" s="13">
        <v>3433033.9241025648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25387.473433557439</v>
      </c>
      <c r="D17" s="13">
        <v>88274.542329401622</v>
      </c>
      <c r="E17" s="13">
        <v>179917.81332065701</v>
      </c>
      <c r="F17" s="13">
        <v>206971.4689023727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2825128</v>
      </c>
      <c r="D18" s="13">
        <v>2712186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3264984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2328464.7200000002</v>
      </c>
      <c r="D20" s="14">
        <v>2506392.4049999998</v>
      </c>
      <c r="E20" s="14">
        <v>2664006</v>
      </c>
      <c r="F20" s="14">
        <v>2834475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2329996.4175471701</v>
      </c>
      <c r="D21" s="14">
        <v>2498437.362884616</v>
      </c>
      <c r="E21" s="14">
        <v>2650027.165116278</v>
      </c>
      <c r="F21" s="14">
        <v>2821156.9931707322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18927.72566659396</v>
      </c>
      <c r="D22" s="14">
        <v>58287.397050465333</v>
      </c>
      <c r="E22" s="14">
        <v>100759.7916279256</v>
      </c>
      <c r="F22" s="14">
        <v>131531.96014705801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2282342.42</v>
      </c>
      <c r="D23" s="14">
        <v>2330000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2379213</v>
      </c>
      <c r="D24" s="14">
        <v>2671674</v>
      </c>
      <c r="E24" s="14">
        <v>2843687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2397304.7400000002</v>
      </c>
      <c r="D25" s="12">
        <v>2588600</v>
      </c>
      <c r="E25" s="12">
        <v>2729153.5</v>
      </c>
      <c r="F25" s="12">
        <v>2890550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2399883.3981481488</v>
      </c>
      <c r="D26" s="12">
        <v>2579206.9092452829</v>
      </c>
      <c r="E26" s="12">
        <v>2713921.1747727268</v>
      </c>
      <c r="F26" s="12">
        <v>2877381.3042857139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19569.531910239151</v>
      </c>
      <c r="D27" s="12">
        <v>66379.890572092743</v>
      </c>
      <c r="E27" s="12">
        <v>114644.4753179024</v>
      </c>
      <c r="F27" s="12">
        <v>161574.187639454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2357891</v>
      </c>
      <c r="D28" s="12">
        <v>2400000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2460616</v>
      </c>
      <c r="D29" s="12">
        <v>2794288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-70649.714999999997</v>
      </c>
      <c r="D30" s="14">
        <v>-75447.464999999997</v>
      </c>
      <c r="E30" s="14">
        <v>-50621.55</v>
      </c>
      <c r="F30" s="14">
        <v>-29656.945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-67906.181785714289</v>
      </c>
      <c r="D31" s="14">
        <v>-73173.763928571425</v>
      </c>
      <c r="E31" s="14">
        <v>-58777.428478260867</v>
      </c>
      <c r="F31" s="14">
        <v>-40773.267045454537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16983.970315951668</v>
      </c>
      <c r="D32" s="14">
        <v>34753.443282322653</v>
      </c>
      <c r="E32" s="14">
        <v>53440.255249097747</v>
      </c>
      <c r="F32" s="14">
        <v>60004.439111124957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-176659.44</v>
      </c>
      <c r="E33" s="14">
        <v>-197222</v>
      </c>
      <c r="F33" s="14">
        <v>-212585.43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-15240</v>
      </c>
      <c r="D34" s="14">
        <v>0</v>
      </c>
      <c r="E34" s="14">
        <v>40462</v>
      </c>
      <c r="F34" s="14">
        <v>96397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79.540000000000006</v>
      </c>
      <c r="D35" s="12">
        <v>83.7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79.580545454545486</v>
      </c>
      <c r="D36" s="12">
        <v>83.801636363636362</v>
      </c>
      <c r="E36" s="12">
        <v>86.700833333333335</v>
      </c>
      <c r="F36" s="12">
        <v>89.178888888888906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0.89194630751419957</v>
      </c>
      <c r="D37" s="12">
        <v>1.5946121827792541</v>
      </c>
      <c r="E37" s="12">
        <v>2.177403131522297</v>
      </c>
      <c r="F37" s="12">
        <v>2.2282190424215691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78.099999999999994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88.49</v>
      </c>
      <c r="E39" s="12">
        <v>91</v>
      </c>
      <c r="F39" s="12">
        <v>93.9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-931113.47</v>
      </c>
      <c r="D40" s="14">
        <v>-990843.55</v>
      </c>
      <c r="E40" s="14">
        <v>-964444.34000000008</v>
      </c>
      <c r="F40" s="14">
        <v>-953145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-883277.09186046501</v>
      </c>
      <c r="D41" s="14">
        <v>-861834.61523809528</v>
      </c>
      <c r="E41" s="14">
        <v>-897338.31294117635</v>
      </c>
      <c r="F41" s="14">
        <v>-820015.34968750004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283864.12160453259</v>
      </c>
      <c r="D42" s="14">
        <v>532552.00150957867</v>
      </c>
      <c r="E42" s="14">
        <v>384337.73496397352</v>
      </c>
      <c r="F42" s="14">
        <v>541950.16180823336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443103.2</v>
      </c>
      <c r="D44" s="30">
        <v>1033148</v>
      </c>
      <c r="E44" s="30">
        <v>443103.2</v>
      </c>
      <c r="F44" s="30">
        <v>1186066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4.8499999999999996</v>
      </c>
      <c r="F45" s="12">
        <v>4.68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5.4814285714285713</v>
      </c>
      <c r="D46" s="12">
        <v>5.03969696969697</v>
      </c>
      <c r="E46" s="12">
        <v>4.8420000000000014</v>
      </c>
      <c r="F46" s="12">
        <v>4.6024137931034481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0.54748162932995448</v>
      </c>
      <c r="D47" s="12">
        <v>0.55427590629850576</v>
      </c>
      <c r="E47" s="12">
        <v>0.58969542109055939</v>
      </c>
      <c r="F47" s="12">
        <v>0.58556843672509373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</v>
      </c>
      <c r="D48" s="12">
        <v>4</v>
      </c>
      <c r="E48" s="12">
        <v>3.6</v>
      </c>
      <c r="F48" s="12">
        <v>3.3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6.78</v>
      </c>
      <c r="D49" s="12">
        <v>6.14</v>
      </c>
      <c r="E49" s="12">
        <v>5.88</v>
      </c>
      <c r="F49" s="12">
        <v>5.52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4.5999999999999996</v>
      </c>
      <c r="D50" s="14">
        <v>4.29</v>
      </c>
      <c r="E50" s="14">
        <v>3.8</v>
      </c>
      <c r="F50" s="14">
        <v>3.52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4.6813157894736843</v>
      </c>
      <c r="D51" s="14">
        <v>4.2645945945945947</v>
      </c>
      <c r="E51" s="14">
        <v>3.8359999999999999</v>
      </c>
      <c r="F51" s="14">
        <v>3.7002941176470592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0.29501416413665937</v>
      </c>
      <c r="D52" s="14">
        <v>0.28397568943871287</v>
      </c>
      <c r="E52" s="14">
        <v>0.4583743653647413</v>
      </c>
      <c r="F52" s="14">
        <v>0.53277708849476202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4.2</v>
      </c>
      <c r="D53" s="14">
        <v>3.5</v>
      </c>
      <c r="E53" s="14">
        <v>2.88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4.67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12659926.5</v>
      </c>
      <c r="D55" s="12">
        <v>13493827</v>
      </c>
      <c r="E55" s="12">
        <v>14404692.42</v>
      </c>
      <c r="F55" s="12">
        <v>15336463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12618853.03978261</v>
      </c>
      <c r="D56" s="12">
        <v>13429050.123777781</v>
      </c>
      <c r="E56" s="12">
        <v>14353477.671578949</v>
      </c>
      <c r="F56" s="12">
        <v>15248040.705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259498.8277032114</v>
      </c>
      <c r="D57" s="12">
        <v>396073.02150129701</v>
      </c>
      <c r="E57" s="12">
        <v>362393.42343056161</v>
      </c>
      <c r="F57" s="12">
        <v>537417.53746786469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12818520</v>
      </c>
      <c r="D59" s="12">
        <v>13782851.74</v>
      </c>
      <c r="E59" s="12">
        <v>14994128</v>
      </c>
      <c r="F59" s="12">
        <v>16178195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45962</v>
      </c>
      <c r="D63" s="9">
        <v>45992</v>
      </c>
      <c r="E63" s="9">
        <v>46023</v>
      </c>
      <c r="F63" s="9">
        <v>46054</v>
      </c>
      <c r="G63" s="9">
        <v>46082</v>
      </c>
      <c r="H63" s="9">
        <v>46113</v>
      </c>
      <c r="I63" s="9">
        <v>46143</v>
      </c>
      <c r="J63" s="9">
        <v>46174</v>
      </c>
      <c r="K63" s="9">
        <v>46204</v>
      </c>
      <c r="L63" s="9">
        <v>46235</v>
      </c>
      <c r="M63" s="9">
        <v>46266</v>
      </c>
      <c r="N63" s="9">
        <v>46296</v>
      </c>
    </row>
    <row r="64" spans="1:14" ht="15" customHeight="1" x14ac:dyDescent="0.25">
      <c r="A64" s="94" t="s">
        <v>11</v>
      </c>
      <c r="B64" s="4" t="s">
        <v>3</v>
      </c>
      <c r="C64" s="16">
        <v>228387.08</v>
      </c>
      <c r="D64" s="16">
        <v>289476</v>
      </c>
      <c r="E64" s="16">
        <v>321848.05499999999</v>
      </c>
      <c r="F64" s="16">
        <v>218139.77499999999</v>
      </c>
      <c r="G64" s="16">
        <v>228619.95</v>
      </c>
      <c r="H64" s="16">
        <v>266086.5</v>
      </c>
      <c r="I64" s="16">
        <v>243783.54500000001</v>
      </c>
      <c r="J64" s="16">
        <v>241396</v>
      </c>
      <c r="K64" s="16">
        <v>263629.7</v>
      </c>
      <c r="L64" s="16">
        <v>232000</v>
      </c>
      <c r="M64" s="16">
        <v>234016.8</v>
      </c>
      <c r="N64" s="16">
        <v>279844.82</v>
      </c>
    </row>
    <row r="65" spans="1:14" x14ac:dyDescent="0.25">
      <c r="A65" s="95"/>
      <c r="B65" s="4" t="s">
        <v>4</v>
      </c>
      <c r="C65" s="16">
        <v>229108.6544230768</v>
      </c>
      <c r="D65" s="16">
        <v>289887.60607843142</v>
      </c>
      <c r="E65" s="16">
        <v>318956.49875000003</v>
      </c>
      <c r="F65" s="16">
        <v>218075.42104166659</v>
      </c>
      <c r="G65" s="16">
        <v>229407.90999999989</v>
      </c>
      <c r="H65" s="16">
        <v>263595.02312500012</v>
      </c>
      <c r="I65" s="16">
        <v>240414.85041666671</v>
      </c>
      <c r="J65" s="16">
        <v>242049.57382978729</v>
      </c>
      <c r="K65" s="16">
        <v>262589.36978723411</v>
      </c>
      <c r="L65" s="16">
        <v>231676.25755555561</v>
      </c>
      <c r="M65" s="16">
        <v>234839.8456818182</v>
      </c>
      <c r="N65" s="16">
        <v>272960.5033333333</v>
      </c>
    </row>
    <row r="66" spans="1:14" x14ac:dyDescent="0.25">
      <c r="A66" s="95"/>
      <c r="B66" s="4" t="s">
        <v>5</v>
      </c>
      <c r="C66" s="16">
        <v>6460.11424440879</v>
      </c>
      <c r="D66" s="16">
        <v>15243.230705672609</v>
      </c>
      <c r="E66" s="16">
        <v>20152.407090095261</v>
      </c>
      <c r="F66" s="16">
        <v>7415.0043028745322</v>
      </c>
      <c r="G66" s="16">
        <v>10911.086988381379</v>
      </c>
      <c r="H66" s="16">
        <v>11082.791900025401</v>
      </c>
      <c r="I66" s="16">
        <v>11593.75231397698</v>
      </c>
      <c r="J66" s="16">
        <v>11135.993467725069</v>
      </c>
      <c r="K66" s="16">
        <v>13518.43990345032</v>
      </c>
      <c r="L66" s="16">
        <v>9273.2897047015304</v>
      </c>
      <c r="M66" s="16">
        <v>10362.57650109128</v>
      </c>
      <c r="N66" s="16">
        <v>18768.6760830848</v>
      </c>
    </row>
    <row r="67" spans="1:14" ht="15" customHeight="1" x14ac:dyDescent="0.25">
      <c r="A67" s="95"/>
      <c r="B67" s="4" t="s">
        <v>9</v>
      </c>
      <c r="C67" s="16">
        <v>217216.27</v>
      </c>
      <c r="D67" s="16">
        <v>240503.16</v>
      </c>
      <c r="E67" s="16">
        <v>248850.35</v>
      </c>
      <c r="F67" s="16">
        <v>190000</v>
      </c>
      <c r="G67" s="16">
        <v>200000</v>
      </c>
      <c r="H67" s="16">
        <v>220000</v>
      </c>
      <c r="I67" s="16">
        <v>192513.04</v>
      </c>
      <c r="J67" s="16">
        <v>209185.08</v>
      </c>
      <c r="K67" s="16">
        <v>215235</v>
      </c>
      <c r="L67" s="16">
        <v>200000</v>
      </c>
      <c r="M67" s="16">
        <v>205000</v>
      </c>
      <c r="N67" s="16">
        <v>227967</v>
      </c>
    </row>
    <row r="68" spans="1:14" x14ac:dyDescent="0.25">
      <c r="A68" s="95"/>
      <c r="B68" s="4" t="s">
        <v>10</v>
      </c>
      <c r="C68" s="16">
        <v>250681</v>
      </c>
      <c r="D68" s="16">
        <v>320000</v>
      </c>
      <c r="E68" s="16">
        <v>353509.61</v>
      </c>
      <c r="F68" s="16">
        <v>238017</v>
      </c>
      <c r="G68" s="16">
        <v>274088.25</v>
      </c>
      <c r="H68" s="16">
        <v>289020</v>
      </c>
      <c r="I68" s="16">
        <v>263267</v>
      </c>
      <c r="J68" s="16">
        <v>264162</v>
      </c>
      <c r="K68" s="16">
        <v>287430</v>
      </c>
      <c r="L68" s="16">
        <v>252741</v>
      </c>
      <c r="M68" s="16">
        <v>271520.51</v>
      </c>
      <c r="N68" s="16">
        <v>306409</v>
      </c>
    </row>
    <row r="69" spans="1:14" ht="15" customHeight="1" x14ac:dyDescent="0.25">
      <c r="A69" s="86" t="s">
        <v>6</v>
      </c>
      <c r="B69" s="5" t="s">
        <v>3</v>
      </c>
      <c r="C69" s="17">
        <v>179537.54</v>
      </c>
      <c r="D69" s="17">
        <v>240250.92</v>
      </c>
      <c r="E69" s="17">
        <v>275286.84999999998</v>
      </c>
      <c r="F69" s="17">
        <v>157566.42000000001</v>
      </c>
      <c r="G69" s="17">
        <v>191122.47</v>
      </c>
      <c r="H69" s="17">
        <v>225630.715</v>
      </c>
      <c r="I69" s="17">
        <v>190032</v>
      </c>
      <c r="J69" s="17">
        <v>187388</v>
      </c>
      <c r="K69" s="17">
        <v>215833.69</v>
      </c>
      <c r="L69" s="17">
        <v>186938.53</v>
      </c>
      <c r="M69" s="17">
        <v>192000</v>
      </c>
      <c r="N69" s="17">
        <v>232900</v>
      </c>
    </row>
    <row r="70" spans="1:14" x14ac:dyDescent="0.25">
      <c r="A70" s="86"/>
      <c r="B70" s="5" t="s">
        <v>4</v>
      </c>
      <c r="C70" s="17">
        <v>179285.8872</v>
      </c>
      <c r="D70" s="17">
        <v>241811.12480000011</v>
      </c>
      <c r="E70" s="17">
        <v>271789.61936170218</v>
      </c>
      <c r="F70" s="17">
        <v>159539.76702127661</v>
      </c>
      <c r="G70" s="17">
        <v>191309.93787234041</v>
      </c>
      <c r="H70" s="17">
        <v>222652.6922916667</v>
      </c>
      <c r="I70" s="17">
        <v>190799.80543478261</v>
      </c>
      <c r="J70" s="17">
        <v>190345.35086956521</v>
      </c>
      <c r="K70" s="17">
        <v>214605.54717391299</v>
      </c>
      <c r="L70" s="17">
        <v>186214.27799999999</v>
      </c>
      <c r="M70" s="17">
        <v>192733.77733333339</v>
      </c>
      <c r="N70" s="17">
        <v>229491.7012820513</v>
      </c>
    </row>
    <row r="71" spans="1:14" x14ac:dyDescent="0.25">
      <c r="A71" s="86"/>
      <c r="B71" s="5" t="s">
        <v>5</v>
      </c>
      <c r="C71" s="17">
        <v>6277.001919366181</v>
      </c>
      <c r="D71" s="17">
        <v>10701.80836194218</v>
      </c>
      <c r="E71" s="17">
        <v>15418.67527122004</v>
      </c>
      <c r="F71" s="17">
        <v>8216.2009334442464</v>
      </c>
      <c r="G71" s="17">
        <v>10260.71240727909</v>
      </c>
      <c r="H71" s="17">
        <v>10012.99493803507</v>
      </c>
      <c r="I71" s="17">
        <v>9959.8618585174063</v>
      </c>
      <c r="J71" s="17">
        <v>11154.27086842222</v>
      </c>
      <c r="K71" s="17">
        <v>8441.5011853718352</v>
      </c>
      <c r="L71" s="17">
        <v>6968.0047477437902</v>
      </c>
      <c r="M71" s="17">
        <v>8738.2533384245762</v>
      </c>
      <c r="N71" s="17">
        <v>16471.629012777379</v>
      </c>
    </row>
    <row r="72" spans="1:14" ht="15" customHeight="1" x14ac:dyDescent="0.25">
      <c r="A72" s="86"/>
      <c r="B72" s="5" t="s">
        <v>9</v>
      </c>
      <c r="C72" s="17">
        <v>167313.82</v>
      </c>
      <c r="D72" s="17">
        <v>215503.16</v>
      </c>
      <c r="E72" s="17">
        <v>229862</v>
      </c>
      <c r="F72" s="17">
        <v>140000</v>
      </c>
      <c r="G72" s="17">
        <v>155000</v>
      </c>
      <c r="H72" s="17">
        <v>194071.84</v>
      </c>
      <c r="I72" s="17">
        <v>172892</v>
      </c>
      <c r="J72" s="17">
        <v>176749.5</v>
      </c>
      <c r="K72" s="17">
        <v>190000</v>
      </c>
      <c r="L72" s="17">
        <v>170000</v>
      </c>
      <c r="M72" s="17">
        <v>178000</v>
      </c>
      <c r="N72" s="17">
        <v>184697</v>
      </c>
    </row>
    <row r="73" spans="1:14" x14ac:dyDescent="0.25">
      <c r="A73" s="86"/>
      <c r="B73" s="5" t="s">
        <v>10</v>
      </c>
      <c r="C73" s="17">
        <v>194878.7</v>
      </c>
      <c r="D73" s="17">
        <v>275064.7</v>
      </c>
      <c r="E73" s="17">
        <v>308163.33</v>
      </c>
      <c r="F73" s="17">
        <v>180400</v>
      </c>
      <c r="G73" s="17">
        <v>231048.15</v>
      </c>
      <c r="H73" s="17">
        <v>244620</v>
      </c>
      <c r="I73" s="17">
        <v>234355.44</v>
      </c>
      <c r="J73" s="17">
        <v>223630.7</v>
      </c>
      <c r="K73" s="17">
        <v>241620</v>
      </c>
      <c r="L73" s="17">
        <v>206067.09</v>
      </c>
      <c r="M73" s="17">
        <v>211227.4</v>
      </c>
      <c r="N73" s="17">
        <v>263040.2</v>
      </c>
    </row>
    <row r="74" spans="1:14" ht="15" customHeight="1" x14ac:dyDescent="0.25">
      <c r="A74" s="95" t="s">
        <v>7</v>
      </c>
      <c r="B74" s="4" t="s">
        <v>3</v>
      </c>
      <c r="C74" s="16">
        <v>191378.6</v>
      </c>
      <c r="D74" s="16">
        <v>228752.5</v>
      </c>
      <c r="E74" s="16">
        <v>188533.26</v>
      </c>
      <c r="F74" s="16">
        <v>192691</v>
      </c>
      <c r="G74" s="16">
        <v>193980</v>
      </c>
      <c r="H74" s="16">
        <v>210530</v>
      </c>
      <c r="I74" s="16">
        <v>240090</v>
      </c>
      <c r="J74" s="16">
        <v>233655.29</v>
      </c>
      <c r="K74" s="16">
        <v>240284.05499999999</v>
      </c>
      <c r="L74" s="16">
        <v>207322.73</v>
      </c>
      <c r="M74" s="16">
        <v>199630</v>
      </c>
      <c r="N74" s="16">
        <v>199191</v>
      </c>
    </row>
    <row r="75" spans="1:14" x14ac:dyDescent="0.25">
      <c r="A75" s="95"/>
      <c r="B75" s="4" t="s">
        <v>4</v>
      </c>
      <c r="C75" s="16">
        <v>190473.4216981132</v>
      </c>
      <c r="D75" s="16">
        <v>228297.3964</v>
      </c>
      <c r="E75" s="16">
        <v>190385.62127659569</v>
      </c>
      <c r="F75" s="16">
        <v>198290.2471428572</v>
      </c>
      <c r="G75" s="16">
        <v>193984.79234042551</v>
      </c>
      <c r="H75" s="16">
        <v>208592.25775510201</v>
      </c>
      <c r="I75" s="16">
        <v>240739.53914893611</v>
      </c>
      <c r="J75" s="16">
        <v>236054.33404255321</v>
      </c>
      <c r="K75" s="16">
        <v>242432.46375</v>
      </c>
      <c r="L75" s="16">
        <v>208129.87239130441</v>
      </c>
      <c r="M75" s="16">
        <v>200401.2255555556</v>
      </c>
      <c r="N75" s="16">
        <v>200051.71794871791</v>
      </c>
    </row>
    <row r="76" spans="1:14" x14ac:dyDescent="0.25">
      <c r="A76" s="95"/>
      <c r="B76" s="4" t="s">
        <v>5</v>
      </c>
      <c r="C76" s="16">
        <v>4893.5891746902089</v>
      </c>
      <c r="D76" s="16">
        <v>10614.41034160516</v>
      </c>
      <c r="E76" s="16">
        <v>10309.87221750667</v>
      </c>
      <c r="F76" s="16">
        <v>20221.91640610369</v>
      </c>
      <c r="G76" s="16">
        <v>11316.20775062846</v>
      </c>
      <c r="H76" s="16">
        <v>10787.82910195564</v>
      </c>
      <c r="I76" s="16">
        <v>16732.964135039711</v>
      </c>
      <c r="J76" s="16">
        <v>18374.601668007101</v>
      </c>
      <c r="K76" s="16">
        <v>30143.03015055116</v>
      </c>
      <c r="L76" s="16">
        <v>11763.309977572009</v>
      </c>
      <c r="M76" s="16">
        <v>8767.183965126469</v>
      </c>
      <c r="N76" s="16">
        <v>7991.3499944950972</v>
      </c>
    </row>
    <row r="77" spans="1:14" ht="15" customHeight="1" x14ac:dyDescent="0.25">
      <c r="A77" s="95"/>
      <c r="B77" s="4" t="s">
        <v>9</v>
      </c>
      <c r="C77" s="16">
        <v>180123</v>
      </c>
      <c r="D77" s="16">
        <v>196565.5</v>
      </c>
      <c r="E77" s="16">
        <v>155000</v>
      </c>
      <c r="F77" s="16">
        <v>139405</v>
      </c>
      <c r="G77" s="16">
        <v>157000</v>
      </c>
      <c r="H77" s="16">
        <v>179104</v>
      </c>
      <c r="I77" s="16">
        <v>198268</v>
      </c>
      <c r="J77" s="16">
        <v>196000</v>
      </c>
      <c r="K77" s="16">
        <v>176254.46</v>
      </c>
      <c r="L77" s="16">
        <v>167050.9</v>
      </c>
      <c r="M77" s="16">
        <v>181000</v>
      </c>
      <c r="N77" s="16">
        <v>181000</v>
      </c>
    </row>
    <row r="78" spans="1:14" x14ac:dyDescent="0.25">
      <c r="A78" s="95"/>
      <c r="B78" s="4" t="s">
        <v>10</v>
      </c>
      <c r="C78" s="16">
        <v>201100</v>
      </c>
      <c r="D78" s="16">
        <v>260628</v>
      </c>
      <c r="E78" s="16">
        <v>228309</v>
      </c>
      <c r="F78" s="16">
        <v>248662.22</v>
      </c>
      <c r="G78" s="16">
        <v>236082.46</v>
      </c>
      <c r="H78" s="16">
        <v>237961.56</v>
      </c>
      <c r="I78" s="16">
        <v>283176.12</v>
      </c>
      <c r="J78" s="16">
        <v>287282.90000000002</v>
      </c>
      <c r="K78" s="16">
        <v>306000</v>
      </c>
      <c r="L78" s="16">
        <v>235459</v>
      </c>
      <c r="M78" s="16">
        <v>229125</v>
      </c>
      <c r="N78" s="16">
        <v>219142</v>
      </c>
    </row>
    <row r="79" spans="1:14" x14ac:dyDescent="0.25">
      <c r="A79" s="86" t="s">
        <v>8</v>
      </c>
      <c r="B79" s="5" t="s">
        <v>3</v>
      </c>
      <c r="C79" s="17">
        <v>-12701.395</v>
      </c>
      <c r="D79" s="17">
        <v>10804.5</v>
      </c>
      <c r="E79" s="17">
        <v>83994</v>
      </c>
      <c r="F79" s="17">
        <v>-35876.5</v>
      </c>
      <c r="G79" s="17">
        <v>-2000</v>
      </c>
      <c r="H79" s="17">
        <v>13473.924999999999</v>
      </c>
      <c r="I79" s="17">
        <v>-51762.65</v>
      </c>
      <c r="J79" s="17">
        <v>-46615.27</v>
      </c>
      <c r="K79" s="17">
        <v>-25712</v>
      </c>
      <c r="L79" s="17">
        <v>-19603.5</v>
      </c>
      <c r="M79" s="17">
        <v>-5582.23</v>
      </c>
      <c r="N79" s="17">
        <v>30309.865000000002</v>
      </c>
    </row>
    <row r="80" spans="1:14" x14ac:dyDescent="0.25">
      <c r="A80" s="86"/>
      <c r="B80" s="5" t="s">
        <v>4</v>
      </c>
      <c r="C80" s="17">
        <v>-10387.39351851852</v>
      </c>
      <c r="D80" s="17">
        <v>9494.4407407407416</v>
      </c>
      <c r="E80" s="17">
        <v>76687.64040816325</v>
      </c>
      <c r="F80" s="17">
        <v>-35714.697200000002</v>
      </c>
      <c r="G80" s="17">
        <v>-2846.0675510204092</v>
      </c>
      <c r="H80" s="17">
        <v>13180.678599999999</v>
      </c>
      <c r="I80" s="17">
        <v>-52236.771428571417</v>
      </c>
      <c r="J80" s="17">
        <v>-42280.350400000003</v>
      </c>
      <c r="K80" s="17">
        <v>-31333.991000000002</v>
      </c>
      <c r="L80" s="17">
        <v>-18535.396458333329</v>
      </c>
      <c r="M80" s="17">
        <v>-6404.3136170212774</v>
      </c>
      <c r="N80" s="17">
        <v>26844.81380952381</v>
      </c>
    </row>
    <row r="81" spans="1:14" x14ac:dyDescent="0.25">
      <c r="A81" s="86"/>
      <c r="B81" s="5" t="s">
        <v>5</v>
      </c>
      <c r="C81" s="17">
        <v>8521.039119297413</v>
      </c>
      <c r="D81" s="17">
        <v>17383.185160252589</v>
      </c>
      <c r="E81" s="17">
        <v>22265.619173679141</v>
      </c>
      <c r="F81" s="17">
        <v>20719.613268561341</v>
      </c>
      <c r="G81" s="17">
        <v>8050.6646438952284</v>
      </c>
      <c r="H81" s="17">
        <v>8551.1549804802344</v>
      </c>
      <c r="I81" s="17">
        <v>19915.329069572679</v>
      </c>
      <c r="J81" s="17">
        <v>27905.00668747997</v>
      </c>
      <c r="K81" s="17">
        <v>26787.379381305309</v>
      </c>
      <c r="L81" s="17">
        <v>12538.836461630261</v>
      </c>
      <c r="M81" s="17">
        <v>10481.35501811699</v>
      </c>
      <c r="N81" s="17">
        <v>16042.328053228281</v>
      </c>
    </row>
    <row r="82" spans="1:14" x14ac:dyDescent="0.25">
      <c r="A82" s="86"/>
      <c r="B82" s="5" t="s">
        <v>9</v>
      </c>
      <c r="C82" s="17">
        <v>-31846.11</v>
      </c>
      <c r="D82" s="17">
        <v>-41424</v>
      </c>
      <c r="E82" s="17">
        <v>9679</v>
      </c>
      <c r="F82" s="17">
        <v>-77975</v>
      </c>
      <c r="G82" s="17">
        <v>-31263.4</v>
      </c>
      <c r="H82" s="17">
        <v>-8181</v>
      </c>
      <c r="I82" s="17">
        <v>-110220.09</v>
      </c>
      <c r="J82" s="17">
        <v>-117426.11</v>
      </c>
      <c r="K82" s="17">
        <v>-94000</v>
      </c>
      <c r="L82" s="17">
        <v>-44000</v>
      </c>
      <c r="M82" s="17">
        <v>-32659</v>
      </c>
      <c r="N82" s="17">
        <v>-15497.44</v>
      </c>
    </row>
    <row r="83" spans="1:14" x14ac:dyDescent="0.25">
      <c r="A83" s="86"/>
      <c r="B83" s="33" t="s">
        <v>10</v>
      </c>
      <c r="C83" s="14">
        <v>10200</v>
      </c>
      <c r="D83" s="14">
        <v>46191.57</v>
      </c>
      <c r="E83" s="14">
        <v>112473.13</v>
      </c>
      <c r="F83" s="14">
        <v>27319.25</v>
      </c>
      <c r="G83" s="14">
        <v>10724.5</v>
      </c>
      <c r="H83" s="14">
        <v>34595.449999999997</v>
      </c>
      <c r="I83" s="14">
        <v>4350.0600000000004</v>
      </c>
      <c r="J83" s="14">
        <v>41248.910000000003</v>
      </c>
      <c r="K83" s="14">
        <v>27669</v>
      </c>
      <c r="L83" s="14">
        <v>24056.34</v>
      </c>
      <c r="M83" s="17">
        <v>24328.1</v>
      </c>
      <c r="N83" s="17">
        <v>51693.74</v>
      </c>
    </row>
    <row r="84" spans="1:14" ht="15" customHeight="1" x14ac:dyDescent="0.25">
      <c r="A84" s="95" t="s">
        <v>32</v>
      </c>
      <c r="B84" s="4" t="s">
        <v>3</v>
      </c>
      <c r="C84" s="16">
        <v>-90323</v>
      </c>
      <c r="D84" s="16">
        <v>-74452.89499999999</v>
      </c>
      <c r="E84" s="16">
        <v>7625.83</v>
      </c>
      <c r="F84" s="16">
        <v>-102936.68</v>
      </c>
      <c r="G84" s="16">
        <v>-82603.539999999994</v>
      </c>
      <c r="H84" s="16">
        <v>-61383.07</v>
      </c>
      <c r="I84" s="16">
        <v>-126550</v>
      </c>
      <c r="J84" s="16">
        <v>-115898.47</v>
      </c>
      <c r="K84" s="16">
        <v>-105000</v>
      </c>
      <c r="L84" s="16">
        <v>-99161.23</v>
      </c>
      <c r="M84" s="16">
        <v>-86600</v>
      </c>
      <c r="N84" s="16">
        <v>-52130.240000000013</v>
      </c>
    </row>
    <row r="85" spans="1:14" x14ac:dyDescent="0.25">
      <c r="A85" s="95"/>
      <c r="B85" s="4" t="s">
        <v>4</v>
      </c>
      <c r="C85" s="16">
        <v>-84920.529761904778</v>
      </c>
      <c r="D85" s="16">
        <v>-73524.968250000005</v>
      </c>
      <c r="E85" s="16">
        <v>5553.861351351351</v>
      </c>
      <c r="F85" s="16">
        <v>-108233.21594594599</v>
      </c>
      <c r="G85" s="16">
        <v>-82705.39405405405</v>
      </c>
      <c r="H85" s="16">
        <v>-66347.842972972954</v>
      </c>
      <c r="I85" s="16">
        <v>-124029.1224324324</v>
      </c>
      <c r="J85" s="16">
        <v>-118682.4567567567</v>
      </c>
      <c r="K85" s="16">
        <v>-107116.8527027027</v>
      </c>
      <c r="L85" s="16">
        <v>-98844.749729729738</v>
      </c>
      <c r="M85" s="16">
        <v>-86388.461999999985</v>
      </c>
      <c r="N85" s="16">
        <v>-45317.482499999998</v>
      </c>
    </row>
    <row r="86" spans="1:14" x14ac:dyDescent="0.25">
      <c r="A86" s="95"/>
      <c r="B86" s="4" t="s">
        <v>5</v>
      </c>
      <c r="C86" s="16">
        <v>35404.621779415211</v>
      </c>
      <c r="D86" s="16">
        <v>25127.605455294339</v>
      </c>
      <c r="E86" s="16">
        <v>29506.03133877548</v>
      </c>
      <c r="F86" s="16">
        <v>32271.553618808299</v>
      </c>
      <c r="G86" s="16">
        <v>25780.730032747149</v>
      </c>
      <c r="H86" s="16">
        <v>18618.02119318342</v>
      </c>
      <c r="I86" s="16">
        <v>30402.77651276363</v>
      </c>
      <c r="J86" s="16">
        <v>41347.49884710709</v>
      </c>
      <c r="K86" s="16">
        <v>38932.139064156487</v>
      </c>
      <c r="L86" s="16">
        <v>19284.993077903211</v>
      </c>
      <c r="M86" s="16">
        <v>23620.95943437246</v>
      </c>
      <c r="N86" s="16">
        <v>39602.044936350241</v>
      </c>
    </row>
    <row r="87" spans="1:14" x14ac:dyDescent="0.25">
      <c r="A87" s="95"/>
      <c r="B87" s="4" t="s">
        <v>9</v>
      </c>
      <c r="C87" s="16">
        <v>-147045.07</v>
      </c>
      <c r="D87" s="16">
        <v>-132302.39999999999</v>
      </c>
      <c r="E87" s="16">
        <v>-72521</v>
      </c>
      <c r="F87" s="16">
        <v>-172892</v>
      </c>
      <c r="G87" s="16">
        <v>-139208</v>
      </c>
      <c r="H87" s="16">
        <v>-129731.47</v>
      </c>
      <c r="I87" s="16">
        <v>-188668.4</v>
      </c>
      <c r="J87" s="16">
        <v>-268011.08</v>
      </c>
      <c r="K87" s="16">
        <v>-218786.81</v>
      </c>
      <c r="L87" s="16">
        <v>-141223.84</v>
      </c>
      <c r="M87" s="16">
        <v>-140962</v>
      </c>
      <c r="N87" s="16">
        <v>-112228</v>
      </c>
    </row>
    <row r="88" spans="1:14" ht="15.75" thickBot="1" x14ac:dyDescent="0.3">
      <c r="A88" s="99"/>
      <c r="B88" s="7" t="s">
        <v>10</v>
      </c>
      <c r="C88" s="32">
        <v>89263.51</v>
      </c>
      <c r="D88" s="32">
        <v>16558</v>
      </c>
      <c r="E88" s="32">
        <v>66950.070000000007</v>
      </c>
      <c r="F88" s="32">
        <v>-11019</v>
      </c>
      <c r="G88" s="32">
        <v>20000</v>
      </c>
      <c r="H88" s="32">
        <v>-34380.32</v>
      </c>
      <c r="I88" s="32">
        <v>-52000</v>
      </c>
      <c r="J88" s="32">
        <v>-20078.96</v>
      </c>
      <c r="K88" s="32">
        <v>-12502</v>
      </c>
      <c r="L88" s="32">
        <v>-58416.27</v>
      </c>
      <c r="M88" s="32">
        <v>-23310.2</v>
      </c>
      <c r="N88" s="32">
        <v>95973.85</v>
      </c>
    </row>
    <row r="89" spans="1:14" ht="15" customHeight="1" x14ac:dyDescent="0.25">
      <c r="A89" s="95" t="s">
        <v>37</v>
      </c>
      <c r="B89" s="4" t="s">
        <v>3</v>
      </c>
      <c r="C89" s="16">
        <v>0.22500000000000001</v>
      </c>
      <c r="D89" s="16">
        <v>0.5</v>
      </c>
      <c r="E89" s="16">
        <v>0.45</v>
      </c>
      <c r="F89" s="16">
        <v>0.55000000000000004</v>
      </c>
      <c r="G89" s="16">
        <v>0.37</v>
      </c>
      <c r="H89" s="16">
        <v>0.43</v>
      </c>
      <c r="I89" s="16">
        <v>0.3</v>
      </c>
      <c r="J89" s="16">
        <v>0.245</v>
      </c>
      <c r="K89" s="16">
        <v>0.27</v>
      </c>
      <c r="L89" s="16">
        <v>0.19</v>
      </c>
      <c r="M89" s="16">
        <v>0.27</v>
      </c>
      <c r="N89" s="16">
        <v>0.3</v>
      </c>
    </row>
    <row r="90" spans="1:14" x14ac:dyDescent="0.25">
      <c r="A90" s="95"/>
      <c r="B90" s="4" t="s">
        <v>4</v>
      </c>
      <c r="C90" s="16">
        <v>0.23578947368421049</v>
      </c>
      <c r="D90" s="16">
        <v>0.51205128205128214</v>
      </c>
      <c r="E90" s="16">
        <v>0.45210526315789468</v>
      </c>
      <c r="F90" s="16">
        <v>0.55837837837837845</v>
      </c>
      <c r="G90" s="16">
        <v>0.38054054054054071</v>
      </c>
      <c r="H90" s="16">
        <v>0.42861111111111111</v>
      </c>
      <c r="I90" s="16">
        <v>0.30027777777777781</v>
      </c>
      <c r="J90" s="16">
        <v>0.25361111111111118</v>
      </c>
      <c r="K90" s="16">
        <v>0.27200000000000002</v>
      </c>
      <c r="L90" s="16">
        <v>0.18371428571428569</v>
      </c>
      <c r="M90" s="16">
        <v>0.29199999999999993</v>
      </c>
      <c r="N90" s="16">
        <v>0.29696969696969711</v>
      </c>
    </row>
    <row r="91" spans="1:14" x14ac:dyDescent="0.25">
      <c r="A91" s="95"/>
      <c r="B91" s="4" t="s">
        <v>5</v>
      </c>
      <c r="C91" s="16">
        <v>8.5159042907401769E-2</v>
      </c>
      <c r="D91" s="16">
        <v>8.4703181049427173E-2</v>
      </c>
      <c r="E91" s="16">
        <v>8.7213868681932788E-2</v>
      </c>
      <c r="F91" s="16">
        <v>7.6176458652610343E-2</v>
      </c>
      <c r="G91" s="16">
        <v>7.6700932413061529E-2</v>
      </c>
      <c r="H91" s="16">
        <v>5.5864774374135041E-2</v>
      </c>
      <c r="I91" s="16">
        <v>8.206221023836946E-2</v>
      </c>
      <c r="J91" s="16">
        <v>9.562285374705233E-2</v>
      </c>
      <c r="K91" s="16">
        <v>9.1000969613451013E-2</v>
      </c>
      <c r="L91" s="16">
        <v>9.6408619162082682E-2</v>
      </c>
      <c r="M91" s="16">
        <v>9.4924118301378591E-2</v>
      </c>
      <c r="N91" s="16">
        <v>8.596819355453679E-2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0.33</v>
      </c>
      <c r="E92" s="16">
        <v>0.24</v>
      </c>
      <c r="F92" s="16">
        <v>0.42</v>
      </c>
      <c r="G92" s="16">
        <v>0.24</v>
      </c>
      <c r="H92" s="16">
        <v>0.3</v>
      </c>
      <c r="I92" s="16">
        <v>0.13</v>
      </c>
      <c r="J92" s="16">
        <v>0</v>
      </c>
      <c r="K92" s="16">
        <v>0</v>
      </c>
      <c r="L92" s="16">
        <v>0</v>
      </c>
      <c r="M92" s="16">
        <v>0.05</v>
      </c>
      <c r="N92" s="16">
        <v>0.13</v>
      </c>
    </row>
    <row r="93" spans="1:14" x14ac:dyDescent="0.25">
      <c r="A93" s="95"/>
      <c r="B93" s="4" t="s">
        <v>10</v>
      </c>
      <c r="C93" s="16">
        <v>0.5</v>
      </c>
      <c r="D93" s="16">
        <v>0.71</v>
      </c>
      <c r="E93" s="16">
        <v>0.69</v>
      </c>
      <c r="F93" s="16">
        <v>0.73</v>
      </c>
      <c r="G93" s="16">
        <v>0.61</v>
      </c>
      <c r="H93" s="16">
        <v>0.55000000000000004</v>
      </c>
      <c r="I93" s="16">
        <v>0.48</v>
      </c>
      <c r="J93" s="16">
        <v>0.46</v>
      </c>
      <c r="K93" s="16">
        <v>0.45</v>
      </c>
      <c r="L93" s="16">
        <v>0.42</v>
      </c>
      <c r="M93" s="16">
        <v>0.48</v>
      </c>
      <c r="N93" s="16">
        <v>0.47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</v>
      </c>
      <c r="E94" s="17">
        <v>6.1</v>
      </c>
      <c r="F94" s="17">
        <v>6.21</v>
      </c>
      <c r="G94" s="17">
        <v>6.5</v>
      </c>
      <c r="H94" s="17">
        <v>6.3</v>
      </c>
      <c r="I94" s="17">
        <v>6.2</v>
      </c>
      <c r="J94" s="17">
        <v>6.13</v>
      </c>
      <c r="K94" s="17">
        <v>6.16</v>
      </c>
      <c r="L94" s="17">
        <v>6.18</v>
      </c>
      <c r="M94" s="17">
        <v>6.2</v>
      </c>
      <c r="N94" s="17">
        <v>6.3</v>
      </c>
    </row>
    <row r="95" spans="1:14" x14ac:dyDescent="0.25">
      <c r="A95" s="86"/>
      <c r="B95" s="5" t="s">
        <v>4</v>
      </c>
      <c r="C95" s="17">
        <v>5.6702439024390223</v>
      </c>
      <c r="D95" s="17">
        <v>5.7319512195121947</v>
      </c>
      <c r="E95" s="17">
        <v>6.0034999999999972</v>
      </c>
      <c r="F95" s="17">
        <v>6.2297435897435891</v>
      </c>
      <c r="G95" s="17">
        <v>6.3915384615384614</v>
      </c>
      <c r="H95" s="17">
        <v>6.3061538461538458</v>
      </c>
      <c r="I95" s="17">
        <v>6.1857894736842098</v>
      </c>
      <c r="J95" s="17">
        <v>6.1433333333333344</v>
      </c>
      <c r="K95" s="17">
        <v>6.1328205128205111</v>
      </c>
      <c r="L95" s="17">
        <v>6.1049999999999986</v>
      </c>
      <c r="M95" s="17">
        <v>6.0742857142857156</v>
      </c>
      <c r="N95" s="17">
        <v>6.0524242424242436</v>
      </c>
    </row>
    <row r="96" spans="1:14" x14ac:dyDescent="0.25">
      <c r="A96" s="86"/>
      <c r="B96" s="5" t="s">
        <v>5</v>
      </c>
      <c r="C96" s="17">
        <v>0.28823157187301718</v>
      </c>
      <c r="D96" s="17">
        <v>0.35274792353885748</v>
      </c>
      <c r="E96" s="17">
        <v>0.3032943057451557</v>
      </c>
      <c r="F96" s="17">
        <v>0.32965282518916111</v>
      </c>
      <c r="G96" s="17">
        <v>0.4052324768868934</v>
      </c>
      <c r="H96" s="17">
        <v>0.46499357881596709</v>
      </c>
      <c r="I96" s="17">
        <v>0.38387520198238001</v>
      </c>
      <c r="J96" s="17">
        <v>0.48022107482049808</v>
      </c>
      <c r="K96" s="17">
        <v>0.50058885702608025</v>
      </c>
      <c r="L96" s="17">
        <v>0.43640887101742398</v>
      </c>
      <c r="M96" s="17">
        <v>0.43542599637519103</v>
      </c>
      <c r="N96" s="17">
        <v>0.51626077654024771</v>
      </c>
    </row>
    <row r="97" spans="1:14" x14ac:dyDescent="0.25">
      <c r="A97" s="86"/>
      <c r="B97" s="5" t="s">
        <v>9</v>
      </c>
      <c r="C97" s="17">
        <v>5.2</v>
      </c>
      <c r="D97" s="17">
        <v>5</v>
      </c>
      <c r="E97" s="17">
        <v>5.3</v>
      </c>
      <c r="F97" s="17">
        <v>5.5</v>
      </c>
      <c r="G97" s="17">
        <v>5.6</v>
      </c>
      <c r="H97" s="17">
        <v>5.5</v>
      </c>
      <c r="I97" s="17">
        <v>5.5</v>
      </c>
      <c r="J97" s="17">
        <v>5.3</v>
      </c>
      <c r="K97" s="17">
        <v>5.24</v>
      </c>
      <c r="L97" s="17">
        <v>5.3</v>
      </c>
      <c r="M97" s="17">
        <v>5.2</v>
      </c>
      <c r="N97" s="17">
        <v>4.99</v>
      </c>
    </row>
    <row r="98" spans="1:14" x14ac:dyDescent="0.25">
      <c r="A98" s="86"/>
      <c r="B98" s="33" t="s">
        <v>10</v>
      </c>
      <c r="C98" s="14">
        <v>6.4</v>
      </c>
      <c r="D98" s="14">
        <v>6.5</v>
      </c>
      <c r="E98" s="14">
        <v>6.6</v>
      </c>
      <c r="F98" s="14">
        <v>6.7</v>
      </c>
      <c r="G98" s="14">
        <v>7.17</v>
      </c>
      <c r="H98" s="14">
        <v>7.66</v>
      </c>
      <c r="I98" s="14">
        <v>7.1</v>
      </c>
      <c r="J98" s="14">
        <v>7.56</v>
      </c>
      <c r="K98" s="14">
        <v>7.56</v>
      </c>
      <c r="L98" s="14">
        <v>7.2</v>
      </c>
      <c r="M98" s="17">
        <v>6.8</v>
      </c>
      <c r="N98" s="17">
        <v>6.63</v>
      </c>
    </row>
    <row r="99" spans="1:14" ht="15" customHeight="1" x14ac:dyDescent="0.25">
      <c r="A99" s="95" t="s">
        <v>40</v>
      </c>
      <c r="B99" s="4" t="s">
        <v>3</v>
      </c>
      <c r="C99" s="16">
        <v>103345</v>
      </c>
      <c r="D99" s="16">
        <v>103200</v>
      </c>
      <c r="E99" s="16">
        <v>102763</v>
      </c>
      <c r="F99" s="16">
        <v>102332</v>
      </c>
      <c r="G99" s="16">
        <v>102252.67</v>
      </c>
      <c r="H99" s="16">
        <v>102632.435</v>
      </c>
      <c r="I99" s="16">
        <v>103003</v>
      </c>
      <c r="J99" s="16">
        <v>103341</v>
      </c>
      <c r="K99" s="16">
        <v>103361.5</v>
      </c>
      <c r="L99" s="16">
        <v>103767.5</v>
      </c>
      <c r="M99" s="16">
        <v>103776</v>
      </c>
      <c r="N99" s="16">
        <v>104080</v>
      </c>
    </row>
    <row r="100" spans="1:14" x14ac:dyDescent="0.25">
      <c r="A100" s="95"/>
      <c r="B100" s="4" t="s">
        <v>4</v>
      </c>
      <c r="C100" s="16">
        <v>103421.7748484848</v>
      </c>
      <c r="D100" s="16">
        <v>103350.8575757575</v>
      </c>
      <c r="E100" s="16">
        <v>102924.52312500001</v>
      </c>
      <c r="F100" s="16">
        <v>102621.3125806451</v>
      </c>
      <c r="G100" s="16">
        <v>102417.1574193548</v>
      </c>
      <c r="H100" s="16">
        <v>102598.62266666671</v>
      </c>
      <c r="I100" s="16">
        <v>103022.05</v>
      </c>
      <c r="J100" s="16">
        <v>103216.94548387099</v>
      </c>
      <c r="K100" s="16">
        <v>103264.4966666667</v>
      </c>
      <c r="L100" s="16">
        <v>103417.556</v>
      </c>
      <c r="M100" s="16">
        <v>103483.2510344828</v>
      </c>
      <c r="N100" s="16">
        <v>103758.8255555556</v>
      </c>
    </row>
    <row r="101" spans="1:14" x14ac:dyDescent="0.25">
      <c r="A101" s="95"/>
      <c r="B101" s="4" t="s">
        <v>5</v>
      </c>
      <c r="C101" s="16">
        <v>1082.7358746975219</v>
      </c>
      <c r="D101" s="16">
        <v>1015.519469825144</v>
      </c>
      <c r="E101" s="16">
        <v>973.53694874771782</v>
      </c>
      <c r="F101" s="16">
        <v>975.67982935307964</v>
      </c>
      <c r="G101" s="16">
        <v>952.3787669583545</v>
      </c>
      <c r="H101" s="16">
        <v>879.54587708043891</v>
      </c>
      <c r="I101" s="16">
        <v>1139.3184704550399</v>
      </c>
      <c r="J101" s="16">
        <v>1231.4881142120671</v>
      </c>
      <c r="K101" s="16">
        <v>1292.6778133549799</v>
      </c>
      <c r="L101" s="16">
        <v>1600.2615760245881</v>
      </c>
      <c r="M101" s="16">
        <v>1624.5118091364891</v>
      </c>
      <c r="N101" s="16">
        <v>1757.716222161222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100904</v>
      </c>
      <c r="I102" s="16">
        <v>100838</v>
      </c>
      <c r="J102" s="16">
        <v>99606.56</v>
      </c>
      <c r="K102" s="16">
        <v>99606.56</v>
      </c>
      <c r="L102" s="16">
        <v>98000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106600</v>
      </c>
      <c r="D103" s="32">
        <v>106600</v>
      </c>
      <c r="E103" s="32">
        <v>105700</v>
      </c>
      <c r="F103" s="32">
        <v>105303</v>
      </c>
      <c r="G103" s="32">
        <v>104180.39</v>
      </c>
      <c r="H103" s="32">
        <v>104191</v>
      </c>
      <c r="I103" s="32">
        <v>105283</v>
      </c>
      <c r="J103" s="32">
        <v>105593.1</v>
      </c>
      <c r="K103" s="32">
        <v>105308</v>
      </c>
      <c r="L103" s="32">
        <v>105685</v>
      </c>
      <c r="M103" s="32">
        <v>106062</v>
      </c>
      <c r="N103" s="32">
        <v>106374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380B-C0D4-44A1-865D-A99CB75FB437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45992</v>
      </c>
    </row>
    <row r="11" spans="1:11" ht="15.75" x14ac:dyDescent="0.25">
      <c r="A11" s="1" t="s">
        <v>0</v>
      </c>
      <c r="B11" s="2">
        <v>45992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2895720</v>
      </c>
      <c r="D15" s="11">
        <v>3085415</v>
      </c>
      <c r="E15" s="11">
        <v>3276999.4449999998</v>
      </c>
      <c r="F15" s="11">
        <v>3488328.82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2894487.4625000008</v>
      </c>
      <c r="D16" s="13">
        <v>3084295.6638461542</v>
      </c>
      <c r="E16" s="13">
        <v>3254059.5058823531</v>
      </c>
      <c r="F16" s="13">
        <v>3444041.7033333331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17965.365772460649</v>
      </c>
      <c r="D17" s="13">
        <v>57998.279166025874</v>
      </c>
      <c r="E17" s="13">
        <v>146734.5840479394</v>
      </c>
      <c r="F17" s="13">
        <v>185058.63209195249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2861472</v>
      </c>
      <c r="D18" s="13">
        <v>2946241.1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2935052.24</v>
      </c>
      <c r="D19" s="13">
        <v>3190344</v>
      </c>
      <c r="E19" s="13">
        <v>3550239.23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2336672.5249999999</v>
      </c>
      <c r="D20" s="14">
        <v>2513193</v>
      </c>
      <c r="E20" s="14">
        <v>2680135</v>
      </c>
      <c r="F20" s="14">
        <v>2842372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2333761.0037500001</v>
      </c>
      <c r="D21" s="14">
        <v>2507019.2792307702</v>
      </c>
      <c r="E21" s="14">
        <v>2662903.4023529412</v>
      </c>
      <c r="F21" s="14">
        <v>2836326.2612121212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17895.74588004344</v>
      </c>
      <c r="D22" s="14">
        <v>44388.530585249813</v>
      </c>
      <c r="E22" s="14">
        <v>101025.18176679721</v>
      </c>
      <c r="F22" s="14">
        <v>122269.0077592521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2261571</v>
      </c>
      <c r="D23" s="14">
        <v>2375027.33</v>
      </c>
      <c r="E23" s="14">
        <v>2393408.5099999998</v>
      </c>
      <c r="F23" s="14">
        <v>2467800.9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2367204</v>
      </c>
      <c r="D24" s="14">
        <v>2592224.77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2397987.8450000002</v>
      </c>
      <c r="D25" s="12">
        <v>2584653.23</v>
      </c>
      <c r="E25" s="12">
        <v>2730000</v>
      </c>
      <c r="F25" s="12">
        <v>2891705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2402599.5605000011</v>
      </c>
      <c r="D26" s="12">
        <v>2575956.0462500001</v>
      </c>
      <c r="E26" s="12">
        <v>2705434.4437142862</v>
      </c>
      <c r="F26" s="12">
        <v>2849206.2954545449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16382.667376457881</v>
      </c>
      <c r="D27" s="12">
        <v>61829.886619078978</v>
      </c>
      <c r="E27" s="12">
        <v>130109.2061260466</v>
      </c>
      <c r="F27" s="12">
        <v>141340.2789199168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2372869</v>
      </c>
      <c r="D28" s="12">
        <v>2408819.5099999998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2460616</v>
      </c>
      <c r="D29" s="12">
        <v>2740949</v>
      </c>
      <c r="E29" s="12">
        <v>3075746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-68211</v>
      </c>
      <c r="D30" s="14">
        <v>-72100</v>
      </c>
      <c r="E30" s="14">
        <v>-54896.925000000003</v>
      </c>
      <c r="F30" s="14">
        <v>-36414.89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-67730.661282051282</v>
      </c>
      <c r="D31" s="14">
        <v>-72728.24615384615</v>
      </c>
      <c r="E31" s="14">
        <v>-61528.698823529397</v>
      </c>
      <c r="F31" s="14">
        <v>-45924.994848484843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12734.329359130639</v>
      </c>
      <c r="D32" s="14">
        <v>29790.249567479259</v>
      </c>
      <c r="E32" s="14">
        <v>57258.856637281453</v>
      </c>
      <c r="F32" s="14">
        <v>64578.471278117002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-98375</v>
      </c>
      <c r="D33" s="14">
        <v>-150265</v>
      </c>
      <c r="E33" s="14">
        <v>-197222</v>
      </c>
      <c r="F33" s="14">
        <v>-211823.38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-27627</v>
      </c>
      <c r="D34" s="14">
        <v>-5451</v>
      </c>
      <c r="E34" s="14">
        <v>40462</v>
      </c>
      <c r="F34" s="14">
        <v>96397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79.484999999999999</v>
      </c>
      <c r="D35" s="12">
        <v>83.7</v>
      </c>
      <c r="E35" s="12">
        <v>87</v>
      </c>
      <c r="F35" s="12">
        <v>89.32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79.444473684210536</v>
      </c>
      <c r="D36" s="12">
        <v>83.785897435897439</v>
      </c>
      <c r="E36" s="12">
        <v>86.833529411764701</v>
      </c>
      <c r="F36" s="12">
        <v>89.210000000000008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0.54970605102364056</v>
      </c>
      <c r="D37" s="12">
        <v>1.7007842122304071</v>
      </c>
      <c r="E37" s="12">
        <v>1.819217084940399</v>
      </c>
      <c r="F37" s="12">
        <v>2.073098526360964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79.31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81.05</v>
      </c>
      <c r="D39" s="12">
        <v>88.62</v>
      </c>
      <c r="E39" s="12">
        <v>90.33</v>
      </c>
      <c r="F39" s="12">
        <v>93.43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-932221</v>
      </c>
      <c r="D40" s="14">
        <v>-1009419.56</v>
      </c>
      <c r="E40" s="14">
        <v>-972519.04</v>
      </c>
      <c r="F40" s="14">
        <v>-957420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-959994.08645161276</v>
      </c>
      <c r="D41" s="14">
        <v>-1034608.216206896</v>
      </c>
      <c r="E41" s="14">
        <v>-998541.38192307705</v>
      </c>
      <c r="F41" s="14">
        <v>-974113.68720000004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100888.44069214629</v>
      </c>
      <c r="D42" s="14">
        <v>151116.988650329</v>
      </c>
      <c r="E42" s="14">
        <v>254990.94604571519</v>
      </c>
      <c r="F42" s="14">
        <v>272375.04703570303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-1390859.18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-850000</v>
      </c>
      <c r="D44" s="30">
        <v>-760000</v>
      </c>
      <c r="E44" s="30">
        <v>-380332.85</v>
      </c>
      <c r="F44" s="30">
        <v>-340939.05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4.8499999999999996</v>
      </c>
      <c r="F45" s="12">
        <v>4.68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5.5096296296296314</v>
      </c>
      <c r="D46" s="12">
        <v>4.9338461538461544</v>
      </c>
      <c r="E46" s="12">
        <v>4.7544000000000004</v>
      </c>
      <c r="F46" s="12">
        <v>4.7223999999999986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0.34721398280822419</v>
      </c>
      <c r="D47" s="12">
        <v>0.53121804881292911</v>
      </c>
      <c r="E47" s="12">
        <v>0.47856626152150222</v>
      </c>
      <c r="F47" s="12">
        <v>0.79362711647221307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4.8499999999999996</v>
      </c>
      <c r="D48" s="12">
        <v>3.69</v>
      </c>
      <c r="E48" s="12">
        <v>3.6</v>
      </c>
      <c r="F48" s="12">
        <v>3.3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6.14</v>
      </c>
      <c r="D49" s="12">
        <v>5.69</v>
      </c>
      <c r="E49" s="12">
        <v>5.88</v>
      </c>
      <c r="F49" s="12">
        <v>7.81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4.43</v>
      </c>
      <c r="D50" s="14">
        <v>4.21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4.4446875000000006</v>
      </c>
      <c r="D51" s="14">
        <v>4.2086666666666659</v>
      </c>
      <c r="E51" s="14">
        <v>3.7874999999999992</v>
      </c>
      <c r="F51" s="14">
        <v>3.662962962962963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0.44258758473469462</v>
      </c>
      <c r="D52" s="14">
        <v>0.27889849016459728</v>
      </c>
      <c r="E52" s="14">
        <v>0.4160094817295501</v>
      </c>
      <c r="F52" s="14">
        <v>0.43862385159824951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3.12</v>
      </c>
      <c r="D53" s="14">
        <v>3.5</v>
      </c>
      <c r="E53" s="14">
        <v>2.88</v>
      </c>
      <c r="F53" s="14">
        <v>3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4.75</v>
      </c>
      <c r="E54" s="14">
        <v>4.67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12661070</v>
      </c>
      <c r="D55" s="12">
        <v>13493827</v>
      </c>
      <c r="E55" s="12">
        <v>14381046</v>
      </c>
      <c r="F55" s="12">
        <v>15336463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12610913.66583333</v>
      </c>
      <c r="D56" s="12">
        <v>13410580.266000001</v>
      </c>
      <c r="E56" s="12">
        <v>14336828.871290321</v>
      </c>
      <c r="F56" s="12">
        <v>15223087.534137931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287300.5996041625</v>
      </c>
      <c r="D57" s="12">
        <v>442746.01808200771</v>
      </c>
      <c r="E57" s="12">
        <v>373355.62304030178</v>
      </c>
      <c r="F57" s="12">
        <v>553728.07688821235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13003225.529999999</v>
      </c>
      <c r="F58" s="12">
        <v>13263290.4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12754982</v>
      </c>
      <c r="D59" s="12">
        <v>13824172.02</v>
      </c>
      <c r="E59" s="12">
        <v>14929025</v>
      </c>
      <c r="F59" s="12">
        <v>16178195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45992</v>
      </c>
      <c r="D63" s="9">
        <v>46023</v>
      </c>
      <c r="E63" s="9">
        <v>46054</v>
      </c>
      <c r="F63" s="9">
        <v>46082</v>
      </c>
      <c r="G63" s="9">
        <v>46113</v>
      </c>
      <c r="H63" s="9">
        <v>46143</v>
      </c>
      <c r="I63" s="9">
        <v>46174</v>
      </c>
      <c r="J63" s="9">
        <v>46204</v>
      </c>
      <c r="K63" s="9">
        <v>46235</v>
      </c>
      <c r="L63" s="9">
        <v>46266</v>
      </c>
      <c r="M63" s="9">
        <v>46296</v>
      </c>
      <c r="N63" s="9">
        <v>46327</v>
      </c>
    </row>
    <row r="64" spans="1:14" ht="15" customHeight="1" x14ac:dyDescent="0.25">
      <c r="A64" s="94" t="s">
        <v>11</v>
      </c>
      <c r="B64" s="4" t="s">
        <v>3</v>
      </c>
      <c r="C64" s="16">
        <v>289476</v>
      </c>
      <c r="D64" s="16">
        <v>322465.65000000002</v>
      </c>
      <c r="E64" s="16">
        <v>218416.75</v>
      </c>
      <c r="F64" s="16">
        <v>228890.255</v>
      </c>
      <c r="G64" s="16">
        <v>264786</v>
      </c>
      <c r="H64" s="16">
        <v>242719.94</v>
      </c>
      <c r="I64" s="16">
        <v>241343.5</v>
      </c>
      <c r="J64" s="16">
        <v>263735.69500000001</v>
      </c>
      <c r="K64" s="16">
        <v>232370.5</v>
      </c>
      <c r="L64" s="16">
        <v>233211.185</v>
      </c>
      <c r="M64" s="16">
        <v>280000</v>
      </c>
      <c r="N64" s="16">
        <v>248141.76</v>
      </c>
    </row>
    <row r="65" spans="1:14" x14ac:dyDescent="0.25">
      <c r="A65" s="95"/>
      <c r="B65" s="4" t="s">
        <v>4</v>
      </c>
      <c r="C65" s="16">
        <v>290225.17829268292</v>
      </c>
      <c r="D65" s="16">
        <v>322396.78236842109</v>
      </c>
      <c r="E65" s="16">
        <v>219545.16710526319</v>
      </c>
      <c r="F65" s="16">
        <v>230382.2028947369</v>
      </c>
      <c r="G65" s="16">
        <v>263824.07026315789</v>
      </c>
      <c r="H65" s="16">
        <v>241618.7771794872</v>
      </c>
      <c r="I65" s="16">
        <v>242065.5594736842</v>
      </c>
      <c r="J65" s="16">
        <v>262479.21394736838</v>
      </c>
      <c r="K65" s="16">
        <v>232785.6605263158</v>
      </c>
      <c r="L65" s="16">
        <v>234722.45333333331</v>
      </c>
      <c r="M65" s="16">
        <v>277979.55810810812</v>
      </c>
      <c r="N65" s="16">
        <v>247124.40666666671</v>
      </c>
    </row>
    <row r="66" spans="1:14" x14ac:dyDescent="0.25">
      <c r="A66" s="95"/>
      <c r="B66" s="4" t="s">
        <v>5</v>
      </c>
      <c r="C66" s="16">
        <v>12299.452813884431</v>
      </c>
      <c r="D66" s="16">
        <v>11334.809285948249</v>
      </c>
      <c r="E66" s="16">
        <v>5873.9295376042828</v>
      </c>
      <c r="F66" s="16">
        <v>9976.2961178986425</v>
      </c>
      <c r="G66" s="16">
        <v>9608.7753568055559</v>
      </c>
      <c r="H66" s="16">
        <v>9454.1731526194417</v>
      </c>
      <c r="I66" s="16">
        <v>10805.34364184383</v>
      </c>
      <c r="J66" s="16">
        <v>12431.388292579981</v>
      </c>
      <c r="K66" s="16">
        <v>7973.5447497150117</v>
      </c>
      <c r="L66" s="16">
        <v>7909.9402573835678</v>
      </c>
      <c r="M66" s="16">
        <v>12045.76949594265</v>
      </c>
      <c r="N66" s="16">
        <v>11872.508651352309</v>
      </c>
    </row>
    <row r="67" spans="1:14" ht="15" customHeight="1" x14ac:dyDescent="0.25">
      <c r="A67" s="95"/>
      <c r="B67" s="4" t="s">
        <v>9</v>
      </c>
      <c r="C67" s="16">
        <v>260000</v>
      </c>
      <c r="D67" s="16">
        <v>290000</v>
      </c>
      <c r="E67" s="16">
        <v>207807</v>
      </c>
      <c r="F67" s="16">
        <v>210427.85</v>
      </c>
      <c r="G67" s="16">
        <v>229890.47</v>
      </c>
      <c r="H67" s="16">
        <v>216912.63</v>
      </c>
      <c r="I67" s="16">
        <v>209185.08</v>
      </c>
      <c r="J67" s="16">
        <v>215235</v>
      </c>
      <c r="K67" s="16">
        <v>219883.88</v>
      </c>
      <c r="L67" s="16">
        <v>220101</v>
      </c>
      <c r="M67" s="16">
        <v>243500</v>
      </c>
      <c r="N67" s="16">
        <v>228387</v>
      </c>
    </row>
    <row r="68" spans="1:14" x14ac:dyDescent="0.25">
      <c r="A68" s="95"/>
      <c r="B68" s="4" t="s">
        <v>10</v>
      </c>
      <c r="C68" s="16">
        <v>320000</v>
      </c>
      <c r="D68" s="16">
        <v>347165</v>
      </c>
      <c r="E68" s="16">
        <v>235299</v>
      </c>
      <c r="F68" s="16">
        <v>258874.08</v>
      </c>
      <c r="G68" s="16">
        <v>287018</v>
      </c>
      <c r="H68" s="16">
        <v>262960</v>
      </c>
      <c r="I68" s="16">
        <v>260385</v>
      </c>
      <c r="J68" s="16">
        <v>284368</v>
      </c>
      <c r="K68" s="16">
        <v>250250</v>
      </c>
      <c r="L68" s="16">
        <v>252425</v>
      </c>
      <c r="M68" s="16">
        <v>301858</v>
      </c>
      <c r="N68" s="16">
        <v>278126.5</v>
      </c>
    </row>
    <row r="69" spans="1:14" ht="15" customHeight="1" x14ac:dyDescent="0.25">
      <c r="A69" s="86" t="s">
        <v>6</v>
      </c>
      <c r="B69" s="5" t="s">
        <v>3</v>
      </c>
      <c r="C69" s="17">
        <v>244299.58</v>
      </c>
      <c r="D69" s="17">
        <v>274591</v>
      </c>
      <c r="E69" s="17">
        <v>157651.905</v>
      </c>
      <c r="F69" s="17">
        <v>190876.82500000001</v>
      </c>
      <c r="G69" s="17">
        <v>223997.66</v>
      </c>
      <c r="H69" s="17">
        <v>190484.02</v>
      </c>
      <c r="I69" s="17">
        <v>186336.61499999999</v>
      </c>
      <c r="J69" s="17">
        <v>215271.43</v>
      </c>
      <c r="K69" s="17">
        <v>187630</v>
      </c>
      <c r="L69" s="17">
        <v>192282.54</v>
      </c>
      <c r="M69" s="17">
        <v>236669.23499999999</v>
      </c>
      <c r="N69" s="17">
        <v>196280</v>
      </c>
    </row>
    <row r="70" spans="1:14" x14ac:dyDescent="0.25">
      <c r="A70" s="86"/>
      <c r="B70" s="5" t="s">
        <v>4</v>
      </c>
      <c r="C70" s="17">
        <v>242667.8805</v>
      </c>
      <c r="D70" s="17">
        <v>273878.2</v>
      </c>
      <c r="E70" s="17">
        <v>160351.4405263158</v>
      </c>
      <c r="F70" s="17">
        <v>191936.2039473684</v>
      </c>
      <c r="G70" s="17">
        <v>222950.90026315791</v>
      </c>
      <c r="H70" s="17">
        <v>190255.16263157889</v>
      </c>
      <c r="I70" s="17">
        <v>187643.52342105261</v>
      </c>
      <c r="J70" s="17">
        <v>213820.4442105263</v>
      </c>
      <c r="K70" s="17">
        <v>187138.47594594589</v>
      </c>
      <c r="L70" s="17">
        <v>192593.57594594589</v>
      </c>
      <c r="M70" s="17">
        <v>236128.34444444449</v>
      </c>
      <c r="N70" s="17">
        <v>195371.4039393939</v>
      </c>
    </row>
    <row r="71" spans="1:14" x14ac:dyDescent="0.25">
      <c r="A71" s="86"/>
      <c r="B71" s="5" t="s">
        <v>5</v>
      </c>
      <c r="C71" s="17">
        <v>8108.9248336154533</v>
      </c>
      <c r="D71" s="17">
        <v>11537.484490952649</v>
      </c>
      <c r="E71" s="17">
        <v>10442.10345980053</v>
      </c>
      <c r="F71" s="17">
        <v>7850.5330153871764</v>
      </c>
      <c r="G71" s="17">
        <v>8225.9396836472533</v>
      </c>
      <c r="H71" s="17">
        <v>8028.4413519883947</v>
      </c>
      <c r="I71" s="17">
        <v>7659.3654651298102</v>
      </c>
      <c r="J71" s="17">
        <v>7485.1834401669385</v>
      </c>
      <c r="K71" s="17">
        <v>5268.1856529672823</v>
      </c>
      <c r="L71" s="17">
        <v>7956.0852155924804</v>
      </c>
      <c r="M71" s="17">
        <v>11718.60094657731</v>
      </c>
      <c r="N71" s="17">
        <v>11436.0749227092</v>
      </c>
    </row>
    <row r="72" spans="1:14" ht="15" customHeight="1" x14ac:dyDescent="0.25">
      <c r="A72" s="86"/>
      <c r="B72" s="5" t="s">
        <v>9</v>
      </c>
      <c r="C72" s="17">
        <v>214099</v>
      </c>
      <c r="D72" s="17">
        <v>248936.17</v>
      </c>
      <c r="E72" s="17">
        <v>148018</v>
      </c>
      <c r="F72" s="17">
        <v>175040.03</v>
      </c>
      <c r="G72" s="17">
        <v>200000</v>
      </c>
      <c r="H72" s="17">
        <v>172892</v>
      </c>
      <c r="I72" s="17">
        <v>176749.5</v>
      </c>
      <c r="J72" s="17">
        <v>192951.75</v>
      </c>
      <c r="K72" s="17">
        <v>178539.23</v>
      </c>
      <c r="L72" s="17">
        <v>178213.04</v>
      </c>
      <c r="M72" s="17">
        <v>200000</v>
      </c>
      <c r="N72" s="17">
        <v>174888.61</v>
      </c>
    </row>
    <row r="73" spans="1:14" x14ac:dyDescent="0.25">
      <c r="A73" s="86"/>
      <c r="B73" s="5" t="s">
        <v>10</v>
      </c>
      <c r="C73" s="17">
        <v>262400</v>
      </c>
      <c r="D73" s="17">
        <v>305934</v>
      </c>
      <c r="E73" s="17">
        <v>198430</v>
      </c>
      <c r="F73" s="17">
        <v>219340</v>
      </c>
      <c r="G73" s="17">
        <v>240989</v>
      </c>
      <c r="H73" s="17">
        <v>204203</v>
      </c>
      <c r="I73" s="17">
        <v>211726</v>
      </c>
      <c r="J73" s="17">
        <v>230525</v>
      </c>
      <c r="K73" s="17">
        <v>200000</v>
      </c>
      <c r="L73" s="17">
        <v>211227.4</v>
      </c>
      <c r="M73" s="17">
        <v>254669.5</v>
      </c>
      <c r="N73" s="17">
        <v>223531.64</v>
      </c>
    </row>
    <row r="74" spans="1:14" ht="15" customHeight="1" x14ac:dyDescent="0.25">
      <c r="A74" s="95" t="s">
        <v>7</v>
      </c>
      <c r="B74" s="4" t="s">
        <v>3</v>
      </c>
      <c r="C74" s="16">
        <v>228116</v>
      </c>
      <c r="D74" s="16">
        <v>189489.72</v>
      </c>
      <c r="E74" s="16">
        <v>192895</v>
      </c>
      <c r="F74" s="16">
        <v>193980</v>
      </c>
      <c r="G74" s="16">
        <v>210618.45</v>
      </c>
      <c r="H74" s="16">
        <v>241480.54</v>
      </c>
      <c r="I74" s="16">
        <v>233978.5</v>
      </c>
      <c r="J74" s="16">
        <v>240010.67499999999</v>
      </c>
      <c r="K74" s="16">
        <v>206374.88</v>
      </c>
      <c r="L74" s="16">
        <v>198489.33</v>
      </c>
      <c r="M74" s="16">
        <v>201255.095</v>
      </c>
      <c r="N74" s="16">
        <v>205000</v>
      </c>
    </row>
    <row r="75" spans="1:14" x14ac:dyDescent="0.25">
      <c r="A75" s="95"/>
      <c r="B75" s="4" t="s">
        <v>4</v>
      </c>
      <c r="C75" s="16">
        <v>229058.02871794871</v>
      </c>
      <c r="D75" s="16">
        <v>190461.7255263158</v>
      </c>
      <c r="E75" s="16">
        <v>203660.15794871791</v>
      </c>
      <c r="F75" s="16">
        <v>194675.6454054054</v>
      </c>
      <c r="G75" s="16">
        <v>208417.53487179489</v>
      </c>
      <c r="H75" s="16">
        <v>241334.65051282049</v>
      </c>
      <c r="I75" s="16">
        <v>237447.1581578948</v>
      </c>
      <c r="J75" s="16">
        <v>240612.90078947361</v>
      </c>
      <c r="K75" s="16">
        <v>208480.54131578951</v>
      </c>
      <c r="L75" s="16">
        <v>200614.2686111111</v>
      </c>
      <c r="M75" s="16">
        <v>202114.31305555551</v>
      </c>
      <c r="N75" s="16">
        <v>205914.746060606</v>
      </c>
    </row>
    <row r="76" spans="1:14" x14ac:dyDescent="0.25">
      <c r="A76" s="95"/>
      <c r="B76" s="4" t="s">
        <v>5</v>
      </c>
      <c r="C76" s="16">
        <v>7170.1902470459299</v>
      </c>
      <c r="D76" s="16">
        <v>6447.6281592962296</v>
      </c>
      <c r="E76" s="16">
        <v>25329.340665420041</v>
      </c>
      <c r="F76" s="16">
        <v>9167.4400633657406</v>
      </c>
      <c r="G76" s="16">
        <v>10253.42241787638</v>
      </c>
      <c r="H76" s="16">
        <v>15497.03302896005</v>
      </c>
      <c r="I76" s="16">
        <v>17976.490500124739</v>
      </c>
      <c r="J76" s="16">
        <v>25181.21165899574</v>
      </c>
      <c r="K76" s="16">
        <v>10988.303568973441</v>
      </c>
      <c r="L76" s="16">
        <v>8976.4010117600355</v>
      </c>
      <c r="M76" s="16">
        <v>8245.5209009639511</v>
      </c>
      <c r="N76" s="16">
        <v>9530.5068758431462</v>
      </c>
    </row>
    <row r="77" spans="1:14" ht="15" customHeight="1" x14ac:dyDescent="0.25">
      <c r="A77" s="95"/>
      <c r="B77" s="4" t="s">
        <v>9</v>
      </c>
      <c r="C77" s="16">
        <v>214782</v>
      </c>
      <c r="D77" s="16">
        <v>180564.17</v>
      </c>
      <c r="E77" s="16">
        <v>139405</v>
      </c>
      <c r="F77" s="16">
        <v>178587.94</v>
      </c>
      <c r="G77" s="16">
        <v>179104</v>
      </c>
      <c r="H77" s="16">
        <v>197559</v>
      </c>
      <c r="I77" s="16">
        <v>206000</v>
      </c>
      <c r="J77" s="16">
        <v>180656.6</v>
      </c>
      <c r="K77" s="16">
        <v>176295.22</v>
      </c>
      <c r="L77" s="16">
        <v>186899.3</v>
      </c>
      <c r="M77" s="16">
        <v>186847.6</v>
      </c>
      <c r="N77" s="16">
        <v>191060.05</v>
      </c>
    </row>
    <row r="78" spans="1:14" x14ac:dyDescent="0.25">
      <c r="A78" s="95"/>
      <c r="B78" s="4" t="s">
        <v>10</v>
      </c>
      <c r="C78" s="16">
        <v>250000</v>
      </c>
      <c r="D78" s="16">
        <v>215080</v>
      </c>
      <c r="E78" s="16">
        <v>278316</v>
      </c>
      <c r="F78" s="16">
        <v>222916.7</v>
      </c>
      <c r="G78" s="16">
        <v>225430</v>
      </c>
      <c r="H78" s="16">
        <v>283711.51</v>
      </c>
      <c r="I78" s="16">
        <v>286976.8</v>
      </c>
      <c r="J78" s="16">
        <v>287727.57</v>
      </c>
      <c r="K78" s="16">
        <v>232529</v>
      </c>
      <c r="L78" s="16">
        <v>235459</v>
      </c>
      <c r="M78" s="16">
        <v>230000</v>
      </c>
      <c r="N78" s="16">
        <v>234994.59</v>
      </c>
    </row>
    <row r="79" spans="1:14" x14ac:dyDescent="0.25">
      <c r="A79" s="86" t="s">
        <v>8</v>
      </c>
      <c r="B79" s="5" t="s">
        <v>3</v>
      </c>
      <c r="C79" s="17">
        <v>11444.3</v>
      </c>
      <c r="D79" s="17">
        <v>83352.5</v>
      </c>
      <c r="E79" s="17">
        <v>-36469.699999999997</v>
      </c>
      <c r="F79" s="17">
        <v>-1551.9</v>
      </c>
      <c r="G79" s="17">
        <v>14053.5</v>
      </c>
      <c r="H79" s="17">
        <v>-51987</v>
      </c>
      <c r="I79" s="17">
        <v>-48544.509999999987</v>
      </c>
      <c r="J79" s="17">
        <v>-25083.040000000001</v>
      </c>
      <c r="K79" s="17">
        <v>-20495</v>
      </c>
      <c r="L79" s="17">
        <v>-6236.2</v>
      </c>
      <c r="M79" s="17">
        <v>34289.595000000001</v>
      </c>
      <c r="N79" s="17">
        <v>-10387</v>
      </c>
    </row>
    <row r="80" spans="1:14" x14ac:dyDescent="0.25">
      <c r="A80" s="86"/>
      <c r="B80" s="5" t="s">
        <v>4</v>
      </c>
      <c r="C80" s="17">
        <v>12377.588250000001</v>
      </c>
      <c r="D80" s="17">
        <v>79943.137894736836</v>
      </c>
      <c r="E80" s="17">
        <v>-38390.737631578952</v>
      </c>
      <c r="F80" s="17">
        <v>-3078.4039473684211</v>
      </c>
      <c r="G80" s="17">
        <v>13766.045789473679</v>
      </c>
      <c r="H80" s="17">
        <v>-53352.441794871796</v>
      </c>
      <c r="I80" s="17">
        <v>-49739.696842105273</v>
      </c>
      <c r="J80" s="17">
        <v>-30604.39368421051</v>
      </c>
      <c r="K80" s="17">
        <v>-19185.552702702698</v>
      </c>
      <c r="L80" s="17">
        <v>-6594.6280555555568</v>
      </c>
      <c r="M80" s="17">
        <v>33370.876666666671</v>
      </c>
      <c r="N80" s="17">
        <v>-11273.278787878789</v>
      </c>
    </row>
    <row r="81" spans="1:14" x14ac:dyDescent="0.25">
      <c r="A81" s="86"/>
      <c r="B81" s="5" t="s">
        <v>5</v>
      </c>
      <c r="C81" s="17">
        <v>11493.442876720859</v>
      </c>
      <c r="D81" s="17">
        <v>17693.6603105637</v>
      </c>
      <c r="E81" s="17">
        <v>19564.69276322949</v>
      </c>
      <c r="F81" s="17">
        <v>7703.2339413941036</v>
      </c>
      <c r="G81" s="17">
        <v>7290.2556028313729</v>
      </c>
      <c r="H81" s="17">
        <v>20131.215669417721</v>
      </c>
      <c r="I81" s="17">
        <v>22349.438053265501</v>
      </c>
      <c r="J81" s="17">
        <v>22795.752812214279</v>
      </c>
      <c r="K81" s="17">
        <v>11189.38604389685</v>
      </c>
      <c r="L81" s="17">
        <v>9033.2484062135154</v>
      </c>
      <c r="M81" s="17">
        <v>18917.001895349509</v>
      </c>
      <c r="N81" s="17">
        <v>11989.5162114305</v>
      </c>
    </row>
    <row r="82" spans="1:14" x14ac:dyDescent="0.25">
      <c r="A82" s="86"/>
      <c r="B82" s="5" t="s">
        <v>9</v>
      </c>
      <c r="C82" s="17">
        <v>-22535.24</v>
      </c>
      <c r="D82" s="17">
        <v>9803.74</v>
      </c>
      <c r="E82" s="17">
        <v>-82818</v>
      </c>
      <c r="F82" s="17">
        <v>-22916.7</v>
      </c>
      <c r="G82" s="17">
        <v>-7709</v>
      </c>
      <c r="H82" s="17">
        <v>-104943.36</v>
      </c>
      <c r="I82" s="17">
        <v>-107880.82</v>
      </c>
      <c r="J82" s="17">
        <v>-72562.710000000006</v>
      </c>
      <c r="K82" s="17">
        <v>-40806</v>
      </c>
      <c r="L82" s="17">
        <v>-25000</v>
      </c>
      <c r="M82" s="17">
        <v>-30000</v>
      </c>
      <c r="N82" s="17">
        <v>-51525.68</v>
      </c>
    </row>
    <row r="83" spans="1:14" x14ac:dyDescent="0.25">
      <c r="A83" s="86"/>
      <c r="B83" s="33" t="s">
        <v>10</v>
      </c>
      <c r="C83" s="14">
        <v>32000</v>
      </c>
      <c r="D83" s="14">
        <v>112473.13</v>
      </c>
      <c r="E83" s="14">
        <v>9939</v>
      </c>
      <c r="F83" s="14">
        <v>9000</v>
      </c>
      <c r="G83" s="14">
        <v>34595.449999999997</v>
      </c>
      <c r="H83" s="14">
        <v>4395.25</v>
      </c>
      <c r="I83" s="14">
        <v>6100.47</v>
      </c>
      <c r="J83" s="14">
        <v>5799.3</v>
      </c>
      <c r="K83" s="14">
        <v>10643.32</v>
      </c>
      <c r="L83" s="14">
        <v>24328.1</v>
      </c>
      <c r="M83" s="17">
        <v>87396.03</v>
      </c>
      <c r="N83" s="17">
        <v>7720.52</v>
      </c>
    </row>
    <row r="84" spans="1:14" ht="15" customHeight="1" x14ac:dyDescent="0.25">
      <c r="A84" s="95" t="s">
        <v>32</v>
      </c>
      <c r="B84" s="4" t="s">
        <v>3</v>
      </c>
      <c r="C84" s="16">
        <v>-73464.235000000001</v>
      </c>
      <c r="D84" s="16">
        <v>5684.835</v>
      </c>
      <c r="E84" s="16">
        <v>-111940.74</v>
      </c>
      <c r="F84" s="16">
        <v>-85170.37</v>
      </c>
      <c r="G84" s="16">
        <v>-65114.57</v>
      </c>
      <c r="H84" s="16">
        <v>-127070.19</v>
      </c>
      <c r="I84" s="16">
        <v>-119355.35</v>
      </c>
      <c r="J84" s="16">
        <v>-105000</v>
      </c>
      <c r="K84" s="16">
        <v>-99161</v>
      </c>
      <c r="L84" s="16">
        <v>-89511.89</v>
      </c>
      <c r="M84" s="16">
        <v>-50166.294999999998</v>
      </c>
      <c r="N84" s="16">
        <v>-89833</v>
      </c>
    </row>
    <row r="85" spans="1:14" x14ac:dyDescent="0.25">
      <c r="A85" s="95"/>
      <c r="B85" s="4" t="s">
        <v>4</v>
      </c>
      <c r="C85" s="16">
        <v>-74388.736250000016</v>
      </c>
      <c r="D85" s="16">
        <v>7390.6475</v>
      </c>
      <c r="E85" s="16">
        <v>-113711.945862069</v>
      </c>
      <c r="F85" s="16">
        <v>-86723.186428571425</v>
      </c>
      <c r="G85" s="16">
        <v>-68062.294999999998</v>
      </c>
      <c r="H85" s="16">
        <v>-124292.8544827586</v>
      </c>
      <c r="I85" s="16">
        <v>-119344.20178571429</v>
      </c>
      <c r="J85" s="16">
        <v>-104613.48965517239</v>
      </c>
      <c r="K85" s="16">
        <v>-100318.1372413793</v>
      </c>
      <c r="L85" s="16">
        <v>-89463.238214285695</v>
      </c>
      <c r="M85" s="16">
        <v>-51068.766785714273</v>
      </c>
      <c r="N85" s="16">
        <v>-91838.085384615391</v>
      </c>
    </row>
    <row r="86" spans="1:14" x14ac:dyDescent="0.25">
      <c r="A86" s="95"/>
      <c r="B86" s="4" t="s">
        <v>5</v>
      </c>
      <c r="C86" s="16">
        <v>16575.242213732548</v>
      </c>
      <c r="D86" s="16">
        <v>18553.409588386759</v>
      </c>
      <c r="E86" s="16">
        <v>38078.736792209857</v>
      </c>
      <c r="F86" s="16">
        <v>20194.32112391487</v>
      </c>
      <c r="G86" s="16">
        <v>15435.896989686929</v>
      </c>
      <c r="H86" s="16">
        <v>26185.157178381291</v>
      </c>
      <c r="I86" s="16">
        <v>31626.6189451145</v>
      </c>
      <c r="J86" s="16">
        <v>32984.185694387968</v>
      </c>
      <c r="K86" s="16">
        <v>20818.832449811762</v>
      </c>
      <c r="L86" s="16">
        <v>19918.675599082249</v>
      </c>
      <c r="M86" s="16">
        <v>21478.965142862889</v>
      </c>
      <c r="N86" s="16">
        <v>20530.996293543711</v>
      </c>
    </row>
    <row r="87" spans="1:14" x14ac:dyDescent="0.25">
      <c r="A87" s="95"/>
      <c r="B87" s="4" t="s">
        <v>9</v>
      </c>
      <c r="C87" s="16">
        <v>-118508.31</v>
      </c>
      <c r="D87" s="16">
        <v>-29809.68</v>
      </c>
      <c r="E87" s="16">
        <v>-217633.32</v>
      </c>
      <c r="F87" s="16">
        <v>-139208</v>
      </c>
      <c r="G87" s="16">
        <v>-98900</v>
      </c>
      <c r="H87" s="16">
        <v>-172261.16</v>
      </c>
      <c r="I87" s="16">
        <v>-179656.19</v>
      </c>
      <c r="J87" s="16">
        <v>-163111.07</v>
      </c>
      <c r="K87" s="16">
        <v>-145498.48000000001</v>
      </c>
      <c r="L87" s="16">
        <v>-140962</v>
      </c>
      <c r="M87" s="16">
        <v>-112228</v>
      </c>
      <c r="N87" s="16">
        <v>-133471.59</v>
      </c>
    </row>
    <row r="88" spans="1:14" ht="15.75" thickBot="1" x14ac:dyDescent="0.3">
      <c r="A88" s="99"/>
      <c r="B88" s="7" t="s">
        <v>10</v>
      </c>
      <c r="C88" s="32">
        <v>-39954.839999999997</v>
      </c>
      <c r="D88" s="32">
        <v>64748.78</v>
      </c>
      <c r="E88" s="32">
        <v>-11019</v>
      </c>
      <c r="F88" s="32">
        <v>-48014.06</v>
      </c>
      <c r="G88" s="32">
        <v>-34380.32</v>
      </c>
      <c r="H88" s="32">
        <v>-52000</v>
      </c>
      <c r="I88" s="32">
        <v>-20078.96</v>
      </c>
      <c r="J88" s="32">
        <v>-12502</v>
      </c>
      <c r="K88" s="32">
        <v>-58416.27</v>
      </c>
      <c r="L88" s="32">
        <v>-38617.08</v>
      </c>
      <c r="M88" s="32">
        <v>-21358.21</v>
      </c>
      <c r="N88" s="32">
        <v>-38525.11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0.41</v>
      </c>
      <c r="E89" s="16">
        <v>0.55000000000000004</v>
      </c>
      <c r="F89" s="16">
        <v>0.36</v>
      </c>
      <c r="G89" s="16">
        <v>0.41</v>
      </c>
      <c r="H89" s="16">
        <v>0.3</v>
      </c>
      <c r="I89" s="16">
        <v>0.25</v>
      </c>
      <c r="J89" s="16">
        <v>0.23</v>
      </c>
      <c r="K89" s="16">
        <v>0.2</v>
      </c>
      <c r="L89" s="16">
        <v>0.27500000000000002</v>
      </c>
      <c r="M89" s="16">
        <v>0.29000000000000009</v>
      </c>
      <c r="N89" s="16">
        <v>0.31</v>
      </c>
    </row>
    <row r="90" spans="1:14" x14ac:dyDescent="0.25">
      <c r="A90" s="95"/>
      <c r="B90" s="4" t="s">
        <v>4</v>
      </c>
      <c r="C90" s="16">
        <v>0.43562499999999998</v>
      </c>
      <c r="D90" s="16">
        <v>0.41838709677419339</v>
      </c>
      <c r="E90" s="16">
        <v>0.54483870967741965</v>
      </c>
      <c r="F90" s="16">
        <v>0.36838709677419351</v>
      </c>
      <c r="G90" s="16">
        <v>0.40741935483870972</v>
      </c>
      <c r="H90" s="16">
        <v>0.30129032258064531</v>
      </c>
      <c r="I90" s="16">
        <v>0.25709677419354848</v>
      </c>
      <c r="J90" s="16">
        <v>0.23</v>
      </c>
      <c r="K90" s="16">
        <v>0.24419354838709681</v>
      </c>
      <c r="L90" s="16">
        <v>0.29299999999999998</v>
      </c>
      <c r="M90" s="16">
        <v>0.27666666666666673</v>
      </c>
      <c r="N90" s="16">
        <v>0.2921428571428572</v>
      </c>
    </row>
    <row r="91" spans="1:14" x14ac:dyDescent="0.25">
      <c r="A91" s="95"/>
      <c r="B91" s="4" t="s">
        <v>5</v>
      </c>
      <c r="C91" s="16">
        <v>0.10032005234859979</v>
      </c>
      <c r="D91" s="16">
        <v>9.5187421234584985E-2</v>
      </c>
      <c r="E91" s="16">
        <v>8.7668731322022117E-2</v>
      </c>
      <c r="F91" s="16">
        <v>7.0950535548533075E-2</v>
      </c>
      <c r="G91" s="16">
        <v>7.1412778592045839E-2</v>
      </c>
      <c r="H91" s="16">
        <v>7.237595988926486E-2</v>
      </c>
      <c r="I91" s="16">
        <v>0.1010344346707958</v>
      </c>
      <c r="J91" s="16">
        <v>0.15788181233652809</v>
      </c>
      <c r="K91" s="16">
        <v>0.1686964570572124</v>
      </c>
      <c r="L91" s="16">
        <v>0.10942325290294599</v>
      </c>
      <c r="M91" s="16">
        <v>8.5231260791401836E-2</v>
      </c>
      <c r="N91" s="16">
        <v>8.9208749897087214E-2</v>
      </c>
    </row>
    <row r="92" spans="1:14" ht="15" customHeight="1" x14ac:dyDescent="0.25">
      <c r="A92" s="95"/>
      <c r="B92" s="4" t="s">
        <v>9</v>
      </c>
      <c r="C92" s="16">
        <v>0.19</v>
      </c>
      <c r="D92" s="16">
        <v>0.16</v>
      </c>
      <c r="E92" s="16">
        <v>0.36</v>
      </c>
      <c r="F92" s="16">
        <v>0.23</v>
      </c>
      <c r="G92" s="16">
        <v>0.22</v>
      </c>
      <c r="H92" s="16">
        <v>0.16</v>
      </c>
      <c r="I92" s="16">
        <v>0</v>
      </c>
      <c r="J92" s="16">
        <v>-0.19</v>
      </c>
      <c r="K92" s="16">
        <v>-0.03</v>
      </c>
      <c r="L92" s="16">
        <v>0.06</v>
      </c>
      <c r="M92" s="16">
        <v>0.12</v>
      </c>
      <c r="N92" s="16">
        <v>0.05</v>
      </c>
    </row>
    <row r="93" spans="1:14" x14ac:dyDescent="0.25">
      <c r="A93" s="95"/>
      <c r="B93" s="4" t="s">
        <v>10</v>
      </c>
      <c r="C93" s="16">
        <v>0.6</v>
      </c>
      <c r="D93" s="16">
        <v>0.65</v>
      </c>
      <c r="E93" s="16">
        <v>0.74</v>
      </c>
      <c r="F93" s="16">
        <v>0.54</v>
      </c>
      <c r="G93" s="16">
        <v>0.55000000000000004</v>
      </c>
      <c r="H93" s="16">
        <v>0.42</v>
      </c>
      <c r="I93" s="16">
        <v>0.45</v>
      </c>
      <c r="J93" s="16">
        <v>0.61</v>
      </c>
      <c r="K93" s="16">
        <v>0.64</v>
      </c>
      <c r="L93" s="16">
        <v>0.56000000000000005</v>
      </c>
      <c r="M93" s="16">
        <v>0.43</v>
      </c>
      <c r="N93" s="16">
        <v>0.46</v>
      </c>
    </row>
    <row r="94" spans="1:14" x14ac:dyDescent="0.25">
      <c r="A94" s="86" t="s">
        <v>39</v>
      </c>
      <c r="B94" s="5" t="s">
        <v>3</v>
      </c>
      <c r="C94" s="17">
        <v>5.5</v>
      </c>
      <c r="D94" s="17">
        <v>5.8</v>
      </c>
      <c r="E94" s="17">
        <v>6.1</v>
      </c>
      <c r="F94" s="17">
        <v>6.4</v>
      </c>
      <c r="G94" s="17">
        <v>6.2</v>
      </c>
      <c r="H94" s="17">
        <v>6.1449999999999996</v>
      </c>
      <c r="I94" s="17">
        <v>6</v>
      </c>
      <c r="J94" s="17">
        <v>6</v>
      </c>
      <c r="K94" s="17">
        <v>6.0250000000000004</v>
      </c>
      <c r="L94" s="17">
        <v>6</v>
      </c>
      <c r="M94" s="17">
        <v>5.81</v>
      </c>
      <c r="N94" s="17">
        <v>5.95</v>
      </c>
    </row>
    <row r="95" spans="1:14" x14ac:dyDescent="0.25">
      <c r="A95" s="86"/>
      <c r="B95" s="5" t="s">
        <v>4</v>
      </c>
      <c r="C95" s="17">
        <v>5.568666666666668</v>
      </c>
      <c r="D95" s="17">
        <v>5.8696551724137933</v>
      </c>
      <c r="E95" s="17">
        <v>6.1320689655172416</v>
      </c>
      <c r="F95" s="17">
        <v>6.3686206896551729</v>
      </c>
      <c r="G95" s="17">
        <v>6.2393103448275884</v>
      </c>
      <c r="H95" s="17">
        <v>6.0928571428571416</v>
      </c>
      <c r="I95" s="17">
        <v>5.9564285714285718</v>
      </c>
      <c r="J95" s="17">
        <v>5.9962068965517226</v>
      </c>
      <c r="K95" s="17">
        <v>5.9478571428571447</v>
      </c>
      <c r="L95" s="17">
        <v>5.9262962962962966</v>
      </c>
      <c r="M95" s="17">
        <v>5.8614814814814808</v>
      </c>
      <c r="N95" s="17">
        <v>5.8612499999999983</v>
      </c>
    </row>
    <row r="96" spans="1:14" x14ac:dyDescent="0.25">
      <c r="A96" s="86"/>
      <c r="B96" s="5" t="s">
        <v>5</v>
      </c>
      <c r="C96" s="17">
        <v>0.38730486373303452</v>
      </c>
      <c r="D96" s="17">
        <v>0.27218012363953681</v>
      </c>
      <c r="E96" s="17">
        <v>0.29962332674715841</v>
      </c>
      <c r="F96" s="17">
        <v>0.38227443524562882</v>
      </c>
      <c r="G96" s="17">
        <v>0.47551424069469073</v>
      </c>
      <c r="H96" s="17">
        <v>0.38429210671105801</v>
      </c>
      <c r="I96" s="17">
        <v>0.42212175078615932</v>
      </c>
      <c r="J96" s="17">
        <v>0.52516265366825332</v>
      </c>
      <c r="K96" s="17">
        <v>0.42689539999826959</v>
      </c>
      <c r="L96" s="17">
        <v>0.4436140747242443</v>
      </c>
      <c r="M96" s="17">
        <v>0.51186464334373893</v>
      </c>
      <c r="N96" s="17">
        <v>0.5349222820429963</v>
      </c>
    </row>
    <row r="97" spans="1:14" x14ac:dyDescent="0.25">
      <c r="A97" s="86"/>
      <c r="B97" s="5" t="s">
        <v>9</v>
      </c>
      <c r="C97" s="17">
        <v>4.66</v>
      </c>
      <c r="D97" s="17">
        <v>5.5</v>
      </c>
      <c r="E97" s="17">
        <v>5.5</v>
      </c>
      <c r="F97" s="17">
        <v>5.55</v>
      </c>
      <c r="G97" s="17">
        <v>5.55</v>
      </c>
      <c r="H97" s="17">
        <v>5.5</v>
      </c>
      <c r="I97" s="17">
        <v>5.2</v>
      </c>
      <c r="J97" s="17">
        <v>5.2</v>
      </c>
      <c r="K97" s="17">
        <v>5.2</v>
      </c>
      <c r="L97" s="17">
        <v>5.24</v>
      </c>
      <c r="M97" s="17">
        <v>4.99</v>
      </c>
      <c r="N97" s="17">
        <v>4.6100000000000003</v>
      </c>
    </row>
    <row r="98" spans="1:14" x14ac:dyDescent="0.25">
      <c r="A98" s="86"/>
      <c r="B98" s="33" t="s">
        <v>10</v>
      </c>
      <c r="C98" s="14">
        <v>6.5</v>
      </c>
      <c r="D98" s="14">
        <v>6.4</v>
      </c>
      <c r="E98" s="14">
        <v>6.67</v>
      </c>
      <c r="F98" s="14">
        <v>7.17</v>
      </c>
      <c r="G98" s="14">
        <v>7.66</v>
      </c>
      <c r="H98" s="14">
        <v>7.1</v>
      </c>
      <c r="I98" s="14">
        <v>7</v>
      </c>
      <c r="J98" s="14">
        <v>7.56</v>
      </c>
      <c r="K98" s="14">
        <v>6.9</v>
      </c>
      <c r="L98" s="14">
        <v>6.8</v>
      </c>
      <c r="M98" s="17">
        <v>6.6</v>
      </c>
      <c r="N98" s="17">
        <v>6.6</v>
      </c>
    </row>
    <row r="99" spans="1:14" ht="15" customHeight="1" x14ac:dyDescent="0.25">
      <c r="A99" s="95" t="s">
        <v>40</v>
      </c>
      <c r="B99" s="4" t="s">
        <v>3</v>
      </c>
      <c r="C99" s="16">
        <v>102850</v>
      </c>
      <c r="D99" s="16">
        <v>102573.6</v>
      </c>
      <c r="E99" s="16">
        <v>102363</v>
      </c>
      <c r="F99" s="16">
        <v>102143.05</v>
      </c>
      <c r="G99" s="16">
        <v>102652.015</v>
      </c>
      <c r="H99" s="16">
        <v>103000</v>
      </c>
      <c r="I99" s="16">
        <v>103340</v>
      </c>
      <c r="J99" s="16">
        <v>103461</v>
      </c>
      <c r="K99" s="16">
        <v>103442</v>
      </c>
      <c r="L99" s="16">
        <v>103554.5</v>
      </c>
      <c r="M99" s="16">
        <v>103773.5</v>
      </c>
      <c r="N99" s="16">
        <v>103897</v>
      </c>
    </row>
    <row r="100" spans="1:14" x14ac:dyDescent="0.25">
      <c r="A100" s="95"/>
      <c r="B100" s="4" t="s">
        <v>4</v>
      </c>
      <c r="C100" s="16">
        <v>103023.6840740741</v>
      </c>
      <c r="D100" s="16">
        <v>102614.9196153846</v>
      </c>
      <c r="E100" s="16">
        <v>102358.9546153846</v>
      </c>
      <c r="F100" s="16">
        <v>102187.7765384615</v>
      </c>
      <c r="G100" s="16">
        <v>102480.8096153846</v>
      </c>
      <c r="H100" s="16">
        <v>102870.3092307692</v>
      </c>
      <c r="I100" s="16">
        <v>103112.45</v>
      </c>
      <c r="J100" s="16">
        <v>103246.1032</v>
      </c>
      <c r="K100" s="16">
        <v>103330.61040000001</v>
      </c>
      <c r="L100" s="16">
        <v>103336.0404166667</v>
      </c>
      <c r="M100" s="16">
        <v>103594.0833333333</v>
      </c>
      <c r="N100" s="16">
        <v>103641.39863636369</v>
      </c>
    </row>
    <row r="101" spans="1:14" x14ac:dyDescent="0.25">
      <c r="A101" s="95"/>
      <c r="B101" s="4" t="s">
        <v>5</v>
      </c>
      <c r="C101" s="16">
        <v>825.16985183126428</v>
      </c>
      <c r="D101" s="16">
        <v>934.85366405863203</v>
      </c>
      <c r="E101" s="16">
        <v>922.88088598791762</v>
      </c>
      <c r="F101" s="16">
        <v>1080.5574664956721</v>
      </c>
      <c r="G101" s="16">
        <v>1095.5899058807761</v>
      </c>
      <c r="H101" s="16">
        <v>1392.3288832856249</v>
      </c>
      <c r="I101" s="16">
        <v>1329.221265120299</v>
      </c>
      <c r="J101" s="16">
        <v>1567.9602543530891</v>
      </c>
      <c r="K101" s="16">
        <v>1683.6936701304469</v>
      </c>
      <c r="L101" s="16">
        <v>1826.856430851451</v>
      </c>
      <c r="M101" s="16">
        <v>1915.2004687503211</v>
      </c>
      <c r="N101" s="16">
        <v>2182.2264210800781</v>
      </c>
    </row>
    <row r="102" spans="1:14" x14ac:dyDescent="0.25">
      <c r="A102" s="95"/>
      <c r="B102" s="4" t="s">
        <v>9</v>
      </c>
      <c r="C102" s="16">
        <v>100904</v>
      </c>
      <c r="D102" s="16">
        <v>100734.5</v>
      </c>
      <c r="E102" s="16">
        <v>100735.5</v>
      </c>
      <c r="F102" s="16">
        <v>99827.03</v>
      </c>
      <c r="G102" s="16">
        <v>99827.03</v>
      </c>
      <c r="H102" s="16">
        <v>98935.7</v>
      </c>
      <c r="I102" s="16">
        <v>98935.7</v>
      </c>
      <c r="J102" s="16">
        <v>98060.18</v>
      </c>
      <c r="K102" s="16">
        <v>98060.18</v>
      </c>
      <c r="L102" s="16">
        <v>97200</v>
      </c>
      <c r="M102" s="16">
        <v>97200</v>
      </c>
      <c r="N102" s="16">
        <v>96354.7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105000</v>
      </c>
      <c r="E103" s="32">
        <v>104148</v>
      </c>
      <c r="F103" s="32">
        <v>104360</v>
      </c>
      <c r="G103" s="32">
        <v>104565</v>
      </c>
      <c r="H103" s="32">
        <v>105283</v>
      </c>
      <c r="I103" s="32">
        <v>105000</v>
      </c>
      <c r="J103" s="32">
        <v>105292</v>
      </c>
      <c r="K103" s="32">
        <v>105669</v>
      </c>
      <c r="L103" s="32">
        <v>106046</v>
      </c>
      <c r="M103" s="32">
        <v>106358</v>
      </c>
      <c r="N103" s="32">
        <v>106670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2A25-5E4D-4300-BAB0-E6FC78C6EFCC}">
  <dimension ref="A10:N103"/>
  <sheetViews>
    <sheetView workbookViewId="0">
      <selection activeCell="I4" sqref="I4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46023</v>
      </c>
    </row>
    <row r="11" spans="1:11" ht="15.75" x14ac:dyDescent="0.25">
      <c r="A11" s="1" t="s">
        <v>0</v>
      </c>
      <c r="B11" s="2">
        <v>46023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3082715.4850000008</v>
      </c>
      <c r="D15" s="11">
        <v>3258384.6749999998</v>
      </c>
      <c r="E15" s="11">
        <v>3474512.5</v>
      </c>
      <c r="F15" s="11">
        <v>3700880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3075693.6957999989</v>
      </c>
      <c r="D16" s="13">
        <v>3207952.5359523809</v>
      </c>
      <c r="E16" s="13">
        <v>3395071.5533333318</v>
      </c>
      <c r="F16" s="13">
        <v>3598463.9037837838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69768.542011463054</v>
      </c>
      <c r="D17" s="13">
        <v>222142.8552549083</v>
      </c>
      <c r="E17" s="13">
        <v>276268.55824077228</v>
      </c>
      <c r="F17" s="13">
        <v>344043.8662778486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2868260.63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3264984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2510000.21</v>
      </c>
      <c r="D20" s="14">
        <v>2664006</v>
      </c>
      <c r="E20" s="14">
        <v>2836254.97</v>
      </c>
      <c r="F20" s="14">
        <v>3010392.1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2499018.2533999998</v>
      </c>
      <c r="D21" s="14">
        <v>2629142.8986666668</v>
      </c>
      <c r="E21" s="14">
        <v>2795632.522857144</v>
      </c>
      <c r="F21" s="14">
        <v>2965890.1067499998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45194.937803334571</v>
      </c>
      <c r="D22" s="14">
        <v>111582.0542350441</v>
      </c>
      <c r="E22" s="14">
        <v>156947.73169934959</v>
      </c>
      <c r="F22" s="14">
        <v>213618.37955718319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2329556</v>
      </c>
      <c r="D23" s="14">
        <v>2300145.6</v>
      </c>
      <c r="E23" s="14">
        <v>2386239.9500000002</v>
      </c>
      <c r="F23" s="14">
        <v>2326488.11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2582895</v>
      </c>
      <c r="D24" s="14">
        <v>2843687</v>
      </c>
      <c r="E24" s="14">
        <v>3131015.37</v>
      </c>
      <c r="F24" s="14">
        <v>3474429.97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2580214.1850000001</v>
      </c>
      <c r="D25" s="12">
        <v>2717092</v>
      </c>
      <c r="E25" s="12">
        <v>2866261.19</v>
      </c>
      <c r="F25" s="12">
        <v>3027643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2569241.424615385</v>
      </c>
      <c r="D26" s="12">
        <v>2683115.2259999998</v>
      </c>
      <c r="E26" s="12">
        <v>2834405.9556097561</v>
      </c>
      <c r="F26" s="12">
        <v>2986818.1507692309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55339.179696646643</v>
      </c>
      <c r="D27" s="12">
        <v>114126.9270529419</v>
      </c>
      <c r="E27" s="12">
        <v>143065.69105618389</v>
      </c>
      <c r="F27" s="12">
        <v>176173.354204865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2392040</v>
      </c>
      <c r="D28" s="12">
        <v>2374680.89</v>
      </c>
      <c r="E28" s="12">
        <v>2470802.04</v>
      </c>
      <c r="F28" s="12">
        <v>2570813.92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2740949</v>
      </c>
      <c r="D29" s="12">
        <v>2847403</v>
      </c>
      <c r="E29" s="12">
        <v>3071964</v>
      </c>
      <c r="F29" s="12">
        <v>3258288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-72400</v>
      </c>
      <c r="D30" s="14">
        <v>-51970.37</v>
      </c>
      <c r="E30" s="14">
        <v>-38625.5</v>
      </c>
      <c r="F30" s="14">
        <v>-28017.87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-72036.225454545463</v>
      </c>
      <c r="D31" s="14">
        <v>-59423.950434782622</v>
      </c>
      <c r="E31" s="14">
        <v>-43554.213720930231</v>
      </c>
      <c r="F31" s="14">
        <v>-25649.912926829271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26652.162659341331</v>
      </c>
      <c r="D32" s="14">
        <v>43335.136488597083</v>
      </c>
      <c r="E32" s="14">
        <v>49708.133517629307</v>
      </c>
      <c r="F32" s="14">
        <v>68611.140241613073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-150265</v>
      </c>
      <c r="D33" s="14">
        <v>-197222</v>
      </c>
      <c r="E33" s="14">
        <v>-187899.9</v>
      </c>
      <c r="F33" s="14">
        <v>-239451.85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-10753</v>
      </c>
      <c r="D34" s="14">
        <v>20369</v>
      </c>
      <c r="E34" s="14">
        <v>45615</v>
      </c>
      <c r="F34" s="14">
        <v>134242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83.7</v>
      </c>
      <c r="D35" s="12">
        <v>87</v>
      </c>
      <c r="E35" s="12">
        <v>89.3</v>
      </c>
      <c r="F35" s="12">
        <v>91.1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83.684181818181855</v>
      </c>
      <c r="D36" s="12">
        <v>86.814897959183682</v>
      </c>
      <c r="E36" s="12">
        <v>89.22208333333333</v>
      </c>
      <c r="F36" s="12">
        <v>91.575000000000017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1.6613890784622609</v>
      </c>
      <c r="D37" s="12">
        <v>2.421024337659043</v>
      </c>
      <c r="E37" s="12">
        <v>3.0885815503087848</v>
      </c>
      <c r="F37" s="12">
        <v>3.363283283406922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79</v>
      </c>
      <c r="D38" s="12">
        <v>81.2</v>
      </c>
      <c r="E38" s="12">
        <v>80</v>
      </c>
      <c r="F38" s="12">
        <v>83.6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88.54</v>
      </c>
      <c r="D39" s="12">
        <v>93.99</v>
      </c>
      <c r="E39" s="12">
        <v>98.06</v>
      </c>
      <c r="F39" s="12">
        <v>102.22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-1039539.6</v>
      </c>
      <c r="D40" s="14">
        <v>-981550</v>
      </c>
      <c r="E40" s="14">
        <v>-1020530.74</v>
      </c>
      <c r="F40" s="14">
        <v>-1006883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-1051806.714878049</v>
      </c>
      <c r="D41" s="14">
        <v>-1011578.605454545</v>
      </c>
      <c r="E41" s="14">
        <v>-948844.37580645154</v>
      </c>
      <c r="F41" s="14">
        <v>-856381.76333333342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119309.044408809</v>
      </c>
      <c r="D42" s="14">
        <v>236350.4362484485</v>
      </c>
      <c r="E42" s="14">
        <v>437901.57933680539</v>
      </c>
      <c r="F42" s="14">
        <v>653915.69722417579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-1390859.18</v>
      </c>
      <c r="D43" s="14">
        <v>-1656453.34</v>
      </c>
      <c r="E43" s="14">
        <v>-1656453.34</v>
      </c>
      <c r="F43" s="14">
        <v>-1659876.2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-800187.35</v>
      </c>
      <c r="D44" s="30">
        <v>-380332.85</v>
      </c>
      <c r="E44" s="30">
        <v>909738.53</v>
      </c>
      <c r="F44" s="30">
        <v>1656799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4.8150000000000004</v>
      </c>
      <c r="D45" s="12">
        <v>4.5999999999999996</v>
      </c>
      <c r="E45" s="12">
        <v>4.5150000000000006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4.7252941176470582</v>
      </c>
      <c r="D46" s="12">
        <v>4.6055172413793102</v>
      </c>
      <c r="E46" s="12">
        <v>4.5235714285714286</v>
      </c>
      <c r="F46" s="12">
        <v>4.4717241379310337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0.68460223042562696</v>
      </c>
      <c r="D47" s="12">
        <v>0.62824350492291803</v>
      </c>
      <c r="E47" s="12">
        <v>0.9152826492632361</v>
      </c>
      <c r="F47" s="12">
        <v>1.1804147847428079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</v>
      </c>
      <c r="D48" s="12">
        <v>3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</v>
      </c>
      <c r="D49" s="12">
        <v>5.88</v>
      </c>
      <c r="E49" s="12">
        <v>7.81</v>
      </c>
      <c r="F49" s="12">
        <v>8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4.17</v>
      </c>
      <c r="D50" s="14">
        <v>3.89</v>
      </c>
      <c r="E50" s="14">
        <v>3.6500000000000008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4.1935897435897429</v>
      </c>
      <c r="D51" s="14">
        <v>3.8438235294117651</v>
      </c>
      <c r="E51" s="14">
        <v>3.68</v>
      </c>
      <c r="F51" s="14">
        <v>3.5927272727272719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0.36955511788526979</v>
      </c>
      <c r="D52" s="14">
        <v>0.39166323433092332</v>
      </c>
      <c r="E52" s="14">
        <v>0.5013617819136561</v>
      </c>
      <c r="F52" s="14">
        <v>0.49105290401896068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</v>
      </c>
      <c r="D53" s="14">
        <v>3</v>
      </c>
      <c r="E53" s="14">
        <v>2.5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4.67</v>
      </c>
      <c r="E54" s="14">
        <v>5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13446943.42</v>
      </c>
      <c r="D55" s="12">
        <v>14351226</v>
      </c>
      <c r="E55" s="12">
        <v>15270077.75</v>
      </c>
      <c r="F55" s="12">
        <v>16222039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13445762.24630435</v>
      </c>
      <c r="D56" s="12">
        <v>14314614.46184211</v>
      </c>
      <c r="E56" s="12">
        <v>15177963.372777781</v>
      </c>
      <c r="F56" s="12">
        <v>16141570.910882359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208355.9943714671</v>
      </c>
      <c r="D57" s="12">
        <v>399015.8929962953</v>
      </c>
      <c r="E57" s="12">
        <v>548143.68432696525</v>
      </c>
      <c r="F57" s="12">
        <v>721004.90716493793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12761773</v>
      </c>
      <c r="D58" s="12">
        <v>13003225.529999999</v>
      </c>
      <c r="E58" s="12">
        <v>13263290.4</v>
      </c>
      <c r="F58" s="12">
        <v>13528555.84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13861500</v>
      </c>
      <c r="D59" s="12">
        <v>15228888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74</v>
      </c>
      <c r="D63" s="9" t="s">
        <v>75</v>
      </c>
      <c r="E63" s="9" t="s">
        <v>76</v>
      </c>
      <c r="F63" s="9" t="s">
        <v>77</v>
      </c>
      <c r="G63" s="9" t="s">
        <v>78</v>
      </c>
      <c r="H63" s="9" t="s">
        <v>79</v>
      </c>
      <c r="I63" s="9" t="s">
        <v>80</v>
      </c>
      <c r="J63" s="9" t="s">
        <v>81</v>
      </c>
      <c r="K63" s="9" t="s">
        <v>82</v>
      </c>
      <c r="L63" s="9" t="s">
        <v>83</v>
      </c>
      <c r="M63" s="9" t="s">
        <v>84</v>
      </c>
      <c r="N63" s="9" t="s">
        <v>85</v>
      </c>
    </row>
    <row r="64" spans="1:14" ht="15" customHeight="1" x14ac:dyDescent="0.25">
      <c r="A64" s="94" t="s">
        <v>11</v>
      </c>
      <c r="B64" s="4" t="s">
        <v>3</v>
      </c>
      <c r="C64" s="16">
        <v>322431.21000000002</v>
      </c>
      <c r="D64" s="16">
        <v>218683.17</v>
      </c>
      <c r="E64" s="16">
        <v>228335.43</v>
      </c>
      <c r="F64" s="16">
        <v>264559</v>
      </c>
      <c r="G64" s="16">
        <v>244582</v>
      </c>
      <c r="H64" s="16">
        <v>240000</v>
      </c>
      <c r="I64" s="16">
        <v>262995.3</v>
      </c>
      <c r="J64" s="16">
        <v>231846.5</v>
      </c>
      <c r="K64" s="16">
        <v>232234.715</v>
      </c>
      <c r="L64" s="16">
        <v>280396.71000000002</v>
      </c>
      <c r="M64" s="16">
        <v>241746</v>
      </c>
      <c r="N64" s="16">
        <v>305084.67499999999</v>
      </c>
    </row>
    <row r="65" spans="1:14" x14ac:dyDescent="0.25">
      <c r="A65" s="95"/>
      <c r="B65" s="4" t="s">
        <v>4</v>
      </c>
      <c r="C65" s="16">
        <v>321865.93647058832</v>
      </c>
      <c r="D65" s="16">
        <v>218834.08734693879</v>
      </c>
      <c r="E65" s="16">
        <v>229737.69346938771</v>
      </c>
      <c r="F65" s="16">
        <v>262781.36244897958</v>
      </c>
      <c r="G65" s="16">
        <v>242000.42408163261</v>
      </c>
      <c r="H65" s="16">
        <v>241395.39857142861</v>
      </c>
      <c r="I65" s="16">
        <v>262901.02163265302</v>
      </c>
      <c r="J65" s="16">
        <v>231516.67541666669</v>
      </c>
      <c r="K65" s="16">
        <v>233577.45270833341</v>
      </c>
      <c r="L65" s="16">
        <v>278506.45195652172</v>
      </c>
      <c r="M65" s="16">
        <v>242312.49409090911</v>
      </c>
      <c r="N65" s="16">
        <v>308646.13575000002</v>
      </c>
    </row>
    <row r="66" spans="1:14" x14ac:dyDescent="0.25">
      <c r="A66" s="95"/>
      <c r="B66" s="4" t="s">
        <v>5</v>
      </c>
      <c r="C66" s="16">
        <v>11787.344369277051</v>
      </c>
      <c r="D66" s="16">
        <v>5835.8088745555024</v>
      </c>
      <c r="E66" s="16">
        <v>10167.277531243621</v>
      </c>
      <c r="F66" s="16">
        <v>10854.95077761402</v>
      </c>
      <c r="G66" s="16">
        <v>8754.1473142947943</v>
      </c>
      <c r="H66" s="16">
        <v>10784.404346287711</v>
      </c>
      <c r="I66" s="16">
        <v>9672.3433598248139</v>
      </c>
      <c r="J66" s="16">
        <v>9092.7252682123326</v>
      </c>
      <c r="K66" s="16">
        <v>9186.2831652220229</v>
      </c>
      <c r="L66" s="16">
        <v>12155.01836063727</v>
      </c>
      <c r="M66" s="16">
        <v>9112.9706516727019</v>
      </c>
      <c r="N66" s="16">
        <v>18667.740840827719</v>
      </c>
    </row>
    <row r="67" spans="1:14" ht="15" customHeight="1" x14ac:dyDescent="0.25">
      <c r="A67" s="95"/>
      <c r="B67" s="4" t="s">
        <v>9</v>
      </c>
      <c r="C67" s="16">
        <v>273809.56</v>
      </c>
      <c r="D67" s="16">
        <v>208261</v>
      </c>
      <c r="E67" s="16">
        <v>210427.85</v>
      </c>
      <c r="F67" s="16">
        <v>220000</v>
      </c>
      <c r="G67" s="16">
        <v>216912.63</v>
      </c>
      <c r="H67" s="16">
        <v>209185.08</v>
      </c>
      <c r="I67" s="16">
        <v>228551.63</v>
      </c>
      <c r="J67" s="16">
        <v>207280</v>
      </c>
      <c r="K67" s="16">
        <v>215000</v>
      </c>
      <c r="L67" s="16">
        <v>240000</v>
      </c>
      <c r="M67" s="16">
        <v>227122</v>
      </c>
      <c r="N67" s="16">
        <v>256318.45</v>
      </c>
    </row>
    <row r="68" spans="1:14" x14ac:dyDescent="0.25">
      <c r="A68" s="95"/>
      <c r="B68" s="4" t="s">
        <v>10</v>
      </c>
      <c r="C68" s="16">
        <v>360349.95</v>
      </c>
      <c r="D68" s="16">
        <v>235253.92</v>
      </c>
      <c r="E68" s="16">
        <v>274088.25</v>
      </c>
      <c r="F68" s="16">
        <v>284558</v>
      </c>
      <c r="G68" s="16">
        <v>260845</v>
      </c>
      <c r="H68" s="16">
        <v>260000</v>
      </c>
      <c r="I68" s="16">
        <v>283430</v>
      </c>
      <c r="J68" s="16">
        <v>249722</v>
      </c>
      <c r="K68" s="16">
        <v>271520.51</v>
      </c>
      <c r="L68" s="16">
        <v>306409</v>
      </c>
      <c r="M68" s="16">
        <v>269781.56</v>
      </c>
      <c r="N68" s="16">
        <v>356191.1</v>
      </c>
    </row>
    <row r="69" spans="1:14" ht="15" customHeight="1" x14ac:dyDescent="0.25">
      <c r="A69" s="86" t="s">
        <v>6</v>
      </c>
      <c r="B69" s="5" t="s">
        <v>3</v>
      </c>
      <c r="C69" s="17">
        <v>274957.58</v>
      </c>
      <c r="D69" s="17">
        <v>158100.22500000001</v>
      </c>
      <c r="E69" s="17">
        <v>190217</v>
      </c>
      <c r="F69" s="17">
        <v>223671.45</v>
      </c>
      <c r="G69" s="17">
        <v>190997.02</v>
      </c>
      <c r="H69" s="17">
        <v>185296.36499999999</v>
      </c>
      <c r="I69" s="17">
        <v>214877.44</v>
      </c>
      <c r="J69" s="17">
        <v>186938.53</v>
      </c>
      <c r="K69" s="17">
        <v>189000.51500000001</v>
      </c>
      <c r="L69" s="17">
        <v>237478.5</v>
      </c>
      <c r="M69" s="17">
        <v>190818.52499999999</v>
      </c>
      <c r="N69" s="17">
        <v>255299.1</v>
      </c>
    </row>
    <row r="70" spans="1:14" x14ac:dyDescent="0.25">
      <c r="A70" s="86"/>
      <c r="B70" s="5" t="s">
        <v>4</v>
      </c>
      <c r="C70" s="17">
        <v>274422.65979591839</v>
      </c>
      <c r="D70" s="17">
        <v>161409.02895833331</v>
      </c>
      <c r="E70" s="17">
        <v>190810.02765957449</v>
      </c>
      <c r="F70" s="17">
        <v>223141.8191666666</v>
      </c>
      <c r="G70" s="17">
        <v>190415.82</v>
      </c>
      <c r="H70" s="17">
        <v>188057.97125</v>
      </c>
      <c r="I70" s="17">
        <v>213857.51125000001</v>
      </c>
      <c r="J70" s="17">
        <v>187431.72595744691</v>
      </c>
      <c r="K70" s="17">
        <v>191264.91458333339</v>
      </c>
      <c r="L70" s="17">
        <v>234876.1422222222</v>
      </c>
      <c r="M70" s="17">
        <v>189688.88119047621</v>
      </c>
      <c r="N70" s="17">
        <v>253606.72842105271</v>
      </c>
    </row>
    <row r="71" spans="1:14" x14ac:dyDescent="0.25">
      <c r="A71" s="86"/>
      <c r="B71" s="5" t="s">
        <v>5</v>
      </c>
      <c r="C71" s="17">
        <v>10936.1468989445</v>
      </c>
      <c r="D71" s="17">
        <v>16579.12338204313</v>
      </c>
      <c r="E71" s="17">
        <v>6445.0193775373091</v>
      </c>
      <c r="F71" s="17">
        <v>9358.9572843018432</v>
      </c>
      <c r="G71" s="17">
        <v>8763.8020204919485</v>
      </c>
      <c r="H71" s="17">
        <v>8699.4231494758715</v>
      </c>
      <c r="I71" s="17">
        <v>8762.0044081022133</v>
      </c>
      <c r="J71" s="17">
        <v>6163.3245403440396</v>
      </c>
      <c r="K71" s="17">
        <v>7662.3541673658474</v>
      </c>
      <c r="L71" s="17">
        <v>13628.67633642168</v>
      </c>
      <c r="M71" s="17">
        <v>8435.4767689562723</v>
      </c>
      <c r="N71" s="17">
        <v>15682.614649875841</v>
      </c>
    </row>
    <row r="72" spans="1:14" ht="15" customHeight="1" x14ac:dyDescent="0.25">
      <c r="A72" s="86"/>
      <c r="B72" s="5" t="s">
        <v>9</v>
      </c>
      <c r="C72" s="17">
        <v>248936.17</v>
      </c>
      <c r="D72" s="17">
        <v>146987.62</v>
      </c>
      <c r="E72" s="17">
        <v>175040.03</v>
      </c>
      <c r="F72" s="17">
        <v>194071.84</v>
      </c>
      <c r="G72" s="17">
        <v>167351.1</v>
      </c>
      <c r="H72" s="17">
        <v>175199</v>
      </c>
      <c r="I72" s="17">
        <v>185781.03</v>
      </c>
      <c r="J72" s="17">
        <v>175361.83</v>
      </c>
      <c r="K72" s="17">
        <v>178213.04</v>
      </c>
      <c r="L72" s="17">
        <v>191291.66</v>
      </c>
      <c r="M72" s="17">
        <v>173557</v>
      </c>
      <c r="N72" s="17">
        <v>210000</v>
      </c>
    </row>
    <row r="73" spans="1:14" x14ac:dyDescent="0.25">
      <c r="A73" s="86"/>
      <c r="B73" s="5" t="s">
        <v>10</v>
      </c>
      <c r="C73" s="17">
        <v>311323.13</v>
      </c>
      <c r="D73" s="17">
        <v>257789.96</v>
      </c>
      <c r="E73" s="17">
        <v>209000</v>
      </c>
      <c r="F73" s="17">
        <v>244620</v>
      </c>
      <c r="G73" s="17">
        <v>215161.82</v>
      </c>
      <c r="H73" s="17">
        <v>214650</v>
      </c>
      <c r="I73" s="17">
        <v>241620</v>
      </c>
      <c r="J73" s="17">
        <v>205629.66</v>
      </c>
      <c r="K73" s="17">
        <v>210535</v>
      </c>
      <c r="L73" s="17">
        <v>256645.88</v>
      </c>
      <c r="M73" s="17">
        <v>210000</v>
      </c>
      <c r="N73" s="17">
        <v>291458.40000000002</v>
      </c>
    </row>
    <row r="74" spans="1:14" ht="15" customHeight="1" x14ac:dyDescent="0.25">
      <c r="A74" s="95" t="s">
        <v>7</v>
      </c>
      <c r="B74" s="4" t="s">
        <v>3</v>
      </c>
      <c r="C74" s="16">
        <v>188986</v>
      </c>
      <c r="D74" s="16">
        <v>191685</v>
      </c>
      <c r="E74" s="16">
        <v>194418</v>
      </c>
      <c r="F74" s="16">
        <v>211062</v>
      </c>
      <c r="G74" s="16">
        <v>240180</v>
      </c>
      <c r="H74" s="16">
        <v>234062.46</v>
      </c>
      <c r="I74" s="16">
        <v>241408.01</v>
      </c>
      <c r="J74" s="16">
        <v>206856</v>
      </c>
      <c r="K74" s="16">
        <v>198929.42</v>
      </c>
      <c r="L74" s="16">
        <v>201173.66500000001</v>
      </c>
      <c r="M74" s="16">
        <v>202262.5</v>
      </c>
      <c r="N74" s="16">
        <v>242890.34</v>
      </c>
    </row>
    <row r="75" spans="1:14" x14ac:dyDescent="0.25">
      <c r="A75" s="95"/>
      <c r="B75" s="4" t="s">
        <v>4</v>
      </c>
      <c r="C75" s="16">
        <v>190752.032244898</v>
      </c>
      <c r="D75" s="16">
        <v>194994.21770833331</v>
      </c>
      <c r="E75" s="16">
        <v>200243.02448979591</v>
      </c>
      <c r="F75" s="16">
        <v>210235.85297872339</v>
      </c>
      <c r="G75" s="16">
        <v>240137.65469387759</v>
      </c>
      <c r="H75" s="16">
        <v>235817.42624999999</v>
      </c>
      <c r="I75" s="16">
        <v>244628.4604081632</v>
      </c>
      <c r="J75" s="16">
        <v>208830.41723404251</v>
      </c>
      <c r="K75" s="16">
        <v>200663.69872340429</v>
      </c>
      <c r="L75" s="16">
        <v>202383.02909090911</v>
      </c>
      <c r="M75" s="16">
        <v>203574.8661904762</v>
      </c>
      <c r="N75" s="16">
        <v>240454.0602702703</v>
      </c>
    </row>
    <row r="76" spans="1:14" x14ac:dyDescent="0.25">
      <c r="A76" s="95"/>
      <c r="B76" s="4" t="s">
        <v>5</v>
      </c>
      <c r="C76" s="16">
        <v>7189.761859327089</v>
      </c>
      <c r="D76" s="16">
        <v>13476.227935394039</v>
      </c>
      <c r="E76" s="16">
        <v>17100.229662049751</v>
      </c>
      <c r="F76" s="16">
        <v>6796.1271624365872</v>
      </c>
      <c r="G76" s="16">
        <v>16338.16420919299</v>
      </c>
      <c r="H76" s="16">
        <v>20172.45534148395</v>
      </c>
      <c r="I76" s="16">
        <v>32740.272044338981</v>
      </c>
      <c r="J76" s="16">
        <v>8651.2601281561783</v>
      </c>
      <c r="K76" s="16">
        <v>7454.8450998396083</v>
      </c>
      <c r="L76" s="16">
        <v>6800.2821453756924</v>
      </c>
      <c r="M76" s="16">
        <v>7580.3512251156262</v>
      </c>
      <c r="N76" s="16">
        <v>14688.04544768153</v>
      </c>
    </row>
    <row r="77" spans="1:14" ht="15" customHeight="1" x14ac:dyDescent="0.25">
      <c r="A77" s="95"/>
      <c r="B77" s="4" t="s">
        <v>9</v>
      </c>
      <c r="C77" s="16">
        <v>180999.01</v>
      </c>
      <c r="D77" s="16">
        <v>160355</v>
      </c>
      <c r="E77" s="16">
        <v>178680.62</v>
      </c>
      <c r="F77" s="16">
        <v>192769.51</v>
      </c>
      <c r="G77" s="16">
        <v>198553</v>
      </c>
      <c r="H77" s="16">
        <v>146484.19</v>
      </c>
      <c r="I77" s="16">
        <v>149559.04999999999</v>
      </c>
      <c r="J77" s="16">
        <v>192000</v>
      </c>
      <c r="K77" s="16">
        <v>191590</v>
      </c>
      <c r="L77" s="16">
        <v>186847.6</v>
      </c>
      <c r="M77" s="16">
        <v>191275</v>
      </c>
      <c r="N77" s="16">
        <v>201005.87</v>
      </c>
    </row>
    <row r="78" spans="1:14" x14ac:dyDescent="0.25">
      <c r="A78" s="95"/>
      <c r="B78" s="4" t="s">
        <v>10</v>
      </c>
      <c r="C78" s="16">
        <v>228638</v>
      </c>
      <c r="D78" s="16">
        <v>238099</v>
      </c>
      <c r="E78" s="16">
        <v>245366</v>
      </c>
      <c r="F78" s="16">
        <v>224000</v>
      </c>
      <c r="G78" s="16">
        <v>283263.35999999999</v>
      </c>
      <c r="H78" s="16">
        <v>286816</v>
      </c>
      <c r="I78" s="16">
        <v>308737.40000000002</v>
      </c>
      <c r="J78" s="16">
        <v>230000</v>
      </c>
      <c r="K78" s="16">
        <v>229455</v>
      </c>
      <c r="L78" s="16">
        <v>219457</v>
      </c>
      <c r="M78" s="16">
        <v>230000</v>
      </c>
      <c r="N78" s="16">
        <v>269568.3</v>
      </c>
    </row>
    <row r="79" spans="1:14" x14ac:dyDescent="0.25">
      <c r="A79" s="86" t="s">
        <v>8</v>
      </c>
      <c r="B79" s="5" t="s">
        <v>3</v>
      </c>
      <c r="C79" s="17">
        <v>84725.5</v>
      </c>
      <c r="D79" s="17">
        <v>-36000</v>
      </c>
      <c r="E79" s="17">
        <v>-3595.62</v>
      </c>
      <c r="F79" s="17">
        <v>14469</v>
      </c>
      <c r="G79" s="17">
        <v>-50000</v>
      </c>
      <c r="H79" s="17">
        <v>-48870.21</v>
      </c>
      <c r="I79" s="17">
        <v>-27559</v>
      </c>
      <c r="J79" s="17">
        <v>-18469</v>
      </c>
      <c r="K79" s="17">
        <v>-8034.64</v>
      </c>
      <c r="L79" s="17">
        <v>35603.17</v>
      </c>
      <c r="M79" s="17">
        <v>-12310.2</v>
      </c>
      <c r="N79" s="17">
        <v>19223.689999999999</v>
      </c>
    </row>
    <row r="80" spans="1:14" x14ac:dyDescent="0.25">
      <c r="A80" s="86"/>
      <c r="B80" s="5" t="s">
        <v>4</v>
      </c>
      <c r="C80" s="17">
        <v>82146.539038461546</v>
      </c>
      <c r="D80" s="17">
        <v>-35568.787843137252</v>
      </c>
      <c r="E80" s="17">
        <v>-7223.6035294117628</v>
      </c>
      <c r="F80" s="17">
        <v>13433.94784313725</v>
      </c>
      <c r="G80" s="17">
        <v>-51726.936862745068</v>
      </c>
      <c r="H80" s="17">
        <v>-48086.193333333329</v>
      </c>
      <c r="I80" s="17">
        <v>-35349.711764705877</v>
      </c>
      <c r="J80" s="17">
        <v>-18776.804599999999</v>
      </c>
      <c r="K80" s="17">
        <v>-8803.6531999999988</v>
      </c>
      <c r="L80" s="17">
        <v>32385.874999999989</v>
      </c>
      <c r="M80" s="17">
        <v>-13180.77934782609</v>
      </c>
      <c r="N80" s="17">
        <v>12532.983</v>
      </c>
    </row>
    <row r="81" spans="1:14" x14ac:dyDescent="0.25">
      <c r="A81" s="86"/>
      <c r="B81" s="5" t="s">
        <v>5</v>
      </c>
      <c r="C81" s="17">
        <v>13984.355294575669</v>
      </c>
      <c r="D81" s="17">
        <v>12973.37631581807</v>
      </c>
      <c r="E81" s="17">
        <v>14314.259032870241</v>
      </c>
      <c r="F81" s="17">
        <v>7811.9872297418206</v>
      </c>
      <c r="G81" s="17">
        <v>16497.868696975562</v>
      </c>
      <c r="H81" s="17">
        <v>20155.103296850819</v>
      </c>
      <c r="I81" s="17">
        <v>26879.75409095304</v>
      </c>
      <c r="J81" s="17">
        <v>10457.464604235851</v>
      </c>
      <c r="K81" s="17">
        <v>8273.174362201089</v>
      </c>
      <c r="L81" s="17">
        <v>16656.58923905874</v>
      </c>
      <c r="M81" s="17">
        <v>10078.10551967524</v>
      </c>
      <c r="N81" s="17">
        <v>20999.19485620442</v>
      </c>
    </row>
    <row r="82" spans="1:14" x14ac:dyDescent="0.25">
      <c r="A82" s="86"/>
      <c r="B82" s="5" t="s">
        <v>9</v>
      </c>
      <c r="C82" s="17">
        <v>28142</v>
      </c>
      <c r="D82" s="17">
        <v>-66485.66</v>
      </c>
      <c r="E82" s="17">
        <v>-55649</v>
      </c>
      <c r="F82" s="17">
        <v>-5130</v>
      </c>
      <c r="G82" s="17">
        <v>-88948.22</v>
      </c>
      <c r="H82" s="17">
        <v>-95020.45</v>
      </c>
      <c r="I82" s="17">
        <v>-93580.2</v>
      </c>
      <c r="J82" s="17">
        <v>-41160.800000000003</v>
      </c>
      <c r="K82" s="17">
        <v>-33456</v>
      </c>
      <c r="L82" s="17">
        <v>-8518</v>
      </c>
      <c r="M82" s="17">
        <v>-40701</v>
      </c>
      <c r="N82" s="17">
        <v>-30000</v>
      </c>
    </row>
    <row r="83" spans="1:14" x14ac:dyDescent="0.25">
      <c r="A83" s="86"/>
      <c r="B83" s="33" t="s">
        <v>10</v>
      </c>
      <c r="C83" s="14">
        <v>112354</v>
      </c>
      <c r="D83" s="14">
        <v>4080.49</v>
      </c>
      <c r="E83" s="14">
        <v>9000</v>
      </c>
      <c r="F83" s="14">
        <v>35527</v>
      </c>
      <c r="G83" s="14">
        <v>-13691.9</v>
      </c>
      <c r="H83" s="14">
        <v>6602</v>
      </c>
      <c r="I83" s="14">
        <v>5155.67</v>
      </c>
      <c r="J83" s="14">
        <v>10643.32</v>
      </c>
      <c r="K83" s="14">
        <v>6279</v>
      </c>
      <c r="L83" s="14">
        <v>87396.03</v>
      </c>
      <c r="M83" s="17">
        <v>12272.02</v>
      </c>
      <c r="N83" s="17">
        <v>49856.25</v>
      </c>
    </row>
    <row r="84" spans="1:14" ht="15" customHeight="1" x14ac:dyDescent="0.25">
      <c r="A84" s="95" t="s">
        <v>32</v>
      </c>
      <c r="B84" s="4" t="s">
        <v>3</v>
      </c>
      <c r="C84" s="16">
        <v>6537.74</v>
      </c>
      <c r="D84" s="16">
        <v>-111941</v>
      </c>
      <c r="E84" s="16">
        <v>-85170.37</v>
      </c>
      <c r="F84" s="16">
        <v>-63464.2</v>
      </c>
      <c r="G84" s="16">
        <v>-127833.11</v>
      </c>
      <c r="H84" s="16">
        <v>-122189.53</v>
      </c>
      <c r="I84" s="16">
        <v>-106227.69</v>
      </c>
      <c r="J84" s="16">
        <v>-100020</v>
      </c>
      <c r="K84" s="16">
        <v>-87508</v>
      </c>
      <c r="L84" s="16">
        <v>-50332.59</v>
      </c>
      <c r="M84" s="16">
        <v>-95526.5</v>
      </c>
      <c r="N84" s="16">
        <v>-73342.179999999993</v>
      </c>
    </row>
    <row r="85" spans="1:14" x14ac:dyDescent="0.25">
      <c r="A85" s="95"/>
      <c r="B85" s="4" t="s">
        <v>4</v>
      </c>
      <c r="C85" s="16">
        <v>6520.8963414634154</v>
      </c>
      <c r="D85" s="16">
        <v>-110588.7610810811</v>
      </c>
      <c r="E85" s="16">
        <v>-87646.476486486499</v>
      </c>
      <c r="F85" s="16">
        <v>-66060.185135135151</v>
      </c>
      <c r="G85" s="16">
        <v>-124721.5521621622</v>
      </c>
      <c r="H85" s="16">
        <v>-121980.2413513513</v>
      </c>
      <c r="I85" s="16">
        <v>-114212.2235135135</v>
      </c>
      <c r="J85" s="16">
        <v>-99412.204864864878</v>
      </c>
      <c r="K85" s="16">
        <v>-87341.405675675662</v>
      </c>
      <c r="L85" s="16">
        <v>-51074.095714285722</v>
      </c>
      <c r="M85" s="16">
        <v>-93776.162187499998</v>
      </c>
      <c r="N85" s="16">
        <v>-78403.369000000006</v>
      </c>
    </row>
    <row r="86" spans="1:14" x14ac:dyDescent="0.25">
      <c r="A86" s="95"/>
      <c r="B86" s="4" t="s">
        <v>5</v>
      </c>
      <c r="C86" s="16">
        <v>21159.15870264289</v>
      </c>
      <c r="D86" s="16">
        <v>19683.234591300981</v>
      </c>
      <c r="E86" s="16">
        <v>32182.620823951631</v>
      </c>
      <c r="F86" s="16">
        <v>17642.61095780478</v>
      </c>
      <c r="G86" s="16">
        <v>20691.698187428821</v>
      </c>
      <c r="H86" s="16">
        <v>37919.527576886787</v>
      </c>
      <c r="I86" s="16">
        <v>33085.218033750629</v>
      </c>
      <c r="J86" s="16">
        <v>17790.640021486892</v>
      </c>
      <c r="K86" s="16">
        <v>16986.41788106547</v>
      </c>
      <c r="L86" s="16">
        <v>30353.335856206719</v>
      </c>
      <c r="M86" s="16">
        <v>18417.101206214829</v>
      </c>
      <c r="N86" s="16">
        <v>40903.802261492492</v>
      </c>
    </row>
    <row r="87" spans="1:14" x14ac:dyDescent="0.25">
      <c r="A87" s="95"/>
      <c r="B87" s="4" t="s">
        <v>9</v>
      </c>
      <c r="C87" s="16">
        <v>-37024</v>
      </c>
      <c r="D87" s="16">
        <v>-168891</v>
      </c>
      <c r="E87" s="16">
        <v>-190488.95</v>
      </c>
      <c r="F87" s="16">
        <v>-129919.37</v>
      </c>
      <c r="G87" s="16">
        <v>-158272.17000000001</v>
      </c>
      <c r="H87" s="16">
        <v>-267557.62</v>
      </c>
      <c r="I87" s="16">
        <v>-184027</v>
      </c>
      <c r="J87" s="16">
        <v>-144916.32999999999</v>
      </c>
      <c r="K87" s="16">
        <v>-127682.65</v>
      </c>
      <c r="L87" s="16">
        <v>-119559</v>
      </c>
      <c r="M87" s="16">
        <v>-133833.70000000001</v>
      </c>
      <c r="N87" s="16">
        <v>-197899</v>
      </c>
    </row>
    <row r="88" spans="1:14" ht="15.75" thickBot="1" x14ac:dyDescent="0.3">
      <c r="A88" s="99"/>
      <c r="B88" s="7" t="s">
        <v>10</v>
      </c>
      <c r="C88" s="32">
        <v>64645.27</v>
      </c>
      <c r="D88" s="32">
        <v>-71337</v>
      </c>
      <c r="E88" s="32">
        <v>20000</v>
      </c>
      <c r="F88" s="32">
        <v>-36570</v>
      </c>
      <c r="G88" s="32">
        <v>-71700</v>
      </c>
      <c r="H88" s="32">
        <v>-20078.96</v>
      </c>
      <c r="I88" s="32">
        <v>-39539.81</v>
      </c>
      <c r="J88" s="32">
        <v>-58416.27</v>
      </c>
      <c r="K88" s="32">
        <v>-38617.08</v>
      </c>
      <c r="L88" s="32">
        <v>56595.67</v>
      </c>
      <c r="M88" s="32">
        <v>-39875</v>
      </c>
      <c r="N88" s="32">
        <v>15436.32</v>
      </c>
    </row>
    <row r="89" spans="1:14" ht="15" customHeight="1" x14ac:dyDescent="0.25">
      <c r="A89" s="95" t="s">
        <v>37</v>
      </c>
      <c r="B89" s="4" t="s">
        <v>3</v>
      </c>
      <c r="C89" s="16">
        <v>0.41</v>
      </c>
      <c r="D89" s="16">
        <v>0.55000000000000004</v>
      </c>
      <c r="E89" s="16">
        <v>0.36</v>
      </c>
      <c r="F89" s="16">
        <v>0.41</v>
      </c>
      <c r="G89" s="16">
        <v>0.28000000000000003</v>
      </c>
      <c r="H89" s="16">
        <v>0.25</v>
      </c>
      <c r="I89" s="16">
        <v>0.23</v>
      </c>
      <c r="J89" s="16">
        <v>0.2</v>
      </c>
      <c r="K89" s="16">
        <v>0.26</v>
      </c>
      <c r="L89" s="16">
        <v>0.28000000000000003</v>
      </c>
      <c r="M89" s="16">
        <v>0.29499999999999998</v>
      </c>
      <c r="N89" s="16">
        <v>0.42</v>
      </c>
    </row>
    <row r="90" spans="1:14" x14ac:dyDescent="0.25">
      <c r="A90" s="95"/>
      <c r="B90" s="4" t="s">
        <v>4</v>
      </c>
      <c r="C90" s="16">
        <v>0.39948717948717949</v>
      </c>
      <c r="D90" s="16">
        <v>0.55078947368421061</v>
      </c>
      <c r="E90" s="16">
        <v>0.34846153846153838</v>
      </c>
      <c r="F90" s="16">
        <v>0.40230769230769231</v>
      </c>
      <c r="G90" s="16">
        <v>0.2953846153846153</v>
      </c>
      <c r="H90" s="16">
        <v>0.25358974358974368</v>
      </c>
      <c r="I90" s="16">
        <v>0.22256410256410261</v>
      </c>
      <c r="J90" s="16">
        <v>0.25743589743589751</v>
      </c>
      <c r="K90" s="16">
        <v>0.28947368421052638</v>
      </c>
      <c r="L90" s="16">
        <v>0.27648648648648638</v>
      </c>
      <c r="M90" s="16">
        <v>0.27176470588235302</v>
      </c>
      <c r="N90" s="16">
        <v>0.41903225806451622</v>
      </c>
    </row>
    <row r="91" spans="1:14" x14ac:dyDescent="0.25">
      <c r="A91" s="95"/>
      <c r="B91" s="4" t="s">
        <v>5</v>
      </c>
      <c r="C91" s="16">
        <v>8.0555594335076849E-2</v>
      </c>
      <c r="D91" s="16">
        <v>6.3090735986221266E-2</v>
      </c>
      <c r="E91" s="16">
        <v>6.0198726229681233E-2</v>
      </c>
      <c r="F91" s="16">
        <v>6.9602689696271564E-2</v>
      </c>
      <c r="G91" s="16">
        <v>7.2178366559449661E-2</v>
      </c>
      <c r="H91" s="16">
        <v>0.1038847331746808</v>
      </c>
      <c r="I91" s="16">
        <v>0.141899110726006</v>
      </c>
      <c r="J91" s="16">
        <v>0.18846635814157151</v>
      </c>
      <c r="K91" s="16">
        <v>0.1079776595617729</v>
      </c>
      <c r="L91" s="16">
        <v>9.9141207270130496E-2</v>
      </c>
      <c r="M91" s="16">
        <v>0.1165272913341267</v>
      </c>
      <c r="N91" s="16">
        <v>8.6346389181778671E-2</v>
      </c>
    </row>
    <row r="92" spans="1:14" ht="15" customHeight="1" x14ac:dyDescent="0.25">
      <c r="A92" s="95"/>
      <c r="B92" s="4" t="s">
        <v>9</v>
      </c>
      <c r="C92" s="16">
        <v>0.16</v>
      </c>
      <c r="D92" s="16">
        <v>0.42</v>
      </c>
      <c r="E92" s="16">
        <v>0.23</v>
      </c>
      <c r="F92" s="16">
        <v>0.22</v>
      </c>
      <c r="G92" s="16">
        <v>0.15</v>
      </c>
      <c r="H92" s="16">
        <v>0</v>
      </c>
      <c r="I92" s="16">
        <v>-0.2</v>
      </c>
      <c r="J92" s="16">
        <v>-0.19</v>
      </c>
      <c r="K92" s="16">
        <v>0.05</v>
      </c>
      <c r="L92" s="16">
        <v>0.04</v>
      </c>
      <c r="M92" s="16">
        <v>-0.05</v>
      </c>
      <c r="N92" s="16">
        <v>0.2</v>
      </c>
    </row>
    <row r="93" spans="1:14" x14ac:dyDescent="0.25">
      <c r="A93" s="95"/>
      <c r="B93" s="4" t="s">
        <v>10</v>
      </c>
      <c r="C93" s="16">
        <v>0.56999999999999995</v>
      </c>
      <c r="D93" s="16">
        <v>0.66</v>
      </c>
      <c r="E93" s="16">
        <v>0.49</v>
      </c>
      <c r="F93" s="16">
        <v>0.54</v>
      </c>
      <c r="G93" s="16">
        <v>0.42</v>
      </c>
      <c r="H93" s="16">
        <v>0.45</v>
      </c>
      <c r="I93" s="16">
        <v>0.61</v>
      </c>
      <c r="J93" s="16">
        <v>0.65</v>
      </c>
      <c r="K93" s="16">
        <v>0.54</v>
      </c>
      <c r="L93" s="16">
        <v>0.45</v>
      </c>
      <c r="M93" s="16">
        <v>0.42</v>
      </c>
      <c r="N93" s="16">
        <v>0.63</v>
      </c>
    </row>
    <row r="94" spans="1:14" x14ac:dyDescent="0.25">
      <c r="A94" s="86" t="s">
        <v>39</v>
      </c>
      <c r="B94" s="5" t="s">
        <v>3</v>
      </c>
      <c r="C94" s="17">
        <v>5.6</v>
      </c>
      <c r="D94" s="17">
        <v>5.95</v>
      </c>
      <c r="E94" s="17">
        <v>6.22</v>
      </c>
      <c r="F94" s="17">
        <v>6.0250000000000004</v>
      </c>
      <c r="G94" s="17">
        <v>5.96</v>
      </c>
      <c r="H94" s="17">
        <v>5.85</v>
      </c>
      <c r="I94" s="17">
        <v>5.7</v>
      </c>
      <c r="J94" s="17">
        <v>5.75</v>
      </c>
      <c r="K94" s="17">
        <v>5.79</v>
      </c>
      <c r="L94" s="17">
        <v>5.7</v>
      </c>
      <c r="M94" s="17">
        <v>5.75</v>
      </c>
      <c r="N94" s="17">
        <v>5.625</v>
      </c>
    </row>
    <row r="95" spans="1:14" x14ac:dyDescent="0.25">
      <c r="A95" s="86"/>
      <c r="B95" s="5" t="s">
        <v>4</v>
      </c>
      <c r="C95" s="17">
        <v>5.7005263157894719</v>
      </c>
      <c r="D95" s="17">
        <v>5.967567567567567</v>
      </c>
      <c r="E95" s="17">
        <v>6.1851351351351358</v>
      </c>
      <c r="F95" s="17">
        <v>6.0397222222222204</v>
      </c>
      <c r="G95" s="17">
        <v>5.926111111111112</v>
      </c>
      <c r="H95" s="17">
        <v>5.82</v>
      </c>
      <c r="I95" s="17">
        <v>5.8072222222222214</v>
      </c>
      <c r="J95" s="17">
        <v>5.7983333333333329</v>
      </c>
      <c r="K95" s="17">
        <v>5.766571428571428</v>
      </c>
      <c r="L95" s="17">
        <v>5.7220588235294123</v>
      </c>
      <c r="M95" s="17">
        <v>5.7038709677419339</v>
      </c>
      <c r="N95" s="17">
        <v>5.6703571428571422</v>
      </c>
    </row>
    <row r="96" spans="1:14" x14ac:dyDescent="0.25">
      <c r="A96" s="86"/>
      <c r="B96" s="5" t="s">
        <v>5</v>
      </c>
      <c r="C96" s="17">
        <v>0.32892081827419778</v>
      </c>
      <c r="D96" s="17">
        <v>0.37833998089171211</v>
      </c>
      <c r="E96" s="17">
        <v>0.45438371951970791</v>
      </c>
      <c r="F96" s="17">
        <v>0.43438946390216038</v>
      </c>
      <c r="G96" s="17">
        <v>0.41453779960528009</v>
      </c>
      <c r="H96" s="17">
        <v>0.42375869144057488</v>
      </c>
      <c r="I96" s="17">
        <v>0.4450913942173555</v>
      </c>
      <c r="J96" s="17">
        <v>0.45474325566348828</v>
      </c>
      <c r="K96" s="17">
        <v>0.4881534405416037</v>
      </c>
      <c r="L96" s="17">
        <v>0.52768091490036761</v>
      </c>
      <c r="M96" s="17">
        <v>0.47632396132152749</v>
      </c>
      <c r="N96" s="17">
        <v>0.46244504893059818</v>
      </c>
    </row>
    <row r="97" spans="1:14" x14ac:dyDescent="0.25">
      <c r="A97" s="86"/>
      <c r="B97" s="5" t="s">
        <v>9</v>
      </c>
      <c r="C97" s="17">
        <v>5.0999999999999996</v>
      </c>
      <c r="D97" s="17">
        <v>5.2</v>
      </c>
      <c r="E97" s="17">
        <v>5.3</v>
      </c>
      <c r="F97" s="17">
        <v>5.2</v>
      </c>
      <c r="G97" s="17">
        <v>5.2</v>
      </c>
      <c r="H97" s="17">
        <v>5.2</v>
      </c>
      <c r="I97" s="17">
        <v>5.0999999999999996</v>
      </c>
      <c r="J97" s="17">
        <v>5.0999999999999996</v>
      </c>
      <c r="K97" s="17">
        <v>5.0999999999999996</v>
      </c>
      <c r="L97" s="17">
        <v>4.87</v>
      </c>
      <c r="M97" s="17">
        <v>4.9000000000000004</v>
      </c>
      <c r="N97" s="17">
        <v>4.8499999999999996</v>
      </c>
    </row>
    <row r="98" spans="1:14" x14ac:dyDescent="0.25">
      <c r="A98" s="86"/>
      <c r="B98" s="33" t="s">
        <v>10</v>
      </c>
      <c r="C98" s="14">
        <v>6.5</v>
      </c>
      <c r="D98" s="14">
        <v>6.67</v>
      </c>
      <c r="E98" s="14">
        <v>7.17</v>
      </c>
      <c r="F98" s="14">
        <v>7.2</v>
      </c>
      <c r="G98" s="14">
        <v>7.1</v>
      </c>
      <c r="H98" s="14">
        <v>7</v>
      </c>
      <c r="I98" s="14">
        <v>7</v>
      </c>
      <c r="J98" s="14">
        <v>6.9</v>
      </c>
      <c r="K98" s="14">
        <v>6.8</v>
      </c>
      <c r="L98" s="14">
        <v>6.62</v>
      </c>
      <c r="M98" s="17">
        <v>6.6</v>
      </c>
      <c r="N98" s="17">
        <v>6.5</v>
      </c>
    </row>
    <row r="99" spans="1:14" ht="15" customHeight="1" x14ac:dyDescent="0.25">
      <c r="A99" s="95" t="s">
        <v>40</v>
      </c>
      <c r="B99" s="4" t="s">
        <v>3</v>
      </c>
      <c r="C99" s="16">
        <v>102800</v>
      </c>
      <c r="D99" s="16">
        <v>102361.985</v>
      </c>
      <c r="E99" s="16">
        <v>102276.33500000001</v>
      </c>
      <c r="F99" s="16">
        <v>102658.5</v>
      </c>
      <c r="G99" s="16">
        <v>103000</v>
      </c>
      <c r="H99" s="16">
        <v>103339.5</v>
      </c>
      <c r="I99" s="16">
        <v>103461</v>
      </c>
      <c r="J99" s="16">
        <v>103442</v>
      </c>
      <c r="K99" s="16">
        <v>103700</v>
      </c>
      <c r="L99" s="16">
        <v>103888.38499999999</v>
      </c>
      <c r="M99" s="16">
        <v>104080</v>
      </c>
      <c r="N99" s="16">
        <v>104080</v>
      </c>
    </row>
    <row r="100" spans="1:14" x14ac:dyDescent="0.25">
      <c r="A100" s="95"/>
      <c r="B100" s="4" t="s">
        <v>4</v>
      </c>
      <c r="C100" s="16">
        <v>102826.6687096774</v>
      </c>
      <c r="D100" s="16">
        <v>102541.6813333333</v>
      </c>
      <c r="E100" s="16">
        <v>102389.094</v>
      </c>
      <c r="F100" s="16">
        <v>102803.9736666667</v>
      </c>
      <c r="G100" s="16">
        <v>103023.0373333333</v>
      </c>
      <c r="H100" s="16">
        <v>103235.711</v>
      </c>
      <c r="I100" s="16">
        <v>103276.4820689655</v>
      </c>
      <c r="J100" s="16">
        <v>103419.6348275862</v>
      </c>
      <c r="K100" s="16">
        <v>103693.63296296301</v>
      </c>
      <c r="L100" s="16">
        <v>103883.32038461541</v>
      </c>
      <c r="M100" s="16">
        <v>103946.57120000001</v>
      </c>
      <c r="N100" s="16">
        <v>103941.29695652171</v>
      </c>
    </row>
    <row r="101" spans="1:14" x14ac:dyDescent="0.25">
      <c r="A101" s="95"/>
      <c r="B101" s="4" t="s">
        <v>5</v>
      </c>
      <c r="C101" s="16">
        <v>906.19450334808539</v>
      </c>
      <c r="D101" s="16">
        <v>932.04713843990965</v>
      </c>
      <c r="E101" s="16">
        <v>1088.035947424022</v>
      </c>
      <c r="F101" s="16">
        <v>1597.026446764545</v>
      </c>
      <c r="G101" s="16">
        <v>1362.728698563727</v>
      </c>
      <c r="H101" s="16">
        <v>1313.3518363972109</v>
      </c>
      <c r="I101" s="16">
        <v>1504.7034287393151</v>
      </c>
      <c r="J101" s="16">
        <v>1600.3883465285689</v>
      </c>
      <c r="K101" s="16">
        <v>1251.978110848883</v>
      </c>
      <c r="L101" s="16">
        <v>1296.401296646935</v>
      </c>
      <c r="M101" s="16">
        <v>2420.6445716195062</v>
      </c>
      <c r="N101" s="16">
        <v>3082.2728084401319</v>
      </c>
    </row>
    <row r="102" spans="1:14" x14ac:dyDescent="0.25">
      <c r="A102" s="95"/>
      <c r="B102" s="4" t="s">
        <v>9</v>
      </c>
      <c r="C102" s="16">
        <v>100735.5</v>
      </c>
      <c r="D102" s="16">
        <v>100735.5</v>
      </c>
      <c r="E102" s="16">
        <v>99827.03</v>
      </c>
      <c r="F102" s="16">
        <v>99827.03</v>
      </c>
      <c r="G102" s="16">
        <v>98935.7</v>
      </c>
      <c r="H102" s="16">
        <v>98935.7</v>
      </c>
      <c r="I102" s="16">
        <v>98060.18</v>
      </c>
      <c r="J102" s="16">
        <v>98060.15</v>
      </c>
      <c r="K102" s="16">
        <v>100904</v>
      </c>
      <c r="L102" s="16">
        <v>100904</v>
      </c>
      <c r="M102" s="16">
        <v>96354.7</v>
      </c>
      <c r="N102" s="16">
        <v>93354.7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104180.39</v>
      </c>
      <c r="E103" s="32">
        <v>104360</v>
      </c>
      <c r="F103" s="32">
        <v>109199</v>
      </c>
      <c r="G103" s="32">
        <v>105283</v>
      </c>
      <c r="H103" s="32">
        <v>105593.1</v>
      </c>
      <c r="I103" s="32">
        <v>105401</v>
      </c>
      <c r="J103" s="32">
        <v>105779</v>
      </c>
      <c r="K103" s="32">
        <v>106158</v>
      </c>
      <c r="L103" s="32">
        <v>106471</v>
      </c>
      <c r="M103" s="32">
        <v>110264</v>
      </c>
      <c r="N103" s="32">
        <v>111018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6871-E92F-4E9B-9EC4-6C5499909C43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46054</v>
      </c>
    </row>
    <row r="11" spans="1:11" ht="15.75" x14ac:dyDescent="0.25">
      <c r="A11" s="1" t="s">
        <v>0</v>
      </c>
      <c r="B11" s="2">
        <v>46054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3098648.8450000002</v>
      </c>
      <c r="D15" s="11">
        <v>3280000</v>
      </c>
      <c r="E15" s="11">
        <v>3493613.34</v>
      </c>
      <c r="F15" s="11">
        <v>3714333.5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3091682.84</v>
      </c>
      <c r="D16" s="13">
        <v>3236479.8</v>
      </c>
      <c r="E16" s="13">
        <v>3442068.0210526311</v>
      </c>
      <c r="F16" s="13">
        <v>3646429.912894737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49338.633819788171</v>
      </c>
      <c r="D17" s="13">
        <v>212895.48755610379</v>
      </c>
      <c r="E17" s="13">
        <v>253273.83517467169</v>
      </c>
      <c r="F17" s="13">
        <v>294577.74392720108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2911685.05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3173552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2511668</v>
      </c>
      <c r="D20" s="14">
        <v>2667058</v>
      </c>
      <c r="E20" s="14">
        <v>2837144.9550000001</v>
      </c>
      <c r="F20" s="14">
        <v>3010392.1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2509897.5666037742</v>
      </c>
      <c r="D21" s="14">
        <v>2661059.4146808512</v>
      </c>
      <c r="E21" s="14">
        <v>2839313.3138095238</v>
      </c>
      <c r="F21" s="14">
        <v>3001885.139268293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35778.859047032427</v>
      </c>
      <c r="D22" s="14">
        <v>83833.289739755463</v>
      </c>
      <c r="E22" s="14">
        <v>114425.20115370541</v>
      </c>
      <c r="F22" s="14">
        <v>135648.75474794241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2417510.5</v>
      </c>
      <c r="D23" s="14">
        <v>2460168</v>
      </c>
      <c r="E23" s="14">
        <v>2515177.92</v>
      </c>
      <c r="F23" s="14">
        <v>2565481.48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2589404.25</v>
      </c>
      <c r="D24" s="14">
        <v>2843687</v>
      </c>
      <c r="E24" s="14">
        <v>3131015.37</v>
      </c>
      <c r="F24" s="14">
        <v>3234267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2585544.48</v>
      </c>
      <c r="D25" s="12">
        <v>2719293.5750000002</v>
      </c>
      <c r="E25" s="12">
        <v>2876377</v>
      </c>
      <c r="F25" s="12">
        <v>3039948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2583883.551020409</v>
      </c>
      <c r="D26" s="12">
        <v>2707439.8097727271</v>
      </c>
      <c r="E26" s="12">
        <v>2862286.302051282</v>
      </c>
      <c r="F26" s="12">
        <v>3010532.145128205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28905.087075752501</v>
      </c>
      <c r="D27" s="12">
        <v>87363.22593125666</v>
      </c>
      <c r="E27" s="12">
        <v>108289.23700572021</v>
      </c>
      <c r="F27" s="12">
        <v>134587.20637166841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2517750</v>
      </c>
      <c r="D28" s="12">
        <v>2515349</v>
      </c>
      <c r="E28" s="12">
        <v>2569738.48</v>
      </c>
      <c r="F28" s="12">
        <v>2621133.25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2847403</v>
      </c>
      <c r="E29" s="12">
        <v>3071964</v>
      </c>
      <c r="F29" s="12">
        <v>3258288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-68206.48000000001</v>
      </c>
      <c r="D30" s="14">
        <v>-59423.95</v>
      </c>
      <c r="E30" s="14">
        <v>-43757.904999999999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-68059.987500000003</v>
      </c>
      <c r="D31" s="14">
        <v>-53723.598297872362</v>
      </c>
      <c r="E31" s="14">
        <v>-37792.25857142856</v>
      </c>
      <c r="F31" s="14">
        <v>-15483.08268292683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24619.282508104061</v>
      </c>
      <c r="D32" s="14">
        <v>40487.233449953361</v>
      </c>
      <c r="E32" s="14">
        <v>51429.60598658237</v>
      </c>
      <c r="F32" s="14">
        <v>64542.019591878663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-166035.10999999999</v>
      </c>
      <c r="E33" s="14">
        <v>-186322.66</v>
      </c>
      <c r="F33" s="14">
        <v>-129492.51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2797.72</v>
      </c>
      <c r="D34" s="14">
        <v>41254.5</v>
      </c>
      <c r="E34" s="14">
        <v>96391</v>
      </c>
      <c r="F34" s="14">
        <v>178319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83.48</v>
      </c>
      <c r="D35" s="12">
        <v>86.85</v>
      </c>
      <c r="E35" s="12">
        <v>89.3</v>
      </c>
      <c r="F35" s="12">
        <v>91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83.375882352941176</v>
      </c>
      <c r="D36" s="12">
        <v>86.355918367346931</v>
      </c>
      <c r="E36" s="12">
        <v>89.077674418604644</v>
      </c>
      <c r="F36" s="12">
        <v>91.13627906976744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0.90352902879893948</v>
      </c>
      <c r="D37" s="12">
        <v>2.0291417709294262</v>
      </c>
      <c r="E37" s="12">
        <v>2.552515880468583</v>
      </c>
      <c r="F37" s="12">
        <v>3.2147028473027262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81.400000000000006</v>
      </c>
      <c r="D38" s="12">
        <v>81.400000000000006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85.95</v>
      </c>
      <c r="D39" s="12">
        <v>90.12</v>
      </c>
      <c r="E39" s="12">
        <v>95.75</v>
      </c>
      <c r="F39" s="12">
        <v>100.25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-1038661.13</v>
      </c>
      <c r="D40" s="14">
        <v>-1036377</v>
      </c>
      <c r="E40" s="14">
        <v>-1020531</v>
      </c>
      <c r="F40" s="14">
        <v>-996953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-963063.06476190477</v>
      </c>
      <c r="D41" s="14">
        <v>-976305.3040540542</v>
      </c>
      <c r="E41" s="14">
        <v>-960536.48741935485</v>
      </c>
      <c r="F41" s="14">
        <v>-870458.47451612889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409946.08194554033</v>
      </c>
      <c r="D42" s="14">
        <v>257492.90816844991</v>
      </c>
      <c r="E42" s="14">
        <v>287698.1746530949</v>
      </c>
      <c r="F42" s="14">
        <v>569949.77027950156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-1383806.89</v>
      </c>
      <c r="D43" s="14">
        <v>-1431405.02</v>
      </c>
      <c r="E43" s="14">
        <v>-1399985.84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1268984</v>
      </c>
      <c r="D44" s="30">
        <v>87.5</v>
      </c>
      <c r="E44" s="30">
        <v>90</v>
      </c>
      <c r="F44" s="30">
        <v>1663488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4.6500000000000004</v>
      </c>
      <c r="D45" s="12">
        <v>4.5</v>
      </c>
      <c r="E45" s="12">
        <v>4.45</v>
      </c>
      <c r="F45" s="12">
        <v>4.3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4.7538888888888886</v>
      </c>
      <c r="D46" s="12">
        <v>4.5453333333333319</v>
      </c>
      <c r="E46" s="12">
        <v>4.4471428571428566</v>
      </c>
      <c r="F46" s="12">
        <v>4.4172413793103447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0.64631826648122959</v>
      </c>
      <c r="D47" s="12">
        <v>0.62962349632652426</v>
      </c>
      <c r="E47" s="12">
        <v>0.8874384992477452</v>
      </c>
      <c r="F47" s="12">
        <v>1.135391362833992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3.4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6.1</v>
      </c>
      <c r="D49" s="12">
        <v>5.88</v>
      </c>
      <c r="E49" s="12">
        <v>7.6</v>
      </c>
      <c r="F49" s="12">
        <v>7.81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4.0199999999999996</v>
      </c>
      <c r="D50" s="14">
        <v>3.9</v>
      </c>
      <c r="E50" s="14">
        <v>3.63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4.0279999999999996</v>
      </c>
      <c r="D51" s="14">
        <v>3.852702702702703</v>
      </c>
      <c r="E51" s="14">
        <v>3.6561764705882349</v>
      </c>
      <c r="F51" s="14">
        <v>3.5697058823529408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0.21190467135858451</v>
      </c>
      <c r="D52" s="14">
        <v>0.45403529383523478</v>
      </c>
      <c r="E52" s="14">
        <v>0.47318402279619498</v>
      </c>
      <c r="F52" s="14">
        <v>0.49636548908261968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</v>
      </c>
      <c r="D53" s="14">
        <v>2.82</v>
      </c>
      <c r="E53" s="14">
        <v>2.5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4.4000000000000004</v>
      </c>
      <c r="D54" s="14">
        <v>5.01</v>
      </c>
      <c r="E54" s="14">
        <v>4.5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13488853</v>
      </c>
      <c r="D55" s="12">
        <v>14371360.800000001</v>
      </c>
      <c r="E55" s="12">
        <v>15261136</v>
      </c>
      <c r="F55" s="12">
        <v>16200000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13472690.40369565</v>
      </c>
      <c r="D56" s="12">
        <v>14349033.105249999</v>
      </c>
      <c r="E56" s="12">
        <v>15206451.73552631</v>
      </c>
      <c r="F56" s="12">
        <v>16175999.746756749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215341.97081944771</v>
      </c>
      <c r="D57" s="12">
        <v>262700.64604398853</v>
      </c>
      <c r="E57" s="12">
        <v>403388.65002280031</v>
      </c>
      <c r="F57" s="12">
        <v>521611.62725021632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13666172.640000001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13861500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75</v>
      </c>
      <c r="D63" s="9" t="s">
        <v>76</v>
      </c>
      <c r="E63" s="9" t="s">
        <v>77</v>
      </c>
      <c r="F63" s="9" t="s">
        <v>78</v>
      </c>
      <c r="G63" s="9" t="s">
        <v>79</v>
      </c>
      <c r="H63" s="9" t="s">
        <v>80</v>
      </c>
      <c r="I63" s="9" t="s">
        <v>81</v>
      </c>
      <c r="J63" s="9" t="s">
        <v>82</v>
      </c>
      <c r="K63" s="9" t="s">
        <v>83</v>
      </c>
      <c r="L63" s="9" t="s">
        <v>84</v>
      </c>
      <c r="M63" s="9" t="s">
        <v>85</v>
      </c>
      <c r="N63" s="9" t="s">
        <v>86</v>
      </c>
    </row>
    <row r="64" spans="1:14" ht="15" customHeight="1" x14ac:dyDescent="0.25">
      <c r="A64" s="94" t="s">
        <v>11</v>
      </c>
      <c r="B64" s="4" t="s">
        <v>3</v>
      </c>
      <c r="C64" s="16">
        <v>219547.1</v>
      </c>
      <c r="D64" s="16">
        <v>229551.09</v>
      </c>
      <c r="E64" s="16">
        <v>265462.31</v>
      </c>
      <c r="F64" s="16">
        <v>245678.26</v>
      </c>
      <c r="G64" s="16">
        <v>242762.78</v>
      </c>
      <c r="H64" s="16">
        <v>263975.90000000002</v>
      </c>
      <c r="I64" s="16">
        <v>232976.1</v>
      </c>
      <c r="J64" s="16">
        <v>233797.435</v>
      </c>
      <c r="K64" s="16">
        <v>281129.15999999997</v>
      </c>
      <c r="L64" s="16">
        <v>242898.7</v>
      </c>
      <c r="M64" s="16">
        <v>311983</v>
      </c>
      <c r="N64" s="16">
        <v>343848.57</v>
      </c>
    </row>
    <row r="65" spans="1:14" x14ac:dyDescent="0.25">
      <c r="A65" s="95"/>
      <c r="B65" s="4" t="s">
        <v>4</v>
      </c>
      <c r="C65" s="16">
        <v>220222.34239999999</v>
      </c>
      <c r="D65" s="16">
        <v>230339.42673469381</v>
      </c>
      <c r="E65" s="16">
        <v>263446.38306122448</v>
      </c>
      <c r="F65" s="16">
        <v>244848.51224489789</v>
      </c>
      <c r="G65" s="16">
        <v>243744.14408163261</v>
      </c>
      <c r="H65" s="16">
        <v>264557.43877551018</v>
      </c>
      <c r="I65" s="16">
        <v>232245.90106382981</v>
      </c>
      <c r="J65" s="16">
        <v>234545.76541666669</v>
      </c>
      <c r="K65" s="16">
        <v>278791.25854166661</v>
      </c>
      <c r="L65" s="16">
        <v>243539.3080851064</v>
      </c>
      <c r="M65" s="16">
        <v>313844.68866666663</v>
      </c>
      <c r="N65" s="16">
        <v>336915.63617647061</v>
      </c>
    </row>
    <row r="66" spans="1:14" x14ac:dyDescent="0.25">
      <c r="A66" s="95"/>
      <c r="B66" s="4" t="s">
        <v>5</v>
      </c>
      <c r="C66" s="16">
        <v>5204.4712456971074</v>
      </c>
      <c r="D66" s="16">
        <v>6424.6193393783306</v>
      </c>
      <c r="E66" s="16">
        <v>10459.83954567265</v>
      </c>
      <c r="F66" s="16">
        <v>8668.4375825809075</v>
      </c>
      <c r="G66" s="16">
        <v>10100.30007939284</v>
      </c>
      <c r="H66" s="16">
        <v>7899.7814728873027</v>
      </c>
      <c r="I66" s="16">
        <v>7469.2513075344714</v>
      </c>
      <c r="J66" s="16">
        <v>7874.8508566342935</v>
      </c>
      <c r="K66" s="16">
        <v>12095.59638691578</v>
      </c>
      <c r="L66" s="16">
        <v>7521.145018760416</v>
      </c>
      <c r="M66" s="16">
        <v>16558.76610902675</v>
      </c>
      <c r="N66" s="16">
        <v>29180.204946930491</v>
      </c>
    </row>
    <row r="67" spans="1:14" ht="15" customHeight="1" x14ac:dyDescent="0.25">
      <c r="A67" s="95"/>
      <c r="B67" s="4" t="s">
        <v>9</v>
      </c>
      <c r="C67" s="16">
        <v>209800</v>
      </c>
      <c r="D67" s="16">
        <v>215002.4</v>
      </c>
      <c r="E67" s="16">
        <v>220000</v>
      </c>
      <c r="F67" s="16">
        <v>227903.42</v>
      </c>
      <c r="G67" s="16">
        <v>227173</v>
      </c>
      <c r="H67" s="16">
        <v>245000</v>
      </c>
      <c r="I67" s="16">
        <v>210000</v>
      </c>
      <c r="J67" s="16">
        <v>215000</v>
      </c>
      <c r="K67" s="16">
        <v>240000</v>
      </c>
      <c r="L67" s="16">
        <v>228387</v>
      </c>
      <c r="M67" s="16">
        <v>256318.45</v>
      </c>
      <c r="N67" s="16">
        <v>240000</v>
      </c>
    </row>
    <row r="68" spans="1:14" x14ac:dyDescent="0.25">
      <c r="A68" s="95"/>
      <c r="B68" s="4" t="s">
        <v>10</v>
      </c>
      <c r="C68" s="16">
        <v>234939</v>
      </c>
      <c r="D68" s="16">
        <v>251000</v>
      </c>
      <c r="E68" s="16">
        <v>284225</v>
      </c>
      <c r="F68" s="16">
        <v>274920</v>
      </c>
      <c r="G68" s="16">
        <v>270248</v>
      </c>
      <c r="H68" s="16">
        <v>282545</v>
      </c>
      <c r="I68" s="16">
        <v>249081</v>
      </c>
      <c r="J68" s="16">
        <v>271500</v>
      </c>
      <c r="K68" s="16">
        <v>301240</v>
      </c>
      <c r="L68" s="16">
        <v>262629.90000000002</v>
      </c>
      <c r="M68" s="16">
        <v>346217</v>
      </c>
      <c r="N68" s="16">
        <v>395132</v>
      </c>
    </row>
    <row r="69" spans="1:14" ht="15" customHeight="1" x14ac:dyDescent="0.25">
      <c r="A69" s="86" t="s">
        <v>6</v>
      </c>
      <c r="B69" s="5" t="s">
        <v>3</v>
      </c>
      <c r="C69" s="17">
        <v>158031.07</v>
      </c>
      <c r="D69" s="17">
        <v>191343</v>
      </c>
      <c r="E69" s="17">
        <v>224961.56</v>
      </c>
      <c r="F69" s="17">
        <v>191020.79999999999</v>
      </c>
      <c r="G69" s="17">
        <v>187343</v>
      </c>
      <c r="H69" s="17">
        <v>215168.6</v>
      </c>
      <c r="I69" s="17">
        <v>187806.91</v>
      </c>
      <c r="J69" s="17">
        <v>190000</v>
      </c>
      <c r="K69" s="17">
        <v>242957.8</v>
      </c>
      <c r="L69" s="17">
        <v>191339.9</v>
      </c>
      <c r="M69" s="17">
        <v>260779.45</v>
      </c>
      <c r="N69" s="17">
        <v>291904</v>
      </c>
    </row>
    <row r="70" spans="1:14" x14ac:dyDescent="0.25">
      <c r="A70" s="86"/>
      <c r="B70" s="5" t="s">
        <v>4</v>
      </c>
      <c r="C70" s="17">
        <v>159410.138125</v>
      </c>
      <c r="D70" s="17">
        <v>191857.28291666671</v>
      </c>
      <c r="E70" s="17">
        <v>223332.73979166671</v>
      </c>
      <c r="F70" s="17">
        <v>191036.70680851059</v>
      </c>
      <c r="G70" s="17">
        <v>189269.22265306121</v>
      </c>
      <c r="H70" s="17">
        <v>213730.52499999999</v>
      </c>
      <c r="I70" s="17">
        <v>188631.7678723404</v>
      </c>
      <c r="J70" s="17">
        <v>191606.29382978729</v>
      </c>
      <c r="K70" s="17">
        <v>237270.2361702128</v>
      </c>
      <c r="L70" s="17">
        <v>191459.93652173909</v>
      </c>
      <c r="M70" s="17">
        <v>261884.16113636369</v>
      </c>
      <c r="N70" s="17">
        <v>282702.40606060612</v>
      </c>
    </row>
    <row r="71" spans="1:14" x14ac:dyDescent="0.25">
      <c r="A71" s="86"/>
      <c r="B71" s="5" t="s">
        <v>5</v>
      </c>
      <c r="C71" s="17">
        <v>6857.4261998249258</v>
      </c>
      <c r="D71" s="17">
        <v>6081.2640771320566</v>
      </c>
      <c r="E71" s="17">
        <v>9476.9583144637145</v>
      </c>
      <c r="F71" s="17">
        <v>7069.639555489659</v>
      </c>
      <c r="G71" s="17">
        <v>9212.0169396204001</v>
      </c>
      <c r="H71" s="17">
        <v>8778.4611163817081</v>
      </c>
      <c r="I71" s="17">
        <v>6455.0035244357532</v>
      </c>
      <c r="J71" s="17">
        <v>7000.1850166314935</v>
      </c>
      <c r="K71" s="17">
        <v>13460.533919345329</v>
      </c>
      <c r="L71" s="17">
        <v>10549.835551269391</v>
      </c>
      <c r="M71" s="17">
        <v>15993.669940975449</v>
      </c>
      <c r="N71" s="17">
        <v>33548.723994878143</v>
      </c>
    </row>
    <row r="72" spans="1:14" ht="15" customHeight="1" x14ac:dyDescent="0.25">
      <c r="A72" s="86"/>
      <c r="B72" s="5" t="s">
        <v>9</v>
      </c>
      <c r="C72" s="17">
        <v>148333.99</v>
      </c>
      <c r="D72" s="17">
        <v>179677</v>
      </c>
      <c r="E72" s="17">
        <v>187811</v>
      </c>
      <c r="F72" s="17">
        <v>173226.03</v>
      </c>
      <c r="G72" s="17">
        <v>177795</v>
      </c>
      <c r="H72" s="17">
        <v>181277</v>
      </c>
      <c r="I72" s="17">
        <v>176144</v>
      </c>
      <c r="J72" s="17">
        <v>179083</v>
      </c>
      <c r="K72" s="17">
        <v>195287</v>
      </c>
      <c r="L72" s="17">
        <v>176872</v>
      </c>
      <c r="M72" s="17">
        <v>210000</v>
      </c>
      <c r="N72" s="17">
        <v>155990</v>
      </c>
    </row>
    <row r="73" spans="1:14" x14ac:dyDescent="0.25">
      <c r="A73" s="86"/>
      <c r="B73" s="5" t="s">
        <v>10</v>
      </c>
      <c r="C73" s="17">
        <v>179123</v>
      </c>
      <c r="D73" s="17">
        <v>208410</v>
      </c>
      <c r="E73" s="17">
        <v>239412</v>
      </c>
      <c r="F73" s="17">
        <v>204438</v>
      </c>
      <c r="G73" s="17">
        <v>215500</v>
      </c>
      <c r="H73" s="17">
        <v>229999</v>
      </c>
      <c r="I73" s="17">
        <v>215793</v>
      </c>
      <c r="J73" s="17">
        <v>210535</v>
      </c>
      <c r="K73" s="17">
        <v>260124.23</v>
      </c>
      <c r="L73" s="17">
        <v>237304</v>
      </c>
      <c r="M73" s="17">
        <v>302369</v>
      </c>
      <c r="N73" s="17">
        <v>338608</v>
      </c>
    </row>
    <row r="74" spans="1:14" ht="15" customHeight="1" x14ac:dyDescent="0.25">
      <c r="A74" s="95" t="s">
        <v>7</v>
      </c>
      <c r="B74" s="4" t="s">
        <v>3</v>
      </c>
      <c r="C74" s="16">
        <v>192009</v>
      </c>
      <c r="D74" s="16">
        <v>193990.34</v>
      </c>
      <c r="E74" s="16">
        <v>209699</v>
      </c>
      <c r="F74" s="16">
        <v>238600.95999999999</v>
      </c>
      <c r="G74" s="16">
        <v>234062.46</v>
      </c>
      <c r="H74" s="16">
        <v>240960.07</v>
      </c>
      <c r="I74" s="16">
        <v>205732.46</v>
      </c>
      <c r="J74" s="16">
        <v>198863.875</v>
      </c>
      <c r="K74" s="16">
        <v>202307.08</v>
      </c>
      <c r="L74" s="16">
        <v>202875.32</v>
      </c>
      <c r="M74" s="16">
        <v>243856</v>
      </c>
      <c r="N74" s="16">
        <v>201126.44</v>
      </c>
    </row>
    <row r="75" spans="1:14" x14ac:dyDescent="0.25">
      <c r="A75" s="95"/>
      <c r="B75" s="4" t="s">
        <v>4</v>
      </c>
      <c r="C75" s="16">
        <v>192954.37187500001</v>
      </c>
      <c r="D75" s="16">
        <v>200822.389375</v>
      </c>
      <c r="E75" s="16">
        <v>208513.11914893621</v>
      </c>
      <c r="F75" s="16">
        <v>238632.8002083333</v>
      </c>
      <c r="G75" s="16">
        <v>236988.9953191489</v>
      </c>
      <c r="H75" s="16">
        <v>244821.87851063829</v>
      </c>
      <c r="I75" s="16">
        <v>207354.5415217391</v>
      </c>
      <c r="J75" s="16">
        <v>200815.03478260871</v>
      </c>
      <c r="K75" s="16">
        <v>203506.87586956521</v>
      </c>
      <c r="L75" s="16">
        <v>204453.59599999999</v>
      </c>
      <c r="M75" s="16">
        <v>244384.84902439019</v>
      </c>
      <c r="N75" s="16">
        <v>206227.388125</v>
      </c>
    </row>
    <row r="76" spans="1:14" x14ac:dyDescent="0.25">
      <c r="A76" s="95"/>
      <c r="B76" s="4" t="s">
        <v>5</v>
      </c>
      <c r="C76" s="16">
        <v>9507.8978334747644</v>
      </c>
      <c r="D76" s="16">
        <v>18077.766114166068</v>
      </c>
      <c r="E76" s="16">
        <v>6712.4049303146394</v>
      </c>
      <c r="F76" s="16">
        <v>16186.477394076141</v>
      </c>
      <c r="G76" s="16">
        <v>16043.767569519059</v>
      </c>
      <c r="H76" s="16">
        <v>25702.375027941282</v>
      </c>
      <c r="I76" s="16">
        <v>9778.2641445394838</v>
      </c>
      <c r="J76" s="16">
        <v>8305.634243768829</v>
      </c>
      <c r="K76" s="16">
        <v>7028.7038379840296</v>
      </c>
      <c r="L76" s="16">
        <v>7842.4885091156484</v>
      </c>
      <c r="M76" s="16">
        <v>14193.566688001431</v>
      </c>
      <c r="N76" s="16">
        <v>14792.286808872979</v>
      </c>
    </row>
    <row r="77" spans="1:14" ht="15" customHeight="1" x14ac:dyDescent="0.25">
      <c r="A77" s="95"/>
      <c r="B77" s="4" t="s">
        <v>9</v>
      </c>
      <c r="C77" s="16">
        <v>160757</v>
      </c>
      <c r="D77" s="16">
        <v>180591.11</v>
      </c>
      <c r="E77" s="16">
        <v>186000</v>
      </c>
      <c r="F77" s="16">
        <v>199050</v>
      </c>
      <c r="G77" s="16">
        <v>204292</v>
      </c>
      <c r="H77" s="16">
        <v>186000</v>
      </c>
      <c r="I77" s="16">
        <v>177912.51</v>
      </c>
      <c r="J77" s="16">
        <v>191590</v>
      </c>
      <c r="K77" s="16">
        <v>190000</v>
      </c>
      <c r="L77" s="16">
        <v>191275</v>
      </c>
      <c r="M77" s="16">
        <v>205727.31</v>
      </c>
      <c r="N77" s="16">
        <v>185000</v>
      </c>
    </row>
    <row r="78" spans="1:14" x14ac:dyDescent="0.25">
      <c r="A78" s="95"/>
      <c r="B78" s="4" t="s">
        <v>10</v>
      </c>
      <c r="C78" s="16">
        <v>225460</v>
      </c>
      <c r="D78" s="16">
        <v>245366</v>
      </c>
      <c r="E78" s="16">
        <v>225523</v>
      </c>
      <c r="F78" s="16">
        <v>283806.69</v>
      </c>
      <c r="G78" s="16">
        <v>284048</v>
      </c>
      <c r="H78" s="16">
        <v>308737.40000000002</v>
      </c>
      <c r="I78" s="16">
        <v>231576.49</v>
      </c>
      <c r="J78" s="16">
        <v>230030</v>
      </c>
      <c r="K78" s="16">
        <v>220515.16</v>
      </c>
      <c r="L78" s="16">
        <v>230000</v>
      </c>
      <c r="M78" s="16">
        <v>296598.69</v>
      </c>
      <c r="N78" s="16">
        <v>242890.34</v>
      </c>
    </row>
    <row r="79" spans="1:14" x14ac:dyDescent="0.25">
      <c r="A79" s="86" t="s">
        <v>8</v>
      </c>
      <c r="B79" s="5" t="s">
        <v>3</v>
      </c>
      <c r="C79" s="17">
        <v>-34329.870000000003</v>
      </c>
      <c r="D79" s="17">
        <v>-2988.0250000000001</v>
      </c>
      <c r="E79" s="17">
        <v>16096.28</v>
      </c>
      <c r="F79" s="17">
        <v>-49292</v>
      </c>
      <c r="G79" s="17">
        <v>-50021.5</v>
      </c>
      <c r="H79" s="17">
        <v>-27559</v>
      </c>
      <c r="I79" s="17">
        <v>-17498.04</v>
      </c>
      <c r="J79" s="17">
        <v>-7906</v>
      </c>
      <c r="K79" s="17">
        <v>36615</v>
      </c>
      <c r="L79" s="17">
        <v>-11837</v>
      </c>
      <c r="M79" s="17">
        <v>17182.415000000001</v>
      </c>
      <c r="N79" s="17">
        <v>85924</v>
      </c>
    </row>
    <row r="80" spans="1:14" x14ac:dyDescent="0.25">
      <c r="A80" s="86"/>
      <c r="B80" s="5" t="s">
        <v>4</v>
      </c>
      <c r="C80" s="17">
        <v>-32886.799215686267</v>
      </c>
      <c r="D80" s="17">
        <v>-6504.9563999999991</v>
      </c>
      <c r="E80" s="17">
        <v>15211.8002</v>
      </c>
      <c r="F80" s="17">
        <v>-47212.308235294113</v>
      </c>
      <c r="G80" s="17">
        <v>-48069.923799999997</v>
      </c>
      <c r="H80" s="17">
        <v>-30800.513265306119</v>
      </c>
      <c r="I80" s="17">
        <v>-18491.487551020411</v>
      </c>
      <c r="J80" s="17">
        <v>-9086.7689795918377</v>
      </c>
      <c r="K80" s="17">
        <v>34362.993877551024</v>
      </c>
      <c r="L80" s="17">
        <v>-12905.539375</v>
      </c>
      <c r="M80" s="17">
        <v>9429.527173913044</v>
      </c>
      <c r="N80" s="17">
        <v>76405.784722222219</v>
      </c>
    </row>
    <row r="81" spans="1:14" x14ac:dyDescent="0.25">
      <c r="A81" s="86"/>
      <c r="B81" s="5" t="s">
        <v>5</v>
      </c>
      <c r="C81" s="17">
        <v>11163.507791084279</v>
      </c>
      <c r="D81" s="17">
        <v>21003.638132261542</v>
      </c>
      <c r="E81" s="17">
        <v>9360.5298665486334</v>
      </c>
      <c r="F81" s="17">
        <v>19212.590162066921</v>
      </c>
      <c r="G81" s="17">
        <v>20381.68897351787</v>
      </c>
      <c r="H81" s="17">
        <v>23849.209390335269</v>
      </c>
      <c r="I81" s="17">
        <v>9886.3971498933315</v>
      </c>
      <c r="J81" s="17">
        <v>8278.7013874679342</v>
      </c>
      <c r="K81" s="17">
        <v>15022.85424953841</v>
      </c>
      <c r="L81" s="17">
        <v>8248.819094110846</v>
      </c>
      <c r="M81" s="17">
        <v>28033.82505124365</v>
      </c>
      <c r="N81" s="17">
        <v>42426.094617979797</v>
      </c>
    </row>
    <row r="82" spans="1:14" x14ac:dyDescent="0.25">
      <c r="A82" s="86"/>
      <c r="B82" s="5" t="s">
        <v>9</v>
      </c>
      <c r="C82" s="17">
        <v>-65523</v>
      </c>
      <c r="D82" s="17">
        <v>-75865</v>
      </c>
      <c r="E82" s="17">
        <v>-14469</v>
      </c>
      <c r="F82" s="17">
        <v>-88101.06</v>
      </c>
      <c r="G82" s="17">
        <v>-98936</v>
      </c>
      <c r="H82" s="17">
        <v>-93580.2</v>
      </c>
      <c r="I82" s="17">
        <v>-50719.33</v>
      </c>
      <c r="J82" s="17">
        <v>-35316</v>
      </c>
      <c r="K82" s="17">
        <v>-8518</v>
      </c>
      <c r="L82" s="17">
        <v>-31876.73</v>
      </c>
      <c r="M82" s="17">
        <v>-78995</v>
      </c>
      <c r="N82" s="17">
        <v>-35931</v>
      </c>
    </row>
    <row r="83" spans="1:14" x14ac:dyDescent="0.25">
      <c r="A83" s="86"/>
      <c r="B83" s="33" t="s">
        <v>10</v>
      </c>
      <c r="C83" s="14">
        <v>4067.99</v>
      </c>
      <c r="D83" s="14">
        <v>61989</v>
      </c>
      <c r="E83" s="14">
        <v>37610.86</v>
      </c>
      <c r="F83" s="14">
        <v>4388.7700000000004</v>
      </c>
      <c r="G83" s="14">
        <v>6043.04</v>
      </c>
      <c r="H83" s="14">
        <v>27000</v>
      </c>
      <c r="I83" s="14">
        <v>9894.4</v>
      </c>
      <c r="J83" s="14">
        <v>10000</v>
      </c>
      <c r="K83" s="14">
        <v>74107.05</v>
      </c>
      <c r="L83" s="14">
        <v>11396.31</v>
      </c>
      <c r="M83" s="17">
        <v>48429.99</v>
      </c>
      <c r="N83" s="17">
        <v>186673.73</v>
      </c>
    </row>
    <row r="84" spans="1:14" ht="15" customHeight="1" x14ac:dyDescent="0.25">
      <c r="A84" s="95" t="s">
        <v>32</v>
      </c>
      <c r="B84" s="4" t="s">
        <v>3</v>
      </c>
      <c r="C84" s="16">
        <v>-113438</v>
      </c>
      <c r="D84" s="16">
        <v>-85170</v>
      </c>
      <c r="E84" s="16">
        <v>-63345.54</v>
      </c>
      <c r="F84" s="16">
        <v>-128627.005</v>
      </c>
      <c r="G84" s="16">
        <v>-122190</v>
      </c>
      <c r="H84" s="16">
        <v>-108539.5</v>
      </c>
      <c r="I84" s="16">
        <v>-98060.94</v>
      </c>
      <c r="J84" s="16">
        <v>-90000</v>
      </c>
      <c r="K84" s="16">
        <v>-50332.59</v>
      </c>
      <c r="L84" s="16">
        <v>-95000</v>
      </c>
      <c r="M84" s="16">
        <v>-69883.31</v>
      </c>
      <c r="N84" s="16">
        <v>11036</v>
      </c>
    </row>
    <row r="85" spans="1:14" x14ac:dyDescent="0.25">
      <c r="A85" s="95"/>
      <c r="B85" s="4" t="s">
        <v>4</v>
      </c>
      <c r="C85" s="16">
        <v>-112300.3641463415</v>
      </c>
      <c r="D85" s="16">
        <v>-91477.694594594606</v>
      </c>
      <c r="E85" s="16">
        <v>-63705.443243243251</v>
      </c>
      <c r="F85" s="16">
        <v>-128631.04684210529</v>
      </c>
      <c r="G85" s="16">
        <v>-122902.90432432431</v>
      </c>
      <c r="H85" s="16">
        <v>-116539.2163157895</v>
      </c>
      <c r="I85" s="16">
        <v>-100027.24162162159</v>
      </c>
      <c r="J85" s="16">
        <v>-91876.365675675668</v>
      </c>
      <c r="K85" s="16">
        <v>-51438.10162162163</v>
      </c>
      <c r="L85" s="16">
        <v>-96953.495405405396</v>
      </c>
      <c r="M85" s="16">
        <v>-73309.708857142861</v>
      </c>
      <c r="N85" s="16">
        <v>9224.3796666666676</v>
      </c>
    </row>
    <row r="86" spans="1:14" x14ac:dyDescent="0.25">
      <c r="A86" s="95"/>
      <c r="B86" s="4" t="s">
        <v>5</v>
      </c>
      <c r="C86" s="16">
        <v>13797.47639014921</v>
      </c>
      <c r="D86" s="16">
        <v>26409.351543382061</v>
      </c>
      <c r="E86" s="16">
        <v>12696.978779137449</v>
      </c>
      <c r="F86" s="16">
        <v>17509.728360889429</v>
      </c>
      <c r="G86" s="16">
        <v>30867.095067270751</v>
      </c>
      <c r="H86" s="16">
        <v>30259.861205398851</v>
      </c>
      <c r="I86" s="16">
        <v>17577.460073437091</v>
      </c>
      <c r="J86" s="16">
        <v>13927.82141663256</v>
      </c>
      <c r="K86" s="16">
        <v>22679.691817445218</v>
      </c>
      <c r="L86" s="16">
        <v>13938.50170728081</v>
      </c>
      <c r="M86" s="16">
        <v>30896.783598936479</v>
      </c>
      <c r="N86" s="16">
        <v>53073.507529838818</v>
      </c>
    </row>
    <row r="87" spans="1:14" x14ac:dyDescent="0.25">
      <c r="A87" s="95"/>
      <c r="B87" s="4" t="s">
        <v>9</v>
      </c>
      <c r="C87" s="16">
        <v>-142038.34</v>
      </c>
      <c r="D87" s="16">
        <v>-177344</v>
      </c>
      <c r="E87" s="16">
        <v>-92707.71</v>
      </c>
      <c r="F87" s="16">
        <v>-160807.81</v>
      </c>
      <c r="G87" s="16">
        <v>-177629</v>
      </c>
      <c r="H87" s="16">
        <v>-179510</v>
      </c>
      <c r="I87" s="16">
        <v>-144181.54</v>
      </c>
      <c r="J87" s="16">
        <v>-125206</v>
      </c>
      <c r="K87" s="16">
        <v>-119559</v>
      </c>
      <c r="L87" s="16">
        <v>-134493.70000000001</v>
      </c>
      <c r="M87" s="16">
        <v>-180533</v>
      </c>
      <c r="N87" s="16">
        <v>-101796</v>
      </c>
    </row>
    <row r="88" spans="1:14" ht="15.75" thickBot="1" x14ac:dyDescent="0.3">
      <c r="A88" s="99"/>
      <c r="B88" s="7" t="s">
        <v>10</v>
      </c>
      <c r="C88" s="32">
        <v>-74294.720000000001</v>
      </c>
      <c r="D88" s="32">
        <v>-45970.85</v>
      </c>
      <c r="E88" s="32">
        <v>-38395.800000000003</v>
      </c>
      <c r="F88" s="32">
        <v>-88477</v>
      </c>
      <c r="G88" s="32">
        <v>-20947.05</v>
      </c>
      <c r="H88" s="32">
        <v>-40410.800000000003</v>
      </c>
      <c r="I88" s="32">
        <v>-59205.94</v>
      </c>
      <c r="J88" s="32">
        <v>-62705</v>
      </c>
      <c r="K88" s="32">
        <v>-6810.5</v>
      </c>
      <c r="L88" s="32">
        <v>-69775.44</v>
      </c>
      <c r="M88" s="32">
        <v>-6613.65</v>
      </c>
      <c r="N88" s="32">
        <v>116038.24</v>
      </c>
    </row>
    <row r="89" spans="1:14" ht="15" customHeight="1" x14ac:dyDescent="0.25">
      <c r="A89" s="95" t="s">
        <v>37</v>
      </c>
      <c r="B89" s="4" t="s">
        <v>3</v>
      </c>
      <c r="C89" s="16">
        <v>0.495</v>
      </c>
      <c r="D89" s="16">
        <v>0.36</v>
      </c>
      <c r="E89" s="16">
        <v>0.41499999999999998</v>
      </c>
      <c r="F89" s="16">
        <v>0.3</v>
      </c>
      <c r="G89" s="16">
        <v>0.255</v>
      </c>
      <c r="H89" s="16">
        <v>0.22</v>
      </c>
      <c r="I89" s="16">
        <v>0.24</v>
      </c>
      <c r="J89" s="16">
        <v>0.27500000000000002</v>
      </c>
      <c r="K89" s="16">
        <v>0.28000000000000003</v>
      </c>
      <c r="L89" s="16">
        <v>0.26</v>
      </c>
      <c r="M89" s="16">
        <v>0.46</v>
      </c>
      <c r="N89" s="16">
        <v>0.4</v>
      </c>
    </row>
    <row r="90" spans="1:14" x14ac:dyDescent="0.25">
      <c r="A90" s="95"/>
      <c r="B90" s="4" t="s">
        <v>4</v>
      </c>
      <c r="C90" s="16">
        <v>0.49249999999999999</v>
      </c>
      <c r="D90" s="16">
        <v>0.36249999999999988</v>
      </c>
      <c r="E90" s="16">
        <v>0.41349999999999992</v>
      </c>
      <c r="F90" s="16">
        <v>0.31225000000000003</v>
      </c>
      <c r="G90" s="16">
        <v>0.27099999999999991</v>
      </c>
      <c r="H90" s="16">
        <v>0.21846153846153851</v>
      </c>
      <c r="I90" s="16">
        <v>0.27324999999999999</v>
      </c>
      <c r="J90" s="16">
        <v>0.3135</v>
      </c>
      <c r="K90" s="16">
        <v>0.28149999999999997</v>
      </c>
      <c r="L90" s="16">
        <v>0.25692307692307698</v>
      </c>
      <c r="M90" s="16">
        <v>0.43833333333333352</v>
      </c>
      <c r="N90" s="16">
        <v>0.40500000000000003</v>
      </c>
    </row>
    <row r="91" spans="1:14" x14ac:dyDescent="0.25">
      <c r="A91" s="95"/>
      <c r="B91" s="4" t="s">
        <v>5</v>
      </c>
      <c r="C91" s="16">
        <v>7.2208742989353897E-2</v>
      </c>
      <c r="D91" s="16">
        <v>6.3760368689214891E-2</v>
      </c>
      <c r="E91" s="16">
        <v>6.3024211871718666E-2</v>
      </c>
      <c r="F91" s="16">
        <v>7.7077633191876993E-2</v>
      </c>
      <c r="G91" s="16">
        <v>8.9264803412123922E-2</v>
      </c>
      <c r="H91" s="16">
        <v>0.1272076309681075</v>
      </c>
      <c r="I91" s="16">
        <v>0.19029514862377231</v>
      </c>
      <c r="J91" s="16">
        <v>0.12130804188363201</v>
      </c>
      <c r="K91" s="16">
        <v>0.1009582294940046</v>
      </c>
      <c r="L91" s="16">
        <v>0.1200253009764771</v>
      </c>
      <c r="M91" s="16">
        <v>9.7115542378285513E-2</v>
      </c>
      <c r="N91" s="16">
        <v>0.101377607758512</v>
      </c>
    </row>
    <row r="92" spans="1:14" ht="15" customHeight="1" x14ac:dyDescent="0.25">
      <c r="A92" s="95"/>
      <c r="B92" s="4" t="s">
        <v>9</v>
      </c>
      <c r="C92" s="16">
        <v>0.3</v>
      </c>
      <c r="D92" s="16">
        <v>0.26</v>
      </c>
      <c r="E92" s="16">
        <v>0.25</v>
      </c>
      <c r="F92" s="16">
        <v>0.19</v>
      </c>
      <c r="G92" s="16">
        <v>0.09</v>
      </c>
      <c r="H92" s="16">
        <v>-0.12</v>
      </c>
      <c r="I92" s="16">
        <v>-0.2</v>
      </c>
      <c r="J92" s="16">
        <v>0.1</v>
      </c>
      <c r="K92" s="16">
        <v>0.03</v>
      </c>
      <c r="L92" s="16">
        <v>0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0.65</v>
      </c>
      <c r="D93" s="16">
        <v>0.5</v>
      </c>
      <c r="E93" s="16">
        <v>0.52</v>
      </c>
      <c r="F93" s="16">
        <v>0.52</v>
      </c>
      <c r="G93" s="16">
        <v>0.45</v>
      </c>
      <c r="H93" s="16">
        <v>0.45</v>
      </c>
      <c r="I93" s="16">
        <v>0.65</v>
      </c>
      <c r="J93" s="16">
        <v>0.63</v>
      </c>
      <c r="K93" s="16">
        <v>0.48</v>
      </c>
      <c r="L93" s="16">
        <v>0.43</v>
      </c>
      <c r="M93" s="16">
        <v>0.61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5.8949999999999996</v>
      </c>
      <c r="D94" s="17">
        <v>6.12</v>
      </c>
      <c r="E94" s="17">
        <v>6</v>
      </c>
      <c r="F94" s="17">
        <v>5.93</v>
      </c>
      <c r="G94" s="17">
        <v>5.8249999999999984</v>
      </c>
      <c r="H94" s="17">
        <v>5.75</v>
      </c>
      <c r="I94" s="17">
        <v>5.79</v>
      </c>
      <c r="J94" s="17">
        <v>5.7</v>
      </c>
      <c r="K94" s="17">
        <v>5.66</v>
      </c>
      <c r="L94" s="17">
        <v>5.65</v>
      </c>
      <c r="M94" s="17">
        <v>5.6150000000000002</v>
      </c>
      <c r="N94" s="17">
        <v>5.93</v>
      </c>
    </row>
    <row r="95" spans="1:14" x14ac:dyDescent="0.25">
      <c r="A95" s="86"/>
      <c r="B95" s="5" t="s">
        <v>4</v>
      </c>
      <c r="C95" s="17">
        <v>5.8935714285714269</v>
      </c>
      <c r="D95" s="17">
        <v>6.12425</v>
      </c>
      <c r="E95" s="17">
        <v>6.0102499999999983</v>
      </c>
      <c r="F95" s="17">
        <v>5.9132499999999997</v>
      </c>
      <c r="G95" s="17">
        <v>5.8182500000000017</v>
      </c>
      <c r="H95" s="17">
        <v>5.8185000000000002</v>
      </c>
      <c r="I95" s="17">
        <v>5.800749999999999</v>
      </c>
      <c r="J95" s="17">
        <v>5.7982051282051277</v>
      </c>
      <c r="K95" s="17">
        <v>5.7376923076923081</v>
      </c>
      <c r="L95" s="17">
        <v>5.682631578947368</v>
      </c>
      <c r="M95" s="17">
        <v>5.6355555555555563</v>
      </c>
      <c r="N95" s="17">
        <v>5.9941935483870967</v>
      </c>
    </row>
    <row r="96" spans="1:14" x14ac:dyDescent="0.25">
      <c r="A96" s="86"/>
      <c r="B96" s="5" t="s">
        <v>5</v>
      </c>
      <c r="C96" s="17">
        <v>0.31409817813102092</v>
      </c>
      <c r="D96" s="17">
        <v>0.36308427714194991</v>
      </c>
      <c r="E96" s="17">
        <v>0.32021216924616303</v>
      </c>
      <c r="F96" s="17">
        <v>0.32189652342774971</v>
      </c>
      <c r="G96" s="17">
        <v>0.35574326308557019</v>
      </c>
      <c r="H96" s="17">
        <v>0.38503113427224878</v>
      </c>
      <c r="I96" s="17">
        <v>0.42730753652285469</v>
      </c>
      <c r="J96" s="17">
        <v>0.43208717319097473</v>
      </c>
      <c r="K96" s="17">
        <v>0.47431092144544718</v>
      </c>
      <c r="L96" s="17">
        <v>0.4698687810530196</v>
      </c>
      <c r="M96" s="17">
        <v>0.47359080857661712</v>
      </c>
      <c r="N96" s="17">
        <v>0.55365918634450195</v>
      </c>
    </row>
    <row r="97" spans="1:14" x14ac:dyDescent="0.25">
      <c r="A97" s="86"/>
      <c r="B97" s="5" t="s">
        <v>9</v>
      </c>
      <c r="C97" s="17">
        <v>5.2</v>
      </c>
      <c r="D97" s="17">
        <v>5.3</v>
      </c>
      <c r="E97" s="17">
        <v>5.3</v>
      </c>
      <c r="F97" s="17">
        <v>5.4</v>
      </c>
      <c r="G97" s="17">
        <v>5.2</v>
      </c>
      <c r="H97" s="17">
        <v>5.0999999999999996</v>
      </c>
      <c r="I97" s="17">
        <v>5</v>
      </c>
      <c r="J97" s="17">
        <v>5</v>
      </c>
      <c r="K97" s="17">
        <v>5</v>
      </c>
      <c r="L97" s="17">
        <v>4.9000000000000004</v>
      </c>
      <c r="M97" s="17">
        <v>4.84</v>
      </c>
      <c r="N97" s="17">
        <v>5.14</v>
      </c>
    </row>
    <row r="98" spans="1:14" x14ac:dyDescent="0.25">
      <c r="A98" s="86"/>
      <c r="B98" s="33" t="s">
        <v>10</v>
      </c>
      <c r="C98" s="14">
        <v>6.6</v>
      </c>
      <c r="D98" s="14">
        <v>6.82</v>
      </c>
      <c r="E98" s="14">
        <v>6.7</v>
      </c>
      <c r="F98" s="14">
        <v>6.51</v>
      </c>
      <c r="G98" s="14">
        <v>6.5</v>
      </c>
      <c r="H98" s="14">
        <v>6.54</v>
      </c>
      <c r="I98" s="14">
        <v>6.61</v>
      </c>
      <c r="J98" s="14">
        <v>6.62</v>
      </c>
      <c r="K98" s="14">
        <v>6.62</v>
      </c>
      <c r="L98" s="14">
        <v>6.6</v>
      </c>
      <c r="M98" s="17">
        <v>6.5</v>
      </c>
      <c r="N98" s="17">
        <v>7.6</v>
      </c>
    </row>
    <row r="99" spans="1:14" ht="15" customHeight="1" x14ac:dyDescent="0.25">
      <c r="A99" s="95" t="s">
        <v>40</v>
      </c>
      <c r="B99" s="4" t="s">
        <v>3</v>
      </c>
      <c r="C99" s="16">
        <v>102301</v>
      </c>
      <c r="D99" s="16">
        <v>102108</v>
      </c>
      <c r="E99" s="16">
        <v>102387.345</v>
      </c>
      <c r="F99" s="16">
        <v>102965.5</v>
      </c>
      <c r="G99" s="16">
        <v>103194</v>
      </c>
      <c r="H99" s="16">
        <v>103461</v>
      </c>
      <c r="I99" s="16">
        <v>103493.38</v>
      </c>
      <c r="J99" s="16">
        <v>103611.095</v>
      </c>
      <c r="K99" s="16">
        <v>103682.5</v>
      </c>
      <c r="L99" s="16">
        <v>103720</v>
      </c>
      <c r="M99" s="16">
        <v>103718.98</v>
      </c>
      <c r="N99" s="16">
        <v>103657</v>
      </c>
    </row>
    <row r="100" spans="1:14" x14ac:dyDescent="0.25">
      <c r="A100" s="95"/>
      <c r="B100" s="4" t="s">
        <v>4</v>
      </c>
      <c r="C100" s="16">
        <v>102352.7041176471</v>
      </c>
      <c r="D100" s="16">
        <v>102131.90468750001</v>
      </c>
      <c r="E100" s="16">
        <v>102375.72687499999</v>
      </c>
      <c r="F100" s="16">
        <v>102830.38906250001</v>
      </c>
      <c r="G100" s="16">
        <v>103082.840625</v>
      </c>
      <c r="H100" s="16">
        <v>103217.785483871</v>
      </c>
      <c r="I100" s="16">
        <v>103348.8316129032</v>
      </c>
      <c r="J100" s="16">
        <v>103385.3943333333</v>
      </c>
      <c r="K100" s="16">
        <v>103577.1853333333</v>
      </c>
      <c r="L100" s="16">
        <v>103309.967</v>
      </c>
      <c r="M100" s="16">
        <v>103261.21655172409</v>
      </c>
      <c r="N100" s="16">
        <v>103483.4733333333</v>
      </c>
    </row>
    <row r="101" spans="1:14" x14ac:dyDescent="0.25">
      <c r="A101" s="95"/>
      <c r="B101" s="4" t="s">
        <v>5</v>
      </c>
      <c r="C101" s="16">
        <v>670.24401936733796</v>
      </c>
      <c r="D101" s="16">
        <v>869.0119292658477</v>
      </c>
      <c r="E101" s="16">
        <v>926.70960711484622</v>
      </c>
      <c r="F101" s="16">
        <v>1061.7216339583661</v>
      </c>
      <c r="G101" s="16">
        <v>1020.2308653308791</v>
      </c>
      <c r="H101" s="16">
        <v>1101.3949916744609</v>
      </c>
      <c r="I101" s="16">
        <v>1144.179029054158</v>
      </c>
      <c r="J101" s="16">
        <v>1081.4696652263051</v>
      </c>
      <c r="K101" s="16">
        <v>1087.4399805165119</v>
      </c>
      <c r="L101" s="16">
        <v>2361.168601958972</v>
      </c>
      <c r="M101" s="16">
        <v>2656.9579342888619</v>
      </c>
      <c r="N101" s="16">
        <v>1228.2219918829519</v>
      </c>
    </row>
    <row r="102" spans="1:14" x14ac:dyDescent="0.25">
      <c r="A102" s="95"/>
      <c r="B102" s="4" t="s">
        <v>9</v>
      </c>
      <c r="C102" s="16">
        <v>101164</v>
      </c>
      <c r="D102" s="16">
        <v>100409</v>
      </c>
      <c r="E102" s="16">
        <v>100203</v>
      </c>
      <c r="F102" s="16">
        <v>100041</v>
      </c>
      <c r="G102" s="16">
        <v>100046</v>
      </c>
      <c r="H102" s="16">
        <v>100079</v>
      </c>
      <c r="I102" s="16">
        <v>100268</v>
      </c>
      <c r="J102" s="16">
        <v>100638</v>
      </c>
      <c r="K102" s="16">
        <v>101190</v>
      </c>
      <c r="L102" s="16">
        <v>92140</v>
      </c>
      <c r="M102" s="16">
        <v>90551.38</v>
      </c>
      <c r="N102" s="16">
        <v>101200</v>
      </c>
    </row>
    <row r="103" spans="1:14" ht="15.75" thickBot="1" x14ac:dyDescent="0.3">
      <c r="A103" s="99"/>
      <c r="B103" s="7" t="s">
        <v>10</v>
      </c>
      <c r="C103" s="32">
        <v>104148</v>
      </c>
      <c r="D103" s="32">
        <v>104360</v>
      </c>
      <c r="E103" s="32">
        <v>104565</v>
      </c>
      <c r="F103" s="32">
        <v>105200</v>
      </c>
      <c r="G103" s="32">
        <v>105000</v>
      </c>
      <c r="H103" s="32">
        <v>105146</v>
      </c>
      <c r="I103" s="32">
        <v>105600</v>
      </c>
      <c r="J103" s="32">
        <v>105499</v>
      </c>
      <c r="K103" s="32">
        <v>105664</v>
      </c>
      <c r="L103" s="32">
        <v>105821</v>
      </c>
      <c r="M103" s="32">
        <v>105950</v>
      </c>
      <c r="N103" s="32">
        <v>106060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E297-C3BD-425A-8832-AAAFFF12CA2A}">
  <dimension ref="A10:N103"/>
  <sheetViews>
    <sheetView workbookViewId="0">
      <selection activeCell="E22" sqref="E22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46082</v>
      </c>
    </row>
    <row r="11" spans="1:11" ht="15.75" x14ac:dyDescent="0.25">
      <c r="A11" s="1" t="s">
        <v>0</v>
      </c>
      <c r="B11" s="2">
        <v>46082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3101888</v>
      </c>
      <c r="D15" s="11">
        <v>3280964</v>
      </c>
      <c r="E15" s="11">
        <v>3496330.31</v>
      </c>
      <c r="F15" s="11">
        <v>3726191.1549999998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3102042.2037499999</v>
      </c>
      <c r="D16" s="13">
        <v>3267997.0760465111</v>
      </c>
      <c r="E16" s="13">
        <v>3377460.1358333318</v>
      </c>
      <c r="F16" s="13">
        <v>3691529.1322222208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52362.961526277802</v>
      </c>
      <c r="D17" s="13">
        <v>218621.63094853691</v>
      </c>
      <c r="E17" s="13">
        <v>638851.86237489746</v>
      </c>
      <c r="F17" s="13">
        <v>312343.31158921792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2879978</v>
      </c>
      <c r="D18" s="13">
        <v>2067201.33</v>
      </c>
      <c r="E18" s="13">
        <v>3507.24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3181916.48</v>
      </c>
      <c r="D19" s="13">
        <v>3590187.72</v>
      </c>
      <c r="E19" s="13">
        <v>3925240.94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2520000</v>
      </c>
      <c r="D20" s="14">
        <v>2676745.5</v>
      </c>
      <c r="E20" s="14">
        <v>2833940.92</v>
      </c>
      <c r="F20" s="14">
        <v>3003504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2520778.758163265</v>
      </c>
      <c r="D21" s="14">
        <v>2665445.0621739142</v>
      </c>
      <c r="E21" s="14">
        <v>2842507.664358974</v>
      </c>
      <c r="F21" s="14">
        <v>3007159.8794736839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29699.518282876859</v>
      </c>
      <c r="D22" s="14">
        <v>80820.377804548101</v>
      </c>
      <c r="E22" s="14">
        <v>105418.2479214389</v>
      </c>
      <c r="F22" s="14">
        <v>123265.4821091943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2429840</v>
      </c>
      <c r="D23" s="14">
        <v>2428755</v>
      </c>
      <c r="E23" s="14">
        <v>2595582</v>
      </c>
      <c r="F23" s="14">
        <v>2732482.04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2571782.2200000002</v>
      </c>
      <c r="D24" s="14">
        <v>2832066.71</v>
      </c>
      <c r="E24" s="14">
        <v>3131015.37</v>
      </c>
      <c r="F24" s="14">
        <v>3276502.42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2587717</v>
      </c>
      <c r="D25" s="12">
        <v>2731565</v>
      </c>
      <c r="E25" s="12">
        <v>2888642.55</v>
      </c>
      <c r="F25" s="12">
        <v>3041555.5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2585170.678367347</v>
      </c>
      <c r="D26" s="12">
        <v>2720296.111111111</v>
      </c>
      <c r="E26" s="12">
        <v>2870904.574210526</v>
      </c>
      <c r="F26" s="12">
        <v>3027421.6197368409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25549.83497487961</v>
      </c>
      <c r="D27" s="12">
        <v>76691.855974600447</v>
      </c>
      <c r="E27" s="12">
        <v>89893.352162765805</v>
      </c>
      <c r="F27" s="12">
        <v>114156.8438839101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2515159.23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2850143</v>
      </c>
      <c r="E29" s="12">
        <v>3026769</v>
      </c>
      <c r="F29" s="12">
        <v>3225580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-65958.89499999999</v>
      </c>
      <c r="D30" s="14">
        <v>-56211.974999999999</v>
      </c>
      <c r="E30" s="14">
        <v>-35937.5</v>
      </c>
      <c r="F30" s="14">
        <v>-15144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-66556.857000000004</v>
      </c>
      <c r="D31" s="14">
        <v>-55916.707391304357</v>
      </c>
      <c r="E31" s="14">
        <v>-42589.87775</v>
      </c>
      <c r="F31" s="14">
        <v>-21534.018974358969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22141.27294514305</v>
      </c>
      <c r="D32" s="14">
        <v>42200.406473104311</v>
      </c>
      <c r="E32" s="14">
        <v>55643.377581590743</v>
      </c>
      <c r="F32" s="14">
        <v>56875.92028691445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-169535</v>
      </c>
      <c r="E33" s="14">
        <v>-207101</v>
      </c>
      <c r="F33" s="14">
        <v>-133498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5692</v>
      </c>
      <c r="D34" s="14">
        <v>41254.5</v>
      </c>
      <c r="E34" s="14">
        <v>46146</v>
      </c>
      <c r="F34" s="14">
        <v>92200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83.405000000000001</v>
      </c>
      <c r="D35" s="12">
        <v>86.75</v>
      </c>
      <c r="E35" s="12">
        <v>89.2</v>
      </c>
      <c r="F35" s="12">
        <v>90.7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83.332800000000006</v>
      </c>
      <c r="D36" s="12">
        <v>86.469565217391306</v>
      </c>
      <c r="E36" s="12">
        <v>88.793255813953508</v>
      </c>
      <c r="F36" s="12">
        <v>90.822790697674407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1.128359907845299</v>
      </c>
      <c r="D37" s="12">
        <v>1.7226645465953661</v>
      </c>
      <c r="E37" s="12">
        <v>2.523049667263269</v>
      </c>
      <c r="F37" s="12">
        <v>3.0643567845093589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79.900000000000006</v>
      </c>
      <c r="D38" s="12">
        <v>82.6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86.6</v>
      </c>
      <c r="D39" s="12">
        <v>90.27</v>
      </c>
      <c r="E39" s="12">
        <v>94.86</v>
      </c>
      <c r="F39" s="12">
        <v>99.32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-1038661</v>
      </c>
      <c r="D40" s="14">
        <v>-1036377</v>
      </c>
      <c r="E40" s="14">
        <v>-1020531</v>
      </c>
      <c r="F40" s="14">
        <v>-998674.5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-1057781.735897436</v>
      </c>
      <c r="D41" s="14">
        <v>-1042692.606470588</v>
      </c>
      <c r="E41" s="14">
        <v>-1004080.079285714</v>
      </c>
      <c r="F41" s="14">
        <v>-913906.77000000014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116046.89471009689</v>
      </c>
      <c r="D42" s="14">
        <v>197915.17198918611</v>
      </c>
      <c r="E42" s="14">
        <v>218262.43022034061</v>
      </c>
      <c r="F42" s="14">
        <v>560582.71705138905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-1383806.89</v>
      </c>
      <c r="D43" s="14">
        <v>-1569033</v>
      </c>
      <c r="E43" s="14">
        <v>-1399985.84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-860000</v>
      </c>
      <c r="D44" s="30">
        <v>-380332.85</v>
      </c>
      <c r="E44" s="30">
        <v>-340939.05</v>
      </c>
      <c r="F44" s="30">
        <v>1599586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4.5999999999999996</v>
      </c>
      <c r="D45" s="12">
        <v>4.5</v>
      </c>
      <c r="E45" s="12">
        <v>4.3499999999999996</v>
      </c>
      <c r="F45" s="12">
        <v>4.2249999999999996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4.7406060606060612</v>
      </c>
      <c r="D46" s="12">
        <v>4.6017857142857137</v>
      </c>
      <c r="E46" s="12">
        <v>4.4038461538461542</v>
      </c>
      <c r="F46" s="12">
        <v>4.2742307692307682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0.70336219063304861</v>
      </c>
      <c r="D47" s="12">
        <v>0.70220843993909199</v>
      </c>
      <c r="E47" s="12">
        <v>0.75514277814504405</v>
      </c>
      <c r="F47" s="12">
        <v>0.82367553357823164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</v>
      </c>
      <c r="D49" s="12">
        <v>6.4</v>
      </c>
      <c r="E49" s="12">
        <v>6.2</v>
      </c>
      <c r="F49" s="12">
        <v>6.1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3.9649999999999999</v>
      </c>
      <c r="D50" s="14">
        <v>3.9</v>
      </c>
      <c r="E50" s="14">
        <v>3.54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3.9644736842105259</v>
      </c>
      <c r="D51" s="14">
        <v>3.844117647058825</v>
      </c>
      <c r="E51" s="14">
        <v>3.6771875000000001</v>
      </c>
      <c r="F51" s="14">
        <v>3.5903125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0.2103240404505988</v>
      </c>
      <c r="D52" s="14">
        <v>0.33679521380622479</v>
      </c>
      <c r="E52" s="14">
        <v>0.41474620591704109</v>
      </c>
      <c r="F52" s="14">
        <v>0.52449966558001593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3.58</v>
      </c>
      <c r="D53" s="14">
        <v>3.2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4.46</v>
      </c>
      <c r="D54" s="14">
        <v>4.5199999999999996</v>
      </c>
      <c r="E54" s="14">
        <v>4.5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13483855.5</v>
      </c>
      <c r="D55" s="12">
        <v>14364288.800000001</v>
      </c>
      <c r="E55" s="12">
        <v>15256503.5</v>
      </c>
      <c r="F55" s="12">
        <v>16200000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13456095.67809524</v>
      </c>
      <c r="D56" s="12">
        <v>14332055.103684209</v>
      </c>
      <c r="E56" s="12">
        <v>15195484.355555549</v>
      </c>
      <c r="F56" s="12">
        <v>16164418.12971428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203354.2983964445</v>
      </c>
      <c r="D57" s="12">
        <v>233841.98815180731</v>
      </c>
      <c r="E57" s="12">
        <v>372419.10289376351</v>
      </c>
      <c r="F57" s="12">
        <v>470240.00078775518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13666172.640000001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13683727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76</v>
      </c>
      <c r="D63" s="9" t="s">
        <v>77</v>
      </c>
      <c r="E63" s="9" t="s">
        <v>78</v>
      </c>
      <c r="F63" s="9" t="s">
        <v>79</v>
      </c>
      <c r="G63" s="9" t="s">
        <v>80</v>
      </c>
      <c r="H63" s="9" t="s">
        <v>81</v>
      </c>
      <c r="I63" s="9" t="s">
        <v>82</v>
      </c>
      <c r="J63" s="9" t="s">
        <v>83</v>
      </c>
      <c r="K63" s="9" t="s">
        <v>84</v>
      </c>
      <c r="L63" s="9" t="s">
        <v>85</v>
      </c>
      <c r="M63" s="9" t="s">
        <v>86</v>
      </c>
      <c r="N63" s="9" t="s">
        <v>87</v>
      </c>
    </row>
    <row r="64" spans="1:14" ht="15" customHeight="1" x14ac:dyDescent="0.25">
      <c r="A64" s="94" t="s">
        <v>11</v>
      </c>
      <c r="B64" s="4" t="s">
        <v>3</v>
      </c>
      <c r="C64" s="16">
        <v>230186.45</v>
      </c>
      <c r="D64" s="16">
        <v>268105.5</v>
      </c>
      <c r="E64" s="16">
        <v>246963.43</v>
      </c>
      <c r="F64" s="16">
        <v>244491.5</v>
      </c>
      <c r="G64" s="16">
        <v>266013.88</v>
      </c>
      <c r="H64" s="16">
        <v>234076.35</v>
      </c>
      <c r="I64" s="16">
        <v>233852</v>
      </c>
      <c r="J64" s="16">
        <v>282617</v>
      </c>
      <c r="K64" s="16">
        <v>242300.14</v>
      </c>
      <c r="L64" s="16">
        <v>316404.3</v>
      </c>
      <c r="M64" s="16">
        <v>344900</v>
      </c>
      <c r="N64" s="16">
        <v>234059</v>
      </c>
    </row>
    <row r="65" spans="1:14" x14ac:dyDescent="0.25">
      <c r="A65" s="95"/>
      <c r="B65" s="4" t="s">
        <v>4</v>
      </c>
      <c r="C65" s="16">
        <v>230351.94880000001</v>
      </c>
      <c r="D65" s="16">
        <v>267294.79583333328</v>
      </c>
      <c r="E65" s="16">
        <v>246071.84270833331</v>
      </c>
      <c r="F65" s="16">
        <v>244017.5827083333</v>
      </c>
      <c r="G65" s="16">
        <v>266162.9077083334</v>
      </c>
      <c r="H65" s="16">
        <v>233574.29276595739</v>
      </c>
      <c r="I65" s="16">
        <v>235465.43297872329</v>
      </c>
      <c r="J65" s="16">
        <v>281107.6736170213</v>
      </c>
      <c r="K65" s="16">
        <v>243414.350425532</v>
      </c>
      <c r="L65" s="16">
        <v>317567.93638297881</v>
      </c>
      <c r="M65" s="16">
        <v>342709.21057142853</v>
      </c>
      <c r="N65" s="16">
        <v>235648.79787878791</v>
      </c>
    </row>
    <row r="66" spans="1:14" x14ac:dyDescent="0.25">
      <c r="A66" s="95"/>
      <c r="B66" s="4" t="s">
        <v>5</v>
      </c>
      <c r="C66" s="16">
        <v>6083.2349498586864</v>
      </c>
      <c r="D66" s="16">
        <v>6880.995164051601</v>
      </c>
      <c r="E66" s="16">
        <v>8060.8299817692714</v>
      </c>
      <c r="F66" s="16">
        <v>10232.92521623959</v>
      </c>
      <c r="G66" s="16">
        <v>7832.9040768757686</v>
      </c>
      <c r="H66" s="16">
        <v>7198.2249838806711</v>
      </c>
      <c r="I66" s="16">
        <v>8175.3206208976017</v>
      </c>
      <c r="J66" s="16">
        <v>10109.60494089428</v>
      </c>
      <c r="K66" s="16">
        <v>8273.084186385222</v>
      </c>
      <c r="L66" s="16">
        <v>13691.421702678181</v>
      </c>
      <c r="M66" s="16">
        <v>16470.52860506286</v>
      </c>
      <c r="N66" s="16">
        <v>9774.6074930527157</v>
      </c>
    </row>
    <row r="67" spans="1:14" ht="15" customHeight="1" x14ac:dyDescent="0.25">
      <c r="A67" s="95"/>
      <c r="B67" s="4" t="s">
        <v>9</v>
      </c>
      <c r="C67" s="16">
        <v>217501</v>
      </c>
      <c r="D67" s="16">
        <v>248000</v>
      </c>
      <c r="E67" s="16">
        <v>229620</v>
      </c>
      <c r="F67" s="16">
        <v>222196</v>
      </c>
      <c r="G67" s="16">
        <v>242301</v>
      </c>
      <c r="H67" s="16">
        <v>213223</v>
      </c>
      <c r="I67" s="16">
        <v>216781</v>
      </c>
      <c r="J67" s="16">
        <v>242442</v>
      </c>
      <c r="K67" s="16">
        <v>228387</v>
      </c>
      <c r="L67" s="16">
        <v>289000</v>
      </c>
      <c r="M67" s="16">
        <v>274750</v>
      </c>
      <c r="N67" s="16">
        <v>218505</v>
      </c>
    </row>
    <row r="68" spans="1:14" x14ac:dyDescent="0.25">
      <c r="A68" s="95"/>
      <c r="B68" s="4" t="s">
        <v>10</v>
      </c>
      <c r="C68" s="16">
        <v>251000</v>
      </c>
      <c r="D68" s="16">
        <v>284524</v>
      </c>
      <c r="E68" s="16">
        <v>272000</v>
      </c>
      <c r="F68" s="16">
        <v>264000</v>
      </c>
      <c r="G68" s="16">
        <v>282931</v>
      </c>
      <c r="H68" s="16">
        <v>249705</v>
      </c>
      <c r="I68" s="16">
        <v>271500</v>
      </c>
      <c r="J68" s="16">
        <v>301316</v>
      </c>
      <c r="K68" s="16">
        <v>262629.90000000002</v>
      </c>
      <c r="L68" s="16">
        <v>343000</v>
      </c>
      <c r="M68" s="16">
        <v>368805</v>
      </c>
      <c r="N68" s="16">
        <v>269442</v>
      </c>
    </row>
    <row r="69" spans="1:14" ht="15" customHeight="1" x14ac:dyDescent="0.25">
      <c r="A69" s="86" t="s">
        <v>6</v>
      </c>
      <c r="B69" s="5" t="s">
        <v>3</v>
      </c>
      <c r="C69" s="17">
        <v>191286.5</v>
      </c>
      <c r="D69" s="17">
        <v>228473.935</v>
      </c>
      <c r="E69" s="17">
        <v>192091</v>
      </c>
      <c r="F69" s="17">
        <v>185476.07</v>
      </c>
      <c r="G69" s="17">
        <v>215930.77</v>
      </c>
      <c r="H69" s="17">
        <v>187806.91</v>
      </c>
      <c r="I69" s="17">
        <v>189154</v>
      </c>
      <c r="J69" s="17">
        <v>243993</v>
      </c>
      <c r="K69" s="17">
        <v>189832.9</v>
      </c>
      <c r="L69" s="17">
        <v>264870.31</v>
      </c>
      <c r="M69" s="17">
        <v>293285.96999999997</v>
      </c>
      <c r="N69" s="17">
        <v>171035</v>
      </c>
    </row>
    <row r="70" spans="1:14" x14ac:dyDescent="0.25">
      <c r="A70" s="86"/>
      <c r="B70" s="5" t="s">
        <v>4</v>
      </c>
      <c r="C70" s="17">
        <v>190878.11499999999</v>
      </c>
      <c r="D70" s="17">
        <v>227183.87869565209</v>
      </c>
      <c r="E70" s="17">
        <v>191338.55804347829</v>
      </c>
      <c r="F70" s="17">
        <v>188536.32085106379</v>
      </c>
      <c r="G70" s="17">
        <v>216333.4302222222</v>
      </c>
      <c r="H70" s="17">
        <v>188579.05533333341</v>
      </c>
      <c r="I70" s="17">
        <v>191126.4636956522</v>
      </c>
      <c r="J70" s="17">
        <v>241096.17866666659</v>
      </c>
      <c r="K70" s="17">
        <v>189564.59800000009</v>
      </c>
      <c r="L70" s="17">
        <v>261969.9771111111</v>
      </c>
      <c r="M70" s="17">
        <v>289908.08294117649</v>
      </c>
      <c r="N70" s="17">
        <v>171259.3359375</v>
      </c>
    </row>
    <row r="71" spans="1:14" x14ac:dyDescent="0.25">
      <c r="A71" s="86"/>
      <c r="B71" s="5" t="s">
        <v>5</v>
      </c>
      <c r="C71" s="17">
        <v>4912.3297068823813</v>
      </c>
      <c r="D71" s="17">
        <v>5943.2740790000489</v>
      </c>
      <c r="E71" s="17">
        <v>6366.4956811918028</v>
      </c>
      <c r="F71" s="17">
        <v>8989.7324844102095</v>
      </c>
      <c r="G71" s="17">
        <v>5392.5169359280108</v>
      </c>
      <c r="H71" s="17">
        <v>4443.4814411360949</v>
      </c>
      <c r="I71" s="17">
        <v>7340.1907272139197</v>
      </c>
      <c r="J71" s="17">
        <v>10457.005242275411</v>
      </c>
      <c r="K71" s="17">
        <v>7981.7256682865609</v>
      </c>
      <c r="L71" s="17">
        <v>11703.08060083047</v>
      </c>
      <c r="M71" s="17">
        <v>17885.691478151679</v>
      </c>
      <c r="N71" s="17">
        <v>8564.7919733933013</v>
      </c>
    </row>
    <row r="72" spans="1:14" ht="15" customHeight="1" x14ac:dyDescent="0.25">
      <c r="A72" s="86"/>
      <c r="B72" s="5" t="s">
        <v>9</v>
      </c>
      <c r="C72" s="17">
        <v>175741</v>
      </c>
      <c r="D72" s="17">
        <v>208410</v>
      </c>
      <c r="E72" s="17">
        <v>171868</v>
      </c>
      <c r="F72" s="17">
        <v>178610</v>
      </c>
      <c r="G72" s="17">
        <v>195779</v>
      </c>
      <c r="H72" s="17">
        <v>180644.28</v>
      </c>
      <c r="I72" s="17">
        <v>175159</v>
      </c>
      <c r="J72" s="17">
        <v>210535</v>
      </c>
      <c r="K72" s="17">
        <v>176333.91</v>
      </c>
      <c r="L72" s="17">
        <v>236314</v>
      </c>
      <c r="M72" s="17">
        <v>221998</v>
      </c>
      <c r="N72" s="17">
        <v>156395</v>
      </c>
    </row>
    <row r="73" spans="1:14" x14ac:dyDescent="0.25">
      <c r="A73" s="86"/>
      <c r="B73" s="5" t="s">
        <v>10</v>
      </c>
      <c r="C73" s="17">
        <v>205465</v>
      </c>
      <c r="D73" s="17">
        <v>241565</v>
      </c>
      <c r="E73" s="17">
        <v>205119</v>
      </c>
      <c r="F73" s="17">
        <v>215500</v>
      </c>
      <c r="G73" s="17">
        <v>231050</v>
      </c>
      <c r="H73" s="17">
        <v>201668</v>
      </c>
      <c r="I73" s="17">
        <v>211317.87</v>
      </c>
      <c r="J73" s="17">
        <v>260890</v>
      </c>
      <c r="K73" s="17">
        <v>205462</v>
      </c>
      <c r="L73" s="17">
        <v>289427</v>
      </c>
      <c r="M73" s="17">
        <v>317371</v>
      </c>
      <c r="N73" s="17">
        <v>197431</v>
      </c>
    </row>
    <row r="74" spans="1:14" ht="15" customHeight="1" x14ac:dyDescent="0.25">
      <c r="A74" s="95" t="s">
        <v>7</v>
      </c>
      <c r="B74" s="4" t="s">
        <v>3</v>
      </c>
      <c r="C74" s="16">
        <v>193656</v>
      </c>
      <c r="D74" s="16">
        <v>210287.4</v>
      </c>
      <c r="E74" s="16">
        <v>240180</v>
      </c>
      <c r="F74" s="16">
        <v>234401.49</v>
      </c>
      <c r="G74" s="16">
        <v>241148.72500000001</v>
      </c>
      <c r="H74" s="16">
        <v>205127</v>
      </c>
      <c r="I74" s="16">
        <v>199000</v>
      </c>
      <c r="J74" s="16">
        <v>202997.81</v>
      </c>
      <c r="K74" s="16">
        <v>202750.07999999999</v>
      </c>
      <c r="L74" s="16">
        <v>245139.345</v>
      </c>
      <c r="M74" s="16">
        <v>199387</v>
      </c>
      <c r="N74" s="16">
        <v>200962</v>
      </c>
    </row>
    <row r="75" spans="1:14" x14ac:dyDescent="0.25">
      <c r="A75" s="95"/>
      <c r="B75" s="4" t="s">
        <v>4</v>
      </c>
      <c r="C75" s="16">
        <v>197523.30479166671</v>
      </c>
      <c r="D75" s="16">
        <v>209161.58177777781</v>
      </c>
      <c r="E75" s="16">
        <v>239961.059787234</v>
      </c>
      <c r="F75" s="16">
        <v>236176.13130434789</v>
      </c>
      <c r="G75" s="16">
        <v>246199.45152173919</v>
      </c>
      <c r="H75" s="16">
        <v>206479.64444444439</v>
      </c>
      <c r="I75" s="16">
        <v>201623.9813333333</v>
      </c>
      <c r="J75" s="16">
        <v>203694.08222222221</v>
      </c>
      <c r="K75" s="16">
        <v>203944.3768181818</v>
      </c>
      <c r="L75" s="16">
        <v>246454.73095238089</v>
      </c>
      <c r="M75" s="16">
        <v>201340.0944117647</v>
      </c>
      <c r="N75" s="16">
        <v>204766.72645161289</v>
      </c>
    </row>
    <row r="76" spans="1:14" x14ac:dyDescent="0.25">
      <c r="A76" s="95"/>
      <c r="B76" s="4" t="s">
        <v>5</v>
      </c>
      <c r="C76" s="16">
        <v>12708.27021359344</v>
      </c>
      <c r="D76" s="16">
        <v>6343.4054020964759</v>
      </c>
      <c r="E76" s="16">
        <v>15308.91932665903</v>
      </c>
      <c r="F76" s="16">
        <v>14805.322512885179</v>
      </c>
      <c r="G76" s="16">
        <v>29949.243067327319</v>
      </c>
      <c r="H76" s="16">
        <v>8718.8890569354062</v>
      </c>
      <c r="I76" s="16">
        <v>9027.2385260707215</v>
      </c>
      <c r="J76" s="16">
        <v>7123.65936520176</v>
      </c>
      <c r="K76" s="16">
        <v>7046.8555084961226</v>
      </c>
      <c r="L76" s="16">
        <v>15054.37713379438</v>
      </c>
      <c r="M76" s="16">
        <v>9653.4959463954729</v>
      </c>
      <c r="N76" s="16">
        <v>11798.71292772183</v>
      </c>
    </row>
    <row r="77" spans="1:14" ht="15" customHeight="1" x14ac:dyDescent="0.25">
      <c r="A77" s="95"/>
      <c r="B77" s="4" t="s">
        <v>9</v>
      </c>
      <c r="C77" s="16">
        <v>182000</v>
      </c>
      <c r="D77" s="16">
        <v>186000</v>
      </c>
      <c r="E77" s="16">
        <v>200786</v>
      </c>
      <c r="F77" s="16">
        <v>206073</v>
      </c>
      <c r="G77" s="16">
        <v>151169.74</v>
      </c>
      <c r="H77" s="16">
        <v>177912.51</v>
      </c>
      <c r="I77" s="16">
        <v>191590</v>
      </c>
      <c r="J77" s="16">
        <v>190000</v>
      </c>
      <c r="K77" s="16">
        <v>191378</v>
      </c>
      <c r="L77" s="16">
        <v>216600.7</v>
      </c>
      <c r="M77" s="16">
        <v>183000</v>
      </c>
      <c r="N77" s="16">
        <v>187048.5</v>
      </c>
    </row>
    <row r="78" spans="1:14" x14ac:dyDescent="0.25">
      <c r="A78" s="95"/>
      <c r="B78" s="4" t="s">
        <v>10</v>
      </c>
      <c r="C78" s="16">
        <v>240708.32</v>
      </c>
      <c r="D78" s="16">
        <v>224759</v>
      </c>
      <c r="E78" s="16">
        <v>280643.36</v>
      </c>
      <c r="F78" s="16">
        <v>284048</v>
      </c>
      <c r="G78" s="16">
        <v>308737.40000000002</v>
      </c>
      <c r="H78" s="16">
        <v>230000</v>
      </c>
      <c r="I78" s="16">
        <v>232035</v>
      </c>
      <c r="J78" s="16">
        <v>221925</v>
      </c>
      <c r="K78" s="16">
        <v>227328</v>
      </c>
      <c r="L78" s="16">
        <v>319389.61</v>
      </c>
      <c r="M78" s="16">
        <v>232375.81</v>
      </c>
      <c r="N78" s="16">
        <v>235634</v>
      </c>
    </row>
    <row r="79" spans="1:14" x14ac:dyDescent="0.25">
      <c r="A79" s="86" t="s">
        <v>8</v>
      </c>
      <c r="B79" s="5" t="s">
        <v>3</v>
      </c>
      <c r="C79" s="17">
        <v>-2300.69</v>
      </c>
      <c r="D79" s="17">
        <v>17007.255000000001</v>
      </c>
      <c r="E79" s="17">
        <v>-49000</v>
      </c>
      <c r="F79" s="17">
        <v>-50074.5</v>
      </c>
      <c r="G79" s="17">
        <v>-27305.74</v>
      </c>
      <c r="H79" s="17">
        <v>-17912.7</v>
      </c>
      <c r="I79" s="17">
        <v>-9746.44</v>
      </c>
      <c r="J79" s="17">
        <v>39461.53</v>
      </c>
      <c r="K79" s="17">
        <v>-11985.5</v>
      </c>
      <c r="L79" s="17">
        <v>20019.5</v>
      </c>
      <c r="M79" s="17">
        <v>92193.700000000012</v>
      </c>
      <c r="N79" s="17">
        <v>-29680.875</v>
      </c>
    </row>
    <row r="80" spans="1:14" x14ac:dyDescent="0.25">
      <c r="A80" s="86"/>
      <c r="B80" s="5" t="s">
        <v>4</v>
      </c>
      <c r="C80" s="17">
        <v>-4970.1638775510201</v>
      </c>
      <c r="D80" s="17">
        <v>17502.816875</v>
      </c>
      <c r="E80" s="17">
        <v>-47278.325918367344</v>
      </c>
      <c r="F80" s="17">
        <v>-48122.717500000013</v>
      </c>
      <c r="G80" s="17">
        <v>-33340.61791666667</v>
      </c>
      <c r="H80" s="17">
        <v>-17954.88787234043</v>
      </c>
      <c r="I80" s="17">
        <v>-10634.579787234041</v>
      </c>
      <c r="J80" s="17">
        <v>37400.741458333323</v>
      </c>
      <c r="K80" s="17">
        <v>-13191.744130434779</v>
      </c>
      <c r="L80" s="17">
        <v>15120.95772727272</v>
      </c>
      <c r="M80" s="17">
        <v>89333.056111111116</v>
      </c>
      <c r="N80" s="17">
        <v>-28228.358529411758</v>
      </c>
    </row>
    <row r="81" spans="1:14" x14ac:dyDescent="0.25">
      <c r="A81" s="86"/>
      <c r="B81" s="5" t="s">
        <v>5</v>
      </c>
      <c r="C81" s="17">
        <v>11333.650102387919</v>
      </c>
      <c r="D81" s="17">
        <v>7579.1518478608541</v>
      </c>
      <c r="E81" s="17">
        <v>18277.709300804188</v>
      </c>
      <c r="F81" s="17">
        <v>19803.721797951559</v>
      </c>
      <c r="G81" s="17">
        <v>25769.2759040087</v>
      </c>
      <c r="H81" s="17">
        <v>9329.5607450213429</v>
      </c>
      <c r="I81" s="17">
        <v>7669.4465064108635</v>
      </c>
      <c r="J81" s="17">
        <v>17136.001675195719</v>
      </c>
      <c r="K81" s="17">
        <v>7897.5913096118038</v>
      </c>
      <c r="L81" s="17">
        <v>18126.07464006824</v>
      </c>
      <c r="M81" s="17">
        <v>30396.775902653069</v>
      </c>
      <c r="N81" s="17">
        <v>17804.80432964196</v>
      </c>
    </row>
    <row r="82" spans="1:14" x14ac:dyDescent="0.25">
      <c r="A82" s="86"/>
      <c r="B82" s="5" t="s">
        <v>9</v>
      </c>
      <c r="C82" s="17">
        <v>-43680.22</v>
      </c>
      <c r="D82" s="17">
        <v>-7213</v>
      </c>
      <c r="E82" s="17">
        <v>-84592.05</v>
      </c>
      <c r="F82" s="17">
        <v>-98936</v>
      </c>
      <c r="G82" s="17">
        <v>-93580.2</v>
      </c>
      <c r="H82" s="17">
        <v>-50719.33</v>
      </c>
      <c r="I82" s="17">
        <v>-36665</v>
      </c>
      <c r="J82" s="17">
        <v>-8518</v>
      </c>
      <c r="K82" s="17">
        <v>-30451.27</v>
      </c>
      <c r="L82" s="17">
        <v>-48804.14</v>
      </c>
      <c r="M82" s="17">
        <v>13969.47</v>
      </c>
      <c r="N82" s="17">
        <v>-56830</v>
      </c>
    </row>
    <row r="83" spans="1:14" x14ac:dyDescent="0.25">
      <c r="A83" s="86"/>
      <c r="B83" s="33" t="s">
        <v>10</v>
      </c>
      <c r="C83" s="14">
        <v>18000</v>
      </c>
      <c r="D83" s="14">
        <v>37610.86</v>
      </c>
      <c r="E83" s="14">
        <v>4397.8500000000004</v>
      </c>
      <c r="F83" s="14">
        <v>6050.86</v>
      </c>
      <c r="G83" s="14">
        <v>28500</v>
      </c>
      <c r="H83" s="14">
        <v>9894.4</v>
      </c>
      <c r="I83" s="14">
        <v>6462.17</v>
      </c>
      <c r="J83" s="14">
        <v>86630.31</v>
      </c>
      <c r="K83" s="14">
        <v>11396.31</v>
      </c>
      <c r="L83" s="14">
        <v>48429.99</v>
      </c>
      <c r="M83" s="17">
        <v>186673.73</v>
      </c>
      <c r="N83" s="17">
        <v>31942.2</v>
      </c>
    </row>
    <row r="84" spans="1:14" ht="15" customHeight="1" x14ac:dyDescent="0.25">
      <c r="A84" s="95" t="s">
        <v>32</v>
      </c>
      <c r="B84" s="4" t="s">
        <v>3</v>
      </c>
      <c r="C84" s="16">
        <v>-84210.23</v>
      </c>
      <c r="D84" s="16">
        <v>-63090.824999999997</v>
      </c>
      <c r="E84" s="16">
        <v>-129737.95</v>
      </c>
      <c r="F84" s="16">
        <v>-122190</v>
      </c>
      <c r="G84" s="16">
        <v>-111065.78</v>
      </c>
      <c r="H84" s="16">
        <v>-97176.54</v>
      </c>
      <c r="I84" s="16">
        <v>-90000</v>
      </c>
      <c r="J84" s="16">
        <v>-51775.824999999997</v>
      </c>
      <c r="K84" s="16">
        <v>-94053</v>
      </c>
      <c r="L84" s="16">
        <v>-70673.964999999997</v>
      </c>
      <c r="M84" s="16">
        <v>9932.4</v>
      </c>
      <c r="N84" s="16">
        <v>-114488.33</v>
      </c>
    </row>
    <row r="85" spans="1:14" x14ac:dyDescent="0.25">
      <c r="A85" s="95"/>
      <c r="B85" s="4" t="s">
        <v>4</v>
      </c>
      <c r="C85" s="16">
        <v>-84792.345675675679</v>
      </c>
      <c r="D85" s="16">
        <v>-65657.705000000002</v>
      </c>
      <c r="E85" s="16">
        <v>-129319.8063888889</v>
      </c>
      <c r="F85" s="16">
        <v>-121474.51</v>
      </c>
      <c r="G85" s="16">
        <v>-116770.55805555559</v>
      </c>
      <c r="H85" s="16">
        <v>-99659.878285714294</v>
      </c>
      <c r="I85" s="16">
        <v>-94163.543428571429</v>
      </c>
      <c r="J85" s="16">
        <v>-53267.076944444438</v>
      </c>
      <c r="K85" s="16">
        <v>-96620.110285714269</v>
      </c>
      <c r="L85" s="16">
        <v>-74554.144705882369</v>
      </c>
      <c r="M85" s="16">
        <v>4249.8131034482758</v>
      </c>
      <c r="N85" s="16">
        <v>-112786.2388888889</v>
      </c>
    </row>
    <row r="86" spans="1:14" x14ac:dyDescent="0.25">
      <c r="A86" s="95"/>
      <c r="B86" s="4" t="s">
        <v>5</v>
      </c>
      <c r="C86" s="16">
        <v>19337.687953038821</v>
      </c>
      <c r="D86" s="16">
        <v>16046.914640996079</v>
      </c>
      <c r="E86" s="16">
        <v>17066.07712383641</v>
      </c>
      <c r="F86" s="16">
        <v>29684.708856898422</v>
      </c>
      <c r="G86" s="16">
        <v>30184.386134810331</v>
      </c>
      <c r="H86" s="16">
        <v>18131.156667294861</v>
      </c>
      <c r="I86" s="16">
        <v>12811.798136697589</v>
      </c>
      <c r="J86" s="16">
        <v>24254.431602042871</v>
      </c>
      <c r="K86" s="16">
        <v>13328.826257928489</v>
      </c>
      <c r="L86" s="16">
        <v>27330.454853735599</v>
      </c>
      <c r="M86" s="16">
        <v>44216.130256010903</v>
      </c>
      <c r="N86" s="16">
        <v>26809.132339018412</v>
      </c>
    </row>
    <row r="87" spans="1:14" x14ac:dyDescent="0.25">
      <c r="A87" s="95"/>
      <c r="B87" s="4" t="s">
        <v>9</v>
      </c>
      <c r="C87" s="16">
        <v>-135138.38</v>
      </c>
      <c r="D87" s="16">
        <v>-109865.4</v>
      </c>
      <c r="E87" s="16">
        <v>-169751</v>
      </c>
      <c r="F87" s="16">
        <v>-177629</v>
      </c>
      <c r="G87" s="16">
        <v>-179510</v>
      </c>
      <c r="H87" s="16">
        <v>-144181.54</v>
      </c>
      <c r="I87" s="16">
        <v>-125345</v>
      </c>
      <c r="J87" s="16">
        <v>-119559</v>
      </c>
      <c r="K87" s="16">
        <v>-134493.70000000001</v>
      </c>
      <c r="L87" s="16">
        <v>-157837.79999999999</v>
      </c>
      <c r="M87" s="16">
        <v>-95000</v>
      </c>
      <c r="N87" s="16">
        <v>-185110</v>
      </c>
    </row>
    <row r="88" spans="1:14" ht="15.75" thickBot="1" x14ac:dyDescent="0.3">
      <c r="A88" s="99"/>
      <c r="B88" s="7" t="s">
        <v>10</v>
      </c>
      <c r="C88" s="32">
        <v>-41781.96</v>
      </c>
      <c r="D88" s="32">
        <v>-31125.200000000001</v>
      </c>
      <c r="E88" s="32">
        <v>-91147</v>
      </c>
      <c r="F88" s="32">
        <v>-20947.05</v>
      </c>
      <c r="G88" s="32">
        <v>-40410.800000000003</v>
      </c>
      <c r="H88" s="32">
        <v>-59205.94</v>
      </c>
      <c r="I88" s="32">
        <v>-72291</v>
      </c>
      <c r="J88" s="32">
        <v>-6810.5</v>
      </c>
      <c r="K88" s="32">
        <v>-69775.44</v>
      </c>
      <c r="L88" s="32">
        <v>-6613.65</v>
      </c>
      <c r="M88" s="32">
        <v>116038.24</v>
      </c>
      <c r="N88" s="32">
        <v>-47597.45</v>
      </c>
    </row>
    <row r="89" spans="1:14" ht="15" customHeight="1" x14ac:dyDescent="0.25">
      <c r="A89" s="95" t="s">
        <v>37</v>
      </c>
      <c r="B89" s="4" t="s">
        <v>3</v>
      </c>
      <c r="C89" s="16">
        <v>0.32</v>
      </c>
      <c r="D89" s="16">
        <v>0.38500000000000001</v>
      </c>
      <c r="E89" s="16">
        <v>0.3</v>
      </c>
      <c r="F89" s="16">
        <v>0.245</v>
      </c>
      <c r="G89" s="16">
        <v>0.21</v>
      </c>
      <c r="H89" s="16">
        <v>0.27</v>
      </c>
      <c r="I89" s="16">
        <v>0.27</v>
      </c>
      <c r="J89" s="16">
        <v>0.3</v>
      </c>
      <c r="K89" s="16">
        <v>0.25</v>
      </c>
      <c r="L89" s="16">
        <v>0.45500000000000002</v>
      </c>
      <c r="M89" s="16">
        <v>0.41</v>
      </c>
      <c r="N89" s="16">
        <v>0.49</v>
      </c>
    </row>
    <row r="90" spans="1:14" x14ac:dyDescent="0.25">
      <c r="A90" s="95"/>
      <c r="B90" s="4" t="s">
        <v>4</v>
      </c>
      <c r="C90" s="16">
        <v>0.31763157894736849</v>
      </c>
      <c r="D90" s="16">
        <v>0.38763157894736833</v>
      </c>
      <c r="E90" s="16">
        <v>0.29972972972972978</v>
      </c>
      <c r="F90" s="16">
        <v>0.25894736842105259</v>
      </c>
      <c r="G90" s="16">
        <v>0.20459459459459459</v>
      </c>
      <c r="H90" s="16">
        <v>0.29105263157894729</v>
      </c>
      <c r="I90" s="16">
        <v>0.30837837837837839</v>
      </c>
      <c r="J90" s="16">
        <v>0.29184210526315768</v>
      </c>
      <c r="K90" s="16">
        <v>0.24243243243243251</v>
      </c>
      <c r="L90" s="16">
        <v>0.43111111111111111</v>
      </c>
      <c r="M90" s="16">
        <v>0.39931034482758621</v>
      </c>
      <c r="N90" s="16">
        <v>0.45285714285714279</v>
      </c>
    </row>
    <row r="91" spans="1:14" x14ac:dyDescent="0.25">
      <c r="A91" s="95"/>
      <c r="B91" s="4" t="s">
        <v>5</v>
      </c>
      <c r="C91" s="16">
        <v>7.585313728038795E-2</v>
      </c>
      <c r="D91" s="16">
        <v>7.7125177665091818E-2</v>
      </c>
      <c r="E91" s="16">
        <v>6.157590106195434E-2</v>
      </c>
      <c r="F91" s="16">
        <v>7.9109553654246545E-2</v>
      </c>
      <c r="G91" s="16">
        <v>0.11999061524864239</v>
      </c>
      <c r="H91" s="16">
        <v>0.18378585472852099</v>
      </c>
      <c r="I91" s="16">
        <v>0.1206812494299092</v>
      </c>
      <c r="J91" s="16">
        <v>0.1018704864868608</v>
      </c>
      <c r="K91" s="16">
        <v>0.1228686155887527</v>
      </c>
      <c r="L91" s="16">
        <v>0.12077790189973329</v>
      </c>
      <c r="M91" s="16">
        <v>0.1191916534255039</v>
      </c>
      <c r="N91" s="16">
        <v>0.1261350582116364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0.2</v>
      </c>
      <c r="E92" s="16">
        <v>0.15</v>
      </c>
      <c r="F92" s="16">
        <v>0.08</v>
      </c>
      <c r="G92" s="16">
        <v>-0.12</v>
      </c>
      <c r="H92" s="16">
        <v>-0.2</v>
      </c>
      <c r="I92" s="16">
        <v>0.1</v>
      </c>
      <c r="J92" s="16">
        <v>0.03</v>
      </c>
      <c r="K92" s="16">
        <v>0</v>
      </c>
      <c r="L92" s="16">
        <v>0.08</v>
      </c>
      <c r="M92" s="16">
        <v>0.18</v>
      </c>
      <c r="N92" s="16">
        <v>0.2</v>
      </c>
    </row>
    <row r="93" spans="1:14" x14ac:dyDescent="0.25">
      <c r="A93" s="95"/>
      <c r="B93" s="4" t="s">
        <v>10</v>
      </c>
      <c r="C93" s="16">
        <v>0.5</v>
      </c>
      <c r="D93" s="16">
        <v>0.51</v>
      </c>
      <c r="E93" s="16">
        <v>0.42</v>
      </c>
      <c r="F93" s="16">
        <v>0.43</v>
      </c>
      <c r="G93" s="16">
        <v>0.46</v>
      </c>
      <c r="H93" s="16">
        <v>0.65</v>
      </c>
      <c r="I93" s="16">
        <v>0.63</v>
      </c>
      <c r="J93" s="16">
        <v>0.48</v>
      </c>
      <c r="K93" s="16">
        <v>0.47</v>
      </c>
      <c r="L93" s="16">
        <v>0.62</v>
      </c>
      <c r="M93" s="16">
        <v>0.62</v>
      </c>
      <c r="N93" s="16">
        <v>0.6</v>
      </c>
    </row>
    <row r="94" spans="1:14" x14ac:dyDescent="0.25">
      <c r="A94" s="86" t="s">
        <v>39</v>
      </c>
      <c r="B94" s="5" t="s">
        <v>3</v>
      </c>
      <c r="C94" s="17">
        <v>6</v>
      </c>
      <c r="D94" s="17">
        <v>5.9</v>
      </c>
      <c r="E94" s="17">
        <v>5.7</v>
      </c>
      <c r="F94" s="17">
        <v>5.6</v>
      </c>
      <c r="G94" s="17">
        <v>5.6</v>
      </c>
      <c r="H94" s="17">
        <v>5.6</v>
      </c>
      <c r="I94" s="17">
        <v>5.6050000000000004</v>
      </c>
      <c r="J94" s="17">
        <v>5.57</v>
      </c>
      <c r="K94" s="17">
        <v>5.6</v>
      </c>
      <c r="L94" s="17">
        <v>5.54</v>
      </c>
      <c r="M94" s="17">
        <v>5.71</v>
      </c>
      <c r="N94" s="17">
        <v>6</v>
      </c>
    </row>
    <row r="95" spans="1:14" x14ac:dyDescent="0.25">
      <c r="A95" s="86"/>
      <c r="B95" s="5" t="s">
        <v>4</v>
      </c>
      <c r="C95" s="17">
        <v>5.9929268292682947</v>
      </c>
      <c r="D95" s="17">
        <v>5.8895000000000008</v>
      </c>
      <c r="E95" s="17">
        <v>5.7977499999999988</v>
      </c>
      <c r="F95" s="17">
        <v>5.7107692307692313</v>
      </c>
      <c r="G95" s="17">
        <v>5.713333333333332</v>
      </c>
      <c r="H95" s="17">
        <v>5.698717948717948</v>
      </c>
      <c r="I95" s="17">
        <v>5.6947368421052618</v>
      </c>
      <c r="J95" s="17">
        <v>5.6292105263157888</v>
      </c>
      <c r="K95" s="17">
        <v>5.5805405405405404</v>
      </c>
      <c r="L95" s="17">
        <v>5.5566666666666684</v>
      </c>
      <c r="M95" s="17">
        <v>5.8351724137931029</v>
      </c>
      <c r="N95" s="17">
        <v>5.9868965517241399</v>
      </c>
    </row>
    <row r="96" spans="1:14" x14ac:dyDescent="0.25">
      <c r="A96" s="86"/>
      <c r="B96" s="5" t="s">
        <v>5</v>
      </c>
      <c r="C96" s="17">
        <v>0.38401330642595588</v>
      </c>
      <c r="D96" s="17">
        <v>0.33428032148682252</v>
      </c>
      <c r="E96" s="17">
        <v>0.36537643040764939</v>
      </c>
      <c r="F96" s="17">
        <v>0.397349008829535</v>
      </c>
      <c r="G96" s="17">
        <v>0.4206406976164197</v>
      </c>
      <c r="H96" s="17">
        <v>0.45177532543219512</v>
      </c>
      <c r="I96" s="17">
        <v>0.45527382222193369</v>
      </c>
      <c r="J96" s="17">
        <v>0.47489618540606199</v>
      </c>
      <c r="K96" s="17">
        <v>0.45059186969255571</v>
      </c>
      <c r="L96" s="17">
        <v>0.46952863901698572</v>
      </c>
      <c r="M96" s="17">
        <v>0.45702938862721459</v>
      </c>
      <c r="N96" s="17">
        <v>0.45113431202656801</v>
      </c>
    </row>
    <row r="97" spans="1:14" x14ac:dyDescent="0.25">
      <c r="A97" s="86"/>
      <c r="B97" s="5" t="s">
        <v>9</v>
      </c>
      <c r="C97" s="17">
        <v>5</v>
      </c>
      <c r="D97" s="17">
        <v>5</v>
      </c>
      <c r="E97" s="17">
        <v>5</v>
      </c>
      <c r="F97" s="17">
        <v>5</v>
      </c>
      <c r="G97" s="17">
        <v>5</v>
      </c>
      <c r="H97" s="17">
        <v>5</v>
      </c>
      <c r="I97" s="17">
        <v>5</v>
      </c>
      <c r="J97" s="17">
        <v>5</v>
      </c>
      <c r="K97" s="17">
        <v>4.97</v>
      </c>
      <c r="L97" s="17">
        <v>4.84</v>
      </c>
      <c r="M97" s="17">
        <v>5.0999999999999996</v>
      </c>
      <c r="N97" s="17">
        <v>5.3</v>
      </c>
    </row>
    <row r="98" spans="1:14" x14ac:dyDescent="0.25">
      <c r="A98" s="86"/>
      <c r="B98" s="33" t="s">
        <v>10</v>
      </c>
      <c r="C98" s="14">
        <v>6.8</v>
      </c>
      <c r="D98" s="14">
        <v>6.7</v>
      </c>
      <c r="E98" s="14">
        <v>6.51</v>
      </c>
      <c r="F98" s="14">
        <v>6.47</v>
      </c>
      <c r="G98" s="14">
        <v>6.54</v>
      </c>
      <c r="H98" s="14">
        <v>6.61</v>
      </c>
      <c r="I98" s="14">
        <v>6.62</v>
      </c>
      <c r="J98" s="14">
        <v>6.62</v>
      </c>
      <c r="K98" s="14">
        <v>6.6</v>
      </c>
      <c r="L98" s="14">
        <v>6.6</v>
      </c>
      <c r="M98" s="17">
        <v>6.72</v>
      </c>
      <c r="N98" s="17">
        <v>6.8</v>
      </c>
    </row>
    <row r="99" spans="1:14" ht="15" customHeight="1" x14ac:dyDescent="0.25">
      <c r="A99" s="95" t="s">
        <v>40</v>
      </c>
      <c r="B99" s="4" t="s">
        <v>3</v>
      </c>
      <c r="C99" s="16">
        <v>102099.5</v>
      </c>
      <c r="D99" s="16">
        <v>102475.12</v>
      </c>
      <c r="E99" s="16">
        <v>102934</v>
      </c>
      <c r="F99" s="16">
        <v>103327</v>
      </c>
      <c r="G99" s="16">
        <v>103461.2</v>
      </c>
      <c r="H99" s="16">
        <v>103529.5</v>
      </c>
      <c r="I99" s="16">
        <v>103583</v>
      </c>
      <c r="J99" s="16">
        <v>103683</v>
      </c>
      <c r="K99" s="16">
        <v>103822</v>
      </c>
      <c r="L99" s="16">
        <v>103719</v>
      </c>
      <c r="M99" s="16">
        <v>103578.78</v>
      </c>
      <c r="N99" s="16">
        <v>103356.21</v>
      </c>
    </row>
    <row r="100" spans="1:14" x14ac:dyDescent="0.25">
      <c r="A100" s="95"/>
      <c r="B100" s="4" t="s">
        <v>4</v>
      </c>
      <c r="C100" s="16">
        <v>102182.63066666669</v>
      </c>
      <c r="D100" s="16">
        <v>102440.6668965517</v>
      </c>
      <c r="E100" s="16">
        <v>102907.80206896549</v>
      </c>
      <c r="F100" s="16">
        <v>103133.1931034483</v>
      </c>
      <c r="G100" s="16">
        <v>103335.6657142857</v>
      </c>
      <c r="H100" s="16">
        <v>103466.77928571431</v>
      </c>
      <c r="I100" s="16">
        <v>103508.6874074074</v>
      </c>
      <c r="J100" s="16">
        <v>103680.5203703704</v>
      </c>
      <c r="K100" s="16">
        <v>103824.65925925929</v>
      </c>
      <c r="L100" s="16">
        <v>103734.22538461541</v>
      </c>
      <c r="M100" s="16">
        <v>103561.32799999999</v>
      </c>
      <c r="N100" s="16">
        <v>103442.353</v>
      </c>
    </row>
    <row r="101" spans="1:14" x14ac:dyDescent="0.25">
      <c r="A101" s="95"/>
      <c r="B101" s="4" t="s">
        <v>5</v>
      </c>
      <c r="C101" s="16">
        <v>824.74800019589338</v>
      </c>
      <c r="D101" s="16">
        <v>905.80801267669904</v>
      </c>
      <c r="E101" s="16">
        <v>1068.6816670398121</v>
      </c>
      <c r="F101" s="16">
        <v>1025.629515851826</v>
      </c>
      <c r="G101" s="16">
        <v>1068.5333794693611</v>
      </c>
      <c r="H101" s="16">
        <v>1122.3500655220059</v>
      </c>
      <c r="I101" s="16">
        <v>1068.5505121626311</v>
      </c>
      <c r="J101" s="16">
        <v>1093.606464461232</v>
      </c>
      <c r="K101" s="16">
        <v>1050.782296646448</v>
      </c>
      <c r="L101" s="16">
        <v>999.75038587931681</v>
      </c>
      <c r="M101" s="16">
        <v>1172.260905616959</v>
      </c>
      <c r="N101" s="16">
        <v>1268.557489969983</v>
      </c>
    </row>
    <row r="102" spans="1:14" x14ac:dyDescent="0.25">
      <c r="A102" s="95"/>
      <c r="B102" s="4" t="s">
        <v>9</v>
      </c>
      <c r="C102" s="16">
        <v>100409</v>
      </c>
      <c r="D102" s="16">
        <v>100203</v>
      </c>
      <c r="E102" s="16">
        <v>100041</v>
      </c>
      <c r="F102" s="16">
        <v>100046</v>
      </c>
      <c r="G102" s="16">
        <v>100079</v>
      </c>
      <c r="H102" s="16">
        <v>100268</v>
      </c>
      <c r="I102" s="16">
        <v>100638</v>
      </c>
      <c r="J102" s="16">
        <v>101190</v>
      </c>
      <c r="K102" s="16">
        <v>101403</v>
      </c>
      <c r="L102" s="16">
        <v>101331</v>
      </c>
      <c r="M102" s="16">
        <v>101200</v>
      </c>
      <c r="N102" s="16">
        <v>101165</v>
      </c>
    </row>
    <row r="103" spans="1:14" ht="15.75" thickBot="1" x14ac:dyDescent="0.3">
      <c r="A103" s="99"/>
      <c r="B103" s="7" t="s">
        <v>10</v>
      </c>
      <c r="C103" s="32">
        <v>104148</v>
      </c>
      <c r="D103" s="32">
        <v>104360</v>
      </c>
      <c r="E103" s="32">
        <v>105200</v>
      </c>
      <c r="F103" s="32">
        <v>105000</v>
      </c>
      <c r="G103" s="32">
        <v>105000</v>
      </c>
      <c r="H103" s="32">
        <v>105600</v>
      </c>
      <c r="I103" s="32">
        <v>105326</v>
      </c>
      <c r="J103" s="32">
        <v>105499</v>
      </c>
      <c r="K103" s="32">
        <v>105664</v>
      </c>
      <c r="L103" s="32">
        <v>105821</v>
      </c>
      <c r="M103" s="32">
        <v>105957</v>
      </c>
      <c r="N103" s="32">
        <v>106185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1B4-8ED9-456E-8688-57C88E7A9ABE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46113</v>
      </c>
    </row>
    <row r="11" spans="1:11" ht="15.75" x14ac:dyDescent="0.25">
      <c r="A11" s="1" t="s">
        <v>0</v>
      </c>
      <c r="B11" s="2">
        <v>46113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3120546.5</v>
      </c>
      <c r="D15" s="11">
        <v>3300000</v>
      </c>
      <c r="E15" s="11">
        <v>3497326.8</v>
      </c>
      <c r="F15" s="11">
        <v>3712557.69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3129790.1256250008</v>
      </c>
      <c r="D16" s="13">
        <v>3266398.474651162</v>
      </c>
      <c r="E16" s="13">
        <v>3465145.8886486478</v>
      </c>
      <c r="F16" s="13">
        <v>3674612.9913513521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87966.799831179014</v>
      </c>
      <c r="D17" s="13">
        <v>221768.46617215121</v>
      </c>
      <c r="E17" s="13">
        <v>274421.72753808758</v>
      </c>
      <c r="F17" s="13">
        <v>322345.31084963062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2879978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3481018</v>
      </c>
      <c r="D19" s="13">
        <v>3606599.51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2536750.77</v>
      </c>
      <c r="D20" s="14">
        <v>2681813</v>
      </c>
      <c r="E20" s="14">
        <v>2835000</v>
      </c>
      <c r="F20" s="14">
        <v>3009267.2450000001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2535833.0423404258</v>
      </c>
      <c r="D21" s="14">
        <v>2676260.6239999998</v>
      </c>
      <c r="E21" s="14">
        <v>2846067.2048717951</v>
      </c>
      <c r="F21" s="14">
        <v>3017097.6413157899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40583.035363136558</v>
      </c>
      <c r="D22" s="14">
        <v>88465.384809303447</v>
      </c>
      <c r="E22" s="14">
        <v>112101.18910572219</v>
      </c>
      <c r="F22" s="14">
        <v>121102.2465220232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2452950.04</v>
      </c>
      <c r="D23" s="14">
        <v>2428755</v>
      </c>
      <c r="E23" s="14">
        <v>2595582</v>
      </c>
      <c r="F23" s="14">
        <v>2761673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2628503.1</v>
      </c>
      <c r="D24" s="14">
        <v>2935032.46</v>
      </c>
      <c r="E24" s="14">
        <v>3146354.8</v>
      </c>
      <c r="F24" s="14">
        <v>3366599.64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2596687.62</v>
      </c>
      <c r="D25" s="12">
        <v>2732618</v>
      </c>
      <c r="E25" s="12">
        <v>2884553.2749999999</v>
      </c>
      <c r="F25" s="12">
        <v>3040463.16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2593110.0657142862</v>
      </c>
      <c r="D26" s="12">
        <v>2718916.3011363642</v>
      </c>
      <c r="E26" s="12">
        <v>2871969.766842105</v>
      </c>
      <c r="F26" s="12">
        <v>3027413.4505263162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26645.71437193673</v>
      </c>
      <c r="D27" s="12">
        <v>76113.693047360881</v>
      </c>
      <c r="E27" s="12">
        <v>89238.131426122258</v>
      </c>
      <c r="F27" s="12">
        <v>111500.3411194993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2523317.65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2850143</v>
      </c>
      <c r="E29" s="12">
        <v>3026769</v>
      </c>
      <c r="F29" s="12">
        <v>3225580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-59019.05</v>
      </c>
      <c r="D30" s="14">
        <v>-50359</v>
      </c>
      <c r="E30" s="14">
        <v>-31230.66</v>
      </c>
      <c r="F30" s="14">
        <v>-2960.8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-58791.601041666661</v>
      </c>
      <c r="D31" s="14">
        <v>-48313.433409090918</v>
      </c>
      <c r="E31" s="14">
        <v>-38473.917692307688</v>
      </c>
      <c r="F31" s="14">
        <v>-10064.75461538462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26022.299851671261</v>
      </c>
      <c r="D32" s="14">
        <v>39916.057598395622</v>
      </c>
      <c r="E32" s="14">
        <v>56336.763397762013</v>
      </c>
      <c r="F32" s="14">
        <v>64512.914690502759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-166035.10999999999</v>
      </c>
      <c r="E33" s="14">
        <v>-207101</v>
      </c>
      <c r="F33" s="14">
        <v>-133498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24518.6</v>
      </c>
      <c r="D34" s="14">
        <v>41254.5</v>
      </c>
      <c r="E34" s="14">
        <v>40156</v>
      </c>
      <c r="F34" s="14">
        <v>181948.67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83.28</v>
      </c>
      <c r="D35" s="12">
        <v>86.6</v>
      </c>
      <c r="E35" s="12">
        <v>89</v>
      </c>
      <c r="F35" s="12">
        <v>90.7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83.208775510204077</v>
      </c>
      <c r="D36" s="12">
        <v>86.300444444444437</v>
      </c>
      <c r="E36" s="12">
        <v>88.709069767441875</v>
      </c>
      <c r="F36" s="12">
        <v>90.61999999999999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1.154822556090082</v>
      </c>
      <c r="D37" s="12">
        <v>1.837010857041647</v>
      </c>
      <c r="E37" s="12">
        <v>2.6565936065297429</v>
      </c>
      <c r="F37" s="12">
        <v>3.2590986191773679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80.81</v>
      </c>
      <c r="D38" s="12">
        <v>83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86.6</v>
      </c>
      <c r="D39" s="12">
        <v>90.5</v>
      </c>
      <c r="E39" s="12">
        <v>95.15</v>
      </c>
      <c r="F39" s="12">
        <v>99.6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-1016361.425</v>
      </c>
      <c r="D40" s="14">
        <v>-1036377</v>
      </c>
      <c r="E40" s="14">
        <v>-986383.91</v>
      </c>
      <c r="F40" s="14">
        <v>-976520.08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-1018656.501052632</v>
      </c>
      <c r="D41" s="14">
        <v>-999224.2875757576</v>
      </c>
      <c r="E41" s="14">
        <v>-887827.34724137932</v>
      </c>
      <c r="F41" s="14">
        <v>-795086.77931034472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239349.2228054571</v>
      </c>
      <c r="D42" s="14">
        <v>294045.16293681081</v>
      </c>
      <c r="E42" s="14">
        <v>483176.32287182187</v>
      </c>
      <c r="F42" s="14">
        <v>678723.33929721685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-1533471.95</v>
      </c>
      <c r="D43" s="14">
        <v>-1569033</v>
      </c>
      <c r="E43" s="14">
        <v>-1472107.16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85</v>
      </c>
      <c r="D44" s="30">
        <v>87.5</v>
      </c>
      <c r="E44" s="30">
        <v>1049605</v>
      </c>
      <c r="F44" s="30">
        <v>1630986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4.6749999999999998</v>
      </c>
      <c r="D45" s="12">
        <v>4.5</v>
      </c>
      <c r="E45" s="12">
        <v>4.41</v>
      </c>
      <c r="F45" s="12">
        <v>4.2349999999999994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4.7231249999999996</v>
      </c>
      <c r="D46" s="12">
        <v>4.6482142857142863</v>
      </c>
      <c r="E46" s="12">
        <v>4.4230769230769234</v>
      </c>
      <c r="F46" s="12">
        <v>4.2969230769230773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0.55445083263212025</v>
      </c>
      <c r="D47" s="12">
        <v>0.65369068215518256</v>
      </c>
      <c r="E47" s="12">
        <v>0.73071892944288364</v>
      </c>
      <c r="F47" s="12">
        <v>0.81854880969075627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6.09</v>
      </c>
      <c r="D49" s="12">
        <v>6.4</v>
      </c>
      <c r="E49" s="12">
        <v>6.2</v>
      </c>
      <c r="F49" s="12">
        <v>6.1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4.4000000000000004</v>
      </c>
      <c r="D50" s="14">
        <v>4</v>
      </c>
      <c r="E50" s="14">
        <v>3.72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4.3599999999999994</v>
      </c>
      <c r="D51" s="14">
        <v>3.9400000000000008</v>
      </c>
      <c r="E51" s="14">
        <v>3.7845161290322582</v>
      </c>
      <c r="F51" s="14">
        <v>3.6509677419354838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0.36974465663632128</v>
      </c>
      <c r="D52" s="14">
        <v>0.38209946349085588</v>
      </c>
      <c r="E52" s="14">
        <v>0.52592039137545921</v>
      </c>
      <c r="F52" s="14">
        <v>0.58782284654879735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3.65</v>
      </c>
      <c r="D53" s="14">
        <v>3.2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5.0199999999999996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13500000</v>
      </c>
      <c r="D55" s="12">
        <v>14387923</v>
      </c>
      <c r="E55" s="12">
        <v>15300000</v>
      </c>
      <c r="F55" s="12">
        <v>16249484.955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13473811.48441861</v>
      </c>
      <c r="D56" s="12">
        <v>14352554.370263159</v>
      </c>
      <c r="E56" s="12">
        <v>15226579.808918919</v>
      </c>
      <c r="F56" s="12">
        <v>16206935.921111111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244625.3718179056</v>
      </c>
      <c r="D57" s="12">
        <v>277771.2684901763</v>
      </c>
      <c r="E57" s="12">
        <v>398705.43277018511</v>
      </c>
      <c r="F57" s="12">
        <v>488546.15362005308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13609160.74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13782851.74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77</v>
      </c>
      <c r="D63" s="9" t="s">
        <v>78</v>
      </c>
      <c r="E63" s="9" t="s">
        <v>79</v>
      </c>
      <c r="F63" s="9" t="s">
        <v>80</v>
      </c>
      <c r="G63" s="9" t="s">
        <v>81</v>
      </c>
      <c r="H63" s="9" t="s">
        <v>82</v>
      </c>
      <c r="I63" s="9" t="s">
        <v>83</v>
      </c>
      <c r="J63" s="9" t="s">
        <v>84</v>
      </c>
      <c r="K63" s="9" t="s">
        <v>85</v>
      </c>
      <c r="L63" s="9" t="s">
        <v>86</v>
      </c>
      <c r="M63" s="9" t="s">
        <v>87</v>
      </c>
      <c r="N63" s="9" t="s">
        <v>88</v>
      </c>
    </row>
    <row r="64" spans="1:14" ht="15" customHeight="1" x14ac:dyDescent="0.25">
      <c r="A64" s="94" t="s">
        <v>11</v>
      </c>
      <c r="B64" s="4" t="s">
        <v>3</v>
      </c>
      <c r="C64" s="16">
        <v>270973.56</v>
      </c>
      <c r="D64" s="16">
        <v>247070.81</v>
      </c>
      <c r="E64" s="16">
        <v>246848.13500000001</v>
      </c>
      <c r="F64" s="16">
        <v>269006.5</v>
      </c>
      <c r="G64" s="16">
        <v>234000</v>
      </c>
      <c r="H64" s="16">
        <v>235000</v>
      </c>
      <c r="I64" s="16">
        <v>286252.80500000011</v>
      </c>
      <c r="J64" s="16">
        <v>242816.42</v>
      </c>
      <c r="K64" s="16">
        <v>318798.64500000002</v>
      </c>
      <c r="L64" s="16">
        <v>344078.67</v>
      </c>
      <c r="M64" s="16">
        <v>236324.17499999999</v>
      </c>
      <c r="N64" s="16">
        <v>245788.08499999999</v>
      </c>
    </row>
    <row r="65" spans="1:14" x14ac:dyDescent="0.25">
      <c r="A65" s="95"/>
      <c r="B65" s="4" t="s">
        <v>4</v>
      </c>
      <c r="C65" s="16">
        <v>269882.6925</v>
      </c>
      <c r="D65" s="16">
        <v>247929.17978260861</v>
      </c>
      <c r="E65" s="16">
        <v>246206.1734782609</v>
      </c>
      <c r="F65" s="16">
        <v>269419.75891304342</v>
      </c>
      <c r="G65" s="16">
        <v>234351.2257777777</v>
      </c>
      <c r="H65" s="16">
        <v>234832.54288888889</v>
      </c>
      <c r="I65" s="16">
        <v>282929.71347826079</v>
      </c>
      <c r="J65" s="16">
        <v>245656.36111111109</v>
      </c>
      <c r="K65" s="16">
        <v>319613.88659090898</v>
      </c>
      <c r="L65" s="16">
        <v>343589.31181818183</v>
      </c>
      <c r="M65" s="16">
        <v>236635.65062500001</v>
      </c>
      <c r="N65" s="16">
        <v>247959.68562500001</v>
      </c>
    </row>
    <row r="66" spans="1:14" x14ac:dyDescent="0.25">
      <c r="A66" s="95"/>
      <c r="B66" s="4" t="s">
        <v>5</v>
      </c>
      <c r="C66" s="16">
        <v>19985.720645672329</v>
      </c>
      <c r="D66" s="16">
        <v>6861.0068176164887</v>
      </c>
      <c r="E66" s="16">
        <v>11290.543309055731</v>
      </c>
      <c r="F66" s="16">
        <v>12880.687427758259</v>
      </c>
      <c r="G66" s="16">
        <v>10322.42704978835</v>
      </c>
      <c r="H66" s="16">
        <v>13293.193409050229</v>
      </c>
      <c r="I66" s="16">
        <v>18371.50823583582</v>
      </c>
      <c r="J66" s="16">
        <v>10093.83693319506</v>
      </c>
      <c r="K66" s="16">
        <v>19358.25675341902</v>
      </c>
      <c r="L66" s="16">
        <v>17182.97591250921</v>
      </c>
      <c r="M66" s="16">
        <v>7197.4445433760593</v>
      </c>
      <c r="N66" s="16">
        <v>13538.009457049229</v>
      </c>
    </row>
    <row r="67" spans="1:14" ht="15" customHeight="1" x14ac:dyDescent="0.25">
      <c r="A67" s="95"/>
      <c r="B67" s="4" t="s">
        <v>9</v>
      </c>
      <c r="C67" s="16">
        <v>163415</v>
      </c>
      <c r="D67" s="16">
        <v>230106</v>
      </c>
      <c r="E67" s="16">
        <v>222196</v>
      </c>
      <c r="F67" s="16">
        <v>235000</v>
      </c>
      <c r="G67" s="16">
        <v>200000</v>
      </c>
      <c r="H67" s="16">
        <v>176371</v>
      </c>
      <c r="I67" s="16">
        <v>202191</v>
      </c>
      <c r="J67" s="16">
        <v>230138</v>
      </c>
      <c r="K67" s="16">
        <v>256318.45</v>
      </c>
      <c r="L67" s="16">
        <v>274750</v>
      </c>
      <c r="M67" s="16">
        <v>218505</v>
      </c>
      <c r="N67" s="16">
        <v>229427</v>
      </c>
    </row>
    <row r="68" spans="1:14" x14ac:dyDescent="0.25">
      <c r="A68" s="95"/>
      <c r="B68" s="4" t="s">
        <v>10</v>
      </c>
      <c r="C68" s="16">
        <v>324850</v>
      </c>
      <c r="D68" s="16">
        <v>266159</v>
      </c>
      <c r="E68" s="16">
        <v>266591.06</v>
      </c>
      <c r="F68" s="16">
        <v>310450</v>
      </c>
      <c r="G68" s="16">
        <v>264330</v>
      </c>
      <c r="H68" s="16">
        <v>271500</v>
      </c>
      <c r="I68" s="16">
        <v>325150</v>
      </c>
      <c r="J68" s="16">
        <v>280420</v>
      </c>
      <c r="K68" s="16">
        <v>374110</v>
      </c>
      <c r="L68" s="16">
        <v>371708</v>
      </c>
      <c r="M68" s="16">
        <v>252252</v>
      </c>
      <c r="N68" s="16">
        <v>286756</v>
      </c>
    </row>
    <row r="69" spans="1:14" ht="15" customHeight="1" x14ac:dyDescent="0.25">
      <c r="A69" s="86" t="s">
        <v>6</v>
      </c>
      <c r="B69" s="5" t="s">
        <v>3</v>
      </c>
      <c r="C69" s="17">
        <v>230057.60000000001</v>
      </c>
      <c r="D69" s="17">
        <v>192479.2</v>
      </c>
      <c r="E69" s="17">
        <v>187751.16</v>
      </c>
      <c r="F69" s="17">
        <v>217083.5</v>
      </c>
      <c r="G69" s="17">
        <v>188167</v>
      </c>
      <c r="H69" s="17">
        <v>190000</v>
      </c>
      <c r="I69" s="17">
        <v>245889.32</v>
      </c>
      <c r="J69" s="17">
        <v>190939.315</v>
      </c>
      <c r="K69" s="17">
        <v>266227.03000000003</v>
      </c>
      <c r="L69" s="17">
        <v>292997.77500000002</v>
      </c>
      <c r="M69" s="17">
        <v>171192.9</v>
      </c>
      <c r="N69" s="17">
        <v>205639</v>
      </c>
    </row>
    <row r="70" spans="1:14" x14ac:dyDescent="0.25">
      <c r="A70" s="86"/>
      <c r="B70" s="5" t="s">
        <v>4</v>
      </c>
      <c r="C70" s="17">
        <v>230399.02708333341</v>
      </c>
      <c r="D70" s="17">
        <v>193455.74555555551</v>
      </c>
      <c r="E70" s="17">
        <v>189984.09456521741</v>
      </c>
      <c r="F70" s="17">
        <v>216859.03782608689</v>
      </c>
      <c r="G70" s="17">
        <v>188926.70755555559</v>
      </c>
      <c r="H70" s="17">
        <v>192064.3</v>
      </c>
      <c r="I70" s="17">
        <v>242278.99111111119</v>
      </c>
      <c r="J70" s="17">
        <v>191108.17090909099</v>
      </c>
      <c r="K70" s="17">
        <v>264275.64023255807</v>
      </c>
      <c r="L70" s="17">
        <v>289370.49156250001</v>
      </c>
      <c r="M70" s="17">
        <v>174310.84225806451</v>
      </c>
      <c r="N70" s="17">
        <v>206741.11032258059</v>
      </c>
    </row>
    <row r="71" spans="1:14" x14ac:dyDescent="0.25">
      <c r="A71" s="86"/>
      <c r="B71" s="5" t="s">
        <v>5</v>
      </c>
      <c r="C71" s="17">
        <v>10389.93230121249</v>
      </c>
      <c r="D71" s="17">
        <v>5988.3413260045827</v>
      </c>
      <c r="E71" s="17">
        <v>8642.1640477864148</v>
      </c>
      <c r="F71" s="17">
        <v>12425.9785665532</v>
      </c>
      <c r="G71" s="17">
        <v>6164.7057010707631</v>
      </c>
      <c r="H71" s="17">
        <v>8203.0060899182736</v>
      </c>
      <c r="I71" s="17">
        <v>13990.94257103261</v>
      </c>
      <c r="J71" s="17">
        <v>8962.4062829724644</v>
      </c>
      <c r="K71" s="17">
        <v>14548.20495671864</v>
      </c>
      <c r="L71" s="17">
        <v>18117.113904815309</v>
      </c>
      <c r="M71" s="17">
        <v>9539.1572517274763</v>
      </c>
      <c r="N71" s="17">
        <v>15962.523220483759</v>
      </c>
    </row>
    <row r="72" spans="1:14" ht="15" customHeight="1" x14ac:dyDescent="0.25">
      <c r="A72" s="86"/>
      <c r="B72" s="5" t="s">
        <v>9</v>
      </c>
      <c r="C72" s="17">
        <v>201544</v>
      </c>
      <c r="D72" s="17">
        <v>178601.2</v>
      </c>
      <c r="E72" s="17">
        <v>179534</v>
      </c>
      <c r="F72" s="17">
        <v>156205</v>
      </c>
      <c r="G72" s="17">
        <v>170000</v>
      </c>
      <c r="H72" s="17">
        <v>175159</v>
      </c>
      <c r="I72" s="17">
        <v>195893</v>
      </c>
      <c r="J72" s="17">
        <v>176333.9</v>
      </c>
      <c r="K72" s="17">
        <v>210000</v>
      </c>
      <c r="L72" s="17">
        <v>221998</v>
      </c>
      <c r="M72" s="17">
        <v>160359.6</v>
      </c>
      <c r="N72" s="17">
        <v>160180.29999999999</v>
      </c>
    </row>
    <row r="73" spans="1:14" x14ac:dyDescent="0.25">
      <c r="A73" s="86"/>
      <c r="B73" s="5" t="s">
        <v>10</v>
      </c>
      <c r="C73" s="17">
        <v>259880</v>
      </c>
      <c r="D73" s="17">
        <v>207994</v>
      </c>
      <c r="E73" s="17">
        <v>215500</v>
      </c>
      <c r="F73" s="17">
        <v>243768.8</v>
      </c>
      <c r="G73" s="17">
        <v>203355</v>
      </c>
      <c r="H73" s="17">
        <v>213840.9</v>
      </c>
      <c r="I73" s="17">
        <v>264193</v>
      </c>
      <c r="J73" s="17">
        <v>210315</v>
      </c>
      <c r="K73" s="17">
        <v>289427</v>
      </c>
      <c r="L73" s="17">
        <v>317567</v>
      </c>
      <c r="M73" s="17">
        <v>210000</v>
      </c>
      <c r="N73" s="17">
        <v>250000</v>
      </c>
    </row>
    <row r="74" spans="1:14" ht="15" customHeight="1" x14ac:dyDescent="0.25">
      <c r="A74" s="95" t="s">
        <v>7</v>
      </c>
      <c r="B74" s="4" t="s">
        <v>3</v>
      </c>
      <c r="C74" s="16">
        <v>211281.54</v>
      </c>
      <c r="D74" s="16">
        <v>240441.7</v>
      </c>
      <c r="E74" s="16">
        <v>234338.005</v>
      </c>
      <c r="F74" s="16">
        <v>237691.595</v>
      </c>
      <c r="G74" s="16">
        <v>206177.83499999999</v>
      </c>
      <c r="H74" s="16">
        <v>199000</v>
      </c>
      <c r="I74" s="16">
        <v>205000</v>
      </c>
      <c r="J74" s="16">
        <v>203387.67499999999</v>
      </c>
      <c r="K74" s="16">
        <v>243741</v>
      </c>
      <c r="L74" s="16">
        <v>199120.13</v>
      </c>
      <c r="M74" s="16">
        <v>202717</v>
      </c>
      <c r="N74" s="16">
        <v>208533</v>
      </c>
    </row>
    <row r="75" spans="1:14" x14ac:dyDescent="0.25">
      <c r="A75" s="95"/>
      <c r="B75" s="4" t="s">
        <v>4</v>
      </c>
      <c r="C75" s="16">
        <v>211561.62446808509</v>
      </c>
      <c r="D75" s="16">
        <v>239101.88340425529</v>
      </c>
      <c r="E75" s="16">
        <v>235383.12434782609</v>
      </c>
      <c r="F75" s="16">
        <v>242085.21717391309</v>
      </c>
      <c r="G75" s="16">
        <v>206433.6868181818</v>
      </c>
      <c r="H75" s="16">
        <v>201296.53911111111</v>
      </c>
      <c r="I75" s="16">
        <v>204814.26733333341</v>
      </c>
      <c r="J75" s="16">
        <v>204632.3540909091</v>
      </c>
      <c r="K75" s="16">
        <v>244356.8061904762</v>
      </c>
      <c r="L75" s="16">
        <v>202233.261875</v>
      </c>
      <c r="M75" s="16">
        <v>208859.42838709679</v>
      </c>
      <c r="N75" s="16">
        <v>223095.1786666667</v>
      </c>
    </row>
    <row r="76" spans="1:14" x14ac:dyDescent="0.25">
      <c r="A76" s="95"/>
      <c r="B76" s="4" t="s">
        <v>5</v>
      </c>
      <c r="C76" s="16">
        <v>6818.3719334612579</v>
      </c>
      <c r="D76" s="16">
        <v>14613.435532045771</v>
      </c>
      <c r="E76" s="16">
        <v>14322.21504499537</v>
      </c>
      <c r="F76" s="16">
        <v>31277.961081693909</v>
      </c>
      <c r="G76" s="16">
        <v>6307.6852295997214</v>
      </c>
      <c r="H76" s="16">
        <v>9984.1729743640772</v>
      </c>
      <c r="I76" s="16">
        <v>8654.4269100226702</v>
      </c>
      <c r="J76" s="16">
        <v>8871.5618581990784</v>
      </c>
      <c r="K76" s="16">
        <v>11919.861856622159</v>
      </c>
      <c r="L76" s="16">
        <v>12054.09546954396</v>
      </c>
      <c r="M76" s="16">
        <v>19501.203524676461</v>
      </c>
      <c r="N76" s="16">
        <v>28446.275163762679</v>
      </c>
    </row>
    <row r="77" spans="1:14" ht="15" customHeight="1" x14ac:dyDescent="0.25">
      <c r="A77" s="95"/>
      <c r="B77" s="4" t="s">
        <v>9</v>
      </c>
      <c r="C77" s="16">
        <v>186000</v>
      </c>
      <c r="D77" s="16">
        <v>200952.4</v>
      </c>
      <c r="E77" s="16">
        <v>196000</v>
      </c>
      <c r="F77" s="16">
        <v>151169.74</v>
      </c>
      <c r="G77" s="16">
        <v>185000</v>
      </c>
      <c r="H77" s="16">
        <v>170913</v>
      </c>
      <c r="I77" s="16">
        <v>174369</v>
      </c>
      <c r="J77" s="16">
        <v>176885</v>
      </c>
      <c r="K77" s="16">
        <v>216600.7</v>
      </c>
      <c r="L77" s="16">
        <v>183000</v>
      </c>
      <c r="M77" s="16">
        <v>189035.3</v>
      </c>
      <c r="N77" s="16">
        <v>191297.1</v>
      </c>
    </row>
    <row r="78" spans="1:14" x14ac:dyDescent="0.25">
      <c r="A78" s="95"/>
      <c r="B78" s="4" t="s">
        <v>10</v>
      </c>
      <c r="C78" s="16">
        <v>230000</v>
      </c>
      <c r="D78" s="16">
        <v>270587</v>
      </c>
      <c r="E78" s="16">
        <v>284048</v>
      </c>
      <c r="F78" s="16">
        <v>308737.40000000002</v>
      </c>
      <c r="G78" s="16">
        <v>222952</v>
      </c>
      <c r="H78" s="16">
        <v>228989.76</v>
      </c>
      <c r="I78" s="16">
        <v>224000</v>
      </c>
      <c r="J78" s="16">
        <v>230000</v>
      </c>
      <c r="K78" s="16">
        <v>278430</v>
      </c>
      <c r="L78" s="16">
        <v>242890.34</v>
      </c>
      <c r="M78" s="16">
        <v>280000</v>
      </c>
      <c r="N78" s="16">
        <v>283987</v>
      </c>
    </row>
    <row r="79" spans="1:14" x14ac:dyDescent="0.25">
      <c r="A79" s="86" t="s">
        <v>8</v>
      </c>
      <c r="B79" s="5" t="s">
        <v>3</v>
      </c>
      <c r="C79" s="17">
        <v>17791.215</v>
      </c>
      <c r="D79" s="17">
        <v>-48333.95</v>
      </c>
      <c r="E79" s="17">
        <v>-50000</v>
      </c>
      <c r="F79" s="17">
        <v>-21403.7</v>
      </c>
      <c r="G79" s="17">
        <v>-17190</v>
      </c>
      <c r="H79" s="17">
        <v>-9697.7200000000012</v>
      </c>
      <c r="I79" s="17">
        <v>39351.800000000003</v>
      </c>
      <c r="J79" s="17">
        <v>-14216.5</v>
      </c>
      <c r="K79" s="17">
        <v>21381</v>
      </c>
      <c r="L79" s="17">
        <v>91834.61</v>
      </c>
      <c r="M79" s="17">
        <v>-28519.39</v>
      </c>
      <c r="N79" s="17">
        <v>-2764</v>
      </c>
    </row>
    <row r="80" spans="1:14" x14ac:dyDescent="0.25">
      <c r="A80" s="86"/>
      <c r="B80" s="5" t="s">
        <v>4</v>
      </c>
      <c r="C80" s="17">
        <v>18606.371999999999</v>
      </c>
      <c r="D80" s="17">
        <v>-47857.421666666662</v>
      </c>
      <c r="E80" s="17">
        <v>-46927.052448979601</v>
      </c>
      <c r="F80" s="17">
        <v>-27965.34020408164</v>
      </c>
      <c r="G80" s="17">
        <v>-17242.90212765957</v>
      </c>
      <c r="H80" s="17">
        <v>-9983.7439583333344</v>
      </c>
      <c r="I80" s="17">
        <v>36975.201428571418</v>
      </c>
      <c r="J80" s="17">
        <v>-14256.97645833334</v>
      </c>
      <c r="K80" s="17">
        <v>15717.132340425531</v>
      </c>
      <c r="L80" s="17">
        <v>86892.735555555555</v>
      </c>
      <c r="M80" s="17">
        <v>-27917.301176470599</v>
      </c>
      <c r="N80" s="17">
        <v>-13965.78529411765</v>
      </c>
    </row>
    <row r="81" spans="1:14" x14ac:dyDescent="0.25">
      <c r="A81" s="86"/>
      <c r="B81" s="5" t="s">
        <v>5</v>
      </c>
      <c r="C81" s="17">
        <v>10986.04200950628</v>
      </c>
      <c r="D81" s="17">
        <v>12967.9512387823</v>
      </c>
      <c r="E81" s="17">
        <v>16955.619671141179</v>
      </c>
      <c r="F81" s="17">
        <v>27777.596824503529</v>
      </c>
      <c r="G81" s="17">
        <v>6549.5543626666577</v>
      </c>
      <c r="H81" s="17">
        <v>6296.1563152077788</v>
      </c>
      <c r="I81" s="17">
        <v>18770.170078436178</v>
      </c>
      <c r="J81" s="17">
        <v>8901.30922851371</v>
      </c>
      <c r="K81" s="17">
        <v>21687.632174632461</v>
      </c>
      <c r="L81" s="17">
        <v>30301.93051761945</v>
      </c>
      <c r="M81" s="17">
        <v>12915.96100688174</v>
      </c>
      <c r="N81" s="17">
        <v>24694.873402315741</v>
      </c>
    </row>
    <row r="82" spans="1:14" x14ac:dyDescent="0.25">
      <c r="A82" s="86"/>
      <c r="B82" s="5" t="s">
        <v>9</v>
      </c>
      <c r="C82" s="17">
        <v>-14469</v>
      </c>
      <c r="D82" s="17">
        <v>-77504</v>
      </c>
      <c r="E82" s="17">
        <v>-98936</v>
      </c>
      <c r="F82" s="17">
        <v>-93580.2</v>
      </c>
      <c r="G82" s="17">
        <v>-34981</v>
      </c>
      <c r="H82" s="17">
        <v>-23399</v>
      </c>
      <c r="I82" s="17">
        <v>-10000</v>
      </c>
      <c r="J82" s="17">
        <v>-31968</v>
      </c>
      <c r="K82" s="17">
        <v>-46024.160000000003</v>
      </c>
      <c r="L82" s="17">
        <v>13760.32</v>
      </c>
      <c r="M82" s="17">
        <v>-56830</v>
      </c>
      <c r="N82" s="17">
        <v>-74879</v>
      </c>
    </row>
    <row r="83" spans="1:14" x14ac:dyDescent="0.25">
      <c r="A83" s="86"/>
      <c r="B83" s="33" t="s">
        <v>10</v>
      </c>
      <c r="C83" s="14">
        <v>47770</v>
      </c>
      <c r="D83" s="14">
        <v>-13691.9</v>
      </c>
      <c r="E83" s="14">
        <v>6122.38</v>
      </c>
      <c r="F83" s="14">
        <v>28500</v>
      </c>
      <c r="G83" s="14">
        <v>5014.49</v>
      </c>
      <c r="H83" s="14">
        <v>8603.2999999999993</v>
      </c>
      <c r="I83" s="14">
        <v>86630.31</v>
      </c>
      <c r="J83" s="14">
        <v>11396.31</v>
      </c>
      <c r="K83" s="14">
        <v>60661</v>
      </c>
      <c r="L83" s="14">
        <v>186673.73</v>
      </c>
      <c r="M83" s="17">
        <v>5309.79</v>
      </c>
      <c r="N83" s="17">
        <v>15000</v>
      </c>
    </row>
    <row r="84" spans="1:14" ht="15" customHeight="1" x14ac:dyDescent="0.25">
      <c r="A84" s="95" t="s">
        <v>32</v>
      </c>
      <c r="B84" s="4" t="s">
        <v>3</v>
      </c>
      <c r="C84" s="16">
        <v>-61951.62</v>
      </c>
      <c r="D84" s="16">
        <v>-128545.56</v>
      </c>
      <c r="E84" s="16">
        <v>-122189.765</v>
      </c>
      <c r="F84" s="16">
        <v>-106246.17</v>
      </c>
      <c r="G84" s="16">
        <v>-97827.214999999997</v>
      </c>
      <c r="H84" s="16">
        <v>-90389.45</v>
      </c>
      <c r="I84" s="16">
        <v>-51054.294999999998</v>
      </c>
      <c r="J84" s="16">
        <v>-95329</v>
      </c>
      <c r="K84" s="16">
        <v>-70674</v>
      </c>
      <c r="L84" s="16">
        <v>8929.1149999999998</v>
      </c>
      <c r="M84" s="16">
        <v>-111478.43</v>
      </c>
      <c r="N84" s="16">
        <v>-88539</v>
      </c>
    </row>
    <row r="85" spans="1:14" x14ac:dyDescent="0.25">
      <c r="A85" s="95"/>
      <c r="B85" s="4" t="s">
        <v>4</v>
      </c>
      <c r="C85" s="16">
        <v>-63950.482162162167</v>
      </c>
      <c r="D85" s="16">
        <v>-126183.3391666666</v>
      </c>
      <c r="E85" s="16">
        <v>-123304.6030555555</v>
      </c>
      <c r="F85" s="16">
        <v>-111617.1933333333</v>
      </c>
      <c r="G85" s="16">
        <v>-101144.22500000001</v>
      </c>
      <c r="H85" s="16">
        <v>-91461.504166666666</v>
      </c>
      <c r="I85" s="16">
        <v>-54939.087777777793</v>
      </c>
      <c r="J85" s="16">
        <v>-95558.459999999992</v>
      </c>
      <c r="K85" s="16">
        <v>-75414.387142857129</v>
      </c>
      <c r="L85" s="16">
        <v>3976.567500000001</v>
      </c>
      <c r="M85" s="16">
        <v>-105780.6619230769</v>
      </c>
      <c r="N85" s="16">
        <v>-96909.441200000016</v>
      </c>
    </row>
    <row r="86" spans="1:14" x14ac:dyDescent="0.25">
      <c r="A86" s="95"/>
      <c r="B86" s="4" t="s">
        <v>5</v>
      </c>
      <c r="C86" s="16">
        <v>13040.23758255452</v>
      </c>
      <c r="D86" s="16">
        <v>21568.864932944489</v>
      </c>
      <c r="E86" s="16">
        <v>35280.281670595286</v>
      </c>
      <c r="F86" s="16">
        <v>30646.145136009331</v>
      </c>
      <c r="G86" s="16">
        <v>21488.47009309179</v>
      </c>
      <c r="H86" s="16">
        <v>18745.02876009688</v>
      </c>
      <c r="I86" s="16">
        <v>26455.642411772329</v>
      </c>
      <c r="J86" s="16">
        <v>12302.381272646209</v>
      </c>
      <c r="K86" s="16">
        <v>30348.987893053429</v>
      </c>
      <c r="L86" s="16">
        <v>47874.117792139346</v>
      </c>
      <c r="M86" s="16">
        <v>34518.767126042148</v>
      </c>
      <c r="N86" s="16">
        <v>28873.243402741889</v>
      </c>
    </row>
    <row r="87" spans="1:14" x14ac:dyDescent="0.25">
      <c r="A87" s="95"/>
      <c r="B87" s="4" t="s">
        <v>9</v>
      </c>
      <c r="C87" s="16">
        <v>-100251</v>
      </c>
      <c r="D87" s="16">
        <v>-169751</v>
      </c>
      <c r="E87" s="16">
        <v>-206322.85</v>
      </c>
      <c r="F87" s="16">
        <v>-181048</v>
      </c>
      <c r="G87" s="16">
        <v>-144181.54</v>
      </c>
      <c r="H87" s="16">
        <v>-135711</v>
      </c>
      <c r="I87" s="16">
        <v>-119559</v>
      </c>
      <c r="J87" s="16">
        <v>-122447</v>
      </c>
      <c r="K87" s="16">
        <v>-143372.45000000001</v>
      </c>
      <c r="L87" s="16">
        <v>-95000</v>
      </c>
      <c r="M87" s="16">
        <v>-187057</v>
      </c>
      <c r="N87" s="16">
        <v>-151117.23000000001</v>
      </c>
    </row>
    <row r="88" spans="1:14" ht="15.75" thickBot="1" x14ac:dyDescent="0.3">
      <c r="A88" s="99"/>
      <c r="B88" s="7" t="s">
        <v>10</v>
      </c>
      <c r="C88" s="32">
        <v>-37475.5</v>
      </c>
      <c r="D88" s="32">
        <v>-71160</v>
      </c>
      <c r="E88" s="32">
        <v>-20947.05</v>
      </c>
      <c r="F88" s="32">
        <v>-40410.800000000003</v>
      </c>
      <c r="G88" s="32">
        <v>-56533.02</v>
      </c>
      <c r="H88" s="32">
        <v>-39000</v>
      </c>
      <c r="I88" s="32">
        <v>-2760.76</v>
      </c>
      <c r="J88" s="32">
        <v>-69775.44</v>
      </c>
      <c r="K88" s="32">
        <v>-6613.65</v>
      </c>
      <c r="L88" s="32">
        <v>116038.24</v>
      </c>
      <c r="M88" s="32">
        <v>-5859</v>
      </c>
      <c r="N88" s="32">
        <v>-38894.620000000003</v>
      </c>
    </row>
    <row r="89" spans="1:14" ht="15" customHeight="1" x14ac:dyDescent="0.25">
      <c r="A89" s="95" t="s">
        <v>37</v>
      </c>
      <c r="B89" s="4" t="s">
        <v>3</v>
      </c>
      <c r="C89" s="16">
        <v>0.51500000000000001</v>
      </c>
      <c r="D89" s="16">
        <v>0.36499999999999999</v>
      </c>
      <c r="E89" s="16">
        <v>0.28000000000000003</v>
      </c>
      <c r="F89" s="16">
        <v>0.26500000000000001</v>
      </c>
      <c r="G89" s="16">
        <v>0.125</v>
      </c>
      <c r="H89" s="16">
        <v>0.36</v>
      </c>
      <c r="I89" s="16">
        <v>0.28000000000000003</v>
      </c>
      <c r="J89" s="16">
        <v>0.26</v>
      </c>
      <c r="K89" s="16">
        <v>0.40500000000000003</v>
      </c>
      <c r="L89" s="16">
        <v>0.43</v>
      </c>
      <c r="M89" s="16">
        <v>0.52500000000000002</v>
      </c>
      <c r="N89" s="16">
        <v>0.36</v>
      </c>
    </row>
    <row r="90" spans="1:14" x14ac:dyDescent="0.25">
      <c r="A90" s="95"/>
      <c r="B90" s="4" t="s">
        <v>4</v>
      </c>
      <c r="C90" s="16">
        <v>0.51815789473684204</v>
      </c>
      <c r="D90" s="16">
        <v>0.35184210526315779</v>
      </c>
      <c r="E90" s="16">
        <v>0.29351351351351362</v>
      </c>
      <c r="F90" s="16">
        <v>0.2418421052631578</v>
      </c>
      <c r="G90" s="16">
        <v>0.11763157894736841</v>
      </c>
      <c r="H90" s="16">
        <v>0.36473684210526319</v>
      </c>
      <c r="I90" s="16">
        <v>0.23552631578947361</v>
      </c>
      <c r="J90" s="16">
        <v>0.24081081081081071</v>
      </c>
      <c r="K90" s="16">
        <v>0.4127777777777778</v>
      </c>
      <c r="L90" s="16">
        <v>0.42142857142857137</v>
      </c>
      <c r="M90" s="16">
        <v>0.49192307692307702</v>
      </c>
      <c r="N90" s="16">
        <v>0.37777777777777771</v>
      </c>
    </row>
    <row r="91" spans="1:14" x14ac:dyDescent="0.25">
      <c r="A91" s="95"/>
      <c r="B91" s="4" t="s">
        <v>5</v>
      </c>
      <c r="C91" s="16">
        <v>0.13484435999505179</v>
      </c>
      <c r="D91" s="16">
        <v>9.6977435747171242E-2</v>
      </c>
      <c r="E91" s="16">
        <v>0.1118584476573509</v>
      </c>
      <c r="F91" s="16">
        <v>0.1329469567698599</v>
      </c>
      <c r="G91" s="16">
        <v>0.20465441154543221</v>
      </c>
      <c r="H91" s="16">
        <v>0.17865468491985381</v>
      </c>
      <c r="I91" s="16">
        <v>0.1328013629126793</v>
      </c>
      <c r="J91" s="16">
        <v>0.11802491211553549</v>
      </c>
      <c r="K91" s="16">
        <v>9.4161293567735185E-2</v>
      </c>
      <c r="L91" s="16">
        <v>9.8421402584867118E-2</v>
      </c>
      <c r="M91" s="16">
        <v>0.1017062134097708</v>
      </c>
      <c r="N91" s="16">
        <v>0.1178765107851085</v>
      </c>
    </row>
    <row r="92" spans="1:14" ht="15" customHeight="1" x14ac:dyDescent="0.25">
      <c r="A92" s="95"/>
      <c r="B92" s="4" t="s">
        <v>9</v>
      </c>
      <c r="C92" s="16">
        <v>0.25</v>
      </c>
      <c r="D92" s="16">
        <v>0.11</v>
      </c>
      <c r="E92" s="16">
        <v>0.04</v>
      </c>
      <c r="F92" s="16">
        <v>-0.12</v>
      </c>
      <c r="G92" s="16">
        <v>-0.2</v>
      </c>
      <c r="H92" s="16">
        <v>0</v>
      </c>
      <c r="I92" s="16">
        <v>0.03</v>
      </c>
      <c r="J92" s="16">
        <v>0.03</v>
      </c>
      <c r="K92" s="16">
        <v>0.2</v>
      </c>
      <c r="L92" s="16">
        <v>0.2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0.75</v>
      </c>
      <c r="D93" s="16">
        <v>0.53</v>
      </c>
      <c r="E93" s="16">
        <v>0.5</v>
      </c>
      <c r="F93" s="16">
        <v>0.56999999999999995</v>
      </c>
      <c r="G93" s="16">
        <v>0.56999999999999995</v>
      </c>
      <c r="H93" s="16">
        <v>0.65</v>
      </c>
      <c r="I93" s="16">
        <v>0.48</v>
      </c>
      <c r="J93" s="16">
        <v>0.49</v>
      </c>
      <c r="K93" s="16">
        <v>0.6</v>
      </c>
      <c r="L93" s="16">
        <v>0.62</v>
      </c>
      <c r="M93" s="16">
        <v>0.6</v>
      </c>
      <c r="N93" s="16">
        <v>0.69</v>
      </c>
    </row>
    <row r="94" spans="1:14" x14ac:dyDescent="0.25">
      <c r="A94" s="86" t="s">
        <v>39</v>
      </c>
      <c r="B94" s="5" t="s">
        <v>3</v>
      </c>
      <c r="C94" s="17">
        <v>5.9</v>
      </c>
      <c r="D94" s="17">
        <v>5.7</v>
      </c>
      <c r="E94" s="17">
        <v>5.6</v>
      </c>
      <c r="F94" s="17">
        <v>5.6</v>
      </c>
      <c r="G94" s="17">
        <v>5.6</v>
      </c>
      <c r="H94" s="17">
        <v>5.6</v>
      </c>
      <c r="I94" s="17">
        <v>5.5</v>
      </c>
      <c r="J94" s="17">
        <v>5.4749999999999996</v>
      </c>
      <c r="K94" s="17">
        <v>5.4</v>
      </c>
      <c r="L94" s="17">
        <v>5.72</v>
      </c>
      <c r="M94" s="17">
        <v>6</v>
      </c>
      <c r="N94" s="17">
        <v>6</v>
      </c>
    </row>
    <row r="95" spans="1:14" x14ac:dyDescent="0.25">
      <c r="A95" s="86"/>
      <c r="B95" s="5" t="s">
        <v>4</v>
      </c>
      <c r="C95" s="17">
        <v>5.9171052631578958</v>
      </c>
      <c r="D95" s="17">
        <v>5.7586842105263152</v>
      </c>
      <c r="E95" s="17">
        <v>5.6621052631578932</v>
      </c>
      <c r="F95" s="17">
        <v>5.6736842105263152</v>
      </c>
      <c r="G95" s="17">
        <v>5.6573684210526318</v>
      </c>
      <c r="H95" s="17">
        <v>5.6594594594594598</v>
      </c>
      <c r="I95" s="17">
        <v>5.6024324324324333</v>
      </c>
      <c r="J95" s="17">
        <v>5.533611111111111</v>
      </c>
      <c r="K95" s="17">
        <v>5.4994444444444444</v>
      </c>
      <c r="L95" s="17">
        <v>5.85</v>
      </c>
      <c r="M95" s="17">
        <v>6.0377777777777784</v>
      </c>
      <c r="N95" s="17">
        <v>6.1444444444444457</v>
      </c>
    </row>
    <row r="96" spans="1:14" x14ac:dyDescent="0.25">
      <c r="A96" s="86"/>
      <c r="B96" s="5" t="s">
        <v>5</v>
      </c>
      <c r="C96" s="17">
        <v>0.25505598637900401</v>
      </c>
      <c r="D96" s="17">
        <v>0.32558613301893657</v>
      </c>
      <c r="E96" s="17">
        <v>0.35353166374293532</v>
      </c>
      <c r="F96" s="17">
        <v>0.40457799871131378</v>
      </c>
      <c r="G96" s="17">
        <v>0.43776881601264761</v>
      </c>
      <c r="H96" s="17">
        <v>0.46408180520455838</v>
      </c>
      <c r="I96" s="17">
        <v>0.49329056912289071</v>
      </c>
      <c r="J96" s="17">
        <v>0.47573793973319739</v>
      </c>
      <c r="K96" s="17">
        <v>0.49252088828477658</v>
      </c>
      <c r="L96" s="17">
        <v>0.45171468190236391</v>
      </c>
      <c r="M96" s="17">
        <v>0.48253603558804359</v>
      </c>
      <c r="N96" s="17">
        <v>0.55288984389946938</v>
      </c>
    </row>
    <row r="97" spans="1:14" x14ac:dyDescent="0.25">
      <c r="A97" s="86"/>
      <c r="B97" s="5" t="s">
        <v>9</v>
      </c>
      <c r="C97" s="17">
        <v>5.3</v>
      </c>
      <c r="D97" s="17">
        <v>5</v>
      </c>
      <c r="E97" s="17">
        <v>5</v>
      </c>
      <c r="F97" s="17">
        <v>5</v>
      </c>
      <c r="G97" s="17">
        <v>5</v>
      </c>
      <c r="H97" s="17">
        <v>5</v>
      </c>
      <c r="I97" s="17">
        <v>4.9000000000000004</v>
      </c>
      <c r="J97" s="17">
        <v>4.67</v>
      </c>
      <c r="K97" s="17">
        <v>4.5599999999999996</v>
      </c>
      <c r="L97" s="17">
        <v>5</v>
      </c>
      <c r="M97" s="17">
        <v>5</v>
      </c>
      <c r="N97" s="17">
        <v>5</v>
      </c>
    </row>
    <row r="98" spans="1:14" x14ac:dyDescent="0.25">
      <c r="A98" s="86"/>
      <c r="B98" s="33" t="s">
        <v>10</v>
      </c>
      <c r="C98" s="14">
        <v>6.7</v>
      </c>
      <c r="D98" s="14">
        <v>6.51</v>
      </c>
      <c r="E98" s="14">
        <v>6.47</v>
      </c>
      <c r="F98" s="14">
        <v>6.54</v>
      </c>
      <c r="G98" s="14">
        <v>6.61</v>
      </c>
      <c r="H98" s="14">
        <v>6.62</v>
      </c>
      <c r="I98" s="14">
        <v>6.62</v>
      </c>
      <c r="J98" s="14">
        <v>6.6</v>
      </c>
      <c r="K98" s="14">
        <v>6.6</v>
      </c>
      <c r="L98" s="14">
        <v>7.13</v>
      </c>
      <c r="M98" s="17">
        <v>7.13</v>
      </c>
      <c r="N98" s="17">
        <v>7.13</v>
      </c>
    </row>
    <row r="99" spans="1:14" ht="15" customHeight="1" x14ac:dyDescent="0.25">
      <c r="A99" s="95" t="s">
        <v>40</v>
      </c>
      <c r="B99" s="4" t="s">
        <v>3</v>
      </c>
      <c r="C99" s="16">
        <v>102481.06</v>
      </c>
      <c r="D99" s="16">
        <v>102934</v>
      </c>
      <c r="E99" s="16">
        <v>103257.5</v>
      </c>
      <c r="F99" s="16">
        <v>103461.2</v>
      </c>
      <c r="G99" s="16">
        <v>103519</v>
      </c>
      <c r="H99" s="16">
        <v>103572</v>
      </c>
      <c r="I99" s="16">
        <v>103587.36</v>
      </c>
      <c r="J99" s="16">
        <v>103659.33</v>
      </c>
      <c r="K99" s="16">
        <v>103673</v>
      </c>
      <c r="L99" s="16">
        <v>103470</v>
      </c>
      <c r="M99" s="16">
        <v>103328</v>
      </c>
      <c r="N99" s="16">
        <v>103100.685</v>
      </c>
    </row>
    <row r="100" spans="1:14" x14ac:dyDescent="0.25">
      <c r="A100" s="95"/>
      <c r="B100" s="4" t="s">
        <v>4</v>
      </c>
      <c r="C100" s="16">
        <v>102395.641875</v>
      </c>
      <c r="D100" s="16">
        <v>102859.9903225806</v>
      </c>
      <c r="E100" s="16">
        <v>103185.13099999999</v>
      </c>
      <c r="F100" s="16">
        <v>103333.98586206901</v>
      </c>
      <c r="G100" s="16">
        <v>103500.62310344831</v>
      </c>
      <c r="H100" s="16">
        <v>103497.33642857141</v>
      </c>
      <c r="I100" s="16">
        <v>103571.1903448276</v>
      </c>
      <c r="J100" s="16">
        <v>103658.4017241379</v>
      </c>
      <c r="K100" s="16">
        <v>103633.3979310345</v>
      </c>
      <c r="L100" s="16">
        <v>103407.3722727273</v>
      </c>
      <c r="M100" s="16">
        <v>103294.4742857143</v>
      </c>
      <c r="N100" s="16">
        <v>103215.6035</v>
      </c>
    </row>
    <row r="101" spans="1:14" x14ac:dyDescent="0.25">
      <c r="A101" s="95"/>
      <c r="B101" s="4" t="s">
        <v>5</v>
      </c>
      <c r="C101" s="16">
        <v>767.54498181282509</v>
      </c>
      <c r="D101" s="16">
        <v>1031.4221008280549</v>
      </c>
      <c r="E101" s="16">
        <v>827.86782296388571</v>
      </c>
      <c r="F101" s="16">
        <v>699.92131500883409</v>
      </c>
      <c r="G101" s="16">
        <v>831.27213874752306</v>
      </c>
      <c r="H101" s="16">
        <v>746.82433627060561</v>
      </c>
      <c r="I101" s="16">
        <v>968.31955680772387</v>
      </c>
      <c r="J101" s="16">
        <v>997.2103027627661</v>
      </c>
      <c r="K101" s="16">
        <v>1008.2034750711611</v>
      </c>
      <c r="L101" s="16">
        <v>1237.1687019848091</v>
      </c>
      <c r="M101" s="16">
        <v>1233.885515562813</v>
      </c>
      <c r="N101" s="16">
        <v>1393.2864957747011</v>
      </c>
    </row>
    <row r="102" spans="1:14" x14ac:dyDescent="0.25">
      <c r="A102" s="95"/>
      <c r="B102" s="4" t="s">
        <v>9</v>
      </c>
      <c r="C102" s="16">
        <v>100203</v>
      </c>
      <c r="D102" s="16">
        <v>100041</v>
      </c>
      <c r="E102" s="16">
        <v>101449.8</v>
      </c>
      <c r="F102" s="16">
        <v>101987.3</v>
      </c>
      <c r="G102" s="16">
        <v>101982.85</v>
      </c>
      <c r="H102" s="16">
        <v>101982.09</v>
      </c>
      <c r="I102" s="16">
        <v>101190</v>
      </c>
      <c r="J102" s="16">
        <v>101727</v>
      </c>
      <c r="K102" s="16">
        <v>101900</v>
      </c>
      <c r="L102" s="16">
        <v>100900</v>
      </c>
      <c r="M102" s="16">
        <v>101720</v>
      </c>
      <c r="N102" s="16">
        <v>101756</v>
      </c>
    </row>
    <row r="103" spans="1:14" ht="15.75" thickBot="1" x14ac:dyDescent="0.3">
      <c r="A103" s="99"/>
      <c r="B103" s="7" t="s">
        <v>10</v>
      </c>
      <c r="C103" s="32">
        <v>103746.4</v>
      </c>
      <c r="D103" s="32">
        <v>105669.1</v>
      </c>
      <c r="E103" s="32">
        <v>105600</v>
      </c>
      <c r="F103" s="32">
        <v>104435</v>
      </c>
      <c r="G103" s="32">
        <v>105600</v>
      </c>
      <c r="H103" s="32">
        <v>104810</v>
      </c>
      <c r="I103" s="32">
        <v>105068</v>
      </c>
      <c r="J103" s="32">
        <v>105326</v>
      </c>
      <c r="K103" s="32">
        <v>105584</v>
      </c>
      <c r="L103" s="32">
        <v>105809</v>
      </c>
      <c r="M103" s="32">
        <v>106183</v>
      </c>
      <c r="N103" s="32">
        <v>106713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B025-4D39-4189-AFA8-102F0381B8FC}">
  <dimension ref="A10:N103"/>
  <sheetViews>
    <sheetView topLeftCell="A33" workbookViewId="0">
      <selection activeCell="A30"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46143</v>
      </c>
    </row>
    <row r="11" spans="1:11" ht="15.75" x14ac:dyDescent="0.25">
      <c r="A11" s="1" t="s">
        <v>0</v>
      </c>
      <c r="B11" s="2">
        <v>46143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3141359.5</v>
      </c>
      <c r="D15" s="11">
        <v>3333329.8650000002</v>
      </c>
      <c r="E15" s="11">
        <v>3529717.5</v>
      </c>
      <c r="F15" s="11">
        <v>3729889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3142024.3464000011</v>
      </c>
      <c r="D16" s="13">
        <v>3311921.0956521728</v>
      </c>
      <c r="E16" s="13">
        <v>3504697.3136842102</v>
      </c>
      <c r="F16" s="13">
        <v>3723571.8510526302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87004.261205609146</v>
      </c>
      <c r="D17" s="13">
        <v>120280.5140793789</v>
      </c>
      <c r="E17" s="13">
        <v>177756.91273216601</v>
      </c>
      <c r="F17" s="13">
        <v>231963.47439118841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2879978</v>
      </c>
      <c r="D18" s="13">
        <v>2983168</v>
      </c>
      <c r="E18" s="13">
        <v>3000000</v>
      </c>
      <c r="F18" s="13">
        <v>3000000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3481018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2560000</v>
      </c>
      <c r="D20" s="14">
        <v>2717892.86</v>
      </c>
      <c r="E20" s="14">
        <v>2881986</v>
      </c>
      <c r="F20" s="14">
        <v>3051623.3849999998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2558405.0327450982</v>
      </c>
      <c r="D21" s="14">
        <v>2707631.881041666</v>
      </c>
      <c r="E21" s="14">
        <v>2873319.307317073</v>
      </c>
      <c r="F21" s="14">
        <v>3040859.3835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30591.38812191036</v>
      </c>
      <c r="D22" s="14">
        <v>62063.003522156032</v>
      </c>
      <c r="E22" s="14">
        <v>99732.672364301048</v>
      </c>
      <c r="F22" s="14">
        <v>120497.61294335029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2492431.6800000002</v>
      </c>
      <c r="D23" s="14">
        <v>2499678</v>
      </c>
      <c r="E23" s="14">
        <v>2595582</v>
      </c>
      <c r="F23" s="14">
        <v>2732482.04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2670516</v>
      </c>
      <c r="D24" s="14">
        <v>2832066.71</v>
      </c>
      <c r="E24" s="14">
        <v>3131015.37</v>
      </c>
      <c r="F24" s="14">
        <v>3235578.39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2615397.5</v>
      </c>
      <c r="D25" s="12">
        <v>2755797.24</v>
      </c>
      <c r="E25" s="12">
        <v>2915501.5</v>
      </c>
      <c r="F25" s="12">
        <v>3065765.19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2610931.9622</v>
      </c>
      <c r="D26" s="12">
        <v>2744082.3583333329</v>
      </c>
      <c r="E26" s="12">
        <v>2895309.1342500011</v>
      </c>
      <c r="F26" s="12">
        <v>3054973.3887500009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21674.92165671035</v>
      </c>
      <c r="D27" s="12">
        <v>68110.866802168704</v>
      </c>
      <c r="E27" s="12">
        <v>91901.292086240253</v>
      </c>
      <c r="F27" s="12">
        <v>113679.7044961238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2560084.64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2858651</v>
      </c>
      <c r="E29" s="12">
        <v>3026769</v>
      </c>
      <c r="F29" s="12">
        <v>3232527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-57827.44</v>
      </c>
      <c r="D30" s="14">
        <v>-47965</v>
      </c>
      <c r="E30" s="14">
        <v>-37932.17</v>
      </c>
      <c r="F30" s="14">
        <v>-13841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-54639.545576923068</v>
      </c>
      <c r="D31" s="14">
        <v>-42979.987346938782</v>
      </c>
      <c r="E31" s="14">
        <v>-30630.61658536586</v>
      </c>
      <c r="F31" s="14">
        <v>-13865.021951219511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23128.299083442482</v>
      </c>
      <c r="D32" s="14">
        <v>41505.088760398241</v>
      </c>
      <c r="E32" s="14">
        <v>47883.312214955396</v>
      </c>
      <c r="F32" s="14">
        <v>52128.666304974329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-101669</v>
      </c>
      <c r="D33" s="14">
        <v>-119889.49</v>
      </c>
      <c r="E33" s="14">
        <v>-186322.66</v>
      </c>
      <c r="F33" s="14">
        <v>-134703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23238.29</v>
      </c>
      <c r="D34" s="14">
        <v>59500.2</v>
      </c>
      <c r="E34" s="14">
        <v>46344.9</v>
      </c>
      <c r="F34" s="14">
        <v>88239.3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</v>
      </c>
      <c r="D35" s="12">
        <v>86.45</v>
      </c>
      <c r="E35" s="12">
        <v>89</v>
      </c>
      <c r="F35" s="12">
        <v>90.7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83.052352941176466</v>
      </c>
      <c r="D36" s="12">
        <v>86.274791666666658</v>
      </c>
      <c r="E36" s="12">
        <v>88.567441860465109</v>
      </c>
      <c r="F36" s="12">
        <v>90.590465116279063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1.1907570503428391</v>
      </c>
      <c r="D37" s="12">
        <v>1.9425000228191709</v>
      </c>
      <c r="E37" s="12">
        <v>2.522137314549723</v>
      </c>
      <c r="F37" s="12">
        <v>3.0663876323533179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80.319999999999993</v>
      </c>
      <c r="D38" s="12">
        <v>82.73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87.2</v>
      </c>
      <c r="D39" s="12">
        <v>92.6</v>
      </c>
      <c r="E39" s="12">
        <v>95.23</v>
      </c>
      <c r="F39" s="12">
        <v>99.18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-1051992.1100000001</v>
      </c>
      <c r="D40" s="14">
        <v>-1056196.93</v>
      </c>
      <c r="E40" s="14">
        <v>-986384</v>
      </c>
      <c r="F40" s="14">
        <v>-1018143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-1058273.6482500001</v>
      </c>
      <c r="D41" s="14">
        <v>-1040056.835714285</v>
      </c>
      <c r="E41" s="14">
        <v>-930577.28103448299</v>
      </c>
      <c r="F41" s="14">
        <v>-935384.58689655166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174918.7638799875</v>
      </c>
      <c r="D42" s="14">
        <v>236780.5421965408</v>
      </c>
      <c r="E42" s="14">
        <v>458110.86546688748</v>
      </c>
      <c r="F42" s="14">
        <v>470251.36080303107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-1637464.21</v>
      </c>
      <c r="D43" s="14">
        <v>-1647189.58</v>
      </c>
      <c r="E43" s="14">
        <v>-1592193.64</v>
      </c>
      <c r="F43" s="14">
        <v>-1567924.08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-500000</v>
      </c>
      <c r="D44" s="30">
        <v>-380332.85</v>
      </c>
      <c r="E44" s="30">
        <v>1037351</v>
      </c>
      <c r="F44" s="30">
        <v>996742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4.8099999999999996</v>
      </c>
      <c r="D45" s="12">
        <v>4.5999999999999996</v>
      </c>
      <c r="E45" s="12">
        <v>4.4700000000000006</v>
      </c>
      <c r="F45" s="12">
        <v>4.3450000000000006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4.8418181818181818</v>
      </c>
      <c r="D46" s="12">
        <v>4.6144827586206896</v>
      </c>
      <c r="E46" s="12">
        <v>4.4703571428571429</v>
      </c>
      <c r="F46" s="12">
        <v>4.3060714285714274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0.57599074724260202</v>
      </c>
      <c r="D47" s="12">
        <v>0.50023984395271059</v>
      </c>
      <c r="E47" s="12">
        <v>0.71209904712059069</v>
      </c>
      <c r="F47" s="12">
        <v>0.77178647635169484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5.91</v>
      </c>
      <c r="D49" s="12">
        <v>5.88</v>
      </c>
      <c r="E49" s="12">
        <v>6.4</v>
      </c>
      <c r="F49" s="12">
        <v>6.2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4.75</v>
      </c>
      <c r="D50" s="14">
        <v>4</v>
      </c>
      <c r="E50" s="14">
        <v>3.74</v>
      </c>
      <c r="F50" s="14">
        <v>3.6349999999999998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4.6946153846153846</v>
      </c>
      <c r="D51" s="14">
        <v>4.0335294117647074</v>
      </c>
      <c r="E51" s="14">
        <v>3.8231249999999992</v>
      </c>
      <c r="F51" s="14">
        <v>3.6743749999999999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0.54625927020362852</v>
      </c>
      <c r="D52" s="14">
        <v>0.36185450242730982</v>
      </c>
      <c r="E52" s="14">
        <v>0.54217862489250046</v>
      </c>
      <c r="F52" s="14">
        <v>0.56333647482740523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3.8</v>
      </c>
      <c r="D53" s="14">
        <v>3.2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5.8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13560640.795</v>
      </c>
      <c r="D55" s="12">
        <v>14414980.025</v>
      </c>
      <c r="E55" s="12">
        <v>15303860.91</v>
      </c>
      <c r="F55" s="12">
        <v>16280843.630000001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13525656.16045454</v>
      </c>
      <c r="D56" s="12">
        <v>14396014.43025</v>
      </c>
      <c r="E56" s="12">
        <v>15281308.488421051</v>
      </c>
      <c r="F56" s="12">
        <v>16260731.734594589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221014.5712047946</v>
      </c>
      <c r="D57" s="12">
        <v>303015.72095297789</v>
      </c>
      <c r="E57" s="12">
        <v>378978.72326943511</v>
      </c>
      <c r="F57" s="12">
        <v>461287.53836079378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13246038.51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13817856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78</v>
      </c>
      <c r="D63" s="9" t="s">
        <v>79</v>
      </c>
      <c r="E63" s="9" t="s">
        <v>80</v>
      </c>
      <c r="F63" s="9" t="s">
        <v>81</v>
      </c>
      <c r="G63" s="9" t="s">
        <v>82</v>
      </c>
      <c r="H63" s="9" t="s">
        <v>83</v>
      </c>
      <c r="I63" s="9" t="s">
        <v>84</v>
      </c>
      <c r="J63" s="9" t="s">
        <v>85</v>
      </c>
      <c r="K63" s="9" t="s">
        <v>86</v>
      </c>
      <c r="L63" s="9" t="s">
        <v>87</v>
      </c>
      <c r="M63" s="9" t="s">
        <v>88</v>
      </c>
      <c r="N63" s="9" t="s">
        <v>89</v>
      </c>
    </row>
    <row r="64" spans="1:14" ht="15" customHeight="1" x14ac:dyDescent="0.25">
      <c r="A64" s="94" t="s">
        <v>11</v>
      </c>
      <c r="B64" s="4" t="s">
        <v>3</v>
      </c>
      <c r="C64" s="16">
        <v>250276</v>
      </c>
      <c r="D64" s="16">
        <v>249368.5</v>
      </c>
      <c r="E64" s="16">
        <v>270627.5</v>
      </c>
      <c r="F64" s="16">
        <v>235636.65</v>
      </c>
      <c r="G64" s="16">
        <v>235169.005</v>
      </c>
      <c r="H64" s="16">
        <v>286517</v>
      </c>
      <c r="I64" s="16">
        <v>245772</v>
      </c>
      <c r="J64" s="16">
        <v>319874.78000000003</v>
      </c>
      <c r="K64" s="16">
        <v>345503.15</v>
      </c>
      <c r="L64" s="16">
        <v>236317</v>
      </c>
      <c r="M64" s="16">
        <v>247044.405</v>
      </c>
      <c r="N64" s="16">
        <v>285537</v>
      </c>
    </row>
    <row r="65" spans="1:14" x14ac:dyDescent="0.25">
      <c r="A65" s="95"/>
      <c r="B65" s="4" t="s">
        <v>4</v>
      </c>
      <c r="C65" s="16">
        <v>250767.25612244901</v>
      </c>
      <c r="D65" s="16">
        <v>249135.1983333333</v>
      </c>
      <c r="E65" s="16">
        <v>270318.64729166671</v>
      </c>
      <c r="F65" s="16">
        <v>236208.67191489361</v>
      </c>
      <c r="G65" s="16">
        <v>237937.15521739129</v>
      </c>
      <c r="H65" s="16">
        <v>284882.46595744678</v>
      </c>
      <c r="I65" s="16">
        <v>245013.03234042559</v>
      </c>
      <c r="J65" s="16">
        <v>322738.18913043471</v>
      </c>
      <c r="K65" s="16">
        <v>338667.56027777778</v>
      </c>
      <c r="L65" s="16">
        <v>237220.58749999999</v>
      </c>
      <c r="M65" s="16">
        <v>247117.56611111111</v>
      </c>
      <c r="N65" s="16">
        <v>283733.1617647059</v>
      </c>
    </row>
    <row r="66" spans="1:14" x14ac:dyDescent="0.25">
      <c r="A66" s="95"/>
      <c r="B66" s="4" t="s">
        <v>5</v>
      </c>
      <c r="C66" s="16">
        <v>7567.752273816136</v>
      </c>
      <c r="D66" s="16">
        <v>10614.709031955121</v>
      </c>
      <c r="E66" s="16">
        <v>12980.79908243986</v>
      </c>
      <c r="F66" s="16">
        <v>9716.0329107716789</v>
      </c>
      <c r="G66" s="16">
        <v>9810.6254642141976</v>
      </c>
      <c r="H66" s="16">
        <v>14296.326297266431</v>
      </c>
      <c r="I66" s="16">
        <v>15950.020149299149</v>
      </c>
      <c r="J66" s="16">
        <v>16577.805646964629</v>
      </c>
      <c r="K66" s="16">
        <v>29476.76133289907</v>
      </c>
      <c r="L66" s="16">
        <v>8875.2419016212498</v>
      </c>
      <c r="M66" s="16">
        <v>9687.2092775206238</v>
      </c>
      <c r="N66" s="16">
        <v>19439.20768616283</v>
      </c>
    </row>
    <row r="67" spans="1:14" ht="15" customHeight="1" x14ac:dyDescent="0.25">
      <c r="A67" s="95"/>
      <c r="B67" s="4" t="s">
        <v>9</v>
      </c>
      <c r="C67" s="16">
        <v>230106</v>
      </c>
      <c r="D67" s="16">
        <v>222196</v>
      </c>
      <c r="E67" s="16">
        <v>234252</v>
      </c>
      <c r="F67" s="16">
        <v>211601</v>
      </c>
      <c r="G67" s="16">
        <v>214948</v>
      </c>
      <c r="H67" s="16">
        <v>242442</v>
      </c>
      <c r="I67" s="16">
        <v>165418.12</v>
      </c>
      <c r="J67" s="16">
        <v>289500</v>
      </c>
      <c r="K67" s="16">
        <v>238947</v>
      </c>
      <c r="L67" s="16">
        <v>214331</v>
      </c>
      <c r="M67" s="16">
        <v>226419</v>
      </c>
      <c r="N67" s="16">
        <v>238077.49</v>
      </c>
    </row>
    <row r="68" spans="1:14" x14ac:dyDescent="0.25">
      <c r="A68" s="95"/>
      <c r="B68" s="4" t="s">
        <v>10</v>
      </c>
      <c r="C68" s="16">
        <v>271374</v>
      </c>
      <c r="D68" s="16">
        <v>269703.52</v>
      </c>
      <c r="E68" s="16">
        <v>310450</v>
      </c>
      <c r="F68" s="16">
        <v>264330</v>
      </c>
      <c r="G68" s="16">
        <v>271500</v>
      </c>
      <c r="H68" s="16">
        <v>325150</v>
      </c>
      <c r="I68" s="16">
        <v>280420</v>
      </c>
      <c r="J68" s="16">
        <v>374110</v>
      </c>
      <c r="K68" s="16">
        <v>373474</v>
      </c>
      <c r="L68" s="16">
        <v>256514</v>
      </c>
      <c r="M68" s="16">
        <v>271062</v>
      </c>
      <c r="N68" s="16">
        <v>343620</v>
      </c>
    </row>
    <row r="69" spans="1:14" ht="15" customHeight="1" x14ac:dyDescent="0.25">
      <c r="A69" s="86" t="s">
        <v>6</v>
      </c>
      <c r="B69" s="5" t="s">
        <v>3</v>
      </c>
      <c r="C69" s="17">
        <v>195009.27</v>
      </c>
      <c r="D69" s="17">
        <v>191018.6</v>
      </c>
      <c r="E69" s="17">
        <v>219975</v>
      </c>
      <c r="F69" s="17">
        <v>191277.95</v>
      </c>
      <c r="G69" s="17">
        <v>193035.61</v>
      </c>
      <c r="H69" s="17">
        <v>246387.72</v>
      </c>
      <c r="I69" s="17">
        <v>191197.75</v>
      </c>
      <c r="J69" s="17">
        <v>268634.51</v>
      </c>
      <c r="K69" s="17">
        <v>293776.5</v>
      </c>
      <c r="L69" s="17">
        <v>172097</v>
      </c>
      <c r="M69" s="17">
        <v>208407.65</v>
      </c>
      <c r="N69" s="17">
        <v>245290</v>
      </c>
    </row>
    <row r="70" spans="1:14" x14ac:dyDescent="0.25">
      <c r="A70" s="86"/>
      <c r="B70" s="5" t="s">
        <v>4</v>
      </c>
      <c r="C70" s="17">
        <v>194973.58632653061</v>
      </c>
      <c r="D70" s="17">
        <v>192529.62937499999</v>
      </c>
      <c r="E70" s="17">
        <v>220778.02217391299</v>
      </c>
      <c r="F70" s="17">
        <v>191245.30043478261</v>
      </c>
      <c r="G70" s="17">
        <v>194745.21957446809</v>
      </c>
      <c r="H70" s="17">
        <v>246103.61304347831</v>
      </c>
      <c r="I70" s="17">
        <v>191760.54239130439</v>
      </c>
      <c r="J70" s="17">
        <v>265614.78239130432</v>
      </c>
      <c r="K70" s="17">
        <v>294535.65371428581</v>
      </c>
      <c r="L70" s="17">
        <v>174493.7791891892</v>
      </c>
      <c r="M70" s="17">
        <v>208658.0988888889</v>
      </c>
      <c r="N70" s="17">
        <v>242367.45617647059</v>
      </c>
    </row>
    <row r="71" spans="1:14" x14ac:dyDescent="0.25">
      <c r="A71" s="86"/>
      <c r="B71" s="5" t="s">
        <v>5</v>
      </c>
      <c r="C71" s="17">
        <v>6140.9503886853363</v>
      </c>
      <c r="D71" s="17">
        <v>8551.0702184556485</v>
      </c>
      <c r="E71" s="17">
        <v>5166.3952620130349</v>
      </c>
      <c r="F71" s="17">
        <v>5139.7690823490229</v>
      </c>
      <c r="G71" s="17">
        <v>8766.2548683164841</v>
      </c>
      <c r="H71" s="17">
        <v>9755.7419366934555</v>
      </c>
      <c r="I71" s="17">
        <v>8361.6741577677367</v>
      </c>
      <c r="J71" s="17">
        <v>12043.23318762425</v>
      </c>
      <c r="K71" s="17">
        <v>12416.57018457406</v>
      </c>
      <c r="L71" s="17">
        <v>8049.9566970786163</v>
      </c>
      <c r="M71" s="17">
        <v>6911.1750374112098</v>
      </c>
      <c r="N71" s="17">
        <v>11099.34406090931</v>
      </c>
    </row>
    <row r="72" spans="1:14" ht="15" customHeight="1" x14ac:dyDescent="0.25">
      <c r="A72" s="86"/>
      <c r="B72" s="5" t="s">
        <v>9</v>
      </c>
      <c r="C72" s="17">
        <v>178601.2</v>
      </c>
      <c r="D72" s="17">
        <v>179534</v>
      </c>
      <c r="E72" s="17">
        <v>212884.17</v>
      </c>
      <c r="F72" s="17">
        <v>182258.24</v>
      </c>
      <c r="G72" s="17">
        <v>175159</v>
      </c>
      <c r="H72" s="17">
        <v>222000</v>
      </c>
      <c r="I72" s="17">
        <v>178948</v>
      </c>
      <c r="J72" s="17">
        <v>236314</v>
      </c>
      <c r="K72" s="17">
        <v>251677.83</v>
      </c>
      <c r="L72" s="17">
        <v>160359.6</v>
      </c>
      <c r="M72" s="17">
        <v>185377</v>
      </c>
      <c r="N72" s="17">
        <v>211920.95</v>
      </c>
    </row>
    <row r="73" spans="1:14" x14ac:dyDescent="0.25">
      <c r="A73" s="86"/>
      <c r="B73" s="5" t="s">
        <v>10</v>
      </c>
      <c r="C73" s="17">
        <v>210118</v>
      </c>
      <c r="D73" s="17">
        <v>215500</v>
      </c>
      <c r="E73" s="17">
        <v>236977</v>
      </c>
      <c r="F73" s="17">
        <v>205800</v>
      </c>
      <c r="G73" s="17">
        <v>218308</v>
      </c>
      <c r="H73" s="17">
        <v>268422</v>
      </c>
      <c r="I73" s="17">
        <v>208437</v>
      </c>
      <c r="J73" s="17">
        <v>290624</v>
      </c>
      <c r="K73" s="17">
        <v>319848</v>
      </c>
      <c r="L73" s="17">
        <v>195537.79</v>
      </c>
      <c r="M73" s="17">
        <v>224483</v>
      </c>
      <c r="N73" s="17">
        <v>257247.59</v>
      </c>
    </row>
    <row r="74" spans="1:14" ht="15" customHeight="1" x14ac:dyDescent="0.25">
      <c r="A74" s="95" t="s">
        <v>7</v>
      </c>
      <c r="B74" s="4" t="s">
        <v>3</v>
      </c>
      <c r="C74" s="16">
        <v>241568</v>
      </c>
      <c r="D74" s="16">
        <v>236372.5</v>
      </c>
      <c r="E74" s="16">
        <v>226354</v>
      </c>
      <c r="F74" s="16">
        <v>206482.28</v>
      </c>
      <c r="G74" s="16">
        <v>199979</v>
      </c>
      <c r="H74" s="16">
        <v>206792.38</v>
      </c>
      <c r="I74" s="16">
        <v>204910.965</v>
      </c>
      <c r="J74" s="16">
        <v>246253.09</v>
      </c>
      <c r="K74" s="16">
        <v>201822.32</v>
      </c>
      <c r="L74" s="16">
        <v>204734.3</v>
      </c>
      <c r="M74" s="16">
        <v>216372.33</v>
      </c>
      <c r="N74" s="16">
        <v>222837.52</v>
      </c>
    </row>
    <row r="75" spans="1:14" x14ac:dyDescent="0.25">
      <c r="A75" s="95"/>
      <c r="B75" s="4" t="s">
        <v>4</v>
      </c>
      <c r="C75" s="16">
        <v>239403.4366666667</v>
      </c>
      <c r="D75" s="16">
        <v>234902.28875000001</v>
      </c>
      <c r="E75" s="16">
        <v>235358.03255319141</v>
      </c>
      <c r="F75" s="16">
        <v>207516.73499999999</v>
      </c>
      <c r="G75" s="16">
        <v>202689.93369565209</v>
      </c>
      <c r="H75" s="16">
        <v>205621.52456521741</v>
      </c>
      <c r="I75" s="16">
        <v>205262.64217391299</v>
      </c>
      <c r="J75" s="16">
        <v>248264.65386363631</v>
      </c>
      <c r="K75" s="16">
        <v>204816.07216216219</v>
      </c>
      <c r="L75" s="16">
        <v>207856.13555555549</v>
      </c>
      <c r="M75" s="16">
        <v>231673.43305555559</v>
      </c>
      <c r="N75" s="16">
        <v>225764.57885714289</v>
      </c>
    </row>
    <row r="76" spans="1:14" x14ac:dyDescent="0.25">
      <c r="A76" s="95"/>
      <c r="B76" s="4" t="s">
        <v>5</v>
      </c>
      <c r="C76" s="16">
        <v>15378.56210373075</v>
      </c>
      <c r="D76" s="16">
        <v>12737.56546416044</v>
      </c>
      <c r="E76" s="16">
        <v>25143.967263980601</v>
      </c>
      <c r="F76" s="16">
        <v>5794.4884768985412</v>
      </c>
      <c r="G76" s="16">
        <v>8397.7086120428903</v>
      </c>
      <c r="H76" s="16">
        <v>7156.583157834687</v>
      </c>
      <c r="I76" s="16">
        <v>6955.3874817882979</v>
      </c>
      <c r="J76" s="16">
        <v>16405.801210874499</v>
      </c>
      <c r="K76" s="16">
        <v>11738.525123404819</v>
      </c>
      <c r="L76" s="16">
        <v>12709.825108015</v>
      </c>
      <c r="M76" s="16">
        <v>31478.022196746992</v>
      </c>
      <c r="N76" s="16">
        <v>12404.56361761309</v>
      </c>
    </row>
    <row r="77" spans="1:14" ht="15" customHeight="1" x14ac:dyDescent="0.25">
      <c r="A77" s="95"/>
      <c r="B77" s="4" t="s">
        <v>9</v>
      </c>
      <c r="C77" s="16">
        <v>192597</v>
      </c>
      <c r="D77" s="16">
        <v>197668</v>
      </c>
      <c r="E77" s="16">
        <v>186000</v>
      </c>
      <c r="F77" s="16">
        <v>198000</v>
      </c>
      <c r="G77" s="16">
        <v>186676.72</v>
      </c>
      <c r="H77" s="16">
        <v>190000</v>
      </c>
      <c r="I77" s="16">
        <v>192575</v>
      </c>
      <c r="J77" s="16">
        <v>223506</v>
      </c>
      <c r="K77" s="16">
        <v>183000</v>
      </c>
      <c r="L77" s="16">
        <v>189035.3</v>
      </c>
      <c r="M77" s="16">
        <v>191297.1</v>
      </c>
      <c r="N77" s="16">
        <v>206227</v>
      </c>
    </row>
    <row r="78" spans="1:14" x14ac:dyDescent="0.25">
      <c r="A78" s="95"/>
      <c r="B78" s="4" t="s">
        <v>10</v>
      </c>
      <c r="C78" s="16">
        <v>268983</v>
      </c>
      <c r="D78" s="16">
        <v>270314.09999999998</v>
      </c>
      <c r="E78" s="16">
        <v>308500</v>
      </c>
      <c r="F78" s="16">
        <v>225256</v>
      </c>
      <c r="G78" s="16">
        <v>222572</v>
      </c>
      <c r="H78" s="16">
        <v>224000</v>
      </c>
      <c r="I78" s="16">
        <v>222208</v>
      </c>
      <c r="J78" s="16">
        <v>308580</v>
      </c>
      <c r="K78" s="16">
        <v>239072.2</v>
      </c>
      <c r="L78" s="16">
        <v>240870</v>
      </c>
      <c r="M78" s="16">
        <v>310709</v>
      </c>
      <c r="N78" s="16">
        <v>262433</v>
      </c>
    </row>
    <row r="79" spans="1:14" x14ac:dyDescent="0.25">
      <c r="A79" s="86" t="s">
        <v>8</v>
      </c>
      <c r="B79" s="5" t="s">
        <v>3</v>
      </c>
      <c r="C79" s="17">
        <v>-46517</v>
      </c>
      <c r="D79" s="17">
        <v>-48359</v>
      </c>
      <c r="E79" s="17">
        <v>-8536.23</v>
      </c>
      <c r="F79" s="17">
        <v>-16622</v>
      </c>
      <c r="G79" s="17">
        <v>-9000</v>
      </c>
      <c r="H79" s="17">
        <v>39100</v>
      </c>
      <c r="I79" s="17">
        <v>-11707</v>
      </c>
      <c r="J79" s="17">
        <v>23567</v>
      </c>
      <c r="K79" s="17">
        <v>92427.35</v>
      </c>
      <c r="L79" s="17">
        <v>-29172.89</v>
      </c>
      <c r="M79" s="17">
        <v>-9500</v>
      </c>
      <c r="N79" s="17">
        <v>16901.650000000001</v>
      </c>
    </row>
    <row r="80" spans="1:14" x14ac:dyDescent="0.25">
      <c r="A80" s="86"/>
      <c r="B80" s="5" t="s">
        <v>4</v>
      </c>
      <c r="C80" s="17">
        <v>-42390.193725490193</v>
      </c>
      <c r="D80" s="17">
        <v>-41573.106000000007</v>
      </c>
      <c r="E80" s="17">
        <v>-16308.0412</v>
      </c>
      <c r="F80" s="17">
        <v>-15926.047551020411</v>
      </c>
      <c r="G80" s="17">
        <v>-8220.0734693877566</v>
      </c>
      <c r="H80" s="17">
        <v>38130.972857142857</v>
      </c>
      <c r="I80" s="17">
        <v>-12802.308333333331</v>
      </c>
      <c r="J80" s="17">
        <v>15456.154489795919</v>
      </c>
      <c r="K80" s="17">
        <v>83270.610249999998</v>
      </c>
      <c r="L80" s="17">
        <v>-29717.026750000001</v>
      </c>
      <c r="M80" s="17">
        <v>-22464.420249999999</v>
      </c>
      <c r="N80" s="17">
        <v>17081.181891891891</v>
      </c>
    </row>
    <row r="81" spans="1:14" x14ac:dyDescent="0.25">
      <c r="A81" s="86"/>
      <c r="B81" s="5" t="s">
        <v>5</v>
      </c>
      <c r="C81" s="17">
        <v>18254.64082640225</v>
      </c>
      <c r="D81" s="17">
        <v>21108.532154941131</v>
      </c>
      <c r="E81" s="17">
        <v>29667.761406787951</v>
      </c>
      <c r="F81" s="17">
        <v>7675.6466389097386</v>
      </c>
      <c r="G81" s="17">
        <v>8904.0805932443018</v>
      </c>
      <c r="H81" s="17">
        <v>16414.49248122867</v>
      </c>
      <c r="I81" s="17">
        <v>9237.7960482676081</v>
      </c>
      <c r="J81" s="17">
        <v>26503.74902394212</v>
      </c>
      <c r="K81" s="17">
        <v>28782.834297338999</v>
      </c>
      <c r="L81" s="17">
        <v>20321.19610819652</v>
      </c>
      <c r="M81" s="17">
        <v>28659.722528139759</v>
      </c>
      <c r="N81" s="17">
        <v>18001.488992988401</v>
      </c>
    </row>
    <row r="82" spans="1:14" x14ac:dyDescent="0.25">
      <c r="A82" s="86"/>
      <c r="B82" s="5" t="s">
        <v>9</v>
      </c>
      <c r="C82" s="17">
        <v>-75288</v>
      </c>
      <c r="D82" s="17">
        <v>-79276.899999999994</v>
      </c>
      <c r="E82" s="17">
        <v>-91000</v>
      </c>
      <c r="F82" s="17">
        <v>-31294.23</v>
      </c>
      <c r="G82" s="17">
        <v>-28942</v>
      </c>
      <c r="H82" s="17">
        <v>-10000</v>
      </c>
      <c r="I82" s="17">
        <v>-34193</v>
      </c>
      <c r="J82" s="17">
        <v>-64375</v>
      </c>
      <c r="K82" s="17">
        <v>819.86</v>
      </c>
      <c r="L82" s="17">
        <v>-71370</v>
      </c>
      <c r="M82" s="17">
        <v>-96276</v>
      </c>
      <c r="N82" s="17">
        <v>-40156.230000000003</v>
      </c>
    </row>
    <row r="83" spans="1:14" x14ac:dyDescent="0.25">
      <c r="A83" s="86"/>
      <c r="B83" s="33" t="s">
        <v>10</v>
      </c>
      <c r="C83" s="14">
        <v>17000</v>
      </c>
      <c r="D83" s="14">
        <v>40000</v>
      </c>
      <c r="E83" s="14">
        <v>68499.179999999993</v>
      </c>
      <c r="F83" s="14">
        <v>12896.07</v>
      </c>
      <c r="G83" s="14">
        <v>21175</v>
      </c>
      <c r="H83" s="14">
        <v>89661</v>
      </c>
      <c r="I83" s="14">
        <v>14442</v>
      </c>
      <c r="J83" s="14">
        <v>108275</v>
      </c>
      <c r="K83" s="14">
        <v>125658.62</v>
      </c>
      <c r="L83" s="14">
        <v>54444</v>
      </c>
      <c r="M83" s="17">
        <v>9451.31</v>
      </c>
      <c r="N83" s="17">
        <v>77946</v>
      </c>
    </row>
    <row r="84" spans="1:14" ht="15" customHeight="1" x14ac:dyDescent="0.25">
      <c r="A84" s="95" t="s">
        <v>32</v>
      </c>
      <c r="B84" s="4" t="s">
        <v>3</v>
      </c>
      <c r="C84" s="16">
        <v>-131304</v>
      </c>
      <c r="D84" s="16">
        <v>-120000</v>
      </c>
      <c r="E84" s="16">
        <v>-104446.85</v>
      </c>
      <c r="F84" s="16">
        <v>-98477.43</v>
      </c>
      <c r="G84" s="16">
        <v>-90389</v>
      </c>
      <c r="H84" s="16">
        <v>-55000</v>
      </c>
      <c r="I84" s="16">
        <v>-94636</v>
      </c>
      <c r="J84" s="16">
        <v>-75000</v>
      </c>
      <c r="K84" s="16">
        <v>5392</v>
      </c>
      <c r="L84" s="16">
        <v>-111195.5</v>
      </c>
      <c r="M84" s="16">
        <v>-103615.44</v>
      </c>
      <c r="N84" s="16">
        <v>-65652.27</v>
      </c>
    </row>
    <row r="85" spans="1:14" x14ac:dyDescent="0.25">
      <c r="A85" s="95"/>
      <c r="B85" s="4" t="s">
        <v>4</v>
      </c>
      <c r="C85" s="16">
        <v>-128299.98054054059</v>
      </c>
      <c r="D85" s="16">
        <v>-121957.82942857139</v>
      </c>
      <c r="E85" s="16">
        <v>-105471.4362857143</v>
      </c>
      <c r="F85" s="16">
        <v>-99908.942571428575</v>
      </c>
      <c r="G85" s="16">
        <v>-91948.281714285709</v>
      </c>
      <c r="H85" s="16">
        <v>-55615.428857142862</v>
      </c>
      <c r="I85" s="16">
        <v>-96904.545999999988</v>
      </c>
      <c r="J85" s="16">
        <v>-78932.785142857159</v>
      </c>
      <c r="K85" s="16">
        <v>-365.31258064516118</v>
      </c>
      <c r="L85" s="16">
        <v>-109250.65666666671</v>
      </c>
      <c r="M85" s="16">
        <v>-104254.4393333333</v>
      </c>
      <c r="N85" s="16">
        <v>-72311.094444444432</v>
      </c>
    </row>
    <row r="86" spans="1:14" x14ac:dyDescent="0.25">
      <c r="A86" s="95"/>
      <c r="B86" s="4" t="s">
        <v>5</v>
      </c>
      <c r="C86" s="16">
        <v>20093.034357191758</v>
      </c>
      <c r="D86" s="16">
        <v>31809.17009868547</v>
      </c>
      <c r="E86" s="16">
        <v>29358.11310575344</v>
      </c>
      <c r="F86" s="16">
        <v>18662.916042555418</v>
      </c>
      <c r="G86" s="16">
        <v>16675.728050338788</v>
      </c>
      <c r="H86" s="16">
        <v>25088.130112307481</v>
      </c>
      <c r="I86" s="16">
        <v>16727.36551142911</v>
      </c>
      <c r="J86" s="16">
        <v>33558.515735997753</v>
      </c>
      <c r="K86" s="16">
        <v>32405.346274618842</v>
      </c>
      <c r="L86" s="16">
        <v>36373.140209586003</v>
      </c>
      <c r="M86" s="16">
        <v>48419.448723402813</v>
      </c>
      <c r="N86" s="16">
        <v>21058.519338695271</v>
      </c>
    </row>
    <row r="87" spans="1:14" x14ac:dyDescent="0.25">
      <c r="A87" s="95"/>
      <c r="B87" s="4" t="s">
        <v>9</v>
      </c>
      <c r="C87" s="16">
        <v>-169626</v>
      </c>
      <c r="D87" s="16">
        <v>-210248.84</v>
      </c>
      <c r="E87" s="16">
        <v>-181048</v>
      </c>
      <c r="F87" s="16">
        <v>-134268.70000000001</v>
      </c>
      <c r="G87" s="16">
        <v>-124174.63</v>
      </c>
      <c r="H87" s="16">
        <v>-119559</v>
      </c>
      <c r="I87" s="16">
        <v>-164864.4</v>
      </c>
      <c r="J87" s="16">
        <v>-184567</v>
      </c>
      <c r="K87" s="16">
        <v>-95000</v>
      </c>
      <c r="L87" s="16">
        <v>-169522</v>
      </c>
      <c r="M87" s="16">
        <v>-177266</v>
      </c>
      <c r="N87" s="16">
        <v>-129815.5</v>
      </c>
    </row>
    <row r="88" spans="1:14" ht="15.75" thickBot="1" x14ac:dyDescent="0.3">
      <c r="A88" s="99"/>
      <c r="B88" s="7" t="s">
        <v>10</v>
      </c>
      <c r="C88" s="32">
        <v>-81727</v>
      </c>
      <c r="D88" s="32">
        <v>-52071.31</v>
      </c>
      <c r="E88" s="32">
        <v>-37423</v>
      </c>
      <c r="F88" s="32">
        <v>-56204</v>
      </c>
      <c r="G88" s="32">
        <v>-36307</v>
      </c>
      <c r="H88" s="32">
        <v>-28.97</v>
      </c>
      <c r="I88" s="32">
        <v>-66729</v>
      </c>
      <c r="J88" s="32">
        <v>-6644</v>
      </c>
      <c r="K88" s="32">
        <v>69065.649999999994</v>
      </c>
      <c r="L88" s="32">
        <v>42931</v>
      </c>
      <c r="M88" s="32">
        <v>87791</v>
      </c>
      <c r="N88" s="32">
        <v>-45098.95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0.28499999999999998</v>
      </c>
      <c r="E89" s="16">
        <v>0.27500000000000002</v>
      </c>
      <c r="F89" s="16">
        <v>0.17</v>
      </c>
      <c r="G89" s="16">
        <v>0.35499999999999998</v>
      </c>
      <c r="H89" s="16">
        <v>0.28499999999999998</v>
      </c>
      <c r="I89" s="16">
        <v>0.25</v>
      </c>
      <c r="J89" s="16">
        <v>0.41</v>
      </c>
      <c r="K89" s="16">
        <v>0.42</v>
      </c>
      <c r="L89" s="16">
        <v>0.53</v>
      </c>
      <c r="M89" s="16">
        <v>0.38</v>
      </c>
      <c r="N89" s="16">
        <v>0.39500000000000002</v>
      </c>
    </row>
    <row r="90" spans="1:14" x14ac:dyDescent="0.25">
      <c r="A90" s="95"/>
      <c r="B90" s="4" t="s">
        <v>4</v>
      </c>
      <c r="C90" s="16">
        <v>0.43405405405405401</v>
      </c>
      <c r="D90" s="16">
        <v>0.29888888888888882</v>
      </c>
      <c r="E90" s="16">
        <v>0.23333333333333339</v>
      </c>
      <c r="F90" s="16">
        <v>0.1608333333333333</v>
      </c>
      <c r="G90" s="16">
        <v>0.34666666666666668</v>
      </c>
      <c r="H90" s="16">
        <v>0.25361111111111112</v>
      </c>
      <c r="I90" s="16">
        <v>0.21500000000000011</v>
      </c>
      <c r="J90" s="16">
        <v>0.39400000000000007</v>
      </c>
      <c r="K90" s="16">
        <v>0.41343750000000012</v>
      </c>
      <c r="L90" s="16">
        <v>0.49322580645161301</v>
      </c>
      <c r="M90" s="16">
        <v>0.38838709677419359</v>
      </c>
      <c r="N90" s="16">
        <v>0.40400000000000008</v>
      </c>
    </row>
    <row r="91" spans="1:14" x14ac:dyDescent="0.25">
      <c r="A91" s="95"/>
      <c r="B91" s="4" t="s">
        <v>5</v>
      </c>
      <c r="C91" s="16">
        <v>0.1102638114165663</v>
      </c>
      <c r="D91" s="16">
        <v>9.5910010732614154E-2</v>
      </c>
      <c r="E91" s="16">
        <v>0.1410369759014585</v>
      </c>
      <c r="F91" s="16">
        <v>0.19824047446040299</v>
      </c>
      <c r="G91" s="16">
        <v>0.1793320941716792</v>
      </c>
      <c r="H91" s="16">
        <v>0.1381955711049232</v>
      </c>
      <c r="I91" s="16">
        <v>0.11082805214771729</v>
      </c>
      <c r="J91" s="16">
        <v>0.11700175966499771</v>
      </c>
      <c r="K91" s="16">
        <v>8.5896012713047393E-2</v>
      </c>
      <c r="L91" s="16">
        <v>0.11004202520777211</v>
      </c>
      <c r="M91" s="16">
        <v>9.9803031824140118E-2</v>
      </c>
      <c r="N91" s="16">
        <v>9.1145961001552631E-2</v>
      </c>
    </row>
    <row r="92" spans="1:14" ht="15" customHeight="1" x14ac:dyDescent="0.25">
      <c r="A92" s="95"/>
      <c r="B92" s="4" t="s">
        <v>9</v>
      </c>
      <c r="C92" s="16">
        <v>0.23</v>
      </c>
      <c r="D92" s="16">
        <v>0.11</v>
      </c>
      <c r="E92" s="16">
        <v>-0.15</v>
      </c>
      <c r="F92" s="16">
        <v>-0.24</v>
      </c>
      <c r="G92" s="16">
        <v>-0.15</v>
      </c>
      <c r="H92" s="16">
        <v>0.02</v>
      </c>
      <c r="I92" s="16">
        <v>-0.02</v>
      </c>
      <c r="J92" s="16">
        <v>0.08</v>
      </c>
      <c r="K92" s="16">
        <v>0.2</v>
      </c>
      <c r="L92" s="16">
        <v>0.2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0.71</v>
      </c>
      <c r="D93" s="16">
        <v>0.47</v>
      </c>
      <c r="E93" s="16">
        <v>0.47</v>
      </c>
      <c r="F93" s="16">
        <v>0.56000000000000005</v>
      </c>
      <c r="G93" s="16">
        <v>0.64</v>
      </c>
      <c r="H93" s="16">
        <v>0.59</v>
      </c>
      <c r="I93" s="16">
        <v>0.39</v>
      </c>
      <c r="J93" s="16">
        <v>0.64</v>
      </c>
      <c r="K93" s="16">
        <v>0.57999999999999996</v>
      </c>
      <c r="L93" s="16">
        <v>0.69</v>
      </c>
      <c r="M93" s="16">
        <v>0.65</v>
      </c>
      <c r="N93" s="16">
        <v>0.62</v>
      </c>
    </row>
    <row r="94" spans="1:14" x14ac:dyDescent="0.25">
      <c r="A94" s="86" t="s">
        <v>39</v>
      </c>
      <c r="B94" s="5" t="s">
        <v>3</v>
      </c>
      <c r="C94" s="17">
        <v>5.7949999999999999</v>
      </c>
      <c r="D94" s="17">
        <v>5.63</v>
      </c>
      <c r="E94" s="17">
        <v>5.6</v>
      </c>
      <c r="F94" s="17">
        <v>5.6</v>
      </c>
      <c r="G94" s="17">
        <v>5.5549999999999997</v>
      </c>
      <c r="H94" s="17">
        <v>5.49</v>
      </c>
      <c r="I94" s="17">
        <v>5.49</v>
      </c>
      <c r="J94" s="17">
        <v>5.4</v>
      </c>
      <c r="K94" s="17">
        <v>5.71</v>
      </c>
      <c r="L94" s="17">
        <v>5.9649999999999999</v>
      </c>
      <c r="M94" s="17">
        <v>6.05</v>
      </c>
      <c r="N94" s="17">
        <v>6.1</v>
      </c>
    </row>
    <row r="95" spans="1:14" x14ac:dyDescent="0.25">
      <c r="A95" s="86"/>
      <c r="B95" s="5" t="s">
        <v>4</v>
      </c>
      <c r="C95" s="17">
        <v>5.7905263157894744</v>
      </c>
      <c r="D95" s="17">
        <v>5.6721621621621612</v>
      </c>
      <c r="E95" s="17">
        <v>5.6602702702702716</v>
      </c>
      <c r="F95" s="17">
        <v>5.6375675675675678</v>
      </c>
      <c r="G95" s="17">
        <v>5.6377777777777771</v>
      </c>
      <c r="H95" s="17">
        <v>5.5488888888888876</v>
      </c>
      <c r="I95" s="17">
        <v>5.5327777777777776</v>
      </c>
      <c r="J95" s="17">
        <v>5.5061111111111112</v>
      </c>
      <c r="K95" s="17">
        <v>5.8160000000000016</v>
      </c>
      <c r="L95" s="17">
        <v>6.0290000000000017</v>
      </c>
      <c r="M95" s="17">
        <v>6.195666666666666</v>
      </c>
      <c r="N95" s="17">
        <v>6.1229629629629647</v>
      </c>
    </row>
    <row r="96" spans="1:14" x14ac:dyDescent="0.25">
      <c r="A96" s="86"/>
      <c r="B96" s="5" t="s">
        <v>5</v>
      </c>
      <c r="C96" s="17">
        <v>0.29883510203401692</v>
      </c>
      <c r="D96" s="17">
        <v>0.33911760607604952</v>
      </c>
      <c r="E96" s="17">
        <v>0.42388734409095119</v>
      </c>
      <c r="F96" s="17">
        <v>0.44381180574531692</v>
      </c>
      <c r="G96" s="17">
        <v>0.45235959849350638</v>
      </c>
      <c r="H96" s="17">
        <v>0.45714503967732972</v>
      </c>
      <c r="I96" s="17">
        <v>0.48179195931801538</v>
      </c>
      <c r="J96" s="17">
        <v>0.49242419447219232</v>
      </c>
      <c r="K96" s="17">
        <v>0.45800617372740071</v>
      </c>
      <c r="L96" s="17">
        <v>0.42128170606147708</v>
      </c>
      <c r="M96" s="17">
        <v>0.42601346371255439</v>
      </c>
      <c r="N96" s="17">
        <v>0.38646141030175518</v>
      </c>
    </row>
    <row r="97" spans="1:14" x14ac:dyDescent="0.25">
      <c r="A97" s="86"/>
      <c r="B97" s="5" t="s">
        <v>9</v>
      </c>
      <c r="C97" s="17">
        <v>5</v>
      </c>
      <c r="D97" s="17">
        <v>5</v>
      </c>
      <c r="E97" s="17">
        <v>5</v>
      </c>
      <c r="F97" s="17">
        <v>5</v>
      </c>
      <c r="G97" s="17">
        <v>5</v>
      </c>
      <c r="H97" s="17">
        <v>5</v>
      </c>
      <c r="I97" s="17">
        <v>4.82</v>
      </c>
      <c r="J97" s="17">
        <v>4.71</v>
      </c>
      <c r="K97" s="17">
        <v>5</v>
      </c>
      <c r="L97" s="17">
        <v>5.3</v>
      </c>
      <c r="M97" s="17">
        <v>5.3</v>
      </c>
      <c r="N97" s="17">
        <v>5.3</v>
      </c>
    </row>
    <row r="98" spans="1:14" x14ac:dyDescent="0.25">
      <c r="A98" s="86"/>
      <c r="B98" s="33" t="s">
        <v>10</v>
      </c>
      <c r="C98" s="14">
        <v>6.51</v>
      </c>
      <c r="D98" s="14">
        <v>6.47</v>
      </c>
      <c r="E98" s="14">
        <v>6.54</v>
      </c>
      <c r="F98" s="14">
        <v>6.61</v>
      </c>
      <c r="G98" s="14">
        <v>6.6</v>
      </c>
      <c r="H98" s="14">
        <v>6.6</v>
      </c>
      <c r="I98" s="14">
        <v>6.6</v>
      </c>
      <c r="J98" s="14">
        <v>6.6</v>
      </c>
      <c r="K98" s="14">
        <v>7.1</v>
      </c>
      <c r="L98" s="14">
        <v>7.1</v>
      </c>
      <c r="M98" s="17">
        <v>7.1</v>
      </c>
      <c r="N98" s="17">
        <v>6.93</v>
      </c>
    </row>
    <row r="99" spans="1:14" ht="15" customHeight="1" x14ac:dyDescent="0.25">
      <c r="A99" s="95" t="s">
        <v>40</v>
      </c>
      <c r="B99" s="4" t="s">
        <v>3</v>
      </c>
      <c r="C99" s="16">
        <v>102894</v>
      </c>
      <c r="D99" s="16">
        <v>103165</v>
      </c>
      <c r="E99" s="16">
        <v>103467.1</v>
      </c>
      <c r="F99" s="16">
        <v>103519</v>
      </c>
      <c r="G99" s="16">
        <v>103566.5</v>
      </c>
      <c r="H99" s="16">
        <v>103599.18</v>
      </c>
      <c r="I99" s="16">
        <v>103815.5</v>
      </c>
      <c r="J99" s="16">
        <v>103721.74</v>
      </c>
      <c r="K99" s="16">
        <v>103488.09</v>
      </c>
      <c r="L99" s="16">
        <v>103328</v>
      </c>
      <c r="M99" s="16">
        <v>103141</v>
      </c>
      <c r="N99" s="16">
        <v>103303.12</v>
      </c>
    </row>
    <row r="100" spans="1:14" x14ac:dyDescent="0.25">
      <c r="A100" s="95"/>
      <c r="B100" s="4" t="s">
        <v>4</v>
      </c>
      <c r="C100" s="16">
        <v>102812.04766666669</v>
      </c>
      <c r="D100" s="16">
        <v>103189.8313793104</v>
      </c>
      <c r="E100" s="16">
        <v>103447.7960714286</v>
      </c>
      <c r="F100" s="16">
        <v>103584.3889285714</v>
      </c>
      <c r="G100" s="16">
        <v>103551.7653571429</v>
      </c>
      <c r="H100" s="16">
        <v>103708.14464285719</v>
      </c>
      <c r="I100" s="16">
        <v>103908.80892857139</v>
      </c>
      <c r="J100" s="16">
        <v>103900.2732142857</v>
      </c>
      <c r="K100" s="16">
        <v>103762.60565217389</v>
      </c>
      <c r="L100" s="16">
        <v>103516.5991304348</v>
      </c>
      <c r="M100" s="16">
        <v>103450.7073913043</v>
      </c>
      <c r="N100" s="16">
        <v>103602.6531818182</v>
      </c>
    </row>
    <row r="101" spans="1:14" x14ac:dyDescent="0.25">
      <c r="A101" s="95"/>
      <c r="B101" s="4" t="s">
        <v>5</v>
      </c>
      <c r="C101" s="16">
        <v>786.87628589331985</v>
      </c>
      <c r="D101" s="16">
        <v>703.18500774142683</v>
      </c>
      <c r="E101" s="16">
        <v>701.53196590054881</v>
      </c>
      <c r="F101" s="16">
        <v>772.16342387183806</v>
      </c>
      <c r="G101" s="16">
        <v>1012.134012384622</v>
      </c>
      <c r="H101" s="16">
        <v>1064.360003599739</v>
      </c>
      <c r="I101" s="16">
        <v>1115.2126794617011</v>
      </c>
      <c r="J101" s="16">
        <v>1168.696809084101</v>
      </c>
      <c r="K101" s="16">
        <v>1208.058600271248</v>
      </c>
      <c r="L101" s="16">
        <v>1263.07547570463</v>
      </c>
      <c r="M101" s="16">
        <v>1327.052162156331</v>
      </c>
      <c r="N101" s="16">
        <v>1459.9135874929491</v>
      </c>
    </row>
    <row r="102" spans="1:14" x14ac:dyDescent="0.25">
      <c r="A102" s="95"/>
      <c r="B102" s="4" t="s">
        <v>9</v>
      </c>
      <c r="C102" s="16">
        <v>100041</v>
      </c>
      <c r="D102" s="16">
        <v>101449.8</v>
      </c>
      <c r="E102" s="16">
        <v>102300</v>
      </c>
      <c r="F102" s="16">
        <v>102300</v>
      </c>
      <c r="G102" s="16">
        <v>100638</v>
      </c>
      <c r="H102" s="16">
        <v>101190</v>
      </c>
      <c r="I102" s="16">
        <v>101727</v>
      </c>
      <c r="J102" s="16">
        <v>102069</v>
      </c>
      <c r="K102" s="16">
        <v>101815</v>
      </c>
      <c r="L102" s="16">
        <v>101815</v>
      </c>
      <c r="M102" s="16">
        <v>101728</v>
      </c>
      <c r="N102" s="16">
        <v>101409.32</v>
      </c>
    </row>
    <row r="103" spans="1:14" ht="15.75" thickBot="1" x14ac:dyDescent="0.3">
      <c r="A103" s="99"/>
      <c r="B103" s="7" t="s">
        <v>10</v>
      </c>
      <c r="C103" s="32">
        <v>104349</v>
      </c>
      <c r="D103" s="32">
        <v>104768</v>
      </c>
      <c r="E103" s="32">
        <v>105037</v>
      </c>
      <c r="F103" s="32">
        <v>105411</v>
      </c>
      <c r="G103" s="32">
        <v>105786</v>
      </c>
      <c r="H103" s="32">
        <v>106260</v>
      </c>
      <c r="I103" s="32">
        <v>106528</v>
      </c>
      <c r="J103" s="32">
        <v>106590</v>
      </c>
      <c r="K103" s="32">
        <v>106092</v>
      </c>
      <c r="L103" s="32">
        <v>106315</v>
      </c>
      <c r="M103" s="32">
        <v>106639</v>
      </c>
      <c r="N103" s="32">
        <v>106993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42552</v>
      </c>
      <c r="C10" s="3"/>
    </row>
    <row r="11" spans="1:6" ht="15.75" x14ac:dyDescent="0.25">
      <c r="A11" s="1" t="s">
        <v>0</v>
      </c>
      <c r="B11" s="2">
        <v>42552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1275728.8600000001</v>
      </c>
      <c r="D15" s="11">
        <v>1372822.5</v>
      </c>
      <c r="E15" s="11">
        <v>1475502.5</v>
      </c>
      <c r="F15" s="11">
        <v>1617180</v>
      </c>
    </row>
    <row r="16" spans="1:6" x14ac:dyDescent="0.25">
      <c r="A16" s="95"/>
      <c r="B16" s="12" t="s">
        <v>4</v>
      </c>
      <c r="C16" s="13">
        <v>1277980.0900000001</v>
      </c>
      <c r="D16" s="13">
        <v>1368737.9</v>
      </c>
      <c r="E16" s="13">
        <v>1476639.59</v>
      </c>
      <c r="F16" s="13">
        <v>1605745.08</v>
      </c>
    </row>
    <row r="17" spans="1:6" x14ac:dyDescent="0.25">
      <c r="A17" s="95"/>
      <c r="B17" s="12" t="s">
        <v>5</v>
      </c>
      <c r="C17" s="13">
        <v>36746.639999999999</v>
      </c>
      <c r="D17" s="13">
        <v>47104.69</v>
      </c>
      <c r="E17" s="13">
        <v>58478.61</v>
      </c>
      <c r="F17" s="13">
        <v>82213.11</v>
      </c>
    </row>
    <row r="18" spans="1:6" x14ac:dyDescent="0.25">
      <c r="A18" s="95"/>
      <c r="B18" s="12" t="s">
        <v>9</v>
      </c>
      <c r="C18" s="13">
        <v>1181952</v>
      </c>
      <c r="D18" s="13">
        <v>1263558</v>
      </c>
      <c r="E18" s="13">
        <v>1341071.71</v>
      </c>
      <c r="F18" s="13">
        <v>1397396.72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1578997.22</v>
      </c>
      <c r="F19" s="13">
        <v>1758836.41</v>
      </c>
    </row>
    <row r="20" spans="1:6" ht="15" customHeight="1" x14ac:dyDescent="0.25">
      <c r="A20" s="86" t="s">
        <v>6</v>
      </c>
      <c r="B20" s="5" t="s">
        <v>3</v>
      </c>
      <c r="C20" s="14">
        <v>1085883.51</v>
      </c>
      <c r="D20" s="14">
        <v>1174320</v>
      </c>
      <c r="E20" s="14">
        <v>1266003</v>
      </c>
      <c r="F20" s="14">
        <v>1377455.07</v>
      </c>
    </row>
    <row r="21" spans="1:6" x14ac:dyDescent="0.25">
      <c r="A21" s="86"/>
      <c r="B21" s="5" t="s">
        <v>4</v>
      </c>
      <c r="C21" s="14">
        <v>1084168.23</v>
      </c>
      <c r="D21" s="14">
        <v>1169548.6000000001</v>
      </c>
      <c r="E21" s="14">
        <v>1262481.71</v>
      </c>
      <c r="F21" s="14">
        <v>1385125.92</v>
      </c>
    </row>
    <row r="22" spans="1:6" x14ac:dyDescent="0.25">
      <c r="A22" s="86"/>
      <c r="B22" s="5" t="s">
        <v>5</v>
      </c>
      <c r="C22" s="14">
        <v>25778.7</v>
      </c>
      <c r="D22" s="14">
        <v>31292.98</v>
      </c>
      <c r="E22" s="14">
        <v>43951.839999999997</v>
      </c>
      <c r="F22" s="14">
        <v>94295.21</v>
      </c>
    </row>
    <row r="23" spans="1:6" x14ac:dyDescent="0.25">
      <c r="A23" s="86"/>
      <c r="B23" s="5" t="s">
        <v>9</v>
      </c>
      <c r="C23" s="14">
        <v>1000000</v>
      </c>
      <c r="D23" s="14">
        <v>1070805.33</v>
      </c>
      <c r="E23" s="14">
        <v>1121015.31</v>
      </c>
      <c r="F23" s="14">
        <v>1177066.07</v>
      </c>
    </row>
    <row r="24" spans="1:6" x14ac:dyDescent="0.25">
      <c r="A24" s="86"/>
      <c r="B24" s="5" t="s">
        <v>10</v>
      </c>
      <c r="C24" s="14">
        <v>1121311.8700000001</v>
      </c>
      <c r="D24" s="14">
        <v>1229945</v>
      </c>
      <c r="E24" s="14">
        <v>1321686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1228396.02</v>
      </c>
      <c r="D25" s="12">
        <v>1301000</v>
      </c>
      <c r="E25" s="12">
        <v>1372923</v>
      </c>
      <c r="F25" s="12">
        <v>1452016.88</v>
      </c>
    </row>
    <row r="26" spans="1:6" x14ac:dyDescent="0.25">
      <c r="A26" s="95"/>
      <c r="B26" s="4" t="s">
        <v>4</v>
      </c>
      <c r="C26" s="12">
        <v>1230084.23</v>
      </c>
      <c r="D26" s="12">
        <v>1293340.73</v>
      </c>
      <c r="E26" s="12">
        <v>1360510.21</v>
      </c>
      <c r="F26" s="12">
        <v>1437502.9</v>
      </c>
    </row>
    <row r="27" spans="1:6" x14ac:dyDescent="0.25">
      <c r="A27" s="95"/>
      <c r="B27" s="4" t="s">
        <v>5</v>
      </c>
      <c r="C27" s="12">
        <v>22823.29</v>
      </c>
      <c r="D27" s="12">
        <v>35793.160000000003</v>
      </c>
      <c r="E27" s="12">
        <v>52234.8</v>
      </c>
      <c r="F27" s="12">
        <v>92343.08</v>
      </c>
    </row>
    <row r="28" spans="1:6" x14ac:dyDescent="0.25">
      <c r="A28" s="95"/>
      <c r="B28" s="4" t="s">
        <v>9</v>
      </c>
      <c r="C28" s="12">
        <v>1165000</v>
      </c>
      <c r="D28" s="12">
        <v>1224500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1268284.46</v>
      </c>
      <c r="D29" s="12">
        <v>1354984.86</v>
      </c>
      <c r="E29" s="12">
        <v>1436139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-155500</v>
      </c>
      <c r="D30" s="14">
        <v>-129279.5</v>
      </c>
      <c r="E30" s="14">
        <v>-88318.32</v>
      </c>
      <c r="F30" s="14">
        <v>-62320.45</v>
      </c>
    </row>
    <row r="31" spans="1:6" x14ac:dyDescent="0.25">
      <c r="A31" s="96"/>
      <c r="B31" s="5" t="s">
        <v>4</v>
      </c>
      <c r="C31" s="14">
        <v>-148421.17000000001</v>
      </c>
      <c r="D31" s="14">
        <v>-122622.22</v>
      </c>
      <c r="E31" s="14">
        <v>-94782.6</v>
      </c>
      <c r="F31" s="14">
        <v>-53682.59</v>
      </c>
    </row>
    <row r="32" spans="1:6" x14ac:dyDescent="0.25">
      <c r="A32" s="96"/>
      <c r="B32" s="5" t="s">
        <v>5</v>
      </c>
      <c r="C32" s="14">
        <v>19406.16</v>
      </c>
      <c r="D32" s="14">
        <v>32022.98</v>
      </c>
      <c r="E32" s="14">
        <v>34884.660000000003</v>
      </c>
      <c r="F32" s="14">
        <v>52483.15</v>
      </c>
    </row>
    <row r="33" spans="1:14" ht="15" customHeight="1" x14ac:dyDescent="0.25">
      <c r="A33" s="96"/>
      <c r="B33" s="5" t="s">
        <v>9</v>
      </c>
      <c r="C33" s="14">
        <v>-170582</v>
      </c>
      <c r="D33" s="14">
        <v>-168591.86</v>
      </c>
      <c r="E33" s="14">
        <v>-166745</v>
      </c>
      <c r="F33" s="14">
        <v>-133467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-35307</v>
      </c>
      <c r="F34" s="14">
        <v>36002.28</v>
      </c>
    </row>
    <row r="35" spans="1:14" ht="15" customHeight="1" x14ac:dyDescent="0.25">
      <c r="A35" s="97" t="s">
        <v>20</v>
      </c>
      <c r="B35" s="4" t="s">
        <v>3</v>
      </c>
      <c r="C35" s="12">
        <v>73.55</v>
      </c>
      <c r="D35" s="12">
        <v>78.5</v>
      </c>
      <c r="E35" s="12">
        <v>81.05</v>
      </c>
      <c r="F35" s="12">
        <v>82</v>
      </c>
    </row>
    <row r="36" spans="1:14" x14ac:dyDescent="0.25">
      <c r="A36" s="97"/>
      <c r="B36" s="4" t="s">
        <v>4</v>
      </c>
      <c r="C36" s="12">
        <v>73.569999999999993</v>
      </c>
      <c r="D36" s="12">
        <v>78.77</v>
      </c>
      <c r="E36" s="12">
        <v>81.75</v>
      </c>
      <c r="F36" s="12">
        <v>84.02</v>
      </c>
    </row>
    <row r="37" spans="1:14" x14ac:dyDescent="0.25">
      <c r="A37" s="97"/>
      <c r="B37" s="4" t="s">
        <v>5</v>
      </c>
      <c r="C37" s="12">
        <v>1.79</v>
      </c>
      <c r="D37" s="12">
        <v>2.4300000000000002</v>
      </c>
      <c r="E37" s="12">
        <v>3.34</v>
      </c>
      <c r="F37" s="12">
        <v>4.62</v>
      </c>
    </row>
    <row r="38" spans="1:14" x14ac:dyDescent="0.25">
      <c r="A38" s="97"/>
      <c r="B38" s="4" t="s">
        <v>9</v>
      </c>
      <c r="C38" s="12">
        <v>69.099999999999994</v>
      </c>
      <c r="D38" s="12">
        <v>74.2</v>
      </c>
      <c r="E38" s="12">
        <v>76.8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42552</v>
      </c>
      <c r="D43" s="9">
        <v>42583</v>
      </c>
      <c r="E43" s="9">
        <v>42614</v>
      </c>
      <c r="F43" s="9">
        <v>42644</v>
      </c>
      <c r="G43" s="9">
        <v>42675</v>
      </c>
      <c r="H43" s="9">
        <v>42705</v>
      </c>
      <c r="I43" s="9">
        <v>42736</v>
      </c>
      <c r="J43" s="9">
        <v>42767</v>
      </c>
      <c r="K43" s="9">
        <v>42795</v>
      </c>
      <c r="L43" s="9">
        <v>42826</v>
      </c>
      <c r="M43" s="9">
        <v>42856</v>
      </c>
      <c r="N43" s="9">
        <v>42887</v>
      </c>
    </row>
    <row r="44" spans="1:14" ht="15" customHeight="1" x14ac:dyDescent="0.25">
      <c r="A44" s="94" t="s">
        <v>11</v>
      </c>
      <c r="B44" s="4" t="s">
        <v>3</v>
      </c>
      <c r="C44" s="16">
        <v>106964</v>
      </c>
      <c r="D44" s="16">
        <v>97160.45</v>
      </c>
      <c r="E44" s="16">
        <v>98711</v>
      </c>
      <c r="F44" s="16">
        <v>108153.61</v>
      </c>
      <c r="G44" s="16">
        <v>101678.17</v>
      </c>
      <c r="H44" s="16">
        <v>126207.82</v>
      </c>
      <c r="I44" s="16">
        <v>136911.54</v>
      </c>
      <c r="J44" s="16">
        <v>94242.14</v>
      </c>
      <c r="K44" s="16">
        <v>102712.7</v>
      </c>
      <c r="L44" s="16">
        <v>120931</v>
      </c>
      <c r="M44" s="16">
        <v>102126.1</v>
      </c>
      <c r="N44" s="16">
        <v>105816.25</v>
      </c>
    </row>
    <row r="45" spans="1:14" x14ac:dyDescent="0.25">
      <c r="A45" s="95"/>
      <c r="B45" s="4" t="s">
        <v>4</v>
      </c>
      <c r="C45" s="16">
        <v>106257.57</v>
      </c>
      <c r="D45" s="16">
        <v>97392.52</v>
      </c>
      <c r="E45" s="16">
        <v>98459.57</v>
      </c>
      <c r="F45" s="16">
        <v>109666.69</v>
      </c>
      <c r="G45" s="16">
        <v>102182.72</v>
      </c>
      <c r="H45" s="16">
        <v>126500.06</v>
      </c>
      <c r="I45" s="16">
        <v>136810.62</v>
      </c>
      <c r="J45" s="16">
        <v>94758.97</v>
      </c>
      <c r="K45" s="16">
        <v>103577.09</v>
      </c>
      <c r="L45" s="16">
        <v>121063.07</v>
      </c>
      <c r="M45" s="16">
        <v>102622.32</v>
      </c>
      <c r="N45" s="16">
        <v>106120.88</v>
      </c>
    </row>
    <row r="46" spans="1:14" x14ac:dyDescent="0.25">
      <c r="A46" s="95"/>
      <c r="B46" s="4" t="s">
        <v>5</v>
      </c>
      <c r="C46" s="16">
        <v>3481.91</v>
      </c>
      <c r="D46" s="16">
        <v>3100.65</v>
      </c>
      <c r="E46" s="16">
        <v>2180.1999999999998</v>
      </c>
      <c r="F46" s="16">
        <v>4466.82</v>
      </c>
      <c r="G46" s="16">
        <v>5269.82</v>
      </c>
      <c r="H46" s="16">
        <v>6389.7</v>
      </c>
      <c r="I46" s="16">
        <v>5783.04</v>
      </c>
      <c r="J46" s="16">
        <v>3214.62</v>
      </c>
      <c r="K46" s="16">
        <v>2255.48</v>
      </c>
      <c r="L46" s="16">
        <v>4396.34</v>
      </c>
      <c r="M46" s="16">
        <v>2938.19</v>
      </c>
      <c r="N46" s="16">
        <v>3510.46</v>
      </c>
    </row>
    <row r="47" spans="1:14" ht="15" customHeight="1" x14ac:dyDescent="0.25">
      <c r="A47" s="95"/>
      <c r="B47" s="4" t="s">
        <v>9</v>
      </c>
      <c r="C47" s="16">
        <v>97000</v>
      </c>
      <c r="D47" s="16">
        <v>90718</v>
      </c>
      <c r="E47" s="16">
        <v>95130.7</v>
      </c>
      <c r="F47" s="16">
        <v>104840.65</v>
      </c>
      <c r="G47" s="16">
        <v>93678.99</v>
      </c>
      <c r="H47" s="16">
        <v>109841</v>
      </c>
      <c r="I47" s="16">
        <v>125686</v>
      </c>
      <c r="J47" s="16">
        <v>88140.88</v>
      </c>
      <c r="K47" s="16">
        <v>100749.53</v>
      </c>
      <c r="L47" s="16">
        <v>110743.34</v>
      </c>
      <c r="M47" s="16">
        <v>97652.79</v>
      </c>
      <c r="N47" s="16">
        <v>100974.32</v>
      </c>
    </row>
    <row r="48" spans="1:14" x14ac:dyDescent="0.25">
      <c r="A48" s="95"/>
      <c r="B48" s="4" t="s">
        <v>10</v>
      </c>
      <c r="C48" s="16">
        <v>112973.23</v>
      </c>
      <c r="D48" s="16">
        <v>105832</v>
      </c>
      <c r="E48" s="16">
        <v>103391.25</v>
      </c>
      <c r="F48" s="16">
        <v>122494.7</v>
      </c>
      <c r="G48" s="16">
        <v>115474.5</v>
      </c>
      <c r="H48" s="16">
        <v>138580.82999999999</v>
      </c>
      <c r="I48" s="16">
        <v>151232.31</v>
      </c>
      <c r="J48" s="16">
        <v>100943.28</v>
      </c>
      <c r="K48" s="16">
        <v>108580.44</v>
      </c>
      <c r="L48" s="16">
        <v>128390.73</v>
      </c>
      <c r="M48" s="16">
        <v>107941.37</v>
      </c>
      <c r="N48" s="16">
        <v>112633</v>
      </c>
    </row>
    <row r="49" spans="1:14" ht="15" customHeight="1" x14ac:dyDescent="0.25">
      <c r="A49" s="86" t="s">
        <v>6</v>
      </c>
      <c r="B49" s="5" t="s">
        <v>3</v>
      </c>
      <c r="C49" s="17">
        <v>91552.88</v>
      </c>
      <c r="D49" s="17">
        <v>81582.12</v>
      </c>
      <c r="E49" s="17">
        <v>84851</v>
      </c>
      <c r="F49" s="17">
        <v>92453.8</v>
      </c>
      <c r="G49" s="17">
        <v>82100.039999999994</v>
      </c>
      <c r="H49" s="17">
        <v>105964.91</v>
      </c>
      <c r="I49" s="17">
        <v>119217.86</v>
      </c>
      <c r="J49" s="17">
        <v>74506.039999999994</v>
      </c>
      <c r="K49" s="17">
        <v>89651.82</v>
      </c>
      <c r="L49" s="17">
        <v>108302.66</v>
      </c>
      <c r="M49" s="17">
        <v>82723.149999999994</v>
      </c>
      <c r="N49" s="17">
        <v>88921</v>
      </c>
    </row>
    <row r="50" spans="1:14" x14ac:dyDescent="0.25">
      <c r="A50" s="86"/>
      <c r="B50" s="5" t="s">
        <v>4</v>
      </c>
      <c r="C50" s="17">
        <v>92587.12</v>
      </c>
      <c r="D50" s="17">
        <v>83010.7</v>
      </c>
      <c r="E50" s="17">
        <v>85288.94</v>
      </c>
      <c r="F50" s="17">
        <v>93338.64</v>
      </c>
      <c r="G50" s="17">
        <v>82644.62</v>
      </c>
      <c r="H50" s="17">
        <v>106892.73</v>
      </c>
      <c r="I50" s="17">
        <v>119363.23</v>
      </c>
      <c r="J50" s="17">
        <v>74631.11</v>
      </c>
      <c r="K50" s="17">
        <v>90280.320000000007</v>
      </c>
      <c r="L50" s="17">
        <v>107758.87</v>
      </c>
      <c r="M50" s="17">
        <v>82760.039999999994</v>
      </c>
      <c r="N50" s="17">
        <v>89126.92</v>
      </c>
    </row>
    <row r="51" spans="1:14" x14ac:dyDescent="0.25">
      <c r="A51" s="86"/>
      <c r="B51" s="5" t="s">
        <v>5</v>
      </c>
      <c r="C51" s="17">
        <v>6016.48</v>
      </c>
      <c r="D51" s="17">
        <v>4589.87</v>
      </c>
      <c r="E51" s="17">
        <v>3295.73</v>
      </c>
      <c r="F51" s="17">
        <v>3709.53</v>
      </c>
      <c r="G51" s="17">
        <v>4656.57</v>
      </c>
      <c r="H51" s="17">
        <v>5945.28</v>
      </c>
      <c r="I51" s="17">
        <v>7105.6</v>
      </c>
      <c r="J51" s="17">
        <v>2485.96</v>
      </c>
      <c r="K51" s="17">
        <v>2834.7</v>
      </c>
      <c r="L51" s="17">
        <v>3528.58</v>
      </c>
      <c r="M51" s="17">
        <v>2707.82</v>
      </c>
      <c r="N51" s="17">
        <v>3781.57</v>
      </c>
    </row>
    <row r="52" spans="1:14" ht="15" customHeight="1" x14ac:dyDescent="0.25">
      <c r="A52" s="86"/>
      <c r="B52" s="5" t="s">
        <v>9</v>
      </c>
      <c r="C52" s="17">
        <v>76400</v>
      </c>
      <c r="D52" s="17">
        <v>77714.039999999994</v>
      </c>
      <c r="E52" s="17">
        <v>80797</v>
      </c>
      <c r="F52" s="17">
        <v>86601</v>
      </c>
      <c r="G52" s="17">
        <v>76387.22</v>
      </c>
      <c r="H52" s="17">
        <v>94412.9</v>
      </c>
      <c r="I52" s="17">
        <v>109730</v>
      </c>
      <c r="J52" s="17">
        <v>71413.63</v>
      </c>
      <c r="K52" s="17">
        <v>84759.679999999993</v>
      </c>
      <c r="L52" s="17">
        <v>99482.78</v>
      </c>
      <c r="M52" s="17">
        <v>76278.179999999993</v>
      </c>
      <c r="N52" s="17">
        <v>81816.77</v>
      </c>
    </row>
    <row r="53" spans="1:14" x14ac:dyDescent="0.25">
      <c r="A53" s="86"/>
      <c r="B53" s="5" t="s">
        <v>10</v>
      </c>
      <c r="C53" s="17">
        <v>103314</v>
      </c>
      <c r="D53" s="17">
        <v>95637</v>
      </c>
      <c r="E53" s="17">
        <v>92118</v>
      </c>
      <c r="F53" s="17">
        <v>100578</v>
      </c>
      <c r="G53" s="17">
        <v>92735</v>
      </c>
      <c r="H53" s="17">
        <v>118712.73</v>
      </c>
      <c r="I53" s="17">
        <v>135305</v>
      </c>
      <c r="J53" s="17">
        <v>80838</v>
      </c>
      <c r="K53" s="17">
        <v>96925</v>
      </c>
      <c r="L53" s="17">
        <v>114787.03</v>
      </c>
      <c r="M53" s="17">
        <v>87918</v>
      </c>
      <c r="N53" s="17">
        <v>96872</v>
      </c>
    </row>
    <row r="54" spans="1:14" ht="15" customHeight="1" x14ac:dyDescent="0.25">
      <c r="A54" s="95" t="s">
        <v>7</v>
      </c>
      <c r="B54" s="4" t="s">
        <v>3</v>
      </c>
      <c r="C54" s="16">
        <v>109834</v>
      </c>
      <c r="D54" s="16">
        <v>95744.39</v>
      </c>
      <c r="E54" s="16">
        <v>101526.85</v>
      </c>
      <c r="F54" s="16">
        <v>108630</v>
      </c>
      <c r="G54" s="16">
        <v>108932.64</v>
      </c>
      <c r="H54" s="16">
        <v>123948.98</v>
      </c>
      <c r="I54" s="16">
        <v>114071.85</v>
      </c>
      <c r="J54" s="16">
        <v>95451.76</v>
      </c>
      <c r="K54" s="16">
        <v>97443</v>
      </c>
      <c r="L54" s="16">
        <v>99980.92</v>
      </c>
      <c r="M54" s="16">
        <v>97220.36</v>
      </c>
      <c r="N54" s="16">
        <v>101551.71</v>
      </c>
    </row>
    <row r="55" spans="1:14" x14ac:dyDescent="0.25">
      <c r="A55" s="95"/>
      <c r="B55" s="4" t="s">
        <v>4</v>
      </c>
      <c r="C55" s="16">
        <v>108097.31</v>
      </c>
      <c r="D55" s="16">
        <v>96720.1</v>
      </c>
      <c r="E55" s="16">
        <v>102853.14</v>
      </c>
      <c r="F55" s="16">
        <v>107035.16</v>
      </c>
      <c r="G55" s="16">
        <v>107088.13</v>
      </c>
      <c r="H55" s="16">
        <v>125664.3</v>
      </c>
      <c r="I55" s="16">
        <v>114836.1</v>
      </c>
      <c r="J55" s="16">
        <v>95294.78</v>
      </c>
      <c r="K55" s="16">
        <v>97810.13</v>
      </c>
      <c r="L55" s="16">
        <v>100035.17</v>
      </c>
      <c r="M55" s="16">
        <v>97085.78</v>
      </c>
      <c r="N55" s="16">
        <v>101786.86</v>
      </c>
    </row>
    <row r="56" spans="1:14" x14ac:dyDescent="0.25">
      <c r="A56" s="95"/>
      <c r="B56" s="4" t="s">
        <v>5</v>
      </c>
      <c r="C56" s="16">
        <v>7484.75</v>
      </c>
      <c r="D56" s="16">
        <v>4004.29</v>
      </c>
      <c r="E56" s="16">
        <v>5897.09</v>
      </c>
      <c r="F56" s="16">
        <v>7307.29</v>
      </c>
      <c r="G56" s="16">
        <v>5389.19</v>
      </c>
      <c r="H56" s="16">
        <v>12614.31</v>
      </c>
      <c r="I56" s="16">
        <v>8498.11</v>
      </c>
      <c r="J56" s="16">
        <v>4107.1499999999996</v>
      </c>
      <c r="K56" s="16">
        <v>3086.52</v>
      </c>
      <c r="L56" s="16">
        <v>4291.82</v>
      </c>
      <c r="M56" s="16">
        <v>2749.51</v>
      </c>
      <c r="N56" s="16">
        <v>3300.01</v>
      </c>
    </row>
    <row r="57" spans="1:14" ht="15" customHeight="1" x14ac:dyDescent="0.25">
      <c r="A57" s="95"/>
      <c r="B57" s="4" t="s">
        <v>9</v>
      </c>
      <c r="C57" s="16">
        <v>93000</v>
      </c>
      <c r="D57" s="16">
        <v>91242.68</v>
      </c>
      <c r="E57" s="16">
        <v>95990</v>
      </c>
      <c r="F57" s="16">
        <v>93596.69</v>
      </c>
      <c r="G57" s="16">
        <v>95896.13</v>
      </c>
      <c r="H57" s="16">
        <v>106300</v>
      </c>
      <c r="I57" s="16">
        <v>92145</v>
      </c>
      <c r="J57" s="16">
        <v>84665</v>
      </c>
      <c r="K57" s="16">
        <v>94369</v>
      </c>
      <c r="L57" s="16">
        <v>93077</v>
      </c>
      <c r="M57" s="16">
        <v>92079.41</v>
      </c>
      <c r="N57" s="16">
        <v>96435</v>
      </c>
    </row>
    <row r="58" spans="1:14" x14ac:dyDescent="0.25">
      <c r="A58" s="95"/>
      <c r="B58" s="4" t="s">
        <v>10</v>
      </c>
      <c r="C58" s="16">
        <v>120253.35</v>
      </c>
      <c r="D58" s="16">
        <v>107406</v>
      </c>
      <c r="E58" s="16">
        <v>115000</v>
      </c>
      <c r="F58" s="16">
        <v>118267</v>
      </c>
      <c r="G58" s="16">
        <v>115749</v>
      </c>
      <c r="H58" s="16">
        <v>154971.35</v>
      </c>
      <c r="I58" s="16">
        <v>131433</v>
      </c>
      <c r="J58" s="16">
        <v>103563.52</v>
      </c>
      <c r="K58" s="16">
        <v>103839.46</v>
      </c>
      <c r="L58" s="16">
        <v>108896.9</v>
      </c>
      <c r="M58" s="16">
        <v>102784.58</v>
      </c>
      <c r="N58" s="16">
        <v>108879.52</v>
      </c>
    </row>
    <row r="59" spans="1:14" ht="15" customHeight="1" x14ac:dyDescent="0.25">
      <c r="A59" s="86" t="s">
        <v>8</v>
      </c>
      <c r="B59" s="5" t="s">
        <v>3</v>
      </c>
      <c r="C59" s="17">
        <v>-14557.04</v>
      </c>
      <c r="D59" s="17">
        <v>-14558.7</v>
      </c>
      <c r="E59" s="17">
        <v>-15705.84</v>
      </c>
      <c r="F59" s="17">
        <v>-12718</v>
      </c>
      <c r="G59" s="17">
        <v>-22157</v>
      </c>
      <c r="H59" s="17">
        <v>-19312</v>
      </c>
      <c r="I59" s="17">
        <v>5383.33</v>
      </c>
      <c r="J59" s="17">
        <v>-22220.37</v>
      </c>
      <c r="K59" s="17">
        <v>-6818.81</v>
      </c>
      <c r="L59" s="17">
        <v>8639.5</v>
      </c>
      <c r="M59" s="17">
        <v>-13547.5</v>
      </c>
      <c r="N59" s="17">
        <v>-11863.3</v>
      </c>
    </row>
    <row r="60" spans="1:14" x14ac:dyDescent="0.25">
      <c r="A60" s="86"/>
      <c r="B60" s="5" t="s">
        <v>4</v>
      </c>
      <c r="C60" s="17">
        <v>-14092.96</v>
      </c>
      <c r="D60" s="17">
        <v>-14059.34</v>
      </c>
      <c r="E60" s="17">
        <v>-16715.87</v>
      </c>
      <c r="F60" s="17">
        <v>-12540.39</v>
      </c>
      <c r="G60" s="17">
        <v>-23114.01</v>
      </c>
      <c r="H60" s="17">
        <v>-19405.060000000001</v>
      </c>
      <c r="I60" s="17">
        <v>4527.1899999999996</v>
      </c>
      <c r="J60" s="17">
        <v>-20976.18</v>
      </c>
      <c r="K60" s="17">
        <v>-7717.26</v>
      </c>
      <c r="L60" s="17">
        <v>8410.1299999999992</v>
      </c>
      <c r="M60" s="17">
        <v>-14012.39</v>
      </c>
      <c r="N60" s="17">
        <v>-12659.94</v>
      </c>
    </row>
    <row r="61" spans="1:14" x14ac:dyDescent="0.25">
      <c r="A61" s="86"/>
      <c r="B61" s="5" t="s">
        <v>5</v>
      </c>
      <c r="C61" s="17">
        <v>6818.18</v>
      </c>
      <c r="D61" s="17">
        <v>3383.2</v>
      </c>
      <c r="E61" s="17">
        <v>6668.57</v>
      </c>
      <c r="F61" s="17">
        <v>8326.35</v>
      </c>
      <c r="G61" s="17">
        <v>12089.94</v>
      </c>
      <c r="H61" s="17">
        <v>10790.79</v>
      </c>
      <c r="I61" s="17">
        <v>10474.09</v>
      </c>
      <c r="J61" s="17">
        <v>5171.99</v>
      </c>
      <c r="K61" s="17">
        <v>4372.13</v>
      </c>
      <c r="L61" s="17">
        <v>5504.1</v>
      </c>
      <c r="M61" s="17">
        <v>2395.8200000000002</v>
      </c>
      <c r="N61" s="17">
        <v>5479.25</v>
      </c>
    </row>
    <row r="62" spans="1:14" x14ac:dyDescent="0.25">
      <c r="A62" s="86"/>
      <c r="B62" s="5" t="s">
        <v>9</v>
      </c>
      <c r="C62" s="17">
        <v>-28972.45</v>
      </c>
      <c r="D62" s="17">
        <v>-19096.71</v>
      </c>
      <c r="E62" s="17">
        <v>-29491</v>
      </c>
      <c r="F62" s="17">
        <v>-23606.93</v>
      </c>
      <c r="G62" s="17">
        <v>-54682.15</v>
      </c>
      <c r="H62" s="17">
        <v>-42072.78</v>
      </c>
      <c r="I62" s="17">
        <v>-18206</v>
      </c>
      <c r="J62" s="17">
        <v>-27730.75</v>
      </c>
      <c r="K62" s="17">
        <v>-19079.78</v>
      </c>
      <c r="L62" s="17">
        <v>-2041.11</v>
      </c>
      <c r="M62" s="17">
        <v>-19600.580000000002</v>
      </c>
      <c r="N62" s="17">
        <v>-20741.849999999999</v>
      </c>
    </row>
    <row r="63" spans="1:14" ht="15.75" thickBot="1" x14ac:dyDescent="0.3">
      <c r="A63" s="87"/>
      <c r="B63" s="6" t="s">
        <v>10</v>
      </c>
      <c r="C63" s="18">
        <v>-21.74</v>
      </c>
      <c r="D63" s="18">
        <v>-1475</v>
      </c>
      <c r="E63" s="18">
        <v>-23.69</v>
      </c>
      <c r="F63" s="18">
        <v>5008</v>
      </c>
      <c r="G63" s="18">
        <v>321</v>
      </c>
      <c r="H63" s="18">
        <v>-17.66</v>
      </c>
      <c r="I63" s="18">
        <v>25065</v>
      </c>
      <c r="J63" s="18">
        <v>-10969</v>
      </c>
      <c r="K63" s="18">
        <v>1734</v>
      </c>
      <c r="L63" s="18">
        <v>15423.27</v>
      </c>
      <c r="M63" s="18">
        <v>-10466.23</v>
      </c>
      <c r="N63" s="18">
        <v>438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E87A-5A06-4338-B1BD-0E2988C79DAA}">
  <dimension ref="A10:N103"/>
  <sheetViews>
    <sheetView topLeftCell="A80" workbookViewId="0">
      <selection activeCell="B105" sqref="B105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46174</v>
      </c>
    </row>
    <row r="11" spans="1:11" ht="15.75" x14ac:dyDescent="0.25">
      <c r="A11" s="1" t="s">
        <v>0</v>
      </c>
      <c r="B11" s="2">
        <v>46174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3156308.7050000001</v>
      </c>
      <c r="D15" s="11">
        <v>3350000</v>
      </c>
      <c r="E15" s="11">
        <v>3546116.57</v>
      </c>
      <c r="F15" s="11">
        <v>3764616.2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3150104.7328260862</v>
      </c>
      <c r="D16" s="13">
        <v>3332545.596511628</v>
      </c>
      <c r="E16" s="13">
        <v>3535297.444285715</v>
      </c>
      <c r="F16" s="13">
        <v>3775990.95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53469.095694340816</v>
      </c>
      <c r="D17" s="13">
        <v>116505.31467101051</v>
      </c>
      <c r="E17" s="13">
        <v>164281.9505952702</v>
      </c>
      <c r="F17" s="13">
        <v>180862.90123522669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3000000</v>
      </c>
      <c r="D18" s="13">
        <v>3000000</v>
      </c>
      <c r="E18" s="13">
        <v>3000000</v>
      </c>
      <c r="F18" s="13">
        <v>3377633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3253644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2555282.61</v>
      </c>
      <c r="D20" s="14">
        <v>2723427.5</v>
      </c>
      <c r="E20" s="14">
        <v>2892342.5</v>
      </c>
      <c r="F20" s="14">
        <v>3057403.03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2557790.6885416661</v>
      </c>
      <c r="D21" s="14">
        <v>2716656.4729545461</v>
      </c>
      <c r="E21" s="14">
        <v>2878463.336578948</v>
      </c>
      <c r="F21" s="14">
        <v>3057599.1749999998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33533.502536324508</v>
      </c>
      <c r="D22" s="14">
        <v>59379.206702175681</v>
      </c>
      <c r="E22" s="14">
        <v>100959.2332015385</v>
      </c>
      <c r="F22" s="14">
        <v>139757.38557966601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2492431.6800000002</v>
      </c>
      <c r="D23" s="14">
        <v>2500969</v>
      </c>
      <c r="E23" s="14">
        <v>2595582</v>
      </c>
      <c r="F23" s="14">
        <v>2732482.04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2670516</v>
      </c>
      <c r="D24" s="14">
        <v>2832066.71</v>
      </c>
      <c r="E24" s="14">
        <v>3131015.37</v>
      </c>
      <c r="F24" s="14">
        <v>3474429.97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2619341</v>
      </c>
      <c r="D25" s="12">
        <v>2776309.31</v>
      </c>
      <c r="E25" s="12">
        <v>2916035</v>
      </c>
      <c r="F25" s="12">
        <v>3077757.18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2614827.6566666672</v>
      </c>
      <c r="D26" s="12">
        <v>2762341.3774418612</v>
      </c>
      <c r="E26" s="12">
        <v>2903893.767027027</v>
      </c>
      <c r="F26" s="12">
        <v>3062720.4464864871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29773.19753507218</v>
      </c>
      <c r="D27" s="12">
        <v>51246.212642656639</v>
      </c>
      <c r="E27" s="12">
        <v>91144.175347796598</v>
      </c>
      <c r="F27" s="12">
        <v>113324.3051697684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2525760.7599999998</v>
      </c>
      <c r="D28" s="12">
        <v>2622000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2674800.41</v>
      </c>
      <c r="D29" s="12">
        <v>2836424.95</v>
      </c>
      <c r="E29" s="12">
        <v>3054519</v>
      </c>
      <c r="F29" s="12">
        <v>3272043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-59016.294999999998</v>
      </c>
      <c r="D30" s="14">
        <v>-54715.539999999994</v>
      </c>
      <c r="E30" s="14">
        <v>-41448</v>
      </c>
      <c r="F30" s="14">
        <v>-21238.11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-60943.268749999988</v>
      </c>
      <c r="D31" s="14">
        <v>-45393.589772727268</v>
      </c>
      <c r="E31" s="14">
        <v>-33310.091891891898</v>
      </c>
      <c r="F31" s="14">
        <v>-14955.792432432439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15415.102876438599</v>
      </c>
      <c r="D32" s="14">
        <v>39613.712935173913</v>
      </c>
      <c r="E32" s="14">
        <v>44170.207103377878</v>
      </c>
      <c r="F32" s="14">
        <v>50884.451099112361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-90189.4</v>
      </c>
      <c r="D33" s="14">
        <v>-114454.8</v>
      </c>
      <c r="E33" s="14">
        <v>-186322.66</v>
      </c>
      <c r="F33" s="14">
        <v>-133498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-10605.3</v>
      </c>
      <c r="D34" s="14">
        <v>70661.7</v>
      </c>
      <c r="E34" s="14">
        <v>40156</v>
      </c>
      <c r="F34" s="14">
        <v>99735.3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</v>
      </c>
      <c r="D35" s="12">
        <v>86.5</v>
      </c>
      <c r="E35" s="12">
        <v>89</v>
      </c>
      <c r="F35" s="12">
        <v>90.8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82.821666666666673</v>
      </c>
      <c r="D36" s="12">
        <v>86.231818181818184</v>
      </c>
      <c r="E36" s="12">
        <v>88.754102564102567</v>
      </c>
      <c r="F36" s="12">
        <v>90.809999999999974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1.0875334836289761</v>
      </c>
      <c r="D37" s="12">
        <v>1.772969225099553</v>
      </c>
      <c r="E37" s="12">
        <v>2.643224424377324</v>
      </c>
      <c r="F37" s="12">
        <v>3.233238558929322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80.31</v>
      </c>
      <c r="D38" s="12">
        <v>83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86.6</v>
      </c>
      <c r="D39" s="12">
        <v>90.97</v>
      </c>
      <c r="E39" s="12">
        <v>95.44</v>
      </c>
      <c r="F39" s="12">
        <v>99.5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-1076119.8999999999</v>
      </c>
      <c r="D40" s="14">
        <v>-1085264</v>
      </c>
      <c r="E40" s="14">
        <v>-1012358.15</v>
      </c>
      <c r="F40" s="14">
        <v>-1018143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-1068840.790526316</v>
      </c>
      <c r="D41" s="14">
        <v>-1046829.812121212</v>
      </c>
      <c r="E41" s="14">
        <v>-939295.34</v>
      </c>
      <c r="F41" s="14">
        <v>-950348.74222222203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197488.5580809697</v>
      </c>
      <c r="D42" s="14">
        <v>263686.79634822818</v>
      </c>
      <c r="E42" s="14">
        <v>485412.47472664772</v>
      </c>
      <c r="F42" s="14">
        <v>497173.5779518091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-1728777.08</v>
      </c>
      <c r="D43" s="14">
        <v>-1748022.06</v>
      </c>
      <c r="E43" s="14">
        <v>-1702074.64</v>
      </c>
      <c r="F43" s="14">
        <v>-1688821.59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-500000</v>
      </c>
      <c r="D44" s="30">
        <v>-380332.85</v>
      </c>
      <c r="E44" s="30">
        <v>1072825</v>
      </c>
      <c r="F44" s="30">
        <v>1014401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5.1349999999999998</v>
      </c>
      <c r="D45" s="12">
        <v>4.6500000000000004</v>
      </c>
      <c r="E45" s="12">
        <v>4.4749999999999996</v>
      </c>
      <c r="F45" s="12">
        <v>4.2750000000000004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5.0631249999999994</v>
      </c>
      <c r="D46" s="12">
        <v>4.7299999999999986</v>
      </c>
      <c r="E46" s="12">
        <v>4.4238461538461546</v>
      </c>
      <c r="F46" s="12">
        <v>4.2688461538461544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0.69493762774195267</v>
      </c>
      <c r="D47" s="12">
        <v>0.65564782778109931</v>
      </c>
      <c r="E47" s="12">
        <v>0.74087557348357458</v>
      </c>
      <c r="F47" s="12">
        <v>0.78613142373563438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6.23</v>
      </c>
      <c r="D49" s="12">
        <v>6.5</v>
      </c>
      <c r="E49" s="12">
        <v>6.4</v>
      </c>
      <c r="F49" s="12">
        <v>6.2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5.18</v>
      </c>
      <c r="D50" s="14">
        <v>4.18</v>
      </c>
      <c r="E50" s="14">
        <v>3.73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4.9958333333333336</v>
      </c>
      <c r="D51" s="14">
        <v>4.1674193548387102</v>
      </c>
      <c r="E51" s="14">
        <v>3.7006896551724142</v>
      </c>
      <c r="F51" s="14">
        <v>3.6068965517241391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0.56706449620580446</v>
      </c>
      <c r="D52" s="14">
        <v>0.47682958340784948</v>
      </c>
      <c r="E52" s="14">
        <v>0.503891506424057</v>
      </c>
      <c r="F52" s="14">
        <v>0.54434169578803993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3.8</v>
      </c>
      <c r="D53" s="14">
        <v>3.2</v>
      </c>
      <c r="E53" s="14">
        <v>2.86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5.73</v>
      </c>
      <c r="D54" s="14">
        <v>5.32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13565937.199999999</v>
      </c>
      <c r="D55" s="12">
        <v>14451575.32</v>
      </c>
      <c r="E55" s="12">
        <v>15349000</v>
      </c>
      <c r="F55" s="12">
        <v>16339762.574999999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13556678.69804878</v>
      </c>
      <c r="D56" s="12">
        <v>14473712.09694444</v>
      </c>
      <c r="E56" s="12">
        <v>15370581.20838709</v>
      </c>
      <c r="F56" s="12">
        <v>16293123.0996875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227420.39241658931</v>
      </c>
      <c r="D57" s="12">
        <v>229968.7508416803</v>
      </c>
      <c r="E57" s="12">
        <v>299247.40536669019</v>
      </c>
      <c r="F57" s="12">
        <v>444280.28706093249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13965000</v>
      </c>
      <c r="E58" s="12">
        <v>14663250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13887257</v>
      </c>
      <c r="D59" s="12">
        <v>14973436</v>
      </c>
      <c r="E59" s="12">
        <v>16006671</v>
      </c>
      <c r="F59" s="12">
        <v>17111203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79</v>
      </c>
      <c r="D63" s="9" t="s">
        <v>80</v>
      </c>
      <c r="E63" s="9" t="s">
        <v>81</v>
      </c>
      <c r="F63" s="9" t="s">
        <v>82</v>
      </c>
      <c r="G63" s="9" t="s">
        <v>83</v>
      </c>
      <c r="H63" s="9" t="s">
        <v>84</v>
      </c>
      <c r="I63" s="9" t="s">
        <v>85</v>
      </c>
      <c r="J63" s="9" t="s">
        <v>86</v>
      </c>
      <c r="K63" s="9" t="s">
        <v>87</v>
      </c>
      <c r="L63" s="9" t="s">
        <v>88</v>
      </c>
      <c r="M63" s="9" t="s">
        <v>89</v>
      </c>
      <c r="N63" s="9" t="s">
        <v>90</v>
      </c>
    </row>
    <row r="64" spans="1:14" ht="15" customHeight="1" x14ac:dyDescent="0.25">
      <c r="A64" s="94" t="s">
        <v>11</v>
      </c>
      <c r="B64" s="4" t="s">
        <v>3</v>
      </c>
      <c r="C64" s="16">
        <v>250454.71</v>
      </c>
      <c r="D64" s="16">
        <v>271860.24</v>
      </c>
      <c r="E64" s="16">
        <v>237376.35</v>
      </c>
      <c r="F64" s="16">
        <v>239038.9</v>
      </c>
      <c r="G64" s="16">
        <v>286726.25</v>
      </c>
      <c r="H64" s="16">
        <v>246416</v>
      </c>
      <c r="I64" s="16">
        <v>322637.98499999999</v>
      </c>
      <c r="J64" s="16">
        <v>347860</v>
      </c>
      <c r="K64" s="16">
        <v>238179.9</v>
      </c>
      <c r="L64" s="16">
        <v>247916.78</v>
      </c>
      <c r="M64" s="16">
        <v>291723.65000000002</v>
      </c>
      <c r="N64" s="16">
        <v>267092.71500000003</v>
      </c>
    </row>
    <row r="65" spans="1:14" x14ac:dyDescent="0.25">
      <c r="A65" s="95"/>
      <c r="B65" s="4" t="s">
        <v>4</v>
      </c>
      <c r="C65" s="16">
        <v>250379.84244897959</v>
      </c>
      <c r="D65" s="16">
        <v>269883.58043478249</v>
      </c>
      <c r="E65" s="16">
        <v>237294.2564444445</v>
      </c>
      <c r="F65" s="16">
        <v>238944.3375555556</v>
      </c>
      <c r="G65" s="16">
        <v>285377.9257777778</v>
      </c>
      <c r="H65" s="16">
        <v>246822.3986666667</v>
      </c>
      <c r="I65" s="16">
        <v>324917.67681818182</v>
      </c>
      <c r="J65" s="16">
        <v>346349.4209090909</v>
      </c>
      <c r="K65" s="16">
        <v>238765.9118181818</v>
      </c>
      <c r="L65" s="16">
        <v>248276.8439393939</v>
      </c>
      <c r="M65" s="16">
        <v>289738.35843750008</v>
      </c>
      <c r="N65" s="16">
        <v>266741.39633333328</v>
      </c>
    </row>
    <row r="66" spans="1:14" x14ac:dyDescent="0.25">
      <c r="A66" s="95"/>
      <c r="B66" s="4" t="s">
        <v>5</v>
      </c>
      <c r="C66" s="16">
        <v>10522.180406475791</v>
      </c>
      <c r="D66" s="16">
        <v>11811.188487995971</v>
      </c>
      <c r="E66" s="16">
        <v>9624.0073388293713</v>
      </c>
      <c r="F66" s="16">
        <v>8788.0519820244735</v>
      </c>
      <c r="G66" s="16">
        <v>15472.839536055901</v>
      </c>
      <c r="H66" s="16">
        <v>9065.0286801232578</v>
      </c>
      <c r="I66" s="16">
        <v>16232.992015397869</v>
      </c>
      <c r="J66" s="16">
        <v>17237.535434815531</v>
      </c>
      <c r="K66" s="16">
        <v>7614.3467323945706</v>
      </c>
      <c r="L66" s="16">
        <v>8323.1777679140996</v>
      </c>
      <c r="M66" s="16">
        <v>12936.562309162569</v>
      </c>
      <c r="N66" s="16">
        <v>15122.788402690659</v>
      </c>
    </row>
    <row r="67" spans="1:14" ht="15" customHeight="1" x14ac:dyDescent="0.25">
      <c r="A67" s="95"/>
      <c r="B67" s="4" t="s">
        <v>9</v>
      </c>
      <c r="C67" s="16">
        <v>222196</v>
      </c>
      <c r="D67" s="16">
        <v>242301</v>
      </c>
      <c r="E67" s="16">
        <v>213223</v>
      </c>
      <c r="F67" s="16">
        <v>216781</v>
      </c>
      <c r="G67" s="16">
        <v>242442</v>
      </c>
      <c r="H67" s="16">
        <v>230138</v>
      </c>
      <c r="I67" s="16">
        <v>289000</v>
      </c>
      <c r="J67" s="16">
        <v>274750</v>
      </c>
      <c r="K67" s="16">
        <v>218505</v>
      </c>
      <c r="L67" s="16">
        <v>229427</v>
      </c>
      <c r="M67" s="16">
        <v>260395.89</v>
      </c>
      <c r="N67" s="16">
        <v>242723</v>
      </c>
    </row>
    <row r="68" spans="1:14" x14ac:dyDescent="0.25">
      <c r="A68" s="95"/>
      <c r="B68" s="4" t="s">
        <v>10</v>
      </c>
      <c r="C68" s="16">
        <v>273671</v>
      </c>
      <c r="D68" s="16">
        <v>297002</v>
      </c>
      <c r="E68" s="16">
        <v>264330</v>
      </c>
      <c r="F68" s="16">
        <v>266000</v>
      </c>
      <c r="G68" s="16">
        <v>325150</v>
      </c>
      <c r="H68" s="16">
        <v>269724</v>
      </c>
      <c r="I68" s="16">
        <v>374110</v>
      </c>
      <c r="J68" s="16">
        <v>379174</v>
      </c>
      <c r="K68" s="16">
        <v>259347</v>
      </c>
      <c r="L68" s="16">
        <v>271120</v>
      </c>
      <c r="M68" s="16">
        <v>313364</v>
      </c>
      <c r="N68" s="16">
        <v>324860</v>
      </c>
    </row>
    <row r="69" spans="1:14" ht="15" customHeight="1" x14ac:dyDescent="0.25">
      <c r="A69" s="86" t="s">
        <v>6</v>
      </c>
      <c r="B69" s="5" t="s">
        <v>3</v>
      </c>
      <c r="C69" s="17">
        <v>192136</v>
      </c>
      <c r="D69" s="17">
        <v>221022.5</v>
      </c>
      <c r="E69" s="17">
        <v>191221.5</v>
      </c>
      <c r="F69" s="17">
        <v>192352.30499999999</v>
      </c>
      <c r="G69" s="17">
        <v>246975.565</v>
      </c>
      <c r="H69" s="17">
        <v>190031.03</v>
      </c>
      <c r="I69" s="17">
        <v>269875.51</v>
      </c>
      <c r="J69" s="17">
        <v>295360.75</v>
      </c>
      <c r="K69" s="17">
        <v>174181.49</v>
      </c>
      <c r="L69" s="17">
        <v>209629</v>
      </c>
      <c r="M69" s="17">
        <v>248451.19500000001</v>
      </c>
      <c r="N69" s="17">
        <v>208659.92</v>
      </c>
    </row>
    <row r="70" spans="1:14" x14ac:dyDescent="0.25">
      <c r="A70" s="86"/>
      <c r="B70" s="5" t="s">
        <v>4</v>
      </c>
      <c r="C70" s="17">
        <v>192992.3240425532</v>
      </c>
      <c r="D70" s="17">
        <v>221912.98111111109</v>
      </c>
      <c r="E70" s="17">
        <v>190721.40333333341</v>
      </c>
      <c r="F70" s="17">
        <v>193743.41477272721</v>
      </c>
      <c r="G70" s="17">
        <v>246674.3775</v>
      </c>
      <c r="H70" s="17">
        <v>190783.02659090911</v>
      </c>
      <c r="I70" s="17">
        <v>267432.4222727273</v>
      </c>
      <c r="J70" s="17">
        <v>296161.66312500002</v>
      </c>
      <c r="K70" s="17">
        <v>175249.9147058824</v>
      </c>
      <c r="L70" s="17">
        <v>209346.00878787879</v>
      </c>
      <c r="M70" s="17">
        <v>245973.7702941176</v>
      </c>
      <c r="N70" s="17">
        <v>207490.94709677421</v>
      </c>
    </row>
    <row r="71" spans="1:14" x14ac:dyDescent="0.25">
      <c r="A71" s="86"/>
      <c r="B71" s="5" t="s">
        <v>5</v>
      </c>
      <c r="C71" s="17">
        <v>8064.7232698348625</v>
      </c>
      <c r="D71" s="17">
        <v>7828.8503620563088</v>
      </c>
      <c r="E71" s="17">
        <v>6255.3937382760887</v>
      </c>
      <c r="F71" s="17">
        <v>7783.1152508068226</v>
      </c>
      <c r="G71" s="17">
        <v>10085.64951775752</v>
      </c>
      <c r="H71" s="17">
        <v>8359.2255362602136</v>
      </c>
      <c r="I71" s="17">
        <v>12887.80152636807</v>
      </c>
      <c r="J71" s="17">
        <v>10228.47096811401</v>
      </c>
      <c r="K71" s="17">
        <v>7527.0326489274357</v>
      </c>
      <c r="L71" s="17">
        <v>7197.7766371419184</v>
      </c>
      <c r="M71" s="17">
        <v>11483.54685175022</v>
      </c>
      <c r="N71" s="17">
        <v>10247.063445691219</v>
      </c>
    </row>
    <row r="72" spans="1:14" ht="15" customHeight="1" x14ac:dyDescent="0.25">
      <c r="A72" s="86"/>
      <c r="B72" s="5" t="s">
        <v>9</v>
      </c>
      <c r="C72" s="17">
        <v>179534</v>
      </c>
      <c r="D72" s="17">
        <v>195779</v>
      </c>
      <c r="E72" s="17">
        <v>172284</v>
      </c>
      <c r="F72" s="17">
        <v>175159</v>
      </c>
      <c r="G72" s="17">
        <v>218000</v>
      </c>
      <c r="H72" s="17">
        <v>177142.27</v>
      </c>
      <c r="I72" s="17">
        <v>236314</v>
      </c>
      <c r="J72" s="17">
        <v>264384.88</v>
      </c>
      <c r="K72" s="17">
        <v>160359.6</v>
      </c>
      <c r="L72" s="17">
        <v>185377</v>
      </c>
      <c r="M72" s="17">
        <v>212594</v>
      </c>
      <c r="N72" s="17">
        <v>182056.9</v>
      </c>
    </row>
    <row r="73" spans="1:14" x14ac:dyDescent="0.25">
      <c r="A73" s="86"/>
      <c r="B73" s="5" t="s">
        <v>10</v>
      </c>
      <c r="C73" s="17">
        <v>215500</v>
      </c>
      <c r="D73" s="17">
        <v>243997</v>
      </c>
      <c r="E73" s="17">
        <v>209390</v>
      </c>
      <c r="F73" s="17">
        <v>213138.51</v>
      </c>
      <c r="G73" s="17">
        <v>269718</v>
      </c>
      <c r="H73" s="17">
        <v>209303</v>
      </c>
      <c r="I73" s="17">
        <v>297497</v>
      </c>
      <c r="J73" s="17">
        <v>321595</v>
      </c>
      <c r="K73" s="17">
        <v>195538</v>
      </c>
      <c r="L73" s="17">
        <v>228142</v>
      </c>
      <c r="M73" s="17">
        <v>268517</v>
      </c>
      <c r="N73" s="17">
        <v>226759.54</v>
      </c>
    </row>
    <row r="74" spans="1:14" ht="15" customHeight="1" x14ac:dyDescent="0.25">
      <c r="A74" s="95" t="s">
        <v>7</v>
      </c>
      <c r="B74" s="4" t="s">
        <v>3</v>
      </c>
      <c r="C74" s="16">
        <v>235888.59</v>
      </c>
      <c r="D74" s="16">
        <v>226869.85500000001</v>
      </c>
      <c r="E74" s="16">
        <v>207291.5</v>
      </c>
      <c r="F74" s="16">
        <v>202173.8</v>
      </c>
      <c r="G74" s="16">
        <v>206045.86</v>
      </c>
      <c r="H74" s="16">
        <v>203775.41</v>
      </c>
      <c r="I74" s="16">
        <v>246992</v>
      </c>
      <c r="J74" s="16">
        <v>201618.4</v>
      </c>
      <c r="K74" s="16">
        <v>204650.84</v>
      </c>
      <c r="L74" s="16">
        <v>217757.58</v>
      </c>
      <c r="M74" s="16">
        <v>224527.6</v>
      </c>
      <c r="N74" s="16">
        <v>256062.07999999999</v>
      </c>
    </row>
    <row r="75" spans="1:14" x14ac:dyDescent="0.25">
      <c r="A75" s="95"/>
      <c r="B75" s="4" t="s">
        <v>4</v>
      </c>
      <c r="C75" s="16">
        <v>235796.33702127659</v>
      </c>
      <c r="D75" s="16">
        <v>230952.25978260869</v>
      </c>
      <c r="E75" s="16">
        <v>208369.04568181821</v>
      </c>
      <c r="F75" s="16">
        <v>204087.8731818182</v>
      </c>
      <c r="G75" s="16">
        <v>205713.2015909091</v>
      </c>
      <c r="H75" s="16">
        <v>205698.3481818182</v>
      </c>
      <c r="I75" s="16">
        <v>249838.3251162791</v>
      </c>
      <c r="J75" s="16">
        <v>203060.18242424249</v>
      </c>
      <c r="K75" s="16">
        <v>207156.9415151515</v>
      </c>
      <c r="L75" s="16">
        <v>233488.04735294121</v>
      </c>
      <c r="M75" s="16">
        <v>223380.246060606</v>
      </c>
      <c r="N75" s="16">
        <v>251766.89516129039</v>
      </c>
    </row>
    <row r="76" spans="1:14" x14ac:dyDescent="0.25">
      <c r="A76" s="95"/>
      <c r="B76" s="4" t="s">
        <v>5</v>
      </c>
      <c r="C76" s="16">
        <v>9786.8869865012493</v>
      </c>
      <c r="D76" s="16">
        <v>18053.541734190741</v>
      </c>
      <c r="E76" s="16">
        <v>6751.1708344737008</v>
      </c>
      <c r="F76" s="16">
        <v>7366.4410764710456</v>
      </c>
      <c r="G76" s="16">
        <v>6488.5874009661393</v>
      </c>
      <c r="H76" s="16">
        <v>6625.476570640305</v>
      </c>
      <c r="I76" s="16">
        <v>20056.18894071905</v>
      </c>
      <c r="J76" s="16">
        <v>10309.175377812729</v>
      </c>
      <c r="K76" s="16">
        <v>12005.29091465069</v>
      </c>
      <c r="L76" s="16">
        <v>37636.489128804817</v>
      </c>
      <c r="M76" s="16">
        <v>8490.011856039253</v>
      </c>
      <c r="N76" s="16">
        <v>24542.272905309979</v>
      </c>
    </row>
    <row r="77" spans="1:14" ht="15" customHeight="1" x14ac:dyDescent="0.25">
      <c r="A77" s="95"/>
      <c r="B77" s="4" t="s">
        <v>9</v>
      </c>
      <c r="C77" s="16">
        <v>204969</v>
      </c>
      <c r="D77" s="16">
        <v>198052</v>
      </c>
      <c r="E77" s="16">
        <v>198000</v>
      </c>
      <c r="F77" s="16">
        <v>194101</v>
      </c>
      <c r="G77" s="16">
        <v>194860</v>
      </c>
      <c r="H77" s="16">
        <v>196000</v>
      </c>
      <c r="I77" s="16">
        <v>213925</v>
      </c>
      <c r="J77" s="16">
        <v>186000</v>
      </c>
      <c r="K77" s="16">
        <v>189035.3</v>
      </c>
      <c r="L77" s="16">
        <v>146912.34</v>
      </c>
      <c r="M77" s="16">
        <v>206227</v>
      </c>
      <c r="N77" s="16">
        <v>193259</v>
      </c>
    </row>
    <row r="78" spans="1:14" x14ac:dyDescent="0.25">
      <c r="A78" s="95"/>
      <c r="B78" s="4" t="s">
        <v>10</v>
      </c>
      <c r="C78" s="16">
        <v>258253</v>
      </c>
      <c r="D78" s="16">
        <v>282962</v>
      </c>
      <c r="E78" s="16">
        <v>225596</v>
      </c>
      <c r="F78" s="16">
        <v>220166</v>
      </c>
      <c r="G78" s="16">
        <v>225934</v>
      </c>
      <c r="H78" s="16">
        <v>223879</v>
      </c>
      <c r="I78" s="16">
        <v>314326</v>
      </c>
      <c r="J78" s="16">
        <v>236784</v>
      </c>
      <c r="K78" s="16">
        <v>237095</v>
      </c>
      <c r="L78" s="16">
        <v>313894.09999999998</v>
      </c>
      <c r="M78" s="16">
        <v>243465</v>
      </c>
      <c r="N78" s="16">
        <v>301010</v>
      </c>
    </row>
    <row r="79" spans="1:14" x14ac:dyDescent="0.25">
      <c r="A79" s="86" t="s">
        <v>8</v>
      </c>
      <c r="B79" s="5" t="s">
        <v>3</v>
      </c>
      <c r="C79" s="17">
        <v>-45260.45</v>
      </c>
      <c r="D79" s="17">
        <v>-6744.1550000000016</v>
      </c>
      <c r="E79" s="17">
        <v>-16182.88</v>
      </c>
      <c r="F79" s="17">
        <v>-9605.7250000000004</v>
      </c>
      <c r="G79" s="17">
        <v>39974.65</v>
      </c>
      <c r="H79" s="17">
        <v>-13698.855</v>
      </c>
      <c r="I79" s="17">
        <v>22474.27</v>
      </c>
      <c r="J79" s="17">
        <v>92693</v>
      </c>
      <c r="K79" s="17">
        <v>-30250</v>
      </c>
      <c r="L79" s="17">
        <v>-10622.065000000001</v>
      </c>
      <c r="M79" s="17">
        <v>23002.45</v>
      </c>
      <c r="N79" s="17">
        <v>-46488.35</v>
      </c>
    </row>
    <row r="80" spans="1:14" x14ac:dyDescent="0.25">
      <c r="A80" s="86"/>
      <c r="B80" s="5" t="s">
        <v>4</v>
      </c>
      <c r="C80" s="17">
        <v>-42446.842916666668</v>
      </c>
      <c r="D80" s="17">
        <v>-10576.3375</v>
      </c>
      <c r="E80" s="17">
        <v>-17182.177826086951</v>
      </c>
      <c r="F80" s="17">
        <v>-9479.5293478260883</v>
      </c>
      <c r="G80" s="17">
        <v>38550.150434782612</v>
      </c>
      <c r="H80" s="17">
        <v>-13832.303260869559</v>
      </c>
      <c r="I80" s="17">
        <v>15869.858695652179</v>
      </c>
      <c r="J80" s="17">
        <v>84397.676111111112</v>
      </c>
      <c r="K80" s="17">
        <v>-28524.031111111111</v>
      </c>
      <c r="L80" s="17">
        <v>-26063.40416666666</v>
      </c>
      <c r="M80" s="17">
        <v>21887.70914285714</v>
      </c>
      <c r="N80" s="17">
        <v>-39251.466363636369</v>
      </c>
    </row>
    <row r="81" spans="1:14" x14ac:dyDescent="0.25">
      <c r="A81" s="86"/>
      <c r="B81" s="5" t="s">
        <v>5</v>
      </c>
      <c r="C81" s="17">
        <v>13978.032004264949</v>
      </c>
      <c r="D81" s="17">
        <v>19924.47134828772</v>
      </c>
      <c r="E81" s="17">
        <v>7417.0674815769526</v>
      </c>
      <c r="F81" s="17">
        <v>7188.6520199360502</v>
      </c>
      <c r="G81" s="17">
        <v>16691.46315165795</v>
      </c>
      <c r="H81" s="17">
        <v>8871.524989602045</v>
      </c>
      <c r="I81" s="17">
        <v>23549.767855982369</v>
      </c>
      <c r="J81" s="17">
        <v>25623.46025782291</v>
      </c>
      <c r="K81" s="17">
        <v>19695.331611845599</v>
      </c>
      <c r="L81" s="17">
        <v>31745.479173501251</v>
      </c>
      <c r="M81" s="17">
        <v>11458.64212088243</v>
      </c>
      <c r="N81" s="17">
        <v>26637.84931865615</v>
      </c>
    </row>
    <row r="82" spans="1:14" x14ac:dyDescent="0.25">
      <c r="A82" s="86"/>
      <c r="B82" s="5" t="s">
        <v>9</v>
      </c>
      <c r="C82" s="17">
        <v>-65640</v>
      </c>
      <c r="D82" s="17">
        <v>-67228</v>
      </c>
      <c r="E82" s="17">
        <v>-38115.79</v>
      </c>
      <c r="F82" s="17">
        <v>-25132</v>
      </c>
      <c r="G82" s="17">
        <v>-10000</v>
      </c>
      <c r="H82" s="17">
        <v>-30451.27</v>
      </c>
      <c r="I82" s="17">
        <v>-59100</v>
      </c>
      <c r="J82" s="17">
        <v>14705.8</v>
      </c>
      <c r="K82" s="17">
        <v>-66501</v>
      </c>
      <c r="L82" s="17">
        <v>-103767</v>
      </c>
      <c r="M82" s="17">
        <v>-7609</v>
      </c>
      <c r="N82" s="17">
        <v>-78601.19</v>
      </c>
    </row>
    <row r="83" spans="1:14" x14ac:dyDescent="0.25">
      <c r="A83" s="86"/>
      <c r="B83" s="33" t="s">
        <v>10</v>
      </c>
      <c r="C83" s="14">
        <v>6415.99</v>
      </c>
      <c r="D83" s="14">
        <v>24025</v>
      </c>
      <c r="E83" s="14">
        <v>5041.96</v>
      </c>
      <c r="F83" s="14">
        <v>14539.22</v>
      </c>
      <c r="G83" s="14">
        <v>89661</v>
      </c>
      <c r="H83" s="14">
        <v>14442</v>
      </c>
      <c r="I83" s="14">
        <v>57059</v>
      </c>
      <c r="J83" s="14">
        <v>117473</v>
      </c>
      <c r="K83" s="14">
        <v>54444</v>
      </c>
      <c r="L83" s="14">
        <v>9380.52</v>
      </c>
      <c r="M83" s="17">
        <v>42610</v>
      </c>
      <c r="N83" s="17">
        <v>40600</v>
      </c>
    </row>
    <row r="84" spans="1:14" ht="15" customHeight="1" x14ac:dyDescent="0.25">
      <c r="A84" s="95" t="s">
        <v>32</v>
      </c>
      <c r="B84" s="4" t="s">
        <v>3</v>
      </c>
      <c r="C84" s="16">
        <v>-128629</v>
      </c>
      <c r="D84" s="16">
        <v>-97485.5</v>
      </c>
      <c r="E84" s="16">
        <v>-106034</v>
      </c>
      <c r="F84" s="16">
        <v>-93527.790000000008</v>
      </c>
      <c r="G84" s="16">
        <v>-52386.974999999999</v>
      </c>
      <c r="H84" s="16">
        <v>-95927.82</v>
      </c>
      <c r="I84" s="16">
        <v>-69473</v>
      </c>
      <c r="J84" s="16">
        <v>5854.0349999999999</v>
      </c>
      <c r="K84" s="16">
        <v>-111931</v>
      </c>
      <c r="L84" s="16">
        <v>-102547.265</v>
      </c>
      <c r="M84" s="16">
        <v>-63674.584999999999</v>
      </c>
      <c r="N84" s="16">
        <v>-131949.22500000001</v>
      </c>
    </row>
    <row r="85" spans="1:14" x14ac:dyDescent="0.25">
      <c r="A85" s="95"/>
      <c r="B85" s="4" t="s">
        <v>4</v>
      </c>
      <c r="C85" s="16">
        <v>-121552.4931428571</v>
      </c>
      <c r="D85" s="16">
        <v>-90219.079705882381</v>
      </c>
      <c r="E85" s="16">
        <v>-101652.33354838711</v>
      </c>
      <c r="F85" s="16">
        <v>-91335.16187500002</v>
      </c>
      <c r="G85" s="16">
        <v>-48816.182500000003</v>
      </c>
      <c r="H85" s="16">
        <v>-98761.593870967743</v>
      </c>
      <c r="I85" s="16">
        <v>-68020.936666666661</v>
      </c>
      <c r="J85" s="16">
        <v>6920.8967857142852</v>
      </c>
      <c r="K85" s="16">
        <v>-110591.0496296296</v>
      </c>
      <c r="L85" s="16">
        <v>-112759.04821428571</v>
      </c>
      <c r="M85" s="16">
        <v>-58005.204642857141</v>
      </c>
      <c r="N85" s="16">
        <v>-118758.2146153846</v>
      </c>
    </row>
    <row r="86" spans="1:14" x14ac:dyDescent="0.25">
      <c r="A86" s="95"/>
      <c r="B86" s="4" t="s">
        <v>5</v>
      </c>
      <c r="C86" s="16">
        <v>30677.272403876941</v>
      </c>
      <c r="D86" s="16">
        <v>34406.104540248729</v>
      </c>
      <c r="E86" s="16">
        <v>17174.143969060689</v>
      </c>
      <c r="F86" s="16">
        <v>20799.945986265851</v>
      </c>
      <c r="G86" s="16">
        <v>28384.119281560561</v>
      </c>
      <c r="H86" s="16">
        <v>14521.94152750879</v>
      </c>
      <c r="I86" s="16">
        <v>41162.371159331371</v>
      </c>
      <c r="J86" s="16">
        <v>36794.323116149521</v>
      </c>
      <c r="K86" s="16">
        <v>31287.782993966659</v>
      </c>
      <c r="L86" s="16">
        <v>47260.09901567574</v>
      </c>
      <c r="M86" s="16">
        <v>36277.779391457363</v>
      </c>
      <c r="N86" s="16">
        <v>42463.303409808817</v>
      </c>
    </row>
    <row r="87" spans="1:14" x14ac:dyDescent="0.25">
      <c r="A87" s="95"/>
      <c r="B87" s="4" t="s">
        <v>9</v>
      </c>
      <c r="C87" s="16">
        <v>-224359.03</v>
      </c>
      <c r="D87" s="16">
        <v>-133887.89000000001</v>
      </c>
      <c r="E87" s="16">
        <v>-125748.8</v>
      </c>
      <c r="F87" s="16">
        <v>-123624.21</v>
      </c>
      <c r="G87" s="16">
        <v>-119559</v>
      </c>
      <c r="H87" s="16">
        <v>-149679</v>
      </c>
      <c r="I87" s="16">
        <v>-178892</v>
      </c>
      <c r="J87" s="16">
        <v>-96000</v>
      </c>
      <c r="K87" s="16">
        <v>-166894</v>
      </c>
      <c r="L87" s="16">
        <v>-224011.05</v>
      </c>
      <c r="M87" s="16">
        <v>-112417</v>
      </c>
      <c r="N87" s="16">
        <v>-203509.39</v>
      </c>
    </row>
    <row r="88" spans="1:14" ht="15.75" thickBot="1" x14ac:dyDescent="0.3">
      <c r="A88" s="99"/>
      <c r="B88" s="7" t="s">
        <v>10</v>
      </c>
      <c r="C88" s="32">
        <v>-54394</v>
      </c>
      <c r="D88" s="32">
        <v>10545</v>
      </c>
      <c r="E88" s="32">
        <v>-57771.6</v>
      </c>
      <c r="F88" s="32">
        <v>-12767.87</v>
      </c>
      <c r="G88" s="32">
        <v>38844.15</v>
      </c>
      <c r="H88" s="32">
        <v>-66729</v>
      </c>
      <c r="I88" s="32">
        <v>21667.02</v>
      </c>
      <c r="J88" s="32">
        <v>104355</v>
      </c>
      <c r="K88" s="32">
        <v>-32408.66</v>
      </c>
      <c r="L88" s="32">
        <v>-40361.33</v>
      </c>
      <c r="M88" s="32">
        <v>41050.269999999997</v>
      </c>
      <c r="N88" s="32">
        <v>-16101.44</v>
      </c>
    </row>
    <row r="89" spans="1:14" ht="15" customHeight="1" x14ac:dyDescent="0.25">
      <c r="A89" s="95" t="s">
        <v>37</v>
      </c>
      <c r="B89" s="4" t="s">
        <v>3</v>
      </c>
      <c r="C89" s="16">
        <v>0.3</v>
      </c>
      <c r="D89" s="16">
        <v>0.32</v>
      </c>
      <c r="E89" s="16">
        <v>0.14499999999999999</v>
      </c>
      <c r="F89" s="16">
        <v>0.38</v>
      </c>
      <c r="G89" s="16">
        <v>0.3</v>
      </c>
      <c r="H89" s="16">
        <v>0.24</v>
      </c>
      <c r="I89" s="16">
        <v>0.41</v>
      </c>
      <c r="J89" s="16">
        <v>0.42</v>
      </c>
      <c r="K89" s="16">
        <v>0.55000000000000004</v>
      </c>
      <c r="L89" s="16">
        <v>0.38</v>
      </c>
      <c r="M89" s="16">
        <v>0.42499999999999999</v>
      </c>
      <c r="N89" s="16">
        <v>0.33</v>
      </c>
    </row>
    <row r="90" spans="1:14" x14ac:dyDescent="0.25">
      <c r="A90" s="95"/>
      <c r="B90" s="4" t="s">
        <v>4</v>
      </c>
      <c r="C90" s="16">
        <v>0.30818181818181822</v>
      </c>
      <c r="D90" s="16">
        <v>0.32187500000000002</v>
      </c>
      <c r="E90" s="16">
        <v>0.14687500000000001</v>
      </c>
      <c r="F90" s="16">
        <v>0.38090909090909092</v>
      </c>
      <c r="G90" s="16">
        <v>0.26848484848484849</v>
      </c>
      <c r="H90" s="16">
        <v>0.2260606060606061</v>
      </c>
      <c r="I90" s="16">
        <v>0.38909090909090899</v>
      </c>
      <c r="J90" s="16">
        <v>0.43379310344827587</v>
      </c>
      <c r="K90" s="16">
        <v>0.505</v>
      </c>
      <c r="L90" s="16">
        <v>0.3764285714285715</v>
      </c>
      <c r="M90" s="16">
        <v>0.42107142857142849</v>
      </c>
      <c r="N90" s="16">
        <v>0.34740740740740739</v>
      </c>
    </row>
    <row r="91" spans="1:14" x14ac:dyDescent="0.25">
      <c r="A91" s="95"/>
      <c r="B91" s="4" t="s">
        <v>5</v>
      </c>
      <c r="C91" s="16">
        <v>6.7474742749349628E-2</v>
      </c>
      <c r="D91" s="16">
        <v>0.15128348736192951</v>
      </c>
      <c r="E91" s="16">
        <v>0.20057075816842809</v>
      </c>
      <c r="F91" s="16">
        <v>0.21848002821144261</v>
      </c>
      <c r="G91" s="16">
        <v>0.1356954589356533</v>
      </c>
      <c r="H91" s="16">
        <v>0.11213661851563569</v>
      </c>
      <c r="I91" s="16">
        <v>0.1147650762526332</v>
      </c>
      <c r="J91" s="16">
        <v>0.1085427431641382</v>
      </c>
      <c r="K91" s="16">
        <v>0.1123651455119688</v>
      </c>
      <c r="L91" s="16">
        <v>7.9592214662745964E-2</v>
      </c>
      <c r="M91" s="16">
        <v>9.358455419068247E-2</v>
      </c>
      <c r="N91" s="16">
        <v>8.1693262719695389E-2</v>
      </c>
    </row>
    <row r="92" spans="1:14" ht="15" customHeight="1" x14ac:dyDescent="0.25">
      <c r="A92" s="95"/>
      <c r="B92" s="4" t="s">
        <v>9</v>
      </c>
      <c r="C92" s="16">
        <v>0.21</v>
      </c>
      <c r="D92" s="16">
        <v>-0.04</v>
      </c>
      <c r="E92" s="16">
        <v>-0.21</v>
      </c>
      <c r="F92" s="16">
        <v>-0.15</v>
      </c>
      <c r="G92" s="16">
        <v>0.03</v>
      </c>
      <c r="H92" s="16">
        <v>-0.02</v>
      </c>
      <c r="I92" s="16">
        <v>0.08</v>
      </c>
      <c r="J92" s="16">
        <v>0.2</v>
      </c>
      <c r="K92" s="16">
        <v>0.2</v>
      </c>
      <c r="L92" s="16">
        <v>0.2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0.44</v>
      </c>
      <c r="D93" s="16">
        <v>0.6</v>
      </c>
      <c r="E93" s="16">
        <v>0.7</v>
      </c>
      <c r="F93" s="16">
        <v>0.88</v>
      </c>
      <c r="G93" s="16">
        <v>0.59</v>
      </c>
      <c r="H93" s="16">
        <v>0.4</v>
      </c>
      <c r="I93" s="16">
        <v>0.6</v>
      </c>
      <c r="J93" s="16">
        <v>0.68</v>
      </c>
      <c r="K93" s="16">
        <v>0.72</v>
      </c>
      <c r="L93" s="16">
        <v>0.55000000000000004</v>
      </c>
      <c r="M93" s="16">
        <v>0.57999999999999996</v>
      </c>
      <c r="N93" s="16">
        <v>0.55000000000000004</v>
      </c>
    </row>
    <row r="94" spans="1:14" x14ac:dyDescent="0.25">
      <c r="A94" s="86" t="s">
        <v>39</v>
      </c>
      <c r="B94" s="5" t="s">
        <v>3</v>
      </c>
      <c r="C94" s="17">
        <v>5.6</v>
      </c>
      <c r="D94" s="17">
        <v>5.51</v>
      </c>
      <c r="E94" s="17">
        <v>5.5</v>
      </c>
      <c r="F94" s="17">
        <v>5.42</v>
      </c>
      <c r="G94" s="17">
        <v>5.4</v>
      </c>
      <c r="H94" s="17">
        <v>5.3</v>
      </c>
      <c r="I94" s="17">
        <v>5.4</v>
      </c>
      <c r="J94" s="17">
        <v>5.7149999999999999</v>
      </c>
      <c r="K94" s="17">
        <v>5.9450000000000003</v>
      </c>
      <c r="L94" s="17">
        <v>6.0250000000000004</v>
      </c>
      <c r="M94" s="17">
        <v>5.94</v>
      </c>
      <c r="N94" s="17">
        <v>5.88</v>
      </c>
    </row>
    <row r="95" spans="1:14" x14ac:dyDescent="0.25">
      <c r="A95" s="86"/>
      <c r="B95" s="5" t="s">
        <v>4</v>
      </c>
      <c r="C95" s="17">
        <v>5.5916666666666659</v>
      </c>
      <c r="D95" s="17">
        <v>5.5674285714285707</v>
      </c>
      <c r="E95" s="17">
        <v>5.5482857142857149</v>
      </c>
      <c r="F95" s="17">
        <v>5.4848484848484853</v>
      </c>
      <c r="G95" s="17">
        <v>5.4652941176470593</v>
      </c>
      <c r="H95" s="17">
        <v>5.4167647058823531</v>
      </c>
      <c r="I95" s="17">
        <v>5.392941176470587</v>
      </c>
      <c r="J95" s="17">
        <v>5.7335714285714294</v>
      </c>
      <c r="K95" s="17">
        <v>5.9428571428571431</v>
      </c>
      <c r="L95" s="17">
        <v>6.1117857142857126</v>
      </c>
      <c r="M95" s="17">
        <v>5.9896296296296292</v>
      </c>
      <c r="N95" s="17">
        <v>5.9181481481481466</v>
      </c>
    </row>
    <row r="96" spans="1:14" x14ac:dyDescent="0.25">
      <c r="A96" s="86"/>
      <c r="B96" s="5" t="s">
        <v>5</v>
      </c>
      <c r="C96" s="17">
        <v>0.29698003780918147</v>
      </c>
      <c r="D96" s="17">
        <v>0.344454751208707</v>
      </c>
      <c r="E96" s="17">
        <v>0.36286025274919531</v>
      </c>
      <c r="F96" s="17">
        <v>0.30173582415046019</v>
      </c>
      <c r="G96" s="17">
        <v>0.37695136969623078</v>
      </c>
      <c r="H96" s="17">
        <v>0.37461673819352931</v>
      </c>
      <c r="I96" s="17">
        <v>0.40104053608887591</v>
      </c>
      <c r="J96" s="17">
        <v>0.42860855218403082</v>
      </c>
      <c r="K96" s="17">
        <v>0.42236422006549518</v>
      </c>
      <c r="L96" s="17">
        <v>0.41789643915979202</v>
      </c>
      <c r="M96" s="17">
        <v>0.37824983076392021</v>
      </c>
      <c r="N96" s="17">
        <v>0.37027055635073819</v>
      </c>
    </row>
    <row r="97" spans="1:14" x14ac:dyDescent="0.25">
      <c r="A97" s="86"/>
      <c r="B97" s="5" t="s">
        <v>9</v>
      </c>
      <c r="C97" s="17">
        <v>5</v>
      </c>
      <c r="D97" s="17">
        <v>5</v>
      </c>
      <c r="E97" s="17">
        <v>5</v>
      </c>
      <c r="F97" s="17">
        <v>5</v>
      </c>
      <c r="G97" s="17">
        <v>5</v>
      </c>
      <c r="H97" s="17">
        <v>4.82</v>
      </c>
      <c r="I97" s="17">
        <v>4.5999999999999996</v>
      </c>
      <c r="J97" s="17">
        <v>4.9000000000000004</v>
      </c>
      <c r="K97" s="17">
        <v>5.2</v>
      </c>
      <c r="L97" s="17">
        <v>5.3</v>
      </c>
      <c r="M97" s="17">
        <v>5.3</v>
      </c>
      <c r="N97" s="17">
        <v>5.4</v>
      </c>
    </row>
    <row r="98" spans="1:14" x14ac:dyDescent="0.25">
      <c r="A98" s="86"/>
      <c r="B98" s="33" t="s">
        <v>10</v>
      </c>
      <c r="C98" s="14">
        <v>6.47</v>
      </c>
      <c r="D98" s="14">
        <v>6.54</v>
      </c>
      <c r="E98" s="14">
        <v>6.61</v>
      </c>
      <c r="F98" s="14">
        <v>6.4</v>
      </c>
      <c r="G98" s="14">
        <v>6.46</v>
      </c>
      <c r="H98" s="14">
        <v>6.32</v>
      </c>
      <c r="I98" s="14">
        <v>6.25</v>
      </c>
      <c r="J98" s="14">
        <v>6.89</v>
      </c>
      <c r="K98" s="14">
        <v>6.89</v>
      </c>
      <c r="L98" s="14">
        <v>6.9</v>
      </c>
      <c r="M98" s="17">
        <v>6.9</v>
      </c>
      <c r="N98" s="17">
        <v>6.9</v>
      </c>
    </row>
    <row r="99" spans="1:14" ht="15" customHeight="1" x14ac:dyDescent="0.25">
      <c r="A99" s="95" t="s">
        <v>40</v>
      </c>
      <c r="B99" s="4" t="s">
        <v>3</v>
      </c>
      <c r="C99" s="16">
        <v>103170.49</v>
      </c>
      <c r="D99" s="16">
        <v>103291</v>
      </c>
      <c r="E99" s="16">
        <v>103519</v>
      </c>
      <c r="F99" s="16">
        <v>103487.25</v>
      </c>
      <c r="G99" s="16">
        <v>103577.06</v>
      </c>
      <c r="H99" s="16">
        <v>103727.87</v>
      </c>
      <c r="I99" s="16">
        <v>103698.83</v>
      </c>
      <c r="J99" s="16">
        <v>103475</v>
      </c>
      <c r="K99" s="16">
        <v>103330.36</v>
      </c>
      <c r="L99" s="16">
        <v>103143.13</v>
      </c>
      <c r="M99" s="16">
        <v>103252.515</v>
      </c>
      <c r="N99" s="16">
        <v>103364</v>
      </c>
    </row>
    <row r="100" spans="1:14" x14ac:dyDescent="0.25">
      <c r="A100" s="95"/>
      <c r="B100" s="4" t="s">
        <v>4</v>
      </c>
      <c r="C100" s="16">
        <v>103287.49129032261</v>
      </c>
      <c r="D100" s="16">
        <v>103490.2296551724</v>
      </c>
      <c r="E100" s="16">
        <v>103623.665862069</v>
      </c>
      <c r="F100" s="16">
        <v>103702.9357142857</v>
      </c>
      <c r="G100" s="16">
        <v>103849.1457142857</v>
      </c>
      <c r="H100" s="16">
        <v>104055.55357142859</v>
      </c>
      <c r="I100" s="16">
        <v>104040.6782142857</v>
      </c>
      <c r="J100" s="16">
        <v>103804.1104347826</v>
      </c>
      <c r="K100" s="16">
        <v>103590.8034782609</v>
      </c>
      <c r="L100" s="16">
        <v>103513.1317391304</v>
      </c>
      <c r="M100" s="16">
        <v>103682.6540909091</v>
      </c>
      <c r="N100" s="16">
        <v>103901.05636363639</v>
      </c>
    </row>
    <row r="101" spans="1:14" x14ac:dyDescent="0.25">
      <c r="A101" s="95"/>
      <c r="B101" s="4" t="s">
        <v>5</v>
      </c>
      <c r="C101" s="16">
        <v>1270.86248514868</v>
      </c>
      <c r="D101" s="16">
        <v>1350.599949904491</v>
      </c>
      <c r="E101" s="16">
        <v>1372.734766488097</v>
      </c>
      <c r="F101" s="16">
        <v>1404.6738215960499</v>
      </c>
      <c r="G101" s="16">
        <v>1411.2146946813789</v>
      </c>
      <c r="H101" s="16">
        <v>1433.9907666245799</v>
      </c>
      <c r="I101" s="16">
        <v>1499.0827144230179</v>
      </c>
      <c r="J101" s="16">
        <v>1694.5521550906969</v>
      </c>
      <c r="K101" s="16">
        <v>1734.7810934540209</v>
      </c>
      <c r="L101" s="16">
        <v>1765.4490921695519</v>
      </c>
      <c r="M101" s="16">
        <v>1858.0529143514959</v>
      </c>
      <c r="N101" s="16">
        <v>1904.1826500366069</v>
      </c>
    </row>
    <row r="102" spans="1:14" x14ac:dyDescent="0.25">
      <c r="A102" s="95"/>
      <c r="B102" s="4" t="s">
        <v>9</v>
      </c>
      <c r="C102" s="16">
        <v>100046</v>
      </c>
      <c r="D102" s="16">
        <v>100079</v>
      </c>
      <c r="E102" s="16">
        <v>100268</v>
      </c>
      <c r="F102" s="16">
        <v>100638</v>
      </c>
      <c r="G102" s="16">
        <v>101190</v>
      </c>
      <c r="H102" s="16">
        <v>101727</v>
      </c>
      <c r="I102" s="16">
        <v>102069</v>
      </c>
      <c r="J102" s="16">
        <v>101815</v>
      </c>
      <c r="K102" s="16">
        <v>101815</v>
      </c>
      <c r="L102" s="16">
        <v>101815</v>
      </c>
      <c r="M102" s="16">
        <v>101411.61</v>
      </c>
      <c r="N102" s="16">
        <v>101411.61</v>
      </c>
    </row>
    <row r="103" spans="1:14" ht="15.75" thickBot="1" x14ac:dyDescent="0.3">
      <c r="A103" s="99"/>
      <c r="B103" s="7" t="s">
        <v>10</v>
      </c>
      <c r="C103" s="32">
        <v>108923</v>
      </c>
      <c r="D103" s="32">
        <v>109079</v>
      </c>
      <c r="E103" s="32">
        <v>109234</v>
      </c>
      <c r="F103" s="32">
        <v>109390</v>
      </c>
      <c r="G103" s="32">
        <v>109458</v>
      </c>
      <c r="H103" s="32">
        <v>109614</v>
      </c>
      <c r="I103" s="32">
        <v>109772</v>
      </c>
      <c r="J103" s="32">
        <v>109840</v>
      </c>
      <c r="K103" s="32">
        <v>109908</v>
      </c>
      <c r="L103" s="32">
        <v>109976</v>
      </c>
      <c r="M103" s="32">
        <v>110044</v>
      </c>
      <c r="N103" s="32">
        <v>110112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35:A39"/>
    <mergeCell ref="A40:A44"/>
    <mergeCell ref="A45:A49"/>
    <mergeCell ref="A50:A54"/>
    <mergeCell ref="A55:A59"/>
    <mergeCell ref="A63:B63"/>
    <mergeCell ref="A13:K13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drawing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51E4-0B01-4D1C-88EE-0F2DE3CE98F8}">
  <dimension ref="A10:N103"/>
  <sheetViews>
    <sheetView workbookViewId="0">
      <selection activeCell="P92" sqref="P92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45413</v>
      </c>
      <c r="C10" s="3"/>
    </row>
    <row r="11" spans="1:12" ht="15.75" x14ac:dyDescent="0.25">
      <c r="A11" s="1" t="s">
        <v>0</v>
      </c>
      <c r="B11" s="2">
        <v>45413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2593473</v>
      </c>
      <c r="D15" s="11">
        <v>2741392.26</v>
      </c>
      <c r="E15" s="11">
        <v>2896331.5</v>
      </c>
      <c r="F15" s="11">
        <v>3086046.63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2591495.1585714291</v>
      </c>
      <c r="D16" s="13">
        <v>2726211.9712765948</v>
      </c>
      <c r="E16" s="13">
        <v>2891964.4052380952</v>
      </c>
      <c r="F16" s="13">
        <v>3074121.5177777782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60931.077315266783</v>
      </c>
      <c r="D17" s="13">
        <v>98582.421971022894</v>
      </c>
      <c r="E17" s="13">
        <v>105960.68309586091</v>
      </c>
      <c r="F17" s="13">
        <v>136053.35898262271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2742930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2963161</v>
      </c>
      <c r="E19" s="13">
        <v>3155411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2120331</v>
      </c>
      <c r="D20" s="14">
        <v>2230626</v>
      </c>
      <c r="E20" s="14">
        <v>2376062.2599999998</v>
      </c>
      <c r="F20" s="14">
        <v>2536962.8250000002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2118771.5469230772</v>
      </c>
      <c r="D21" s="14">
        <v>2224050.7461224492</v>
      </c>
      <c r="E21" s="14">
        <v>2365877.203255814</v>
      </c>
      <c r="F21" s="14">
        <v>2518477.5625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35439.363870646681</v>
      </c>
      <c r="D22" s="14">
        <v>53328.025725677529</v>
      </c>
      <c r="E22" s="14">
        <v>73164.430526199008</v>
      </c>
      <c r="F22" s="14">
        <v>87300.43358626058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2046666</v>
      </c>
      <c r="D23" s="14">
        <v>2055572.24</v>
      </c>
      <c r="E23" s="14">
        <v>2102849</v>
      </c>
      <c r="F23" s="14">
        <v>2221201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2240332.7200000002</v>
      </c>
      <c r="D24" s="14">
        <v>2342259.64</v>
      </c>
      <c r="E24" s="14">
        <v>2497483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2188819.5</v>
      </c>
      <c r="D25" s="12">
        <v>2313241.4</v>
      </c>
      <c r="E25" s="12">
        <v>2454169.15</v>
      </c>
      <c r="F25" s="12">
        <v>2573446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2194655.395192307</v>
      </c>
      <c r="D26" s="12">
        <v>2312232.0241999999</v>
      </c>
      <c r="E26" s="12">
        <v>2446628.2806818178</v>
      </c>
      <c r="F26" s="12">
        <v>2570285.7537837829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34028.993109456707</v>
      </c>
      <c r="D27" s="12">
        <v>60700.455589162237</v>
      </c>
      <c r="E27" s="12">
        <v>94342.603005414363</v>
      </c>
      <c r="F27" s="12">
        <v>105722.1768115672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2304388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2303254.5</v>
      </c>
      <c r="D29" s="12">
        <v>2434540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-76824.960000000006</v>
      </c>
      <c r="D30" s="14">
        <v>-87458</v>
      </c>
      <c r="E30" s="14">
        <v>-75992.764999999999</v>
      </c>
      <c r="F30" s="14">
        <v>-50538.05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-79820.714716981151</v>
      </c>
      <c r="D31" s="14">
        <v>-89626.078235294117</v>
      </c>
      <c r="E31" s="14">
        <v>-79739.370652173922</v>
      </c>
      <c r="F31" s="14">
        <v>-49639.651842105261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33473.900314995837</v>
      </c>
      <c r="D32" s="14">
        <v>44064.828190009583</v>
      </c>
      <c r="E32" s="14">
        <v>46509.611325293983</v>
      </c>
      <c r="F32" s="14">
        <v>43484.959738801022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-189245</v>
      </c>
      <c r="D33" s="14">
        <v>-207661.45</v>
      </c>
      <c r="E33" s="14">
        <v>-219154.91</v>
      </c>
      <c r="F33" s="14">
        <v>-131431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13753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</v>
      </c>
      <c r="D35" s="12">
        <v>79.900000000000006</v>
      </c>
      <c r="E35" s="12">
        <v>82.1</v>
      </c>
      <c r="F35" s="12">
        <v>83.91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77.372448979591823</v>
      </c>
      <c r="D36" s="12">
        <v>79.677391304347822</v>
      </c>
      <c r="E36" s="12">
        <v>82.413333333333341</v>
      </c>
      <c r="F36" s="12">
        <v>84.064324324324318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1.0094274998983439</v>
      </c>
      <c r="D37" s="12">
        <v>1.5120750051687371</v>
      </c>
      <c r="E37" s="12">
        <v>2.0540627993661338</v>
      </c>
      <c r="F37" s="12">
        <v>2.2543002616487611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82.82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-692678</v>
      </c>
      <c r="D40" s="14">
        <v>-685907</v>
      </c>
      <c r="E40" s="14">
        <v>-625535.33000000007</v>
      </c>
      <c r="F40" s="14">
        <v>-640316.36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-646597.47405405412</v>
      </c>
      <c r="D41" s="14">
        <v>-643383.99189189193</v>
      </c>
      <c r="E41" s="14">
        <v>-616199.08911764703</v>
      </c>
      <c r="F41" s="14">
        <v>-622373.20137931034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173920.5944518607</v>
      </c>
      <c r="D42" s="14">
        <v>189666.30216274501</v>
      </c>
      <c r="E42" s="14">
        <v>226368.56392801579</v>
      </c>
      <c r="F42" s="14">
        <v>243204.87554818889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-912739.6</v>
      </c>
      <c r="D43" s="14">
        <v>-905738</v>
      </c>
      <c r="E43" s="14">
        <v>-946834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4.37</v>
      </c>
      <c r="E45" s="12">
        <v>4.3249999999999993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4.2274193548387098</v>
      </c>
      <c r="D46" s="12">
        <v>4.3217241379310343</v>
      </c>
      <c r="E46" s="12">
        <v>4.3550000000000004</v>
      </c>
      <c r="F46" s="12">
        <v>4.2234615384615388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0.58645242911331119</v>
      </c>
      <c r="D47" s="12">
        <v>0.36140666613265893</v>
      </c>
      <c r="E47" s="12">
        <v>0.44177671584938322</v>
      </c>
      <c r="F47" s="12">
        <v>0.58669203033750039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2.54</v>
      </c>
      <c r="D48" s="12">
        <v>3.5</v>
      </c>
      <c r="E48" s="12">
        <v>3.34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3.7450000000000001</v>
      </c>
      <c r="D50" s="14">
        <v>3.55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3.7306249999999999</v>
      </c>
      <c r="D51" s="14">
        <v>3.625333333333332</v>
      </c>
      <c r="E51" s="14">
        <v>3.541724137931034</v>
      </c>
      <c r="F51" s="14">
        <v>3.4151851851851851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0.29529577845643767</v>
      </c>
      <c r="D52" s="14">
        <v>0.35439830829102481</v>
      </c>
      <c r="E52" s="14">
        <v>0.32655199723252609</v>
      </c>
      <c r="F52" s="14">
        <v>0.36190064903517338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4.2699999999999996</v>
      </c>
      <c r="D54" s="14">
        <v>4.5</v>
      </c>
      <c r="E54" s="14">
        <v>4.5</v>
      </c>
      <c r="F54" s="14">
        <v>4.22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11525063.93</v>
      </c>
      <c r="D55" s="12">
        <v>12246000</v>
      </c>
      <c r="E55" s="12">
        <v>12897628</v>
      </c>
      <c r="F55" s="12">
        <v>13654563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11508471.31222222</v>
      </c>
      <c r="D56" s="12">
        <v>12180524.34714286</v>
      </c>
      <c r="E56" s="12">
        <v>12858554.44060606</v>
      </c>
      <c r="F56" s="12">
        <v>13584357.914999999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135338.26568530529</v>
      </c>
      <c r="D57" s="12">
        <v>256607.67461477511</v>
      </c>
      <c r="E57" s="12">
        <v>353402.14723844337</v>
      </c>
      <c r="F57" s="12">
        <v>509142.76184986968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11094946.77</v>
      </c>
      <c r="D58" s="12">
        <v>11316845.710000001</v>
      </c>
      <c r="E58" s="12">
        <v>11486598.390000001</v>
      </c>
      <c r="F58" s="12">
        <v>11658897.369999999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12720302.68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53</v>
      </c>
      <c r="D63" s="9" t="s">
        <v>54</v>
      </c>
      <c r="E63" s="9" t="s">
        <v>55</v>
      </c>
      <c r="F63" s="9" t="s">
        <v>56</v>
      </c>
      <c r="G63" s="9" t="s">
        <v>57</v>
      </c>
      <c r="H63" s="9" t="s">
        <v>58</v>
      </c>
      <c r="I63" s="9" t="s">
        <v>59</v>
      </c>
      <c r="J63" s="9" t="s">
        <v>60</v>
      </c>
      <c r="K63" s="9" t="s">
        <v>61</v>
      </c>
      <c r="L63" s="9" t="s">
        <v>62</v>
      </c>
      <c r="M63" s="9" t="s">
        <v>63</v>
      </c>
      <c r="N63" s="9" t="s">
        <v>64</v>
      </c>
    </row>
    <row r="64" spans="1:14" ht="15" customHeight="1" x14ac:dyDescent="0.25">
      <c r="A64" s="94" t="s">
        <v>11</v>
      </c>
      <c r="B64" s="4" t="s">
        <v>3</v>
      </c>
      <c r="C64" s="16">
        <v>199663.685</v>
      </c>
      <c r="D64" s="16">
        <v>199138.46</v>
      </c>
      <c r="E64" s="16">
        <v>218919.45</v>
      </c>
      <c r="F64" s="16">
        <v>192594.75</v>
      </c>
      <c r="G64" s="16">
        <v>196074.09</v>
      </c>
      <c r="H64" s="16">
        <v>233494.55499999999</v>
      </c>
      <c r="I64" s="16">
        <v>201042</v>
      </c>
      <c r="J64" s="16">
        <v>254841.065</v>
      </c>
      <c r="K64" s="16">
        <v>289753</v>
      </c>
      <c r="L64" s="16">
        <v>197153</v>
      </c>
      <c r="M64" s="16">
        <v>204691.87</v>
      </c>
      <c r="N64" s="16">
        <v>239200</v>
      </c>
    </row>
    <row r="65" spans="1:14" x14ac:dyDescent="0.25">
      <c r="A65" s="95"/>
      <c r="B65" s="4" t="s">
        <v>4</v>
      </c>
      <c r="C65" s="16">
        <v>199295.35200000001</v>
      </c>
      <c r="D65" s="16">
        <v>198927.9510416667</v>
      </c>
      <c r="E65" s="16">
        <v>217062.2908333333</v>
      </c>
      <c r="F65" s="16">
        <v>192954.29791666669</v>
      </c>
      <c r="G65" s="16">
        <v>199591.07166666671</v>
      </c>
      <c r="H65" s="16">
        <v>230638.9602083333</v>
      </c>
      <c r="I65" s="16">
        <v>201206.1717021277</v>
      </c>
      <c r="J65" s="16">
        <v>252662.2880434783</v>
      </c>
      <c r="K65" s="16">
        <v>277165.70692307688</v>
      </c>
      <c r="L65" s="16">
        <v>196685.49648648649</v>
      </c>
      <c r="M65" s="16">
        <v>204186.65685714289</v>
      </c>
      <c r="N65" s="16">
        <v>238900.81457142849</v>
      </c>
    </row>
    <row r="66" spans="1:14" x14ac:dyDescent="0.25">
      <c r="A66" s="95"/>
      <c r="B66" s="4" t="s">
        <v>5</v>
      </c>
      <c r="C66" s="16">
        <v>6692.415062190682</v>
      </c>
      <c r="D66" s="16">
        <v>5388.7672347322996</v>
      </c>
      <c r="E66" s="16">
        <v>11666.54909025688</v>
      </c>
      <c r="F66" s="16">
        <v>7127.5569415422742</v>
      </c>
      <c r="G66" s="16">
        <v>13918.49621641042</v>
      </c>
      <c r="H66" s="16">
        <v>14207.38549150218</v>
      </c>
      <c r="I66" s="16">
        <v>9067.7689559215905</v>
      </c>
      <c r="J66" s="16">
        <v>17676.607075646702</v>
      </c>
      <c r="K66" s="16">
        <v>32035.464174956011</v>
      </c>
      <c r="L66" s="16">
        <v>11536.699248946379</v>
      </c>
      <c r="M66" s="16">
        <v>8261.6788708294916</v>
      </c>
      <c r="N66" s="16">
        <v>12827.563472656961</v>
      </c>
    </row>
    <row r="67" spans="1:14" ht="15" customHeight="1" x14ac:dyDescent="0.25">
      <c r="A67" s="95"/>
      <c r="B67" s="4" t="s">
        <v>9</v>
      </c>
      <c r="C67" s="16">
        <v>181606</v>
      </c>
      <c r="D67" s="16">
        <v>186357</v>
      </c>
      <c r="E67" s="16">
        <v>165245.12</v>
      </c>
      <c r="F67" s="16">
        <v>181102</v>
      </c>
      <c r="G67" s="16">
        <v>170178</v>
      </c>
      <c r="H67" s="16">
        <v>159252.95000000001</v>
      </c>
      <c r="I67" s="16">
        <v>174951.95</v>
      </c>
      <c r="J67" s="16">
        <v>185829.6</v>
      </c>
      <c r="K67" s="16">
        <v>186097.4</v>
      </c>
      <c r="L67" s="16">
        <v>169614</v>
      </c>
      <c r="M67" s="16">
        <v>182242</v>
      </c>
      <c r="N67" s="16">
        <v>204020</v>
      </c>
    </row>
    <row r="68" spans="1:14" x14ac:dyDescent="0.25">
      <c r="A68" s="95"/>
      <c r="B68" s="4" t="s">
        <v>10</v>
      </c>
      <c r="C68" s="16">
        <v>215000.5</v>
      </c>
      <c r="D68" s="16">
        <v>209039.51</v>
      </c>
      <c r="E68" s="16">
        <v>234469.68</v>
      </c>
      <c r="F68" s="16">
        <v>206941.52</v>
      </c>
      <c r="G68" s="16">
        <v>245731</v>
      </c>
      <c r="H68" s="16">
        <v>246866</v>
      </c>
      <c r="I68" s="16">
        <v>218476</v>
      </c>
      <c r="J68" s="16">
        <v>290212</v>
      </c>
      <c r="K68" s="16">
        <v>314492</v>
      </c>
      <c r="L68" s="16">
        <v>237710</v>
      </c>
      <c r="M68" s="16">
        <v>220289</v>
      </c>
      <c r="N68" s="16">
        <v>268358</v>
      </c>
    </row>
    <row r="69" spans="1:14" ht="15" customHeight="1" x14ac:dyDescent="0.25">
      <c r="A69" s="86" t="s">
        <v>6</v>
      </c>
      <c r="B69" s="5" t="s">
        <v>3</v>
      </c>
      <c r="C69" s="17">
        <v>157478.10999999999</v>
      </c>
      <c r="D69" s="17">
        <v>159982.1</v>
      </c>
      <c r="E69" s="17">
        <v>179178</v>
      </c>
      <c r="F69" s="17">
        <v>152219</v>
      </c>
      <c r="G69" s="17">
        <v>171325.745</v>
      </c>
      <c r="H69" s="17">
        <v>197813.5</v>
      </c>
      <c r="I69" s="17">
        <v>157683</v>
      </c>
      <c r="J69" s="17">
        <v>209781.85</v>
      </c>
      <c r="K69" s="17">
        <v>244323.86</v>
      </c>
      <c r="L69" s="17">
        <v>140602.85</v>
      </c>
      <c r="M69" s="17">
        <v>171695.48</v>
      </c>
      <c r="N69" s="17">
        <v>200591.2</v>
      </c>
    </row>
    <row r="70" spans="1:14" x14ac:dyDescent="0.25">
      <c r="A70" s="86"/>
      <c r="B70" s="5" t="s">
        <v>4</v>
      </c>
      <c r="C70" s="17">
        <v>160394.7722641509</v>
      </c>
      <c r="D70" s="17">
        <v>160377.95120000001</v>
      </c>
      <c r="E70" s="17">
        <v>178691.07490196079</v>
      </c>
      <c r="F70" s="17">
        <v>153780.22078431369</v>
      </c>
      <c r="G70" s="17">
        <v>171191.80057692309</v>
      </c>
      <c r="H70" s="17">
        <v>196708.49800000011</v>
      </c>
      <c r="I70" s="17">
        <v>159399.76392156861</v>
      </c>
      <c r="J70" s="17">
        <v>207307.23791666681</v>
      </c>
      <c r="K70" s="17">
        <v>229904.4680487804</v>
      </c>
      <c r="L70" s="17">
        <v>143303.43205128211</v>
      </c>
      <c r="M70" s="17">
        <v>170906.64486486491</v>
      </c>
      <c r="N70" s="17">
        <v>199002.827027027</v>
      </c>
    </row>
    <row r="71" spans="1:14" x14ac:dyDescent="0.25">
      <c r="A71" s="86"/>
      <c r="B71" s="5" t="s">
        <v>5</v>
      </c>
      <c r="C71" s="17">
        <v>11959.145358490559</v>
      </c>
      <c r="D71" s="17">
        <v>6664.996854548499</v>
      </c>
      <c r="E71" s="17">
        <v>10889.670538429409</v>
      </c>
      <c r="F71" s="17">
        <v>8820.4126336125209</v>
      </c>
      <c r="G71" s="17">
        <v>15577.06784773435</v>
      </c>
      <c r="H71" s="17">
        <v>11462.97998698473</v>
      </c>
      <c r="I71" s="17">
        <v>12332.87356855637</v>
      </c>
      <c r="J71" s="17">
        <v>19229.195974425878</v>
      </c>
      <c r="K71" s="17">
        <v>36527.847767365383</v>
      </c>
      <c r="L71" s="17">
        <v>12336.73182173957</v>
      </c>
      <c r="M71" s="17">
        <v>6215.8234227474313</v>
      </c>
      <c r="N71" s="17">
        <v>15333.17530620449</v>
      </c>
    </row>
    <row r="72" spans="1:14" ht="15" customHeight="1" x14ac:dyDescent="0.25">
      <c r="A72" s="86"/>
      <c r="B72" s="5" t="s">
        <v>9</v>
      </c>
      <c r="C72" s="17">
        <v>141850</v>
      </c>
      <c r="D72" s="17">
        <v>144605.5</v>
      </c>
      <c r="E72" s="17">
        <v>144215.35999999999</v>
      </c>
      <c r="F72" s="17">
        <v>126000</v>
      </c>
      <c r="G72" s="17">
        <v>126000</v>
      </c>
      <c r="H72" s="17">
        <v>143773.6</v>
      </c>
      <c r="I72" s="17">
        <v>126000</v>
      </c>
      <c r="J72" s="17">
        <v>143357.6</v>
      </c>
      <c r="K72" s="17">
        <v>126000</v>
      </c>
      <c r="L72" s="17">
        <v>115119</v>
      </c>
      <c r="M72" s="17">
        <v>153876</v>
      </c>
      <c r="N72" s="17">
        <v>156030</v>
      </c>
    </row>
    <row r="73" spans="1:14" x14ac:dyDescent="0.25">
      <c r="A73" s="86"/>
      <c r="B73" s="5" t="s">
        <v>10</v>
      </c>
      <c r="C73" s="17">
        <v>190251</v>
      </c>
      <c r="D73" s="17">
        <v>179747.03</v>
      </c>
      <c r="E73" s="17">
        <v>208119</v>
      </c>
      <c r="F73" s="17">
        <v>184912.07</v>
      </c>
      <c r="G73" s="17">
        <v>212340.06</v>
      </c>
      <c r="H73" s="17">
        <v>222336</v>
      </c>
      <c r="I73" s="17">
        <v>188707</v>
      </c>
      <c r="J73" s="17">
        <v>258438</v>
      </c>
      <c r="K73" s="17">
        <v>264606.99</v>
      </c>
      <c r="L73" s="17">
        <v>176093</v>
      </c>
      <c r="M73" s="17">
        <v>182840</v>
      </c>
      <c r="N73" s="17">
        <v>226807</v>
      </c>
    </row>
    <row r="74" spans="1:14" ht="15" customHeight="1" x14ac:dyDescent="0.25">
      <c r="A74" s="95" t="s">
        <v>7</v>
      </c>
      <c r="B74" s="4" t="s">
        <v>3</v>
      </c>
      <c r="C74" s="16">
        <v>199945.1</v>
      </c>
      <c r="D74" s="16">
        <v>200000</v>
      </c>
      <c r="E74" s="16">
        <v>189864</v>
      </c>
      <c r="F74" s="16">
        <v>175392</v>
      </c>
      <c r="G74" s="16">
        <v>169031</v>
      </c>
      <c r="H74" s="16">
        <v>170522.03</v>
      </c>
      <c r="I74" s="16">
        <v>177780.55</v>
      </c>
      <c r="J74" s="16">
        <v>220000</v>
      </c>
      <c r="K74" s="16">
        <v>169409.75</v>
      </c>
      <c r="L74" s="16">
        <v>176556</v>
      </c>
      <c r="M74" s="16">
        <v>175970.36</v>
      </c>
      <c r="N74" s="16">
        <v>183202</v>
      </c>
    </row>
    <row r="75" spans="1:14" x14ac:dyDescent="0.25">
      <c r="A75" s="95"/>
      <c r="B75" s="4" t="s">
        <v>4</v>
      </c>
      <c r="C75" s="16">
        <v>198268.46538461529</v>
      </c>
      <c r="D75" s="16">
        <v>199034.0519607843</v>
      </c>
      <c r="E75" s="16">
        <v>191900.70803921571</v>
      </c>
      <c r="F75" s="16">
        <v>175695.639</v>
      </c>
      <c r="G75" s="16">
        <v>171225.12372549021</v>
      </c>
      <c r="H75" s="16">
        <v>170741.95819999999</v>
      </c>
      <c r="I75" s="16">
        <v>178061.41059999989</v>
      </c>
      <c r="J75" s="16">
        <v>224113.69000000009</v>
      </c>
      <c r="K75" s="16">
        <v>169557.10225000011</v>
      </c>
      <c r="L75" s="16">
        <v>179732.4812820513</v>
      </c>
      <c r="M75" s="16">
        <v>176118.42421052631</v>
      </c>
      <c r="N75" s="16">
        <v>180835.10805555561</v>
      </c>
    </row>
    <row r="76" spans="1:14" x14ac:dyDescent="0.25">
      <c r="A76" s="95"/>
      <c r="B76" s="4" t="s">
        <v>5</v>
      </c>
      <c r="C76" s="16">
        <v>12639.739724866589</v>
      </c>
      <c r="D76" s="16">
        <v>11392.158888814371</v>
      </c>
      <c r="E76" s="16">
        <v>14312.740590043961</v>
      </c>
      <c r="F76" s="16">
        <v>9229.5348377885239</v>
      </c>
      <c r="G76" s="16">
        <v>10010.402320471831</v>
      </c>
      <c r="H76" s="16">
        <v>5498.0014460865768</v>
      </c>
      <c r="I76" s="16">
        <v>10232.41213657504</v>
      </c>
      <c r="J76" s="16">
        <v>31852.04415032109</v>
      </c>
      <c r="K76" s="16">
        <v>9129.2590517577009</v>
      </c>
      <c r="L76" s="16">
        <v>16462.989932449949</v>
      </c>
      <c r="M76" s="16">
        <v>10056.722477747429</v>
      </c>
      <c r="N76" s="16">
        <v>12930.598308902099</v>
      </c>
    </row>
    <row r="77" spans="1:14" ht="15" customHeight="1" x14ac:dyDescent="0.25">
      <c r="A77" s="95"/>
      <c r="B77" s="4" t="s">
        <v>9</v>
      </c>
      <c r="C77" s="16">
        <v>164379.6</v>
      </c>
      <c r="D77" s="16">
        <v>164423.79999999999</v>
      </c>
      <c r="E77" s="16">
        <v>155000</v>
      </c>
      <c r="F77" s="16">
        <v>137000</v>
      </c>
      <c r="G77" s="16">
        <v>134138</v>
      </c>
      <c r="H77" s="16">
        <v>158000</v>
      </c>
      <c r="I77" s="16">
        <v>151622.37</v>
      </c>
      <c r="J77" s="16">
        <v>134138</v>
      </c>
      <c r="K77" s="16">
        <v>146379</v>
      </c>
      <c r="L77" s="16">
        <v>148928.70000000001</v>
      </c>
      <c r="M77" s="16">
        <v>152549</v>
      </c>
      <c r="N77" s="16">
        <v>150284.4</v>
      </c>
    </row>
    <row r="78" spans="1:14" x14ac:dyDescent="0.25">
      <c r="A78" s="95"/>
      <c r="B78" s="4" t="s">
        <v>10</v>
      </c>
      <c r="C78" s="16">
        <v>228831.32</v>
      </c>
      <c r="D78" s="16">
        <v>227130.61</v>
      </c>
      <c r="E78" s="16">
        <v>217792</v>
      </c>
      <c r="F78" s="16">
        <v>197556</v>
      </c>
      <c r="G78" s="16">
        <v>201214.2</v>
      </c>
      <c r="H78" s="16">
        <v>182719</v>
      </c>
      <c r="I78" s="16">
        <v>211269</v>
      </c>
      <c r="J78" s="16">
        <v>322191</v>
      </c>
      <c r="K78" s="16">
        <v>196484.92</v>
      </c>
      <c r="L78" s="16">
        <v>213127</v>
      </c>
      <c r="M78" s="16">
        <v>196237</v>
      </c>
      <c r="N78" s="16">
        <v>214333</v>
      </c>
    </row>
    <row r="79" spans="1:14" x14ac:dyDescent="0.25">
      <c r="A79" s="86" t="s">
        <v>8</v>
      </c>
      <c r="B79" s="5" t="s">
        <v>3</v>
      </c>
      <c r="C79" s="17">
        <v>-38465.834999999999</v>
      </c>
      <c r="D79" s="17">
        <v>-40182.915000000001</v>
      </c>
      <c r="E79" s="17">
        <v>-9495</v>
      </c>
      <c r="F79" s="17">
        <v>-22153.535</v>
      </c>
      <c r="G79" s="17">
        <v>-1800</v>
      </c>
      <c r="H79" s="17">
        <v>26817.75</v>
      </c>
      <c r="I79" s="17">
        <v>-18862</v>
      </c>
      <c r="J79" s="17">
        <v>-9496.35</v>
      </c>
      <c r="K79" s="17">
        <v>73957.239999999991</v>
      </c>
      <c r="L79" s="17">
        <v>-34129.699999999997</v>
      </c>
      <c r="M79" s="17">
        <v>-6003</v>
      </c>
      <c r="N79" s="17">
        <v>17033.650000000001</v>
      </c>
    </row>
    <row r="80" spans="1:14" x14ac:dyDescent="0.25">
      <c r="A80" s="86"/>
      <c r="B80" s="5" t="s">
        <v>4</v>
      </c>
      <c r="C80" s="17">
        <v>-38576.101730769238</v>
      </c>
      <c r="D80" s="17">
        <v>-36982.125</v>
      </c>
      <c r="E80" s="17">
        <v>-11982.686603773591</v>
      </c>
      <c r="F80" s="17">
        <v>-19364.356923076921</v>
      </c>
      <c r="G80" s="17">
        <v>-703.29377358490547</v>
      </c>
      <c r="H80" s="17">
        <v>25471.597692307689</v>
      </c>
      <c r="I80" s="17">
        <v>-17166.719807692309</v>
      </c>
      <c r="J80" s="17">
        <v>-15164.0524</v>
      </c>
      <c r="K80" s="17">
        <v>63438.270238095247</v>
      </c>
      <c r="L80" s="17">
        <v>-35264.713999999993</v>
      </c>
      <c r="M80" s="17">
        <v>-5875.5735897435907</v>
      </c>
      <c r="N80" s="17">
        <v>17881.512368421059</v>
      </c>
    </row>
    <row r="81" spans="1:14" x14ac:dyDescent="0.25">
      <c r="A81" s="86"/>
      <c r="B81" s="5" t="s">
        <v>5</v>
      </c>
      <c r="C81" s="17">
        <v>13869.600283456821</v>
      </c>
      <c r="D81" s="17">
        <v>13763.626205607459</v>
      </c>
      <c r="E81" s="17">
        <v>15980.952664634249</v>
      </c>
      <c r="F81" s="17">
        <v>11254.397468991459</v>
      </c>
      <c r="G81" s="17">
        <v>15800.430412542961</v>
      </c>
      <c r="H81" s="17">
        <v>10581.843207638531</v>
      </c>
      <c r="I81" s="17">
        <v>11457.780993205821</v>
      </c>
      <c r="J81" s="17">
        <v>21724.04481670582</v>
      </c>
      <c r="K81" s="17">
        <v>29577.92224969665</v>
      </c>
      <c r="L81" s="17">
        <v>17197.58029482872</v>
      </c>
      <c r="M81" s="17">
        <v>8038.8285980550563</v>
      </c>
      <c r="N81" s="17">
        <v>13348.623620897421</v>
      </c>
    </row>
    <row r="82" spans="1:14" x14ac:dyDescent="0.25">
      <c r="A82" s="86"/>
      <c r="B82" s="5" t="s">
        <v>9</v>
      </c>
      <c r="C82" s="17">
        <v>-69282.05</v>
      </c>
      <c r="D82" s="17">
        <v>-62962.1</v>
      </c>
      <c r="E82" s="17">
        <v>-54682.97</v>
      </c>
      <c r="F82" s="17">
        <v>-35921.32</v>
      </c>
      <c r="G82" s="17">
        <v>-34056.67</v>
      </c>
      <c r="H82" s="17">
        <v>-7944.82</v>
      </c>
      <c r="I82" s="17">
        <v>-40965</v>
      </c>
      <c r="J82" s="17">
        <v>-74669</v>
      </c>
      <c r="K82" s="17">
        <v>-22363</v>
      </c>
      <c r="L82" s="17">
        <v>-69415</v>
      </c>
      <c r="M82" s="17">
        <v>-25588</v>
      </c>
      <c r="N82" s="17">
        <v>-17025.43</v>
      </c>
    </row>
    <row r="83" spans="1:14" x14ac:dyDescent="0.25">
      <c r="A83" s="86"/>
      <c r="B83" s="33" t="s">
        <v>10</v>
      </c>
      <c r="C83" s="14">
        <v>-4244</v>
      </c>
      <c r="D83" s="14">
        <v>8138</v>
      </c>
      <c r="E83" s="14">
        <v>21889</v>
      </c>
      <c r="F83" s="14">
        <v>13667.98</v>
      </c>
      <c r="G83" s="14">
        <v>43212.56</v>
      </c>
      <c r="H83" s="14">
        <v>48388</v>
      </c>
      <c r="I83" s="14">
        <v>14240.68</v>
      </c>
      <c r="J83" s="14">
        <v>32224.55</v>
      </c>
      <c r="K83" s="14">
        <v>99739</v>
      </c>
      <c r="L83" s="14">
        <v>14169.09</v>
      </c>
      <c r="M83" s="14">
        <v>14300.09</v>
      </c>
      <c r="N83" s="17">
        <v>42000</v>
      </c>
    </row>
    <row r="84" spans="1:14" ht="15" customHeight="1" x14ac:dyDescent="0.25">
      <c r="A84" s="95" t="s">
        <v>32</v>
      </c>
      <c r="B84" s="4" t="s">
        <v>3</v>
      </c>
      <c r="C84" s="16">
        <v>-94571.3</v>
      </c>
      <c r="D84" s="16">
        <v>-90097.16</v>
      </c>
      <c r="E84" s="16">
        <v>-60595.040000000001</v>
      </c>
      <c r="F84" s="16">
        <v>-80443.58</v>
      </c>
      <c r="G84" s="16">
        <v>-59056</v>
      </c>
      <c r="H84" s="16">
        <v>-26270.27</v>
      </c>
      <c r="I84" s="16">
        <v>-71655</v>
      </c>
      <c r="J84" s="16">
        <v>-63385</v>
      </c>
      <c r="K84" s="16">
        <v>21380</v>
      </c>
      <c r="L84" s="16">
        <v>-86268.714999999997</v>
      </c>
      <c r="M84" s="16">
        <v>-58460.245000000003</v>
      </c>
      <c r="N84" s="16">
        <v>-32036</v>
      </c>
    </row>
    <row r="85" spans="1:14" x14ac:dyDescent="0.25">
      <c r="A85" s="95"/>
      <c r="B85" s="4" t="s">
        <v>4</v>
      </c>
      <c r="C85" s="16">
        <v>-93984.341499999995</v>
      </c>
      <c r="D85" s="16">
        <v>-89212.825405405412</v>
      </c>
      <c r="E85" s="16">
        <v>-62043.98794871795</v>
      </c>
      <c r="F85" s="16">
        <v>-80635.520263157887</v>
      </c>
      <c r="G85" s="16">
        <v>-56178.094358974377</v>
      </c>
      <c r="H85" s="16">
        <v>-26620.47868421052</v>
      </c>
      <c r="I85" s="16">
        <v>-71609.438378378371</v>
      </c>
      <c r="J85" s="16">
        <v>-66933.099729729744</v>
      </c>
      <c r="K85" s="16">
        <v>24285.765937500011</v>
      </c>
      <c r="L85" s="16">
        <v>-84772.7109375</v>
      </c>
      <c r="M85" s="16">
        <v>-57829.526333333328</v>
      </c>
      <c r="N85" s="16">
        <v>-28587.322413793099</v>
      </c>
    </row>
    <row r="86" spans="1:14" x14ac:dyDescent="0.25">
      <c r="A86" s="95"/>
      <c r="B86" s="4" t="s">
        <v>5</v>
      </c>
      <c r="C86" s="16">
        <v>16978.018408881861</v>
      </c>
      <c r="D86" s="16">
        <v>16664.551687463649</v>
      </c>
      <c r="E86" s="16">
        <v>23485.815755691019</v>
      </c>
      <c r="F86" s="16">
        <v>20124.095927825339</v>
      </c>
      <c r="G86" s="16">
        <v>25783.385906309781</v>
      </c>
      <c r="H86" s="16">
        <v>20299.96238968266</v>
      </c>
      <c r="I86" s="16">
        <v>20390.100069069671</v>
      </c>
      <c r="J86" s="16">
        <v>27237.794585568401</v>
      </c>
      <c r="K86" s="16">
        <v>33702.28508935088</v>
      </c>
      <c r="L86" s="16">
        <v>32251.314304701569</v>
      </c>
      <c r="M86" s="16">
        <v>16624.832971987809</v>
      </c>
      <c r="N86" s="16">
        <v>26450.810700209939</v>
      </c>
    </row>
    <row r="87" spans="1:14" x14ac:dyDescent="0.25">
      <c r="A87" s="95"/>
      <c r="B87" s="4" t="s">
        <v>9</v>
      </c>
      <c r="C87" s="16">
        <v>-136010.53</v>
      </c>
      <c r="D87" s="16">
        <v>-116513.45</v>
      </c>
      <c r="E87" s="16">
        <v>-114231.09</v>
      </c>
      <c r="F87" s="16">
        <v>-130936</v>
      </c>
      <c r="G87" s="16">
        <v>-111805.81</v>
      </c>
      <c r="H87" s="16">
        <v>-93862.25</v>
      </c>
      <c r="I87" s="16">
        <v>-111972</v>
      </c>
      <c r="J87" s="16">
        <v>-125105.7</v>
      </c>
      <c r="K87" s="16">
        <v>-51776.23</v>
      </c>
      <c r="L87" s="16">
        <v>-157220.17000000001</v>
      </c>
      <c r="M87" s="16">
        <v>-91634</v>
      </c>
      <c r="N87" s="16">
        <v>-89142.12</v>
      </c>
    </row>
    <row r="88" spans="1:14" ht="15.75" thickBot="1" x14ac:dyDescent="0.3">
      <c r="A88" s="99"/>
      <c r="B88" s="7" t="s">
        <v>10</v>
      </c>
      <c r="C88" s="32">
        <v>-47320.9</v>
      </c>
      <c r="D88" s="32">
        <v>-31914.22</v>
      </c>
      <c r="E88" s="32">
        <v>8138</v>
      </c>
      <c r="F88" s="32">
        <v>-40049.64</v>
      </c>
      <c r="G88" s="32">
        <v>8138</v>
      </c>
      <c r="H88" s="32">
        <v>19654.16</v>
      </c>
      <c r="I88" s="32">
        <v>-24503.71</v>
      </c>
      <c r="J88" s="32">
        <v>8138</v>
      </c>
      <c r="K88" s="32">
        <v>100000</v>
      </c>
      <c r="L88" s="32">
        <v>-19464.25</v>
      </c>
      <c r="M88" s="32">
        <v>-13468.49</v>
      </c>
      <c r="N88" s="32">
        <v>29339.69</v>
      </c>
    </row>
    <row r="89" spans="1:14" ht="15" customHeight="1" x14ac:dyDescent="0.25">
      <c r="A89" s="95" t="s">
        <v>37</v>
      </c>
      <c r="B89" s="4" t="s">
        <v>3</v>
      </c>
      <c r="C89" s="16">
        <v>0.29499999999999998</v>
      </c>
      <c r="D89" s="16">
        <v>0.23</v>
      </c>
      <c r="E89" s="16">
        <v>0.2</v>
      </c>
      <c r="F89" s="16">
        <v>0.155</v>
      </c>
      <c r="G89" s="16">
        <v>0.22</v>
      </c>
      <c r="H89" s="16">
        <v>0.34</v>
      </c>
      <c r="I89" s="16">
        <v>0.26</v>
      </c>
      <c r="J89" s="16">
        <v>0.45</v>
      </c>
      <c r="K89" s="16">
        <v>0.45</v>
      </c>
      <c r="L89" s="16">
        <v>0.51</v>
      </c>
      <c r="M89" s="16">
        <v>0.31</v>
      </c>
      <c r="N89" s="16">
        <v>0.32</v>
      </c>
    </row>
    <row r="90" spans="1:14" x14ac:dyDescent="0.25">
      <c r="A90" s="95"/>
      <c r="B90" s="4" t="s">
        <v>4</v>
      </c>
      <c r="C90" s="16">
        <v>0.27900000000000003</v>
      </c>
      <c r="D90" s="16">
        <v>0.25400000000000011</v>
      </c>
      <c r="E90" s="16">
        <v>0.17033333333333331</v>
      </c>
      <c r="F90" s="16">
        <v>0.17</v>
      </c>
      <c r="G90" s="16">
        <v>0.23033333333333331</v>
      </c>
      <c r="H90" s="16">
        <v>0.33300000000000002</v>
      </c>
      <c r="I90" s="16">
        <v>0.25600000000000001</v>
      </c>
      <c r="J90" s="16">
        <v>0.46241379310344821</v>
      </c>
      <c r="K90" s="16">
        <v>0.44230769230769229</v>
      </c>
      <c r="L90" s="16">
        <v>0.49759999999999999</v>
      </c>
      <c r="M90" s="16">
        <v>0.33458333333333329</v>
      </c>
      <c r="N90" s="16">
        <v>0.30565217391304361</v>
      </c>
    </row>
    <row r="91" spans="1:14" x14ac:dyDescent="0.25">
      <c r="A91" s="95"/>
      <c r="B91" s="4" t="s">
        <v>5</v>
      </c>
      <c r="C91" s="16">
        <v>8.6317377480854995E-2</v>
      </c>
      <c r="D91" s="16">
        <v>0.1661034160623622</v>
      </c>
      <c r="E91" s="16">
        <v>0.12349740562215181</v>
      </c>
      <c r="F91" s="16">
        <v>0.10517637075654029</v>
      </c>
      <c r="G91" s="16">
        <v>7.0538975938390147E-2</v>
      </c>
      <c r="H91" s="16">
        <v>4.3323164147187329E-2</v>
      </c>
      <c r="I91" s="16">
        <v>0.1092797738171032</v>
      </c>
      <c r="J91" s="16">
        <v>9.6015444159996369E-2</v>
      </c>
      <c r="K91" s="16">
        <v>9.0743933893464954E-2</v>
      </c>
      <c r="L91" s="16">
        <v>0.14181208223091099</v>
      </c>
      <c r="M91" s="16">
        <v>0.10914605956625539</v>
      </c>
      <c r="N91" s="16">
        <v>0.1374715205863819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0.1</v>
      </c>
      <c r="E92" s="16">
        <v>-0.14000000000000001</v>
      </c>
      <c r="F92" s="16">
        <v>-0.02</v>
      </c>
      <c r="G92" s="16">
        <v>0.12</v>
      </c>
      <c r="H92" s="16">
        <v>0.24</v>
      </c>
      <c r="I92" s="16">
        <v>-0.05</v>
      </c>
      <c r="J92" s="16">
        <v>0.28999999999999998</v>
      </c>
      <c r="K92" s="16">
        <v>0.3</v>
      </c>
      <c r="L92" s="16">
        <v>0.24</v>
      </c>
      <c r="M92" s="16">
        <v>0.19</v>
      </c>
      <c r="N92" s="16">
        <v>-0.09</v>
      </c>
    </row>
    <row r="93" spans="1:14" x14ac:dyDescent="0.25">
      <c r="A93" s="95"/>
      <c r="B93" s="4" t="s">
        <v>10</v>
      </c>
      <c r="C93" s="16">
        <v>0.47</v>
      </c>
      <c r="D93" s="16">
        <v>1</v>
      </c>
      <c r="E93" s="16">
        <v>0.41</v>
      </c>
      <c r="F93" s="16">
        <v>0.37</v>
      </c>
      <c r="G93" s="16">
        <v>0.37</v>
      </c>
      <c r="H93" s="16">
        <v>0.39</v>
      </c>
      <c r="I93" s="16">
        <v>0.52</v>
      </c>
      <c r="J93" s="16">
        <v>0.68</v>
      </c>
      <c r="K93" s="16">
        <v>0.67</v>
      </c>
      <c r="L93" s="16">
        <v>0.74</v>
      </c>
      <c r="M93" s="16">
        <v>0.66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7.86</v>
      </c>
      <c r="D94" s="17">
        <v>7.94</v>
      </c>
      <c r="E94" s="17">
        <v>8</v>
      </c>
      <c r="F94" s="17">
        <v>7.95</v>
      </c>
      <c r="G94" s="17">
        <v>7.9</v>
      </c>
      <c r="H94" s="17">
        <v>7.82</v>
      </c>
      <c r="I94" s="17">
        <v>7.7549999999999999</v>
      </c>
      <c r="J94" s="17">
        <v>7.6</v>
      </c>
      <c r="K94" s="17">
        <v>7.8</v>
      </c>
      <c r="L94" s="17">
        <v>7.8</v>
      </c>
      <c r="M94" s="17">
        <v>7.8</v>
      </c>
      <c r="N94" s="17">
        <v>7.9</v>
      </c>
    </row>
    <row r="95" spans="1:14" x14ac:dyDescent="0.25">
      <c r="A95" s="86"/>
      <c r="B95" s="5" t="s">
        <v>4</v>
      </c>
      <c r="C95" s="17">
        <v>7.917575757575757</v>
      </c>
      <c r="D95" s="17">
        <v>7.8990625000000003</v>
      </c>
      <c r="E95" s="17">
        <v>7.8865625000000001</v>
      </c>
      <c r="F95" s="17">
        <v>7.8784375000000004</v>
      </c>
      <c r="G95" s="17">
        <v>7.8565625000000017</v>
      </c>
      <c r="H95" s="17">
        <v>7.7793750000000017</v>
      </c>
      <c r="I95" s="17">
        <v>7.7049999999999974</v>
      </c>
      <c r="J95" s="17">
        <v>7.629677419354838</v>
      </c>
      <c r="K95" s="17">
        <v>7.77925925925926</v>
      </c>
      <c r="L95" s="17">
        <v>7.8934615384615414</v>
      </c>
      <c r="M95" s="17">
        <v>7.9236000000000013</v>
      </c>
      <c r="N95" s="17">
        <v>7.9037500000000014</v>
      </c>
    </row>
    <row r="96" spans="1:14" x14ac:dyDescent="0.25">
      <c r="A96" s="86"/>
      <c r="B96" s="5" t="s">
        <v>5</v>
      </c>
      <c r="C96" s="17">
        <v>0.30125809432103129</v>
      </c>
      <c r="D96" s="17">
        <v>0.32250390720313821</v>
      </c>
      <c r="E96" s="17">
        <v>0.35945845805115789</v>
      </c>
      <c r="F96" s="17">
        <v>0.37934671667435432</v>
      </c>
      <c r="G96" s="17">
        <v>0.40179122628067537</v>
      </c>
      <c r="H96" s="17">
        <v>0.42029127764505902</v>
      </c>
      <c r="I96" s="17">
        <v>0.45105610837591548</v>
      </c>
      <c r="J96" s="17">
        <v>0.49238524125571792</v>
      </c>
      <c r="K96" s="17">
        <v>0.61225890655911963</v>
      </c>
      <c r="L96" s="17">
        <v>0.63355468466545051</v>
      </c>
      <c r="M96" s="17">
        <v>0.53791170279145251</v>
      </c>
      <c r="N96" s="17">
        <v>0.55332051015349326</v>
      </c>
    </row>
    <row r="97" spans="1:14" x14ac:dyDescent="0.25">
      <c r="A97" s="86"/>
      <c r="B97" s="5" t="s">
        <v>9</v>
      </c>
      <c r="C97" s="17">
        <v>7.4</v>
      </c>
      <c r="D97" s="17">
        <v>7.4</v>
      </c>
      <c r="E97" s="17">
        <v>7.2</v>
      </c>
      <c r="F97" s="17">
        <v>7.1</v>
      </c>
      <c r="G97" s="17">
        <v>7.1</v>
      </c>
      <c r="H97" s="17">
        <v>6.8</v>
      </c>
      <c r="I97" s="17">
        <v>6.7</v>
      </c>
      <c r="J97" s="17">
        <v>6.6</v>
      </c>
      <c r="K97" s="17">
        <v>6.67</v>
      </c>
      <c r="L97" s="17">
        <v>6.53</v>
      </c>
      <c r="M97" s="17">
        <v>6.55</v>
      </c>
      <c r="N97" s="17">
        <v>6.55</v>
      </c>
    </row>
    <row r="98" spans="1:14" x14ac:dyDescent="0.25">
      <c r="A98" s="86"/>
      <c r="B98" s="33" t="s">
        <v>10</v>
      </c>
      <c r="C98" s="14">
        <v>8.7200000000000006</v>
      </c>
      <c r="D98" s="14">
        <v>8.6300000000000008</v>
      </c>
      <c r="E98" s="14">
        <v>8.6999999999999993</v>
      </c>
      <c r="F98" s="14">
        <v>8.69</v>
      </c>
      <c r="G98" s="14">
        <v>8.68</v>
      </c>
      <c r="H98" s="14">
        <v>8.51</v>
      </c>
      <c r="I98" s="14">
        <v>8.51</v>
      </c>
      <c r="J98" s="14">
        <v>8.52</v>
      </c>
      <c r="K98" s="14">
        <v>9.6</v>
      </c>
      <c r="L98" s="14">
        <v>9.68</v>
      </c>
      <c r="M98" s="14">
        <v>8.9</v>
      </c>
      <c r="N98" s="17">
        <v>8.85</v>
      </c>
    </row>
    <row r="99" spans="1:14" ht="15" customHeight="1" x14ac:dyDescent="0.25">
      <c r="A99" s="95" t="s">
        <v>40</v>
      </c>
      <c r="B99" s="4" t="s">
        <v>3</v>
      </c>
      <c r="C99" s="16">
        <v>100509.25</v>
      </c>
      <c r="D99" s="16">
        <v>100429</v>
      </c>
      <c r="E99" s="16">
        <v>100617</v>
      </c>
      <c r="F99" s="16">
        <v>100833</v>
      </c>
      <c r="G99" s="16">
        <v>101132</v>
      </c>
      <c r="H99" s="16">
        <v>101399</v>
      </c>
      <c r="I99" s="16">
        <v>101573.955</v>
      </c>
      <c r="J99" s="16">
        <v>101995</v>
      </c>
      <c r="K99" s="16">
        <v>101625.56</v>
      </c>
      <c r="L99" s="16">
        <v>101694</v>
      </c>
      <c r="M99" s="16">
        <v>101621.28</v>
      </c>
      <c r="N99" s="16">
        <v>101722.74</v>
      </c>
    </row>
    <row r="100" spans="1:14" x14ac:dyDescent="0.25">
      <c r="A100" s="95"/>
      <c r="B100" s="4" t="s">
        <v>4</v>
      </c>
      <c r="C100" s="16">
        <v>100385.995</v>
      </c>
      <c r="D100" s="16">
        <v>100302.79</v>
      </c>
      <c r="E100" s="16">
        <v>100653.3266666667</v>
      </c>
      <c r="F100" s="16">
        <v>100755.6762962963</v>
      </c>
      <c r="G100" s="16">
        <v>100955.9225925926</v>
      </c>
      <c r="H100" s="16">
        <v>101225.48370370371</v>
      </c>
      <c r="I100" s="16">
        <v>101266.6617857143</v>
      </c>
      <c r="J100" s="16">
        <v>101453.307037037</v>
      </c>
      <c r="K100" s="16">
        <v>101345.8552173913</v>
      </c>
      <c r="L100" s="16">
        <v>101700.8957142857</v>
      </c>
      <c r="M100" s="16">
        <v>101488.71</v>
      </c>
      <c r="N100" s="16">
        <v>101326.62850000001</v>
      </c>
    </row>
    <row r="101" spans="1:14" x14ac:dyDescent="0.25">
      <c r="A101" s="95"/>
      <c r="B101" s="4" t="s">
        <v>5</v>
      </c>
      <c r="C101" s="16">
        <v>957.91612877854584</v>
      </c>
      <c r="D101" s="16">
        <v>1473.8917753036319</v>
      </c>
      <c r="E101" s="16">
        <v>1056.2858946654669</v>
      </c>
      <c r="F101" s="16">
        <v>1131.106476213406</v>
      </c>
      <c r="G101" s="16">
        <v>1174.032604024369</v>
      </c>
      <c r="H101" s="16">
        <v>1247.013755260477</v>
      </c>
      <c r="I101" s="16">
        <v>1593.908046130301</v>
      </c>
      <c r="J101" s="16">
        <v>1675.9374867032</v>
      </c>
      <c r="K101" s="16">
        <v>1819.3553403081839</v>
      </c>
      <c r="L101" s="16">
        <v>1349.6645168691789</v>
      </c>
      <c r="M101" s="16">
        <v>1397.884844067521</v>
      </c>
      <c r="N101" s="16">
        <v>1954.3588368359301</v>
      </c>
    </row>
    <row r="102" spans="1:14" x14ac:dyDescent="0.25">
      <c r="A102" s="95"/>
      <c r="B102" s="4" t="s">
        <v>9</v>
      </c>
      <c r="C102" s="16">
        <v>97874</v>
      </c>
      <c r="D102" s="16">
        <v>94882</v>
      </c>
      <c r="E102" s="16">
        <v>98100</v>
      </c>
      <c r="F102" s="16">
        <v>98200</v>
      </c>
      <c r="G102" s="16">
        <v>98400</v>
      </c>
      <c r="H102" s="16">
        <v>98582.27</v>
      </c>
      <c r="I102" s="16">
        <v>96556</v>
      </c>
      <c r="J102" s="16">
        <v>96867</v>
      </c>
      <c r="K102" s="16">
        <v>96128</v>
      </c>
      <c r="L102" s="16">
        <v>98100</v>
      </c>
      <c r="M102" s="16">
        <v>98000</v>
      </c>
      <c r="N102" s="16">
        <v>95831</v>
      </c>
    </row>
    <row r="103" spans="1:14" ht="15.75" thickBot="1" x14ac:dyDescent="0.3">
      <c r="A103" s="99"/>
      <c r="B103" s="7" t="s">
        <v>10</v>
      </c>
      <c r="C103" s="32">
        <v>102735</v>
      </c>
      <c r="D103" s="32">
        <v>102919</v>
      </c>
      <c r="E103" s="32">
        <v>103097</v>
      </c>
      <c r="F103" s="32">
        <v>103267</v>
      </c>
      <c r="G103" s="32">
        <v>103429</v>
      </c>
      <c r="H103" s="32">
        <v>103584</v>
      </c>
      <c r="I103" s="32">
        <v>103732</v>
      </c>
      <c r="J103" s="32">
        <v>103872</v>
      </c>
      <c r="K103" s="32">
        <v>104004</v>
      </c>
      <c r="L103" s="32">
        <v>104129</v>
      </c>
      <c r="M103" s="32">
        <v>104092.35</v>
      </c>
      <c r="N103" s="32">
        <v>104129.05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AC35-B0E1-43F0-BC88-71B111E24985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45261</v>
      </c>
      <c r="C10" s="3"/>
    </row>
    <row r="11" spans="1:12" ht="15.75" x14ac:dyDescent="0.25">
      <c r="A11" s="1" t="s">
        <v>0</v>
      </c>
      <c r="B11" s="2">
        <v>45261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2327277.5</v>
      </c>
      <c r="D15" s="11">
        <v>2534478</v>
      </c>
      <c r="E15" s="11">
        <v>2683607.14</v>
      </c>
      <c r="F15" s="11">
        <v>2852795.05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2333144.6432608701</v>
      </c>
      <c r="D16" s="13">
        <v>2529742.8062222218</v>
      </c>
      <c r="E16" s="13">
        <v>2671070.7280487809</v>
      </c>
      <c r="F16" s="13">
        <v>2833357.2946153851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47022.492343137608</v>
      </c>
      <c r="D17" s="13">
        <v>70615.972428667679</v>
      </c>
      <c r="E17" s="13">
        <v>125792.8505635381</v>
      </c>
      <c r="F17" s="13">
        <v>148607.2607781378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2113188.64</v>
      </c>
      <c r="D18" s="13">
        <v>2252130.7999999998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2685741</v>
      </c>
      <c r="E19" s="13">
        <v>2868211</v>
      </c>
      <c r="F19" s="13">
        <v>3063077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1903527.15</v>
      </c>
      <c r="D20" s="14">
        <v>2077023</v>
      </c>
      <c r="E20" s="14">
        <v>2211120</v>
      </c>
      <c r="F20" s="14">
        <v>2355914.7400000002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1906742.6138297869</v>
      </c>
      <c r="D21" s="14">
        <v>2072800.57</v>
      </c>
      <c r="E21" s="14">
        <v>2207219.454651163</v>
      </c>
      <c r="F21" s="14">
        <v>2338815.37225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21209.404233998539</v>
      </c>
      <c r="D22" s="14">
        <v>36559.834510805413</v>
      </c>
      <c r="E22" s="14">
        <v>52445.80324187348</v>
      </c>
      <c r="F22" s="14">
        <v>63090.106714577691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1878292</v>
      </c>
      <c r="D23" s="14">
        <v>1986410</v>
      </c>
      <c r="E23" s="14">
        <v>2096838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1999250.32</v>
      </c>
      <c r="D24" s="14">
        <v>2177876</v>
      </c>
      <c r="E24" s="14">
        <v>2406674</v>
      </c>
      <c r="F24" s="14">
        <v>2453265.92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2039854.0049999999</v>
      </c>
      <c r="D25" s="12">
        <v>2167360.7999999998</v>
      </c>
      <c r="E25" s="12">
        <v>2290189.2000000002</v>
      </c>
      <c r="F25" s="12">
        <v>2416741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2066332.0706521741</v>
      </c>
      <c r="D26" s="12">
        <v>2168029.3236956522</v>
      </c>
      <c r="E26" s="12">
        <v>2292621.2750000008</v>
      </c>
      <c r="F26" s="12">
        <v>2413971.2599999998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54346.622176924117</v>
      </c>
      <c r="D27" s="12">
        <v>30951.442717217029</v>
      </c>
      <c r="E27" s="12">
        <v>49030.408702791858</v>
      </c>
      <c r="F27" s="12">
        <v>59334.775636555372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2199557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2160438.4300000002</v>
      </c>
      <c r="D29" s="12">
        <v>2274553</v>
      </c>
      <c r="E29" s="12">
        <v>2457948</v>
      </c>
      <c r="F29" s="12">
        <v>2503388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-147018</v>
      </c>
      <c r="D30" s="14">
        <v>-90000</v>
      </c>
      <c r="E30" s="14">
        <v>-78149.625</v>
      </c>
      <c r="F30" s="14">
        <v>-55066.13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-164059.791</v>
      </c>
      <c r="D31" s="14">
        <v>-90929.654081632645</v>
      </c>
      <c r="E31" s="14">
        <v>-82795.865869565212</v>
      </c>
      <c r="F31" s="14">
        <v>-66685.768372093007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59784.876003725301</v>
      </c>
      <c r="D32" s="14">
        <v>27114.352812132081</v>
      </c>
      <c r="E32" s="14">
        <v>36063.558340948097</v>
      </c>
      <c r="F32" s="14">
        <v>44691.242242926281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-270919.5</v>
      </c>
      <c r="D33" s="14">
        <v>-154758</v>
      </c>
      <c r="E33" s="14">
        <v>-177019</v>
      </c>
      <c r="F33" s="14">
        <v>-173955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-2992.4</v>
      </c>
      <c r="D34" s="14">
        <v>-6153.02</v>
      </c>
      <c r="E34" s="14">
        <v>-6955.51</v>
      </c>
      <c r="F34" s="14">
        <v>7847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75.650000000000006</v>
      </c>
      <c r="D35" s="12">
        <v>78.8</v>
      </c>
      <c r="E35" s="12">
        <v>81.2</v>
      </c>
      <c r="F35" s="12">
        <v>83.5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76.073409090909081</v>
      </c>
      <c r="D36" s="12">
        <v>79.196590909090887</v>
      </c>
      <c r="E36" s="12">
        <v>81.730249999999998</v>
      </c>
      <c r="F36" s="12">
        <v>84.148421052631576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2.4938612474987241</v>
      </c>
      <c r="D37" s="12">
        <v>2.1792071773413149</v>
      </c>
      <c r="E37" s="12">
        <v>2.4210481810306459</v>
      </c>
      <c r="F37" s="12">
        <v>3.297208095241877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73.84</v>
      </c>
      <c r="D38" s="12">
        <v>76.900000000000006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90</v>
      </c>
      <c r="F39" s="12">
        <v>93.7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-712192.9</v>
      </c>
      <c r="D40" s="14">
        <v>-625642.05000000005</v>
      </c>
      <c r="E40" s="14">
        <v>-580412</v>
      </c>
      <c r="F40" s="14">
        <v>-592372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-665921.97411764716</v>
      </c>
      <c r="D41" s="14">
        <v>-607341.84352941171</v>
      </c>
      <c r="E41" s="14">
        <v>-570693.88516129041</v>
      </c>
      <c r="F41" s="14">
        <v>-565528.23466666648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235944.47448696499</v>
      </c>
      <c r="D42" s="14">
        <v>202323.118145391</v>
      </c>
      <c r="E42" s="14">
        <v>213225.13078225651</v>
      </c>
      <c r="F42" s="14">
        <v>225821.6008554631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-973330.21</v>
      </c>
      <c r="D43" s="14">
        <v>-896520</v>
      </c>
      <c r="E43" s="14">
        <v>-896520</v>
      </c>
      <c r="F43" s="14">
        <v>-905053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-800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4.82</v>
      </c>
      <c r="D45" s="12">
        <v>4.45</v>
      </c>
      <c r="E45" s="12">
        <v>4.43</v>
      </c>
      <c r="F45" s="12">
        <v>4.2300000000000004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4.7803125</v>
      </c>
      <c r="D46" s="12">
        <v>4.4796874999999998</v>
      </c>
      <c r="E46" s="12">
        <v>4.3741935483870984</v>
      </c>
      <c r="F46" s="12">
        <v>4.2382758620689653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0.94385785006484557</v>
      </c>
      <c r="D47" s="12">
        <v>0.65529350417420063</v>
      </c>
      <c r="E47" s="12">
        <v>0.52584391976801403</v>
      </c>
      <c r="F47" s="12">
        <v>0.47386758974510768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</v>
      </c>
      <c r="D48" s="12">
        <v>3.25</v>
      </c>
      <c r="E48" s="12">
        <v>3.23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7.02</v>
      </c>
      <c r="D49" s="12">
        <v>6.49</v>
      </c>
      <c r="E49" s="12">
        <v>5.17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3.82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4.1848484848484846</v>
      </c>
      <c r="D51" s="14">
        <v>3.8206249999999988</v>
      </c>
      <c r="E51" s="14">
        <v>3.5506451612903209</v>
      </c>
      <c r="F51" s="14">
        <v>3.5345161290322582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0.45530292946098821</v>
      </c>
      <c r="D52" s="14">
        <v>0.4227096731113868</v>
      </c>
      <c r="E52" s="14">
        <v>0.36039733150946041</v>
      </c>
      <c r="F52" s="14">
        <v>0.40050666835628279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3.46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4.8</v>
      </c>
      <c r="E54" s="14">
        <v>4.4000000000000004</v>
      </c>
      <c r="F54" s="14">
        <v>4.7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10737250</v>
      </c>
      <c r="D55" s="12">
        <v>11347500</v>
      </c>
      <c r="E55" s="12">
        <v>12043866</v>
      </c>
      <c r="F55" s="12">
        <v>12800000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10745811.25382353</v>
      </c>
      <c r="D56" s="12">
        <v>11377856.399714289</v>
      </c>
      <c r="E56" s="12">
        <v>12060934.274705879</v>
      </c>
      <c r="F56" s="12">
        <v>12780829.80875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125637.1529939945</v>
      </c>
      <c r="D57" s="12">
        <v>228643.95972395479</v>
      </c>
      <c r="E57" s="12">
        <v>264522.38319446688</v>
      </c>
      <c r="F57" s="12">
        <v>309881.75712238741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10943145.710000001</v>
      </c>
      <c r="D59" s="12">
        <v>11885000</v>
      </c>
      <c r="E59" s="12">
        <v>12607000</v>
      </c>
      <c r="F59" s="12">
        <v>13391251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48</v>
      </c>
      <c r="D63" s="9" t="s">
        <v>49</v>
      </c>
      <c r="E63" s="9" t="s">
        <v>50</v>
      </c>
      <c r="F63" s="9" t="s">
        <v>51</v>
      </c>
      <c r="G63" s="9" t="s">
        <v>52</v>
      </c>
      <c r="H63" s="9" t="s">
        <v>53</v>
      </c>
      <c r="I63" s="9" t="s">
        <v>54</v>
      </c>
      <c r="J63" s="9" t="s">
        <v>55</v>
      </c>
      <c r="K63" s="9" t="s">
        <v>56</v>
      </c>
      <c r="L63" s="9" t="s">
        <v>57</v>
      </c>
      <c r="M63" s="9" t="s">
        <v>58</v>
      </c>
      <c r="N63" s="9" t="s">
        <v>59</v>
      </c>
    </row>
    <row r="64" spans="1:14" ht="15" customHeight="1" x14ac:dyDescent="0.25">
      <c r="A64" s="94" t="s">
        <v>11</v>
      </c>
      <c r="B64" s="4" t="s">
        <v>3</v>
      </c>
      <c r="C64" s="16">
        <v>226382.21</v>
      </c>
      <c r="D64" s="16">
        <v>261636</v>
      </c>
      <c r="E64" s="16">
        <v>175598.71</v>
      </c>
      <c r="F64" s="16">
        <v>188008</v>
      </c>
      <c r="G64" s="16">
        <v>220738</v>
      </c>
      <c r="H64" s="16">
        <v>190531.9</v>
      </c>
      <c r="I64" s="16">
        <v>195463.28</v>
      </c>
      <c r="J64" s="16">
        <v>214712.86</v>
      </c>
      <c r="K64" s="16">
        <v>190872.3</v>
      </c>
      <c r="L64" s="16">
        <v>193000</v>
      </c>
      <c r="M64" s="16">
        <v>231341.5</v>
      </c>
      <c r="N64" s="16">
        <v>202087.94500000001</v>
      </c>
    </row>
    <row r="65" spans="1:14" x14ac:dyDescent="0.25">
      <c r="A65" s="95"/>
      <c r="B65" s="4" t="s">
        <v>4</v>
      </c>
      <c r="C65" s="16">
        <v>226193.08555555559</v>
      </c>
      <c r="D65" s="16">
        <v>258173.3784444445</v>
      </c>
      <c r="E65" s="16">
        <v>175420.08181818179</v>
      </c>
      <c r="F65" s="16">
        <v>187547.76977777781</v>
      </c>
      <c r="G65" s="16">
        <v>218810.06511111109</v>
      </c>
      <c r="H65" s="16">
        <v>191093.45590909099</v>
      </c>
      <c r="I65" s="16">
        <v>196822.04928571431</v>
      </c>
      <c r="J65" s="16">
        <v>212817.6947619048</v>
      </c>
      <c r="K65" s="16">
        <v>191789.10317073169</v>
      </c>
      <c r="L65" s="16">
        <v>196440.01609756099</v>
      </c>
      <c r="M65" s="16">
        <v>228371.01342105269</v>
      </c>
      <c r="N65" s="16">
        <v>204053.26638888891</v>
      </c>
    </row>
    <row r="66" spans="1:14" x14ac:dyDescent="0.25">
      <c r="A66" s="95"/>
      <c r="B66" s="4" t="s">
        <v>5</v>
      </c>
      <c r="C66" s="16">
        <v>5871.4245246016244</v>
      </c>
      <c r="D66" s="16">
        <v>24504.072091624152</v>
      </c>
      <c r="E66" s="16">
        <v>7115.8590590194499</v>
      </c>
      <c r="F66" s="16">
        <v>7409.2200727123773</v>
      </c>
      <c r="G66" s="16">
        <v>12258.792965258681</v>
      </c>
      <c r="H66" s="16">
        <v>9553.620465527496</v>
      </c>
      <c r="I66" s="16">
        <v>10438.414278716111</v>
      </c>
      <c r="J66" s="16">
        <v>14343.431544264469</v>
      </c>
      <c r="K66" s="16">
        <v>9194.2064793282825</v>
      </c>
      <c r="L66" s="16">
        <v>13671.28531150452</v>
      </c>
      <c r="M66" s="16">
        <v>15244.726894005949</v>
      </c>
      <c r="N66" s="16">
        <v>12019.91816432355</v>
      </c>
    </row>
    <row r="67" spans="1:14" ht="15" customHeight="1" x14ac:dyDescent="0.25">
      <c r="A67" s="95"/>
      <c r="B67" s="4" t="s">
        <v>9</v>
      </c>
      <c r="C67" s="16">
        <v>210175</v>
      </c>
      <c r="D67" s="16">
        <v>170140</v>
      </c>
      <c r="E67" s="16">
        <v>159542</v>
      </c>
      <c r="F67" s="16">
        <v>174180</v>
      </c>
      <c r="G67" s="16">
        <v>182876.28</v>
      </c>
      <c r="H67" s="16">
        <v>175141</v>
      </c>
      <c r="I67" s="16">
        <v>178165.2</v>
      </c>
      <c r="J67" s="16">
        <v>165245.12</v>
      </c>
      <c r="K67" s="16">
        <v>175000</v>
      </c>
      <c r="L67" s="16">
        <v>166906.56</v>
      </c>
      <c r="M67" s="16">
        <v>176333</v>
      </c>
      <c r="N67" s="16">
        <v>185696.09</v>
      </c>
    </row>
    <row r="68" spans="1:14" x14ac:dyDescent="0.25">
      <c r="A68" s="95"/>
      <c r="B68" s="4" t="s">
        <v>10</v>
      </c>
      <c r="C68" s="16">
        <v>241501.38</v>
      </c>
      <c r="D68" s="16">
        <v>291678</v>
      </c>
      <c r="E68" s="16">
        <v>192231.9</v>
      </c>
      <c r="F68" s="16">
        <v>218181</v>
      </c>
      <c r="G68" s="16">
        <v>248734</v>
      </c>
      <c r="H68" s="16">
        <v>221778</v>
      </c>
      <c r="I68" s="16">
        <v>239016</v>
      </c>
      <c r="J68" s="16">
        <v>231284</v>
      </c>
      <c r="K68" s="16">
        <v>225464</v>
      </c>
      <c r="L68" s="16">
        <v>230716</v>
      </c>
      <c r="M68" s="16">
        <v>258714</v>
      </c>
      <c r="N68" s="16">
        <v>240927</v>
      </c>
    </row>
    <row r="69" spans="1:14" ht="15" customHeight="1" x14ac:dyDescent="0.25">
      <c r="A69" s="86" t="s">
        <v>6</v>
      </c>
      <c r="B69" s="5" t="s">
        <v>3</v>
      </c>
      <c r="C69" s="17">
        <v>186333.57500000001</v>
      </c>
      <c r="D69" s="17">
        <v>226195.70499999999</v>
      </c>
      <c r="E69" s="17">
        <v>126564</v>
      </c>
      <c r="F69" s="17">
        <v>157546.76</v>
      </c>
      <c r="G69" s="17">
        <v>185972</v>
      </c>
      <c r="H69" s="17">
        <v>149928</v>
      </c>
      <c r="I69" s="17">
        <v>157850</v>
      </c>
      <c r="J69" s="17">
        <v>176976.875</v>
      </c>
      <c r="K69" s="17">
        <v>151266.32</v>
      </c>
      <c r="L69" s="17">
        <v>163202.315</v>
      </c>
      <c r="M69" s="17">
        <v>196524</v>
      </c>
      <c r="N69" s="17">
        <v>156899</v>
      </c>
    </row>
    <row r="70" spans="1:14" x14ac:dyDescent="0.25">
      <c r="A70" s="86"/>
      <c r="B70" s="5" t="s">
        <v>4</v>
      </c>
      <c r="C70" s="17">
        <v>184961.8210416667</v>
      </c>
      <c r="D70" s="17">
        <v>226381.5338636364</v>
      </c>
      <c r="E70" s="17">
        <v>127253.7689130435</v>
      </c>
      <c r="F70" s="17">
        <v>157189.01478260869</v>
      </c>
      <c r="G70" s="17">
        <v>186373.1</v>
      </c>
      <c r="H70" s="17">
        <v>152699.7926666667</v>
      </c>
      <c r="I70" s="17">
        <v>158727.33404761899</v>
      </c>
      <c r="J70" s="17">
        <v>174771.82047619051</v>
      </c>
      <c r="K70" s="17">
        <v>150974.52275</v>
      </c>
      <c r="L70" s="17">
        <v>166456.3695238095</v>
      </c>
      <c r="M70" s="17">
        <v>194921.38157894739</v>
      </c>
      <c r="N70" s="17">
        <v>158191.0205405406</v>
      </c>
    </row>
    <row r="71" spans="1:14" x14ac:dyDescent="0.25">
      <c r="A71" s="86"/>
      <c r="B71" s="5" t="s">
        <v>5</v>
      </c>
      <c r="C71" s="17">
        <v>7654.8561342736266</v>
      </c>
      <c r="D71" s="17">
        <v>12573.35013032007</v>
      </c>
      <c r="E71" s="17">
        <v>10008.474663996451</v>
      </c>
      <c r="F71" s="17">
        <v>7509.084928011086</v>
      </c>
      <c r="G71" s="17">
        <v>12148.44015351877</v>
      </c>
      <c r="H71" s="17">
        <v>14217.224928045331</v>
      </c>
      <c r="I71" s="17">
        <v>11192.92210136476</v>
      </c>
      <c r="J71" s="17">
        <v>11032.10280259588</v>
      </c>
      <c r="K71" s="17">
        <v>7551.47408236299</v>
      </c>
      <c r="L71" s="17">
        <v>15185.137070799699</v>
      </c>
      <c r="M71" s="17">
        <v>10103.47921791101</v>
      </c>
      <c r="N71" s="17">
        <v>12133.031411579381</v>
      </c>
    </row>
    <row r="72" spans="1:14" ht="15" customHeight="1" x14ac:dyDescent="0.25">
      <c r="A72" s="86"/>
      <c r="B72" s="5" t="s">
        <v>9</v>
      </c>
      <c r="C72" s="17">
        <v>169100</v>
      </c>
      <c r="D72" s="17">
        <v>187908</v>
      </c>
      <c r="E72" s="17">
        <v>106798</v>
      </c>
      <c r="F72" s="17">
        <v>138765.29999999999</v>
      </c>
      <c r="G72" s="17">
        <v>139290.79999999999</v>
      </c>
      <c r="H72" s="17">
        <v>126000</v>
      </c>
      <c r="I72" s="17">
        <v>126000</v>
      </c>
      <c r="J72" s="17">
        <v>138492.4</v>
      </c>
      <c r="K72" s="17">
        <v>126000</v>
      </c>
      <c r="L72" s="17">
        <v>126000</v>
      </c>
      <c r="M72" s="17">
        <v>169850.06</v>
      </c>
      <c r="N72" s="17">
        <v>126000</v>
      </c>
    </row>
    <row r="73" spans="1:14" x14ac:dyDescent="0.25">
      <c r="A73" s="86"/>
      <c r="B73" s="5" t="s">
        <v>10</v>
      </c>
      <c r="C73" s="17">
        <v>210648.7</v>
      </c>
      <c r="D73" s="17">
        <v>252437</v>
      </c>
      <c r="E73" s="17">
        <v>158263</v>
      </c>
      <c r="F73" s="17">
        <v>176139</v>
      </c>
      <c r="G73" s="17">
        <v>212000</v>
      </c>
      <c r="H73" s="17">
        <v>186287</v>
      </c>
      <c r="I73" s="17">
        <v>192054.43</v>
      </c>
      <c r="J73" s="17">
        <v>197890</v>
      </c>
      <c r="K73" s="17">
        <v>169177</v>
      </c>
      <c r="L73" s="17">
        <v>210058</v>
      </c>
      <c r="M73" s="17">
        <v>222304</v>
      </c>
      <c r="N73" s="17">
        <v>189540</v>
      </c>
    </row>
    <row r="74" spans="1:14" ht="15" customHeight="1" x14ac:dyDescent="0.25">
      <c r="A74" s="95" t="s">
        <v>7</v>
      </c>
      <c r="B74" s="4" t="s">
        <v>3</v>
      </c>
      <c r="C74" s="16">
        <v>218100</v>
      </c>
      <c r="D74" s="16">
        <v>156993</v>
      </c>
      <c r="E74" s="16">
        <v>157197.185</v>
      </c>
      <c r="F74" s="16">
        <v>166968.76999999999</v>
      </c>
      <c r="G74" s="16">
        <v>168703.05</v>
      </c>
      <c r="H74" s="16">
        <v>189140.72500000001</v>
      </c>
      <c r="I74" s="16">
        <v>199511</v>
      </c>
      <c r="J74" s="16">
        <v>188919.785</v>
      </c>
      <c r="K74" s="16">
        <v>176511.3</v>
      </c>
      <c r="L74" s="16">
        <v>171273.1</v>
      </c>
      <c r="M74" s="16">
        <v>171862.26</v>
      </c>
      <c r="N74" s="16">
        <v>177448</v>
      </c>
    </row>
    <row r="75" spans="1:14" x14ac:dyDescent="0.25">
      <c r="A75" s="95"/>
      <c r="B75" s="4" t="s">
        <v>4</v>
      </c>
      <c r="C75" s="16">
        <v>242822.02326530611</v>
      </c>
      <c r="D75" s="16">
        <v>157106.37531914891</v>
      </c>
      <c r="E75" s="16">
        <v>156775.10217391301</v>
      </c>
      <c r="F75" s="16">
        <v>166287.0919565217</v>
      </c>
      <c r="G75" s="16">
        <v>168437.83478260861</v>
      </c>
      <c r="H75" s="16">
        <v>186467.46022727271</v>
      </c>
      <c r="I75" s="16">
        <v>197526.48047619051</v>
      </c>
      <c r="J75" s="16">
        <v>190643.0904761905</v>
      </c>
      <c r="K75" s="16">
        <v>177571.69707317071</v>
      </c>
      <c r="L75" s="16">
        <v>173544.22690476189</v>
      </c>
      <c r="M75" s="16">
        <v>170648.124054054</v>
      </c>
      <c r="N75" s="16">
        <v>176314.25694444441</v>
      </c>
    </row>
    <row r="76" spans="1:14" x14ac:dyDescent="0.25">
      <c r="A76" s="95"/>
      <c r="B76" s="4" t="s">
        <v>5</v>
      </c>
      <c r="C76" s="16">
        <v>52258.472528558967</v>
      </c>
      <c r="D76" s="16">
        <v>8951.4996916273049</v>
      </c>
      <c r="E76" s="16">
        <v>7326.5597297652203</v>
      </c>
      <c r="F76" s="16">
        <v>6970.5388822104142</v>
      </c>
      <c r="G76" s="16">
        <v>7479.6750953707879</v>
      </c>
      <c r="H76" s="16">
        <v>16242.465990219151</v>
      </c>
      <c r="I76" s="16">
        <v>18125.792645183959</v>
      </c>
      <c r="J76" s="16">
        <v>13845.735922620241</v>
      </c>
      <c r="K76" s="16">
        <v>11541.17304923946</v>
      </c>
      <c r="L76" s="16">
        <v>13302.54166781461</v>
      </c>
      <c r="M76" s="16">
        <v>6672.830361306148</v>
      </c>
      <c r="N76" s="16">
        <v>10496.43822699404</v>
      </c>
    </row>
    <row r="77" spans="1:14" ht="15" customHeight="1" x14ac:dyDescent="0.25">
      <c r="A77" s="95"/>
      <c r="B77" s="4" t="s">
        <v>9</v>
      </c>
      <c r="C77" s="16">
        <v>153426.6</v>
      </c>
      <c r="D77" s="16">
        <v>134138</v>
      </c>
      <c r="E77" s="16">
        <v>134138</v>
      </c>
      <c r="F77" s="16">
        <v>152766.07999999999</v>
      </c>
      <c r="G77" s="16">
        <v>153083.79999999999</v>
      </c>
      <c r="H77" s="16">
        <v>134138</v>
      </c>
      <c r="I77" s="16">
        <v>152911</v>
      </c>
      <c r="J77" s="16">
        <v>152824.9</v>
      </c>
      <c r="K77" s="16">
        <v>152824.9</v>
      </c>
      <c r="L77" s="16">
        <v>134138</v>
      </c>
      <c r="M77" s="16">
        <v>153380.79999999999</v>
      </c>
      <c r="N77" s="16">
        <v>134138</v>
      </c>
    </row>
    <row r="78" spans="1:14" x14ac:dyDescent="0.25">
      <c r="A78" s="95"/>
      <c r="B78" s="4" t="s">
        <v>10</v>
      </c>
      <c r="C78" s="16">
        <v>334640.44</v>
      </c>
      <c r="D78" s="16">
        <v>180684</v>
      </c>
      <c r="E78" s="16">
        <v>172504</v>
      </c>
      <c r="F78" s="16">
        <v>185250</v>
      </c>
      <c r="G78" s="16">
        <v>183234</v>
      </c>
      <c r="H78" s="16">
        <v>207654.13</v>
      </c>
      <c r="I78" s="16">
        <v>241154</v>
      </c>
      <c r="J78" s="16">
        <v>212711.31</v>
      </c>
      <c r="K78" s="16">
        <v>215656</v>
      </c>
      <c r="L78" s="16">
        <v>199340.1</v>
      </c>
      <c r="M78" s="16">
        <v>187251</v>
      </c>
      <c r="N78" s="16">
        <v>199205.53</v>
      </c>
    </row>
    <row r="79" spans="1:14" x14ac:dyDescent="0.25">
      <c r="A79" s="86" t="s">
        <v>8</v>
      </c>
      <c r="B79" s="5" t="s">
        <v>3</v>
      </c>
      <c r="C79" s="17">
        <v>-35460</v>
      </c>
      <c r="D79" s="17">
        <v>70368</v>
      </c>
      <c r="E79" s="17">
        <v>-31000</v>
      </c>
      <c r="F79" s="17">
        <v>-7367.835</v>
      </c>
      <c r="G79" s="17">
        <v>18339</v>
      </c>
      <c r="H79" s="17">
        <v>-40279.009999999987</v>
      </c>
      <c r="I79" s="17">
        <v>-38896.15</v>
      </c>
      <c r="J79" s="17">
        <v>-14024.59</v>
      </c>
      <c r="K79" s="17">
        <v>-24478.1</v>
      </c>
      <c r="L79" s="17">
        <v>-8312.56</v>
      </c>
      <c r="M79" s="17">
        <v>22393</v>
      </c>
      <c r="N79" s="17">
        <v>-17760</v>
      </c>
    </row>
    <row r="80" spans="1:14" x14ac:dyDescent="0.25">
      <c r="A80" s="86"/>
      <c r="B80" s="5" t="s">
        <v>4</v>
      </c>
      <c r="C80" s="17">
        <v>-60045.885600000001</v>
      </c>
      <c r="D80" s="17">
        <v>65484.538085106382</v>
      </c>
      <c r="E80" s="17">
        <v>-28203.084255319151</v>
      </c>
      <c r="F80" s="17">
        <v>-7841.385208333334</v>
      </c>
      <c r="G80" s="17">
        <v>17038.763617021279</v>
      </c>
      <c r="H80" s="17">
        <v>-33821.691086956518</v>
      </c>
      <c r="I80" s="17">
        <v>-35916.1175</v>
      </c>
      <c r="J80" s="17">
        <v>-15989.079772727269</v>
      </c>
      <c r="K80" s="17">
        <v>-22695.304883720932</v>
      </c>
      <c r="L80" s="17">
        <v>-7305.0888372093041</v>
      </c>
      <c r="M80" s="17">
        <v>22596.883076923081</v>
      </c>
      <c r="N80" s="17">
        <v>-19700.034054054049</v>
      </c>
    </row>
    <row r="81" spans="1:14" x14ac:dyDescent="0.25">
      <c r="A81" s="86"/>
      <c r="B81" s="5" t="s">
        <v>5</v>
      </c>
      <c r="C81" s="17">
        <v>52218.961537763127</v>
      </c>
      <c r="D81" s="17">
        <v>22130.20716650441</v>
      </c>
      <c r="E81" s="17">
        <v>13433.64640878556</v>
      </c>
      <c r="F81" s="17">
        <v>9470.9851225647326</v>
      </c>
      <c r="G81" s="17">
        <v>10479.0733671246</v>
      </c>
      <c r="H81" s="17">
        <v>22239.119686709051</v>
      </c>
      <c r="I81" s="17">
        <v>20367.3968188457</v>
      </c>
      <c r="J81" s="17">
        <v>14485.781179162361</v>
      </c>
      <c r="K81" s="17">
        <v>15209.76636167827</v>
      </c>
      <c r="L81" s="17">
        <v>18114.699393851821</v>
      </c>
      <c r="M81" s="17">
        <v>12447.025803396429</v>
      </c>
      <c r="N81" s="17">
        <v>12265.086331275959</v>
      </c>
    </row>
    <row r="82" spans="1:14" x14ac:dyDescent="0.25">
      <c r="A82" s="86"/>
      <c r="B82" s="5" t="s">
        <v>9</v>
      </c>
      <c r="C82" s="17">
        <v>-140262.82999999999</v>
      </c>
      <c r="D82" s="17">
        <v>1618.65</v>
      </c>
      <c r="E82" s="17">
        <v>-53784</v>
      </c>
      <c r="F82" s="17">
        <v>-25964</v>
      </c>
      <c r="G82" s="17">
        <v>-13257.1</v>
      </c>
      <c r="H82" s="17">
        <v>-69680.08</v>
      </c>
      <c r="I82" s="17">
        <v>-80864</v>
      </c>
      <c r="J82" s="17">
        <v>-42815.19</v>
      </c>
      <c r="K82" s="17">
        <v>-62199</v>
      </c>
      <c r="L82" s="17">
        <v>-43361</v>
      </c>
      <c r="M82" s="17">
        <v>-13780.7</v>
      </c>
      <c r="N82" s="17">
        <v>-45780</v>
      </c>
    </row>
    <row r="83" spans="1:14" x14ac:dyDescent="0.25">
      <c r="A83" s="86"/>
      <c r="B83" s="33" t="s">
        <v>10</v>
      </c>
      <c r="C83" s="14">
        <v>33353</v>
      </c>
      <c r="D83" s="14">
        <v>109691</v>
      </c>
      <c r="E83" s="14">
        <v>8138</v>
      </c>
      <c r="F83" s="14">
        <v>19928.689999999999</v>
      </c>
      <c r="G83" s="14">
        <v>35800</v>
      </c>
      <c r="H83" s="14">
        <v>20288.66</v>
      </c>
      <c r="I83" s="14">
        <v>15982.76</v>
      </c>
      <c r="J83" s="14">
        <v>8138</v>
      </c>
      <c r="K83" s="14">
        <v>16825</v>
      </c>
      <c r="L83" s="14">
        <v>45685</v>
      </c>
      <c r="M83" s="14">
        <v>54622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-108860.35</v>
      </c>
      <c r="D84" s="16">
        <v>17953</v>
      </c>
      <c r="E84" s="16">
        <v>-75765.600000000006</v>
      </c>
      <c r="F84" s="16">
        <v>-58105</v>
      </c>
      <c r="G84" s="16">
        <v>-28362.005000000001</v>
      </c>
      <c r="H84" s="16">
        <v>-81868</v>
      </c>
      <c r="I84" s="16">
        <v>-80805</v>
      </c>
      <c r="J84" s="16">
        <v>-64166</v>
      </c>
      <c r="K84" s="16">
        <v>-72810</v>
      </c>
      <c r="L84" s="16">
        <v>-63468.38</v>
      </c>
      <c r="M84" s="16">
        <v>-31536</v>
      </c>
      <c r="N84" s="16">
        <v>-67306.600000000006</v>
      </c>
    </row>
    <row r="85" spans="1:14" x14ac:dyDescent="0.25">
      <c r="A85" s="95"/>
      <c r="B85" s="4" t="s">
        <v>4</v>
      </c>
      <c r="C85" s="16">
        <v>-110223.46657142859</v>
      </c>
      <c r="D85" s="16">
        <v>16373.65848484848</v>
      </c>
      <c r="E85" s="16">
        <v>-75245.081250000003</v>
      </c>
      <c r="F85" s="16">
        <v>-57628.1871875</v>
      </c>
      <c r="G85" s="16">
        <v>-29985.146250000002</v>
      </c>
      <c r="H85" s="16">
        <v>-78051.436451612914</v>
      </c>
      <c r="I85" s="16">
        <v>-78623.981111111105</v>
      </c>
      <c r="J85" s="16">
        <v>-62528.823928571437</v>
      </c>
      <c r="K85" s="16">
        <v>-77113.287407407421</v>
      </c>
      <c r="L85" s="16">
        <v>-61623.007857142853</v>
      </c>
      <c r="M85" s="16">
        <v>-28930.342962962961</v>
      </c>
      <c r="N85" s="16">
        <v>-66686.294400000013</v>
      </c>
    </row>
    <row r="86" spans="1:14" x14ac:dyDescent="0.25">
      <c r="A86" s="95"/>
      <c r="B86" s="4" t="s">
        <v>5</v>
      </c>
      <c r="C86" s="16">
        <v>53984.206979642491</v>
      </c>
      <c r="D86" s="16">
        <v>25724.03775497821</v>
      </c>
      <c r="E86" s="16">
        <v>18243.187381591779</v>
      </c>
      <c r="F86" s="16">
        <v>13645.280499860481</v>
      </c>
      <c r="G86" s="16">
        <v>18938.112473140871</v>
      </c>
      <c r="H86" s="16">
        <v>30489.67675298866</v>
      </c>
      <c r="I86" s="16">
        <v>14578.16693718498</v>
      </c>
      <c r="J86" s="16">
        <v>17650.987666310761</v>
      </c>
      <c r="K86" s="16">
        <v>17826.166560106689</v>
      </c>
      <c r="L86" s="16">
        <v>27195.304424396691</v>
      </c>
      <c r="M86" s="16">
        <v>21177.860889164211</v>
      </c>
      <c r="N86" s="16">
        <v>29648.480206420369</v>
      </c>
    </row>
    <row r="87" spans="1:14" x14ac:dyDescent="0.25">
      <c r="A87" s="95"/>
      <c r="B87" s="4" t="s">
        <v>9</v>
      </c>
      <c r="C87" s="16">
        <v>-212613</v>
      </c>
      <c r="D87" s="16">
        <v>-51358.86</v>
      </c>
      <c r="E87" s="16">
        <v>-112342.41</v>
      </c>
      <c r="F87" s="16">
        <v>-82477.919999999998</v>
      </c>
      <c r="G87" s="16">
        <v>-83743</v>
      </c>
      <c r="H87" s="16">
        <v>-128871.48</v>
      </c>
      <c r="I87" s="16">
        <v>-114107</v>
      </c>
      <c r="J87" s="16">
        <v>-105249.91</v>
      </c>
      <c r="K87" s="16">
        <v>-106561.31</v>
      </c>
      <c r="L87" s="16">
        <v>-105695</v>
      </c>
      <c r="M87" s="16">
        <v>-86855.4</v>
      </c>
      <c r="N87" s="16">
        <v>-128580</v>
      </c>
    </row>
    <row r="88" spans="1:14" ht="15.75" thickBot="1" x14ac:dyDescent="0.3">
      <c r="A88" s="99"/>
      <c r="B88" s="7" t="s">
        <v>10</v>
      </c>
      <c r="C88" s="32">
        <v>-31584.9</v>
      </c>
      <c r="D88" s="32">
        <v>55647</v>
      </c>
      <c r="E88" s="32">
        <v>-23653.7</v>
      </c>
      <c r="F88" s="32">
        <v>-14224.67</v>
      </c>
      <c r="G88" s="32">
        <v>8138</v>
      </c>
      <c r="H88" s="32">
        <v>8138</v>
      </c>
      <c r="I88" s="32">
        <v>-41948</v>
      </c>
      <c r="J88" s="32">
        <v>-21000</v>
      </c>
      <c r="K88" s="32">
        <v>-49105.79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0.51</v>
      </c>
      <c r="D89" s="16">
        <v>0.47</v>
      </c>
      <c r="E89" s="16">
        <v>0.63</v>
      </c>
      <c r="F89" s="16">
        <v>0.4</v>
      </c>
      <c r="G89" s="16">
        <v>0.38</v>
      </c>
      <c r="H89" s="16">
        <v>0.29499999999999998</v>
      </c>
      <c r="I89" s="16">
        <v>0.21</v>
      </c>
      <c r="J89" s="16">
        <v>0.2</v>
      </c>
      <c r="K89" s="16">
        <v>0.18</v>
      </c>
      <c r="L89" s="16">
        <v>0.22500000000000001</v>
      </c>
      <c r="M89" s="16">
        <v>0.32</v>
      </c>
      <c r="N89" s="16">
        <v>0.29499999999999998</v>
      </c>
    </row>
    <row r="90" spans="1:14" x14ac:dyDescent="0.25">
      <c r="A90" s="95"/>
      <c r="B90" s="4" t="s">
        <v>4</v>
      </c>
      <c r="C90" s="16">
        <v>0.59666666666666668</v>
      </c>
      <c r="D90" s="16">
        <v>0.56870967741935485</v>
      </c>
      <c r="E90" s="16">
        <v>0.6609677419354838</v>
      </c>
      <c r="F90" s="16">
        <v>0.5051612903225805</v>
      </c>
      <c r="G90" s="16">
        <v>0.48419354838709711</v>
      </c>
      <c r="H90" s="16">
        <v>0.40066666666666673</v>
      </c>
      <c r="I90" s="16">
        <v>0.32413793103448291</v>
      </c>
      <c r="J90" s="16">
        <v>0.23666666666666669</v>
      </c>
      <c r="K90" s="16">
        <v>0.30185185185185182</v>
      </c>
      <c r="L90" s="16">
        <v>0.2234615384615386</v>
      </c>
      <c r="M90" s="16">
        <v>0.33239999999999997</v>
      </c>
      <c r="N90" s="16">
        <v>0.30375000000000008</v>
      </c>
    </row>
    <row r="91" spans="1:14" x14ac:dyDescent="0.25">
      <c r="A91" s="95"/>
      <c r="B91" s="4" t="s">
        <v>5</v>
      </c>
      <c r="C91" s="16">
        <v>0.56344735039457483</v>
      </c>
      <c r="D91" s="16">
        <v>0.58642840958627906</v>
      </c>
      <c r="E91" s="16">
        <v>0.5187829015346701</v>
      </c>
      <c r="F91" s="16">
        <v>0.49436741375716331</v>
      </c>
      <c r="G91" s="16">
        <v>0.47315800175380729</v>
      </c>
      <c r="H91" s="16">
        <v>0.4892424357305285</v>
      </c>
      <c r="I91" s="16">
        <v>0.56982150865348868</v>
      </c>
      <c r="J91" s="16">
        <v>0.12664304773046781</v>
      </c>
      <c r="K91" s="16">
        <v>0.60776410553536986</v>
      </c>
      <c r="L91" s="16">
        <v>0.1504378225764334</v>
      </c>
      <c r="M91" s="16">
        <v>7.1255409151399426E-2</v>
      </c>
      <c r="N91" s="16">
        <v>0.1079779566876258</v>
      </c>
    </row>
    <row r="92" spans="1:14" ht="15" customHeight="1" x14ac:dyDescent="0.25">
      <c r="A92" s="95"/>
      <c r="B92" s="4" t="s">
        <v>9</v>
      </c>
      <c r="C92" s="16">
        <v>0.19</v>
      </c>
      <c r="D92" s="16">
        <v>0.26</v>
      </c>
      <c r="E92" s="16">
        <v>0.28000000000000003</v>
      </c>
      <c r="F92" s="16">
        <v>0.24</v>
      </c>
      <c r="G92" s="16">
        <v>0.21</v>
      </c>
      <c r="H92" s="16">
        <v>0.1</v>
      </c>
      <c r="I92" s="16">
        <v>-0.37</v>
      </c>
      <c r="J92" s="16">
        <v>0.08</v>
      </c>
      <c r="K92" s="16">
        <v>-0.26</v>
      </c>
      <c r="L92" s="16">
        <v>-0.33</v>
      </c>
      <c r="M92" s="16">
        <v>0.21</v>
      </c>
      <c r="N92" s="16">
        <v>0.14000000000000001</v>
      </c>
    </row>
    <row r="93" spans="1:14" x14ac:dyDescent="0.25">
      <c r="A93" s="95"/>
      <c r="B93" s="4" t="s">
        <v>10</v>
      </c>
      <c r="C93" s="16">
        <v>3.66</v>
      </c>
      <c r="D93" s="16">
        <v>3.66</v>
      </c>
      <c r="E93" s="16">
        <v>3.35</v>
      </c>
      <c r="F93" s="16">
        <v>3.01</v>
      </c>
      <c r="G93" s="16">
        <v>2.94</v>
      </c>
      <c r="H93" s="16">
        <v>2.87</v>
      </c>
      <c r="I93" s="16">
        <v>3.16</v>
      </c>
      <c r="J93" s="16">
        <v>0.63</v>
      </c>
      <c r="K93" s="16">
        <v>3.25</v>
      </c>
      <c r="L93" s="16">
        <v>0.52</v>
      </c>
      <c r="M93" s="16">
        <v>0.57999999999999996</v>
      </c>
      <c r="N93" s="16">
        <v>0.61</v>
      </c>
    </row>
    <row r="94" spans="1:14" x14ac:dyDescent="0.25">
      <c r="A94" s="86" t="s">
        <v>39</v>
      </c>
      <c r="B94" s="5" t="s">
        <v>3</v>
      </c>
      <c r="C94" s="17">
        <v>7.65</v>
      </c>
      <c r="D94" s="17">
        <v>7.9</v>
      </c>
      <c r="E94" s="17">
        <v>8.1</v>
      </c>
      <c r="F94" s="17">
        <v>8.4</v>
      </c>
      <c r="G94" s="17">
        <v>8.4</v>
      </c>
      <c r="H94" s="17">
        <v>8.3000000000000007</v>
      </c>
      <c r="I94" s="17">
        <v>8.2199999999999989</v>
      </c>
      <c r="J94" s="17">
        <v>8.2100000000000009</v>
      </c>
      <c r="K94" s="17">
        <v>8.1999999999999993</v>
      </c>
      <c r="L94" s="17">
        <v>8.1999999999999993</v>
      </c>
      <c r="M94" s="17">
        <v>8.1999999999999993</v>
      </c>
      <c r="N94" s="17">
        <v>8.11</v>
      </c>
    </row>
    <row r="95" spans="1:14" x14ac:dyDescent="0.25">
      <c r="A95" s="86"/>
      <c r="B95" s="5" t="s">
        <v>4</v>
      </c>
      <c r="C95" s="17">
        <v>7.6859999999999991</v>
      </c>
      <c r="D95" s="17">
        <v>7.9109090909090902</v>
      </c>
      <c r="E95" s="17">
        <v>8.1118181818181796</v>
      </c>
      <c r="F95" s="17">
        <v>8.3266666666666662</v>
      </c>
      <c r="G95" s="17">
        <v>8.3765625000000004</v>
      </c>
      <c r="H95" s="17">
        <v>8.2725000000000009</v>
      </c>
      <c r="I95" s="17">
        <v>8.2196666666666669</v>
      </c>
      <c r="J95" s="17">
        <v>8.212333333333337</v>
      </c>
      <c r="K95" s="17">
        <v>8.1555172413793127</v>
      </c>
      <c r="L95" s="17">
        <v>8.1131034482758615</v>
      </c>
      <c r="M95" s="17">
        <v>8.0688888888888854</v>
      </c>
      <c r="N95" s="17">
        <v>7.9920833333333334</v>
      </c>
    </row>
    <row r="96" spans="1:14" x14ac:dyDescent="0.25">
      <c r="A96" s="86"/>
      <c r="B96" s="5" t="s">
        <v>5</v>
      </c>
      <c r="C96" s="17">
        <v>0.33625270609013858</v>
      </c>
      <c r="D96" s="17">
        <v>0.31620171208782688</v>
      </c>
      <c r="E96" s="17">
        <v>0.38226671436196341</v>
      </c>
      <c r="F96" s="17">
        <v>0.51997996756285414</v>
      </c>
      <c r="G96" s="17">
        <v>0.43677416749058873</v>
      </c>
      <c r="H96" s="17">
        <v>0.49432913157387481</v>
      </c>
      <c r="I96" s="17">
        <v>0.46991182836440898</v>
      </c>
      <c r="J96" s="17">
        <v>0.44852773207103069</v>
      </c>
      <c r="K96" s="17">
        <v>0.45656001175636929</v>
      </c>
      <c r="L96" s="17">
        <v>0.4990641488130978</v>
      </c>
      <c r="M96" s="17">
        <v>0.51790505020287336</v>
      </c>
      <c r="N96" s="17">
        <v>0.5746831199937904</v>
      </c>
    </row>
    <row r="97" spans="1:14" x14ac:dyDescent="0.25">
      <c r="A97" s="86"/>
      <c r="B97" s="5" t="s">
        <v>9</v>
      </c>
      <c r="C97" s="17">
        <v>7</v>
      </c>
      <c r="D97" s="17">
        <v>7.3</v>
      </c>
      <c r="E97" s="17">
        <v>7.13</v>
      </c>
      <c r="F97" s="17">
        <v>6.87</v>
      </c>
      <c r="G97" s="17">
        <v>7.52</v>
      </c>
      <c r="H97" s="17">
        <v>6.8</v>
      </c>
      <c r="I97" s="17">
        <v>7.1</v>
      </c>
      <c r="J97" s="17">
        <v>7.2</v>
      </c>
      <c r="K97" s="17">
        <v>7.1</v>
      </c>
      <c r="L97" s="17">
        <v>7</v>
      </c>
      <c r="M97" s="17">
        <v>6.77</v>
      </c>
      <c r="N97" s="17">
        <v>6.6</v>
      </c>
    </row>
    <row r="98" spans="1:14" x14ac:dyDescent="0.25">
      <c r="A98" s="86"/>
      <c r="B98" s="33" t="s">
        <v>10</v>
      </c>
      <c r="C98" s="14">
        <v>8.49</v>
      </c>
      <c r="D98" s="14">
        <v>8.8000000000000007</v>
      </c>
      <c r="E98" s="14">
        <v>8.8800000000000008</v>
      </c>
      <c r="F98" s="14">
        <v>9.2799999999999994</v>
      </c>
      <c r="G98" s="14">
        <v>9.1999999999999993</v>
      </c>
      <c r="H98" s="14">
        <v>9.1999999999999993</v>
      </c>
      <c r="I98" s="14">
        <v>9.1</v>
      </c>
      <c r="J98" s="14">
        <v>8.9</v>
      </c>
      <c r="K98" s="14">
        <v>8.9</v>
      </c>
      <c r="L98" s="14">
        <v>9</v>
      </c>
      <c r="M98" s="14">
        <v>8.8000000000000007</v>
      </c>
      <c r="N98" s="17">
        <v>8.69</v>
      </c>
    </row>
    <row r="99" spans="1:14" ht="15" customHeight="1" x14ac:dyDescent="0.25">
      <c r="A99" s="95" t="s">
        <v>40</v>
      </c>
      <c r="B99" s="4" t="s">
        <v>3</v>
      </c>
      <c r="C99" s="16">
        <v>100336</v>
      </c>
      <c r="D99" s="16">
        <v>100000</v>
      </c>
      <c r="E99" s="16">
        <v>99799</v>
      </c>
      <c r="F99" s="16">
        <v>99565</v>
      </c>
      <c r="G99" s="16">
        <v>99694.37</v>
      </c>
      <c r="H99" s="16">
        <v>99670.87</v>
      </c>
      <c r="I99" s="16">
        <v>99885</v>
      </c>
      <c r="J99" s="16">
        <v>100416.5</v>
      </c>
      <c r="K99" s="16">
        <v>100594</v>
      </c>
      <c r="L99" s="16">
        <v>100787.85</v>
      </c>
      <c r="M99" s="16">
        <v>101197</v>
      </c>
      <c r="N99" s="16">
        <v>101296.235</v>
      </c>
    </row>
    <row r="100" spans="1:14" x14ac:dyDescent="0.25">
      <c r="A100" s="95"/>
      <c r="B100" s="4" t="s">
        <v>4</v>
      </c>
      <c r="C100" s="16">
        <v>100229.89966666669</v>
      </c>
      <c r="D100" s="16">
        <v>99920.983103448263</v>
      </c>
      <c r="E100" s="16">
        <v>99763.485172413799</v>
      </c>
      <c r="F100" s="16">
        <v>99618.07</v>
      </c>
      <c r="G100" s="16">
        <v>99732.289642857155</v>
      </c>
      <c r="H100" s="16">
        <v>99807.473928571431</v>
      </c>
      <c r="I100" s="16">
        <v>99984.726153846161</v>
      </c>
      <c r="J100" s="16">
        <v>100179.4580769231</v>
      </c>
      <c r="K100" s="16">
        <v>100106.9496153846</v>
      </c>
      <c r="L100" s="16">
        <v>100346.20307692311</v>
      </c>
      <c r="M100" s="16">
        <v>101002.85391304349</v>
      </c>
      <c r="N100" s="16">
        <v>100997.42909090911</v>
      </c>
    </row>
    <row r="101" spans="1:14" x14ac:dyDescent="0.25">
      <c r="A101" s="95"/>
      <c r="B101" s="4" t="s">
        <v>5</v>
      </c>
      <c r="C101" s="16">
        <v>1065.57104932935</v>
      </c>
      <c r="D101" s="16">
        <v>1043.3841771819241</v>
      </c>
      <c r="E101" s="16">
        <v>1063.466477225784</v>
      </c>
      <c r="F101" s="16">
        <v>1129.9325995480581</v>
      </c>
      <c r="G101" s="16">
        <v>1144.24305152644</v>
      </c>
      <c r="H101" s="16">
        <v>1201.4787858189111</v>
      </c>
      <c r="I101" s="16">
        <v>1244.9495405552041</v>
      </c>
      <c r="J101" s="16">
        <v>1273.4633600289219</v>
      </c>
      <c r="K101" s="16">
        <v>1670.001107710965</v>
      </c>
      <c r="L101" s="16">
        <v>1705.025232683128</v>
      </c>
      <c r="M101" s="16">
        <v>1218.9348347737471</v>
      </c>
      <c r="N101" s="16">
        <v>1735.999828508079</v>
      </c>
    </row>
    <row r="102" spans="1:14" x14ac:dyDescent="0.25">
      <c r="A102" s="95"/>
      <c r="B102" s="4" t="s">
        <v>9</v>
      </c>
      <c r="C102" s="16">
        <v>96126.84</v>
      </c>
      <c r="D102" s="16">
        <v>96142.28</v>
      </c>
      <c r="E102" s="16">
        <v>96154.43</v>
      </c>
      <c r="F102" s="16">
        <v>96163.75</v>
      </c>
      <c r="G102" s="16">
        <v>96170.75</v>
      </c>
      <c r="H102" s="16">
        <v>96175.97</v>
      </c>
      <c r="I102" s="16">
        <v>96179.98</v>
      </c>
      <c r="J102" s="16">
        <v>96183.35</v>
      </c>
      <c r="K102" s="16">
        <v>95162</v>
      </c>
      <c r="L102" s="16">
        <v>95504</v>
      </c>
      <c r="M102" s="16">
        <v>98582.27</v>
      </c>
      <c r="N102" s="16">
        <v>96155</v>
      </c>
    </row>
    <row r="103" spans="1:14" ht="15.75" thickBot="1" x14ac:dyDescent="0.3">
      <c r="A103" s="99"/>
      <c r="B103" s="7" t="s">
        <v>10</v>
      </c>
      <c r="C103" s="32">
        <v>102273</v>
      </c>
      <c r="D103" s="32">
        <v>102099</v>
      </c>
      <c r="E103" s="32">
        <v>101846</v>
      </c>
      <c r="F103" s="32">
        <v>101631</v>
      </c>
      <c r="G103" s="32">
        <v>101769</v>
      </c>
      <c r="H103" s="32">
        <v>102108</v>
      </c>
      <c r="I103" s="32">
        <v>102448</v>
      </c>
      <c r="J103" s="32">
        <v>102718</v>
      </c>
      <c r="K103" s="32">
        <v>102993</v>
      </c>
      <c r="L103" s="32">
        <v>103329</v>
      </c>
      <c r="M103" s="32">
        <v>103669</v>
      </c>
      <c r="N103" s="32">
        <v>104009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42583</v>
      </c>
      <c r="C10" s="3"/>
    </row>
    <row r="11" spans="1:6" ht="15.75" x14ac:dyDescent="0.25">
      <c r="A11" s="1" t="s">
        <v>0</v>
      </c>
      <c r="B11" s="2">
        <v>42583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1269052</v>
      </c>
      <c r="D15" s="11">
        <v>1364346</v>
      </c>
      <c r="E15" s="11">
        <v>1472328</v>
      </c>
      <c r="F15" s="11">
        <v>1589789.24</v>
      </c>
    </row>
    <row r="16" spans="1:6" x14ac:dyDescent="0.25">
      <c r="A16" s="95"/>
      <c r="B16" s="12" t="s">
        <v>4</v>
      </c>
      <c r="C16" s="13">
        <v>1262624.97</v>
      </c>
      <c r="D16" s="13">
        <v>1356326.28</v>
      </c>
      <c r="E16" s="13">
        <v>1468864.04</v>
      </c>
      <c r="F16" s="13">
        <v>1592795.58</v>
      </c>
    </row>
    <row r="17" spans="1:6" x14ac:dyDescent="0.25">
      <c r="A17" s="95"/>
      <c r="B17" s="12" t="s">
        <v>5</v>
      </c>
      <c r="C17" s="13">
        <v>26575.24</v>
      </c>
      <c r="D17" s="13">
        <v>49151.46</v>
      </c>
      <c r="E17" s="13">
        <v>55446.12</v>
      </c>
      <c r="F17" s="13">
        <v>73315.259999999995</v>
      </c>
    </row>
    <row r="18" spans="1:6" x14ac:dyDescent="0.25">
      <c r="A18" s="95"/>
      <c r="B18" s="12" t="s">
        <v>9</v>
      </c>
      <c r="C18" s="13">
        <v>1171727</v>
      </c>
      <c r="D18" s="13">
        <v>1246296</v>
      </c>
      <c r="E18" s="13">
        <v>1341071.2</v>
      </c>
      <c r="F18" s="13">
        <v>1397400.3</v>
      </c>
    </row>
    <row r="19" spans="1:6" x14ac:dyDescent="0.25">
      <c r="A19" s="95"/>
      <c r="B19" s="12" t="s">
        <v>10</v>
      </c>
      <c r="C19" s="13">
        <v>1311196.5</v>
      </c>
      <c r="D19" s="13">
        <v>1456558.99</v>
      </c>
      <c r="E19" s="13">
        <v>1557307</v>
      </c>
      <c r="F19" s="13">
        <v>1729123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1174039</v>
      </c>
      <c r="E20" s="14">
        <v>1262784.31</v>
      </c>
      <c r="F20" s="14">
        <v>1374000</v>
      </c>
    </row>
    <row r="21" spans="1:6" x14ac:dyDescent="0.25">
      <c r="A21" s="86"/>
      <c r="B21" s="5" t="s">
        <v>4</v>
      </c>
      <c r="C21" s="14">
        <v>1083626.1000000001</v>
      </c>
      <c r="D21" s="14">
        <v>1171287.77</v>
      </c>
      <c r="E21" s="14">
        <v>1264470.77</v>
      </c>
      <c r="F21" s="14">
        <v>1365150</v>
      </c>
    </row>
    <row r="22" spans="1:6" x14ac:dyDescent="0.25">
      <c r="A22" s="86"/>
      <c r="B22" s="5" t="s">
        <v>5</v>
      </c>
      <c r="C22" s="14">
        <v>17433.47</v>
      </c>
      <c r="D22" s="14">
        <v>26604.55</v>
      </c>
      <c r="E22" s="14">
        <v>36454.019999999997</v>
      </c>
      <c r="F22" s="14">
        <v>64910.44</v>
      </c>
    </row>
    <row r="23" spans="1:6" x14ac:dyDescent="0.25">
      <c r="A23" s="86"/>
      <c r="B23" s="5" t="s">
        <v>9</v>
      </c>
      <c r="C23" s="14">
        <v>1032550</v>
      </c>
      <c r="D23" s="14">
        <v>1124487.79</v>
      </c>
      <c r="E23" s="14">
        <v>1191957.05</v>
      </c>
      <c r="F23" s="14">
        <v>1178099.3</v>
      </c>
    </row>
    <row r="24" spans="1:6" x14ac:dyDescent="0.25">
      <c r="A24" s="86"/>
      <c r="B24" s="5" t="s">
        <v>10</v>
      </c>
      <c r="C24" s="14">
        <v>1121311.8700000001</v>
      </c>
      <c r="D24" s="14">
        <v>1250000</v>
      </c>
      <c r="E24" s="14">
        <v>1352512</v>
      </c>
      <c r="F24" s="14">
        <v>1490825</v>
      </c>
    </row>
    <row r="25" spans="1:6" ht="15" customHeight="1" x14ac:dyDescent="0.25">
      <c r="A25" s="95" t="s">
        <v>7</v>
      </c>
      <c r="B25" s="4" t="s">
        <v>3</v>
      </c>
      <c r="C25" s="12">
        <v>1241318.5</v>
      </c>
      <c r="D25" s="12">
        <v>1315401.8700000001</v>
      </c>
      <c r="E25" s="12">
        <v>1379903.1</v>
      </c>
      <c r="F25" s="12">
        <v>1448793.66</v>
      </c>
    </row>
    <row r="26" spans="1:6" x14ac:dyDescent="0.25">
      <c r="A26" s="95"/>
      <c r="B26" s="4" t="s">
        <v>4</v>
      </c>
      <c r="C26" s="12">
        <v>1239074.3600000001</v>
      </c>
      <c r="D26" s="12">
        <v>1309019.1399999999</v>
      </c>
      <c r="E26" s="12">
        <v>1370573.42</v>
      </c>
      <c r="F26" s="12">
        <v>1441364.9</v>
      </c>
    </row>
    <row r="27" spans="1:6" x14ac:dyDescent="0.25">
      <c r="A27" s="95"/>
      <c r="B27" s="4" t="s">
        <v>5</v>
      </c>
      <c r="C27" s="12">
        <v>13289.1</v>
      </c>
      <c r="D27" s="12">
        <v>31566</v>
      </c>
      <c r="E27" s="12">
        <v>32461.02</v>
      </c>
      <c r="F27" s="12">
        <v>46897.57</v>
      </c>
    </row>
    <row r="28" spans="1:6" x14ac:dyDescent="0.25">
      <c r="A28" s="95"/>
      <c r="B28" s="4" t="s">
        <v>9</v>
      </c>
      <c r="C28" s="12">
        <v>1201661</v>
      </c>
      <c r="D28" s="12">
        <v>1232340.6200000001</v>
      </c>
      <c r="E28" s="12">
        <v>1272952.71</v>
      </c>
      <c r="F28" s="12">
        <v>1292047</v>
      </c>
    </row>
    <row r="29" spans="1:6" x14ac:dyDescent="0.25">
      <c r="A29" s="95"/>
      <c r="B29" s="4" t="s">
        <v>10</v>
      </c>
      <c r="C29" s="12">
        <v>1264254.76</v>
      </c>
      <c r="D29" s="12">
        <v>1363893.8</v>
      </c>
      <c r="E29" s="12">
        <v>1426627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-158860.63</v>
      </c>
      <c r="D30" s="14">
        <v>-138578.14000000001</v>
      </c>
      <c r="E30" s="14">
        <v>-106000</v>
      </c>
      <c r="F30" s="14">
        <v>-68725.31</v>
      </c>
    </row>
    <row r="31" spans="1:6" x14ac:dyDescent="0.25">
      <c r="A31" s="96"/>
      <c r="B31" s="5" t="s">
        <v>4</v>
      </c>
      <c r="C31" s="14">
        <v>-155619.68</v>
      </c>
      <c r="D31" s="14">
        <v>-139982.44</v>
      </c>
      <c r="E31" s="14">
        <v>-104760.81</v>
      </c>
      <c r="F31" s="14">
        <v>-59424.88</v>
      </c>
    </row>
    <row r="32" spans="1:6" x14ac:dyDescent="0.25">
      <c r="A32" s="96"/>
      <c r="B32" s="5" t="s">
        <v>5</v>
      </c>
      <c r="C32" s="14">
        <v>15020.48</v>
      </c>
      <c r="D32" s="14">
        <v>25335.040000000001</v>
      </c>
      <c r="E32" s="14">
        <v>37631.46</v>
      </c>
      <c r="F32" s="14">
        <v>58558.71</v>
      </c>
    </row>
    <row r="33" spans="1:14" ht="15" customHeight="1" x14ac:dyDescent="0.25">
      <c r="A33" s="96"/>
      <c r="B33" s="5" t="s">
        <v>9</v>
      </c>
      <c r="C33" s="14">
        <v>-173328.11</v>
      </c>
      <c r="D33" s="14">
        <v>-200000</v>
      </c>
      <c r="E33" s="14">
        <v>-200000</v>
      </c>
      <c r="F33" s="14">
        <v>-187108.5</v>
      </c>
    </row>
    <row r="34" spans="1:14" x14ac:dyDescent="0.25">
      <c r="A34" s="96"/>
      <c r="B34" s="5" t="s">
        <v>10</v>
      </c>
      <c r="C34" s="14">
        <v>-117064</v>
      </c>
      <c r="D34" s="14">
        <v>-81655</v>
      </c>
      <c r="E34" s="14">
        <v>-35307</v>
      </c>
      <c r="F34" s="14">
        <v>60680.97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80.290000000000006</v>
      </c>
      <c r="F35" s="12">
        <v>82.3</v>
      </c>
    </row>
    <row r="36" spans="1:14" x14ac:dyDescent="0.25">
      <c r="A36" s="97"/>
      <c r="B36" s="4" t="s">
        <v>4</v>
      </c>
      <c r="C36" s="12">
        <v>73.58</v>
      </c>
      <c r="D36" s="12">
        <v>78.459999999999994</v>
      </c>
      <c r="E36" s="12">
        <v>81.069999999999993</v>
      </c>
      <c r="F36" s="12">
        <v>83.33</v>
      </c>
    </row>
    <row r="37" spans="1:14" x14ac:dyDescent="0.25">
      <c r="A37" s="97"/>
      <c r="B37" s="4" t="s">
        <v>5</v>
      </c>
      <c r="C37" s="12">
        <v>1.69</v>
      </c>
      <c r="D37" s="12">
        <v>2.3199999999999998</v>
      </c>
      <c r="E37" s="12">
        <v>3.02</v>
      </c>
      <c r="F37" s="12">
        <v>4.07</v>
      </c>
    </row>
    <row r="38" spans="1:14" x14ac:dyDescent="0.25">
      <c r="A38" s="97"/>
      <c r="B38" s="4" t="s">
        <v>9</v>
      </c>
      <c r="C38" s="12">
        <v>69</v>
      </c>
      <c r="D38" s="12">
        <v>73.39</v>
      </c>
      <c r="E38" s="12">
        <v>75.45</v>
      </c>
      <c r="F38" s="12">
        <v>76.58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42583</v>
      </c>
      <c r="D43" s="9">
        <v>42614</v>
      </c>
      <c r="E43" s="9">
        <v>42644</v>
      </c>
      <c r="F43" s="9">
        <v>42675</v>
      </c>
      <c r="G43" s="9">
        <v>42705</v>
      </c>
      <c r="H43" s="9">
        <v>42736</v>
      </c>
      <c r="I43" s="9">
        <v>42767</v>
      </c>
      <c r="J43" s="9">
        <v>42795</v>
      </c>
      <c r="K43" s="9">
        <v>42826</v>
      </c>
      <c r="L43" s="9">
        <v>42856</v>
      </c>
      <c r="M43" s="9">
        <v>42887</v>
      </c>
      <c r="N43" s="9">
        <v>42917</v>
      </c>
    </row>
    <row r="44" spans="1:14" ht="15" customHeight="1" x14ac:dyDescent="0.25">
      <c r="A44" s="94" t="s">
        <v>11</v>
      </c>
      <c r="B44" s="4" t="s">
        <v>3</v>
      </c>
      <c r="C44" s="16">
        <v>95987.77</v>
      </c>
      <c r="D44" s="16">
        <v>96928.36</v>
      </c>
      <c r="E44" s="16">
        <v>107316.15</v>
      </c>
      <c r="F44" s="16">
        <v>100598.53</v>
      </c>
      <c r="G44" s="16">
        <v>125147</v>
      </c>
      <c r="H44" s="16">
        <v>135136.04999999999</v>
      </c>
      <c r="I44" s="16">
        <v>94247.56</v>
      </c>
      <c r="J44" s="16">
        <v>102530.12</v>
      </c>
      <c r="K44" s="16">
        <v>118728.4</v>
      </c>
      <c r="L44" s="16">
        <v>102188.87</v>
      </c>
      <c r="M44" s="16">
        <v>105540.69</v>
      </c>
      <c r="N44" s="16">
        <v>114964.21</v>
      </c>
    </row>
    <row r="45" spans="1:14" x14ac:dyDescent="0.25">
      <c r="A45" s="95"/>
      <c r="B45" s="4" t="s">
        <v>4</v>
      </c>
      <c r="C45" s="16">
        <v>95846.62</v>
      </c>
      <c r="D45" s="16">
        <v>97144.46</v>
      </c>
      <c r="E45" s="16">
        <v>109893.6</v>
      </c>
      <c r="F45" s="16">
        <v>101842.86</v>
      </c>
      <c r="G45" s="16">
        <v>125832.23</v>
      </c>
      <c r="H45" s="16">
        <v>134506.56</v>
      </c>
      <c r="I45" s="16">
        <v>94484.98</v>
      </c>
      <c r="J45" s="16">
        <v>102699.35</v>
      </c>
      <c r="K45" s="16">
        <v>120529.88</v>
      </c>
      <c r="L45" s="16">
        <v>102245.6</v>
      </c>
      <c r="M45" s="16">
        <v>105519.38</v>
      </c>
      <c r="N45" s="16">
        <v>113345.83</v>
      </c>
    </row>
    <row r="46" spans="1:14" x14ac:dyDescent="0.25">
      <c r="A46" s="95"/>
      <c r="B46" s="4" t="s">
        <v>5</v>
      </c>
      <c r="C46" s="16">
        <v>2368.59</v>
      </c>
      <c r="D46" s="16">
        <v>2583.52</v>
      </c>
      <c r="E46" s="16">
        <v>7413.81</v>
      </c>
      <c r="F46" s="16">
        <v>5117.6099999999997</v>
      </c>
      <c r="G46" s="16">
        <v>4844.1400000000003</v>
      </c>
      <c r="H46" s="16">
        <v>5626.74</v>
      </c>
      <c r="I46" s="16">
        <v>2645.08</v>
      </c>
      <c r="J46" s="16">
        <v>3259.44</v>
      </c>
      <c r="K46" s="16">
        <v>5617.09</v>
      </c>
      <c r="L46" s="16">
        <v>3211.72</v>
      </c>
      <c r="M46" s="16">
        <v>3533.68</v>
      </c>
      <c r="N46" s="16">
        <v>5134.3500000000004</v>
      </c>
    </row>
    <row r="47" spans="1:14" ht="15" customHeight="1" x14ac:dyDescent="0.25">
      <c r="A47" s="95"/>
      <c r="B47" s="4" t="s">
        <v>9</v>
      </c>
      <c r="C47" s="16">
        <v>90575</v>
      </c>
      <c r="D47" s="16">
        <v>89641</v>
      </c>
      <c r="E47" s="16">
        <v>100859.81</v>
      </c>
      <c r="F47" s="16">
        <v>93295.16</v>
      </c>
      <c r="G47" s="16">
        <v>111777</v>
      </c>
      <c r="H47" s="16">
        <v>121544</v>
      </c>
      <c r="I47" s="16">
        <v>89089.5</v>
      </c>
      <c r="J47" s="16">
        <v>95608</v>
      </c>
      <c r="K47" s="16">
        <v>112458.9</v>
      </c>
      <c r="L47" s="16">
        <v>96536</v>
      </c>
      <c r="M47" s="16">
        <v>99512.5</v>
      </c>
      <c r="N47" s="16">
        <v>103025.61</v>
      </c>
    </row>
    <row r="48" spans="1:14" x14ac:dyDescent="0.25">
      <c r="A48" s="95"/>
      <c r="B48" s="4" t="s">
        <v>10</v>
      </c>
      <c r="C48" s="16">
        <v>102488</v>
      </c>
      <c r="D48" s="16">
        <v>103338.25</v>
      </c>
      <c r="E48" s="16">
        <v>132671</v>
      </c>
      <c r="F48" s="16">
        <v>115458</v>
      </c>
      <c r="G48" s="16">
        <v>135197.54</v>
      </c>
      <c r="H48" s="16">
        <v>143780</v>
      </c>
      <c r="I48" s="16">
        <v>99564.64</v>
      </c>
      <c r="J48" s="16">
        <v>108974.57</v>
      </c>
      <c r="K48" s="16">
        <v>133442.35</v>
      </c>
      <c r="L48" s="16">
        <v>107548.95</v>
      </c>
      <c r="M48" s="16">
        <v>113191.8</v>
      </c>
      <c r="N48" s="16">
        <v>121337.3</v>
      </c>
    </row>
    <row r="49" spans="1:14" ht="15" customHeight="1" x14ac:dyDescent="0.25">
      <c r="A49" s="86" t="s">
        <v>6</v>
      </c>
      <c r="B49" s="5" t="s">
        <v>3</v>
      </c>
      <c r="C49" s="17">
        <v>80380.479999999996</v>
      </c>
      <c r="D49" s="17">
        <v>83474.3</v>
      </c>
      <c r="E49" s="17">
        <v>94124.36</v>
      </c>
      <c r="F49" s="17">
        <v>82292</v>
      </c>
      <c r="G49" s="17">
        <v>107261.38</v>
      </c>
      <c r="H49" s="17">
        <v>119234.41</v>
      </c>
      <c r="I49" s="17">
        <v>74596.929999999993</v>
      </c>
      <c r="J49" s="17">
        <v>90111.42</v>
      </c>
      <c r="K49" s="17">
        <v>109027.2</v>
      </c>
      <c r="L49" s="17">
        <v>83403.100000000006</v>
      </c>
      <c r="M49" s="17">
        <v>89548.44</v>
      </c>
      <c r="N49" s="17">
        <v>100000.4</v>
      </c>
    </row>
    <row r="50" spans="1:14" x14ac:dyDescent="0.25">
      <c r="A50" s="86"/>
      <c r="B50" s="5" t="s">
        <v>4</v>
      </c>
      <c r="C50" s="17">
        <v>80963.86</v>
      </c>
      <c r="D50" s="17">
        <v>84109.45</v>
      </c>
      <c r="E50" s="17">
        <v>96116.93</v>
      </c>
      <c r="F50" s="17">
        <v>82126.14</v>
      </c>
      <c r="G50" s="17">
        <v>107244.35</v>
      </c>
      <c r="H50" s="17">
        <v>120590.49</v>
      </c>
      <c r="I50" s="17">
        <v>74150.16</v>
      </c>
      <c r="J50" s="17">
        <v>90426.89</v>
      </c>
      <c r="K50" s="17">
        <v>108887.89</v>
      </c>
      <c r="L50" s="17">
        <v>83178.94</v>
      </c>
      <c r="M50" s="17">
        <v>90242.39</v>
      </c>
      <c r="N50" s="17">
        <v>99371.4</v>
      </c>
    </row>
    <row r="51" spans="1:14" x14ac:dyDescent="0.25">
      <c r="A51" s="86"/>
      <c r="B51" s="5" t="s">
        <v>5</v>
      </c>
      <c r="C51" s="17">
        <v>3097.19</v>
      </c>
      <c r="D51" s="17">
        <v>3253.08</v>
      </c>
      <c r="E51" s="17">
        <v>9762.2000000000007</v>
      </c>
      <c r="F51" s="17">
        <v>5005.6499999999996</v>
      </c>
      <c r="G51" s="17">
        <v>5340.44</v>
      </c>
      <c r="H51" s="17">
        <v>8789.0499999999993</v>
      </c>
      <c r="I51" s="17">
        <v>2318.84</v>
      </c>
      <c r="J51" s="17">
        <v>2353.61</v>
      </c>
      <c r="K51" s="17">
        <v>4138.63</v>
      </c>
      <c r="L51" s="17">
        <v>3205.72</v>
      </c>
      <c r="M51" s="17">
        <v>2609.7399999999998</v>
      </c>
      <c r="N51" s="17">
        <v>4214.17</v>
      </c>
    </row>
    <row r="52" spans="1:14" ht="15" customHeight="1" x14ac:dyDescent="0.25">
      <c r="A52" s="86"/>
      <c r="B52" s="5" t="s">
        <v>9</v>
      </c>
      <c r="C52" s="17">
        <v>75798</v>
      </c>
      <c r="D52" s="17">
        <v>76985</v>
      </c>
      <c r="E52" s="17">
        <v>75190</v>
      </c>
      <c r="F52" s="17">
        <v>74136.479999999996</v>
      </c>
      <c r="G52" s="17">
        <v>95000</v>
      </c>
      <c r="H52" s="17">
        <v>102131</v>
      </c>
      <c r="I52" s="17">
        <v>69750</v>
      </c>
      <c r="J52" s="17">
        <v>85574.68</v>
      </c>
      <c r="K52" s="17">
        <v>100354.22</v>
      </c>
      <c r="L52" s="17">
        <v>76278.179999999993</v>
      </c>
      <c r="M52" s="17">
        <v>83727</v>
      </c>
      <c r="N52" s="17">
        <v>90522.05</v>
      </c>
    </row>
    <row r="53" spans="1:14" x14ac:dyDescent="0.25">
      <c r="A53" s="86"/>
      <c r="B53" s="5" t="s">
        <v>10</v>
      </c>
      <c r="C53" s="17">
        <v>89158</v>
      </c>
      <c r="D53" s="17">
        <v>92118</v>
      </c>
      <c r="E53" s="17">
        <v>117008</v>
      </c>
      <c r="F53" s="17">
        <v>95337.79</v>
      </c>
      <c r="G53" s="17">
        <v>119328.4</v>
      </c>
      <c r="H53" s="17">
        <v>142720.47</v>
      </c>
      <c r="I53" s="17">
        <v>77947.22</v>
      </c>
      <c r="J53" s="17">
        <v>95347.8</v>
      </c>
      <c r="K53" s="17">
        <v>116775.79</v>
      </c>
      <c r="L53" s="17">
        <v>91999</v>
      </c>
      <c r="M53" s="17">
        <v>95623.98</v>
      </c>
      <c r="N53" s="17">
        <v>106713.14</v>
      </c>
    </row>
    <row r="54" spans="1:14" ht="15" customHeight="1" x14ac:dyDescent="0.25">
      <c r="A54" s="95" t="s">
        <v>7</v>
      </c>
      <c r="B54" s="4" t="s">
        <v>3</v>
      </c>
      <c r="C54" s="16">
        <v>97200</v>
      </c>
      <c r="D54" s="16">
        <v>105971.4</v>
      </c>
      <c r="E54" s="16">
        <v>106245.57</v>
      </c>
      <c r="F54" s="16">
        <v>109688.53</v>
      </c>
      <c r="G54" s="16">
        <v>128896</v>
      </c>
      <c r="H54" s="16">
        <v>115448</v>
      </c>
      <c r="I54" s="16">
        <v>97682.5</v>
      </c>
      <c r="J54" s="16">
        <v>99178.4</v>
      </c>
      <c r="K54" s="16">
        <v>100695.7</v>
      </c>
      <c r="L54" s="16">
        <v>98077.119999999995</v>
      </c>
      <c r="M54" s="16">
        <v>99455</v>
      </c>
      <c r="N54" s="16">
        <v>114697</v>
      </c>
    </row>
    <row r="55" spans="1:14" x14ac:dyDescent="0.25">
      <c r="A55" s="95"/>
      <c r="B55" s="4" t="s">
        <v>4</v>
      </c>
      <c r="C55" s="16">
        <v>97630.32</v>
      </c>
      <c r="D55" s="16">
        <v>106019.8</v>
      </c>
      <c r="E55" s="16">
        <v>107483.25</v>
      </c>
      <c r="F55" s="16">
        <v>109708.04</v>
      </c>
      <c r="G55" s="16">
        <v>132420.49</v>
      </c>
      <c r="H55" s="16">
        <v>113942.23</v>
      </c>
      <c r="I55" s="16">
        <v>96472.08</v>
      </c>
      <c r="J55" s="16">
        <v>98949.16</v>
      </c>
      <c r="K55" s="16">
        <v>101350.86</v>
      </c>
      <c r="L55" s="16">
        <v>98423.83</v>
      </c>
      <c r="M55" s="16">
        <v>100787.93</v>
      </c>
      <c r="N55" s="16">
        <v>115150.12</v>
      </c>
    </row>
    <row r="56" spans="1:14" x14ac:dyDescent="0.25">
      <c r="A56" s="95"/>
      <c r="B56" s="4" t="s">
        <v>5</v>
      </c>
      <c r="C56" s="16">
        <v>3002.85</v>
      </c>
      <c r="D56" s="16">
        <v>4616.28</v>
      </c>
      <c r="E56" s="16">
        <v>6650.06</v>
      </c>
      <c r="F56" s="16">
        <v>5153.8</v>
      </c>
      <c r="G56" s="16">
        <v>12731.43</v>
      </c>
      <c r="H56" s="16">
        <v>7478.45</v>
      </c>
      <c r="I56" s="16">
        <v>4732.24</v>
      </c>
      <c r="J56" s="16">
        <v>2484.42</v>
      </c>
      <c r="K56" s="16">
        <v>3572.61</v>
      </c>
      <c r="L56" s="16">
        <v>2374.5300000000002</v>
      </c>
      <c r="M56" s="16">
        <v>3242.25</v>
      </c>
      <c r="N56" s="16">
        <v>4385.97</v>
      </c>
    </row>
    <row r="57" spans="1:14" ht="15" customHeight="1" x14ac:dyDescent="0.25">
      <c r="A57" s="95"/>
      <c r="B57" s="4" t="s">
        <v>9</v>
      </c>
      <c r="C57" s="16">
        <v>92346.86</v>
      </c>
      <c r="D57" s="16">
        <v>98421.64</v>
      </c>
      <c r="E57" s="16">
        <v>96368</v>
      </c>
      <c r="F57" s="16">
        <v>99874</v>
      </c>
      <c r="G57" s="16">
        <v>110683</v>
      </c>
      <c r="H57" s="16">
        <v>92674</v>
      </c>
      <c r="I57" s="16">
        <v>84679</v>
      </c>
      <c r="J57" s="16">
        <v>94042</v>
      </c>
      <c r="K57" s="16">
        <v>93115</v>
      </c>
      <c r="L57" s="16">
        <v>93389</v>
      </c>
      <c r="M57" s="16">
        <v>95539</v>
      </c>
      <c r="N57" s="16">
        <v>107845.7</v>
      </c>
    </row>
    <row r="58" spans="1:14" x14ac:dyDescent="0.25">
      <c r="A58" s="95"/>
      <c r="B58" s="4" t="s">
        <v>10</v>
      </c>
      <c r="C58" s="16">
        <v>105663</v>
      </c>
      <c r="D58" s="16">
        <v>117109</v>
      </c>
      <c r="E58" s="16">
        <v>119441</v>
      </c>
      <c r="F58" s="16">
        <v>120350</v>
      </c>
      <c r="G58" s="16">
        <v>165821.01999999999</v>
      </c>
      <c r="H58" s="16">
        <v>128167</v>
      </c>
      <c r="I58" s="16">
        <v>103600.8</v>
      </c>
      <c r="J58" s="16">
        <v>103839.46</v>
      </c>
      <c r="K58" s="16">
        <v>108795.41</v>
      </c>
      <c r="L58" s="16">
        <v>102784.58</v>
      </c>
      <c r="M58" s="16">
        <v>109590.12</v>
      </c>
      <c r="N58" s="16">
        <v>122501.77</v>
      </c>
    </row>
    <row r="59" spans="1:14" ht="15" customHeight="1" x14ac:dyDescent="0.25">
      <c r="A59" s="86" t="s">
        <v>8</v>
      </c>
      <c r="B59" s="5" t="s">
        <v>3</v>
      </c>
      <c r="C59" s="17">
        <v>-16635.27</v>
      </c>
      <c r="D59" s="17">
        <v>-22600.5</v>
      </c>
      <c r="E59" s="17">
        <v>-11508</v>
      </c>
      <c r="F59" s="17">
        <v>-27300</v>
      </c>
      <c r="G59" s="17">
        <v>-22656.23</v>
      </c>
      <c r="H59" s="17">
        <v>5619.77</v>
      </c>
      <c r="I59" s="17">
        <v>-22600.54</v>
      </c>
      <c r="J59" s="17">
        <v>-7934.02</v>
      </c>
      <c r="K59" s="17">
        <v>7805.53</v>
      </c>
      <c r="L59" s="17">
        <v>-14302.84</v>
      </c>
      <c r="M59" s="17">
        <v>-9729.19</v>
      </c>
      <c r="N59" s="17">
        <v>-13000</v>
      </c>
    </row>
    <row r="60" spans="1:14" x14ac:dyDescent="0.25">
      <c r="A60" s="86"/>
      <c r="B60" s="5" t="s">
        <v>4</v>
      </c>
      <c r="C60" s="17">
        <v>-17233.57</v>
      </c>
      <c r="D60" s="17">
        <v>-22189.02</v>
      </c>
      <c r="E60" s="17">
        <v>-9954.83</v>
      </c>
      <c r="F60" s="17">
        <v>-26667.62</v>
      </c>
      <c r="G60" s="17">
        <v>-24916.47</v>
      </c>
      <c r="H60" s="17">
        <v>6862.86</v>
      </c>
      <c r="I60" s="17">
        <v>-21705.67</v>
      </c>
      <c r="J60" s="17">
        <v>-8098.87</v>
      </c>
      <c r="K60" s="17">
        <v>7537.07</v>
      </c>
      <c r="L60" s="17">
        <v>-14786.07</v>
      </c>
      <c r="M60" s="17">
        <v>-10041.15</v>
      </c>
      <c r="N60" s="17">
        <v>-15778.77</v>
      </c>
    </row>
    <row r="61" spans="1:14" x14ac:dyDescent="0.25">
      <c r="A61" s="86"/>
      <c r="B61" s="5" t="s">
        <v>5</v>
      </c>
      <c r="C61" s="17">
        <v>3755.37</v>
      </c>
      <c r="D61" s="17">
        <v>5020.84</v>
      </c>
      <c r="E61" s="17">
        <v>13844.36</v>
      </c>
      <c r="F61" s="17">
        <v>7878.91</v>
      </c>
      <c r="G61" s="17">
        <v>10935.26</v>
      </c>
      <c r="H61" s="17">
        <v>9826.1200000000008</v>
      </c>
      <c r="I61" s="17">
        <v>5642.52</v>
      </c>
      <c r="J61" s="17">
        <v>2534.8000000000002</v>
      </c>
      <c r="K61" s="17">
        <v>4921.67</v>
      </c>
      <c r="L61" s="17">
        <v>2711.5</v>
      </c>
      <c r="M61" s="17">
        <v>3289.85</v>
      </c>
      <c r="N61" s="17">
        <v>5875.75</v>
      </c>
    </row>
    <row r="62" spans="1:14" x14ac:dyDescent="0.25">
      <c r="A62" s="86"/>
      <c r="B62" s="5" t="s">
        <v>9</v>
      </c>
      <c r="C62" s="17">
        <v>-28021</v>
      </c>
      <c r="D62" s="17">
        <v>-33731</v>
      </c>
      <c r="E62" s="17">
        <v>-32497</v>
      </c>
      <c r="F62" s="17">
        <v>-43168.37</v>
      </c>
      <c r="G62" s="17">
        <v>-55605.55</v>
      </c>
      <c r="H62" s="17">
        <v>-9468.6</v>
      </c>
      <c r="I62" s="17">
        <v>-32278.48</v>
      </c>
      <c r="J62" s="17">
        <v>-14066.55</v>
      </c>
      <c r="K62" s="17">
        <v>-2678</v>
      </c>
      <c r="L62" s="17">
        <v>-21236</v>
      </c>
      <c r="M62" s="17">
        <v>-17897.419999999998</v>
      </c>
      <c r="N62" s="17">
        <v>-27485.4</v>
      </c>
    </row>
    <row r="63" spans="1:14" ht="15.75" thickBot="1" x14ac:dyDescent="0.3">
      <c r="A63" s="87"/>
      <c r="B63" s="6" t="s">
        <v>10</v>
      </c>
      <c r="C63" s="18">
        <v>-11782.79</v>
      </c>
      <c r="D63" s="18">
        <v>-12572.88</v>
      </c>
      <c r="E63" s="18">
        <v>22728</v>
      </c>
      <c r="F63" s="18">
        <v>-4152</v>
      </c>
      <c r="G63" s="18">
        <v>-4797</v>
      </c>
      <c r="H63" s="18">
        <v>25065</v>
      </c>
      <c r="I63" s="18">
        <v>-10971</v>
      </c>
      <c r="J63" s="18">
        <v>-3805</v>
      </c>
      <c r="K63" s="18">
        <v>14752.8</v>
      </c>
      <c r="L63" s="18">
        <v>-9117</v>
      </c>
      <c r="M63" s="18">
        <v>-4524</v>
      </c>
      <c r="N63" s="18">
        <v>-6429.8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42614</v>
      </c>
      <c r="C10" s="3"/>
    </row>
    <row r="11" spans="1:6" ht="15.75" x14ac:dyDescent="0.25">
      <c r="A11" s="1" t="s">
        <v>0</v>
      </c>
      <c r="B11" s="2">
        <v>42614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1269160.6200000001</v>
      </c>
      <c r="D15" s="11">
        <v>1354784.85</v>
      </c>
      <c r="E15" s="11">
        <v>1468890.34</v>
      </c>
      <c r="F15" s="11">
        <v>1591781.16</v>
      </c>
    </row>
    <row r="16" spans="1:6" x14ac:dyDescent="0.25">
      <c r="A16" s="95"/>
      <c r="B16" s="12" t="s">
        <v>4</v>
      </c>
      <c r="C16" s="13">
        <v>1265269.95</v>
      </c>
      <c r="D16" s="13">
        <v>1351005.86</v>
      </c>
      <c r="E16" s="13">
        <v>1470288.02</v>
      </c>
      <c r="F16" s="13">
        <v>1592935.65</v>
      </c>
    </row>
    <row r="17" spans="1:6" x14ac:dyDescent="0.25">
      <c r="A17" s="95"/>
      <c r="B17" s="12" t="s">
        <v>5</v>
      </c>
      <c r="C17" s="13">
        <v>31676.1</v>
      </c>
      <c r="D17" s="13">
        <v>49135.839999999997</v>
      </c>
      <c r="E17" s="13">
        <v>53272.04</v>
      </c>
      <c r="F17" s="13">
        <v>61840.15</v>
      </c>
    </row>
    <row r="18" spans="1:6" x14ac:dyDescent="0.25">
      <c r="A18" s="95"/>
      <c r="B18" s="12" t="s">
        <v>9</v>
      </c>
      <c r="C18" s="13">
        <v>1170000</v>
      </c>
      <c r="D18" s="13">
        <v>1231322</v>
      </c>
      <c r="E18" s="13">
        <v>1367000</v>
      </c>
      <c r="F18" s="13">
        <v>1462170.49</v>
      </c>
    </row>
    <row r="19" spans="1:6" x14ac:dyDescent="0.25">
      <c r="A19" s="95"/>
      <c r="B19" s="12" t="s">
        <v>10</v>
      </c>
      <c r="C19" s="13">
        <v>1324462</v>
      </c>
      <c r="D19" s="13">
        <v>1431962.95</v>
      </c>
      <c r="E19" s="13">
        <v>1570000</v>
      </c>
      <c r="F19" s="13">
        <v>1709000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1176504.1399999999</v>
      </c>
      <c r="E20" s="14">
        <v>1260801.5</v>
      </c>
      <c r="F20" s="14">
        <v>1377678.5</v>
      </c>
    </row>
    <row r="21" spans="1:6" x14ac:dyDescent="0.25">
      <c r="A21" s="86"/>
      <c r="B21" s="5" t="s">
        <v>4</v>
      </c>
      <c r="C21" s="14">
        <v>1083041.8899999999</v>
      </c>
      <c r="D21" s="14">
        <v>1169631.5</v>
      </c>
      <c r="E21" s="14">
        <v>1266929.5</v>
      </c>
      <c r="F21" s="14">
        <v>1372030.91</v>
      </c>
    </row>
    <row r="22" spans="1:6" x14ac:dyDescent="0.25">
      <c r="A22" s="86"/>
      <c r="B22" s="5" t="s">
        <v>5</v>
      </c>
      <c r="C22" s="14">
        <v>17338.96</v>
      </c>
      <c r="D22" s="14">
        <v>28118.34</v>
      </c>
      <c r="E22" s="14">
        <v>35416.33</v>
      </c>
      <c r="F22" s="14">
        <v>43485.47</v>
      </c>
    </row>
    <row r="23" spans="1:6" x14ac:dyDescent="0.25">
      <c r="A23" s="86"/>
      <c r="B23" s="5" t="s">
        <v>9</v>
      </c>
      <c r="C23" s="14">
        <v>1037562</v>
      </c>
      <c r="D23" s="14">
        <v>1099287.72</v>
      </c>
      <c r="E23" s="14">
        <v>1184995.74</v>
      </c>
      <c r="F23" s="14">
        <v>1274659.68</v>
      </c>
    </row>
    <row r="24" spans="1:6" x14ac:dyDescent="0.25">
      <c r="A24" s="86"/>
      <c r="B24" s="5" t="s">
        <v>10</v>
      </c>
      <c r="C24" s="14">
        <v>1118227.2</v>
      </c>
      <c r="D24" s="14">
        <v>1213880.46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1241000</v>
      </c>
      <c r="D25" s="12">
        <v>1320223</v>
      </c>
      <c r="E25" s="12">
        <v>1383413.66</v>
      </c>
      <c r="F25" s="12">
        <v>1449451.26</v>
      </c>
    </row>
    <row r="26" spans="1:6" x14ac:dyDescent="0.25">
      <c r="A26" s="95"/>
      <c r="B26" s="4" t="s">
        <v>4</v>
      </c>
      <c r="C26" s="12">
        <v>1242428.04</v>
      </c>
      <c r="D26" s="12">
        <v>1317356.43</v>
      </c>
      <c r="E26" s="12">
        <v>1381059.5</v>
      </c>
      <c r="F26" s="12">
        <v>1450696.37</v>
      </c>
    </row>
    <row r="27" spans="1:6" x14ac:dyDescent="0.25">
      <c r="A27" s="95"/>
      <c r="B27" s="4" t="s">
        <v>5</v>
      </c>
      <c r="C27" s="12">
        <v>16052.51</v>
      </c>
      <c r="D27" s="12">
        <v>21132.3</v>
      </c>
      <c r="E27" s="12">
        <v>28561.02</v>
      </c>
      <c r="F27" s="12">
        <v>33506.18</v>
      </c>
    </row>
    <row r="28" spans="1:6" x14ac:dyDescent="0.25">
      <c r="A28" s="95"/>
      <c r="B28" s="4" t="s">
        <v>9</v>
      </c>
      <c r="C28" s="12">
        <v>1206498</v>
      </c>
      <c r="D28" s="12">
        <v>1261010.3799999999</v>
      </c>
      <c r="E28" s="12">
        <v>1298708.48</v>
      </c>
      <c r="F28" s="12">
        <v>1357150.36</v>
      </c>
    </row>
    <row r="29" spans="1:6" x14ac:dyDescent="0.25">
      <c r="A29" s="95"/>
      <c r="B29" s="4" t="s">
        <v>10</v>
      </c>
      <c r="C29" s="12">
        <v>1285500</v>
      </c>
      <c r="D29" s="12">
        <v>1355181.82</v>
      </c>
      <c r="E29" s="12">
        <v>1439218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-160378</v>
      </c>
      <c r="D30" s="14">
        <v>-140157.20000000001</v>
      </c>
      <c r="E30" s="14">
        <v>-113712.74</v>
      </c>
      <c r="F30" s="14">
        <v>-74827.62</v>
      </c>
    </row>
    <row r="31" spans="1:6" x14ac:dyDescent="0.25">
      <c r="A31" s="96"/>
      <c r="B31" s="5" t="s">
        <v>4</v>
      </c>
      <c r="C31" s="14">
        <v>-158117.41</v>
      </c>
      <c r="D31" s="14">
        <v>-147884.76999999999</v>
      </c>
      <c r="E31" s="14">
        <v>-106834.85</v>
      </c>
      <c r="F31" s="14">
        <v>-74828.12</v>
      </c>
    </row>
    <row r="32" spans="1:6" x14ac:dyDescent="0.25">
      <c r="A32" s="96"/>
      <c r="B32" s="5" t="s">
        <v>5</v>
      </c>
      <c r="C32" s="14">
        <v>13280.1</v>
      </c>
      <c r="D32" s="14">
        <v>20426.34</v>
      </c>
      <c r="E32" s="14">
        <v>40035.5</v>
      </c>
      <c r="F32" s="14">
        <v>41830.86</v>
      </c>
    </row>
    <row r="33" spans="1:14" ht="15" customHeight="1" x14ac:dyDescent="0.25">
      <c r="A33" s="96"/>
      <c r="B33" s="5" t="s">
        <v>9</v>
      </c>
      <c r="C33" s="14">
        <v>-177000</v>
      </c>
      <c r="D33" s="14">
        <v>-200000</v>
      </c>
      <c r="E33" s="14">
        <v>-198084.28</v>
      </c>
      <c r="F33" s="14">
        <v>-177216.3</v>
      </c>
    </row>
    <row r="34" spans="1:14" x14ac:dyDescent="0.25">
      <c r="A34" s="96"/>
      <c r="B34" s="5" t="s">
        <v>10</v>
      </c>
      <c r="C34" s="14">
        <v>-117064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78.400000000000006</v>
      </c>
      <c r="E35" s="12">
        <v>81.41</v>
      </c>
      <c r="F35" s="12">
        <v>82.82</v>
      </c>
    </row>
    <row r="36" spans="1:14" x14ac:dyDescent="0.25">
      <c r="A36" s="97"/>
      <c r="B36" s="4" t="s">
        <v>4</v>
      </c>
      <c r="C36" s="12">
        <v>73.7</v>
      </c>
      <c r="D36" s="12">
        <v>78.930000000000007</v>
      </c>
      <c r="E36" s="12">
        <v>81.75</v>
      </c>
      <c r="F36" s="12">
        <v>83.99</v>
      </c>
    </row>
    <row r="37" spans="1:14" x14ac:dyDescent="0.25">
      <c r="A37" s="97"/>
      <c r="B37" s="4" t="s">
        <v>5</v>
      </c>
      <c r="C37" s="12">
        <v>1.55</v>
      </c>
      <c r="D37" s="12">
        <v>2.42</v>
      </c>
      <c r="E37" s="12">
        <v>3.57</v>
      </c>
      <c r="F37" s="12">
        <v>4.91</v>
      </c>
    </row>
    <row r="38" spans="1:14" x14ac:dyDescent="0.25">
      <c r="A38" s="97"/>
      <c r="B38" s="4" t="s">
        <v>9</v>
      </c>
      <c r="C38" s="12">
        <v>69.2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78</v>
      </c>
      <c r="D39" s="15">
        <v>85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42614</v>
      </c>
      <c r="D43" s="9">
        <v>42644</v>
      </c>
      <c r="E43" s="9">
        <v>42675</v>
      </c>
      <c r="F43" s="9">
        <v>42705</v>
      </c>
      <c r="G43" s="9">
        <v>42736</v>
      </c>
      <c r="H43" s="9">
        <v>42767</v>
      </c>
      <c r="I43" s="9">
        <v>42795</v>
      </c>
      <c r="J43" s="9">
        <v>42826</v>
      </c>
      <c r="K43" s="9">
        <v>42856</v>
      </c>
      <c r="L43" s="9">
        <v>42887</v>
      </c>
      <c r="M43" s="9">
        <v>42917</v>
      </c>
      <c r="N43" s="9">
        <v>42948</v>
      </c>
    </row>
    <row r="44" spans="1:14" ht="15" customHeight="1" x14ac:dyDescent="0.25">
      <c r="A44" s="94" t="s">
        <v>11</v>
      </c>
      <c r="B44" s="4" t="s">
        <v>3</v>
      </c>
      <c r="C44" s="16">
        <v>96640.45</v>
      </c>
      <c r="D44" s="16">
        <v>107794.01</v>
      </c>
      <c r="E44" s="16">
        <v>99564.800000000003</v>
      </c>
      <c r="F44" s="16">
        <v>125496</v>
      </c>
      <c r="G44" s="16">
        <v>136243.57</v>
      </c>
      <c r="H44" s="16">
        <v>94775.58</v>
      </c>
      <c r="I44" s="16">
        <v>102223.52</v>
      </c>
      <c r="J44" s="16">
        <v>118547.5</v>
      </c>
      <c r="K44" s="16">
        <v>101625.92</v>
      </c>
      <c r="L44" s="16">
        <v>106265</v>
      </c>
      <c r="M44" s="16">
        <v>114295</v>
      </c>
      <c r="N44" s="16">
        <v>104076.71</v>
      </c>
    </row>
    <row r="45" spans="1:14" x14ac:dyDescent="0.25">
      <c r="A45" s="95"/>
      <c r="B45" s="4" t="s">
        <v>4</v>
      </c>
      <c r="C45" s="16">
        <v>97566.13</v>
      </c>
      <c r="D45" s="16">
        <v>112657.35</v>
      </c>
      <c r="E45" s="16">
        <v>100590.51</v>
      </c>
      <c r="F45" s="16">
        <v>125709.7</v>
      </c>
      <c r="G45" s="16">
        <v>135605.43</v>
      </c>
      <c r="H45" s="16">
        <v>95058.23</v>
      </c>
      <c r="I45" s="16">
        <v>102765.93</v>
      </c>
      <c r="J45" s="16">
        <v>120102.04</v>
      </c>
      <c r="K45" s="16">
        <v>102153.12</v>
      </c>
      <c r="L45" s="16">
        <v>105923.71</v>
      </c>
      <c r="M45" s="16">
        <v>113628.13</v>
      </c>
      <c r="N45" s="16">
        <v>104384.5</v>
      </c>
    </row>
    <row r="46" spans="1:14" x14ac:dyDescent="0.25">
      <c r="A46" s="95"/>
      <c r="B46" s="4" t="s">
        <v>5</v>
      </c>
      <c r="C46" s="16">
        <v>2853.47</v>
      </c>
      <c r="D46" s="16">
        <v>13264.36</v>
      </c>
      <c r="E46" s="16">
        <v>5469.78</v>
      </c>
      <c r="F46" s="16">
        <v>5461.69</v>
      </c>
      <c r="G46" s="16">
        <v>12255.28</v>
      </c>
      <c r="H46" s="16">
        <v>4893.51</v>
      </c>
      <c r="I46" s="16">
        <v>4867.92</v>
      </c>
      <c r="J46" s="16">
        <v>5767.14</v>
      </c>
      <c r="K46" s="16">
        <v>4495.5600000000004</v>
      </c>
      <c r="L46" s="16">
        <v>4533.17</v>
      </c>
      <c r="M46" s="16">
        <v>4522.37</v>
      </c>
      <c r="N46" s="16">
        <v>6007.16</v>
      </c>
    </row>
    <row r="47" spans="1:14" ht="15" customHeight="1" x14ac:dyDescent="0.25">
      <c r="A47" s="95"/>
      <c r="B47" s="4" t="s">
        <v>9</v>
      </c>
      <c r="C47" s="16">
        <v>93590</v>
      </c>
      <c r="D47" s="16">
        <v>95019</v>
      </c>
      <c r="E47" s="16">
        <v>91879.89</v>
      </c>
      <c r="F47" s="16">
        <v>105465.15</v>
      </c>
      <c r="G47" s="16">
        <v>104274</v>
      </c>
      <c r="H47" s="16">
        <v>85433.5</v>
      </c>
      <c r="I47" s="16">
        <v>93241.8</v>
      </c>
      <c r="J47" s="16">
        <v>108377.7</v>
      </c>
      <c r="K47" s="16">
        <v>90932.800000000003</v>
      </c>
      <c r="L47" s="16">
        <v>93644.6</v>
      </c>
      <c r="M47" s="16">
        <v>102658.1</v>
      </c>
      <c r="N47" s="16">
        <v>89302.7</v>
      </c>
    </row>
    <row r="48" spans="1:14" x14ac:dyDescent="0.25">
      <c r="A48" s="95"/>
      <c r="B48" s="4" t="s">
        <v>10</v>
      </c>
      <c r="C48" s="16">
        <v>106500</v>
      </c>
      <c r="D48" s="16">
        <v>152216.38</v>
      </c>
      <c r="E48" s="16">
        <v>116191.09</v>
      </c>
      <c r="F48" s="16">
        <v>137102</v>
      </c>
      <c r="G48" s="16">
        <v>167725</v>
      </c>
      <c r="H48" s="16">
        <v>109785</v>
      </c>
      <c r="I48" s="16">
        <v>120804</v>
      </c>
      <c r="J48" s="16">
        <v>134012.18</v>
      </c>
      <c r="K48" s="16">
        <v>115872</v>
      </c>
      <c r="L48" s="16">
        <v>117528</v>
      </c>
      <c r="M48" s="16">
        <v>121744.72</v>
      </c>
      <c r="N48" s="16">
        <v>121120</v>
      </c>
    </row>
    <row r="49" spans="1:14" ht="15" customHeight="1" x14ac:dyDescent="0.25">
      <c r="A49" s="86" t="s">
        <v>6</v>
      </c>
      <c r="B49" s="5" t="s">
        <v>3</v>
      </c>
      <c r="C49" s="17">
        <v>83520.13</v>
      </c>
      <c r="D49" s="17">
        <v>93522.57</v>
      </c>
      <c r="E49" s="17">
        <v>82198.94</v>
      </c>
      <c r="F49" s="17">
        <v>107107.07</v>
      </c>
      <c r="G49" s="17">
        <v>119058.91</v>
      </c>
      <c r="H49" s="17">
        <v>73921.929999999993</v>
      </c>
      <c r="I49" s="17">
        <v>89364.46</v>
      </c>
      <c r="J49" s="17">
        <v>107709.82</v>
      </c>
      <c r="K49" s="17">
        <v>82453.02</v>
      </c>
      <c r="L49" s="17">
        <v>89169</v>
      </c>
      <c r="M49" s="17">
        <v>98162.68</v>
      </c>
      <c r="N49" s="17">
        <v>87932.04</v>
      </c>
    </row>
    <row r="50" spans="1:14" x14ac:dyDescent="0.25">
      <c r="A50" s="86"/>
      <c r="B50" s="5" t="s">
        <v>4</v>
      </c>
      <c r="C50" s="17">
        <v>84092.81</v>
      </c>
      <c r="D50" s="17">
        <v>97749.94</v>
      </c>
      <c r="E50" s="17">
        <v>81786.92</v>
      </c>
      <c r="F50" s="17">
        <v>106566.22</v>
      </c>
      <c r="G50" s="17">
        <v>119636.77</v>
      </c>
      <c r="H50" s="17">
        <v>74322.48</v>
      </c>
      <c r="I50" s="17">
        <v>89224.47</v>
      </c>
      <c r="J50" s="17">
        <v>106767.58</v>
      </c>
      <c r="K50" s="17">
        <v>82579.039999999994</v>
      </c>
      <c r="L50" s="17">
        <v>90011.6</v>
      </c>
      <c r="M50" s="17">
        <v>98272.84</v>
      </c>
      <c r="N50" s="17">
        <v>88015.38</v>
      </c>
    </row>
    <row r="51" spans="1:14" x14ac:dyDescent="0.25">
      <c r="A51" s="86"/>
      <c r="B51" s="5" t="s">
        <v>5</v>
      </c>
      <c r="C51" s="17">
        <v>3497.26</v>
      </c>
      <c r="D51" s="17">
        <v>12748.49</v>
      </c>
      <c r="E51" s="17">
        <v>5548.6</v>
      </c>
      <c r="F51" s="17">
        <v>6996.75</v>
      </c>
      <c r="G51" s="17">
        <v>11056.8</v>
      </c>
      <c r="H51" s="17">
        <v>5140.3999999999996</v>
      </c>
      <c r="I51" s="17">
        <v>4763.4799999999996</v>
      </c>
      <c r="J51" s="17">
        <v>5101.3100000000004</v>
      </c>
      <c r="K51" s="17">
        <v>4948.63</v>
      </c>
      <c r="L51" s="17">
        <v>3248.78</v>
      </c>
      <c r="M51" s="17">
        <v>4291.66</v>
      </c>
      <c r="N51" s="17">
        <v>6010.28</v>
      </c>
    </row>
    <row r="52" spans="1:14" ht="15" customHeight="1" x14ac:dyDescent="0.25">
      <c r="A52" s="86"/>
      <c r="B52" s="5" t="s">
        <v>9</v>
      </c>
      <c r="C52" s="17">
        <v>78441</v>
      </c>
      <c r="D52" s="17">
        <v>79498</v>
      </c>
      <c r="E52" s="17">
        <v>70432.87</v>
      </c>
      <c r="F52" s="17">
        <v>84911</v>
      </c>
      <c r="G52" s="17">
        <v>92081</v>
      </c>
      <c r="H52" s="17">
        <v>62078.8</v>
      </c>
      <c r="I52" s="17">
        <v>75337</v>
      </c>
      <c r="J52" s="17">
        <v>95541.9</v>
      </c>
      <c r="K52" s="17">
        <v>69855.8</v>
      </c>
      <c r="L52" s="17">
        <v>83727</v>
      </c>
      <c r="M52" s="17">
        <v>87329.9</v>
      </c>
      <c r="N52" s="17">
        <v>70867.399999999994</v>
      </c>
    </row>
    <row r="53" spans="1:14" x14ac:dyDescent="0.25">
      <c r="A53" s="86"/>
      <c r="B53" s="5" t="s">
        <v>10</v>
      </c>
      <c r="C53" s="17">
        <v>92118</v>
      </c>
      <c r="D53" s="17">
        <v>128669.86</v>
      </c>
      <c r="E53" s="17">
        <v>96688.19</v>
      </c>
      <c r="F53" s="17">
        <v>116482.33</v>
      </c>
      <c r="G53" s="17">
        <v>143018.95000000001</v>
      </c>
      <c r="H53" s="17">
        <v>93640</v>
      </c>
      <c r="I53" s="17">
        <v>103038</v>
      </c>
      <c r="J53" s="17">
        <v>117211.53</v>
      </c>
      <c r="K53" s="17">
        <v>98832</v>
      </c>
      <c r="L53" s="17">
        <v>100245</v>
      </c>
      <c r="M53" s="17">
        <v>104514.64</v>
      </c>
      <c r="N53" s="17">
        <v>103308</v>
      </c>
    </row>
    <row r="54" spans="1:14" ht="15" customHeight="1" x14ac:dyDescent="0.25">
      <c r="A54" s="95" t="s">
        <v>7</v>
      </c>
      <c r="B54" s="4" t="s">
        <v>3</v>
      </c>
      <c r="C54" s="16">
        <v>105391.5</v>
      </c>
      <c r="D54" s="16">
        <v>106918</v>
      </c>
      <c r="E54" s="16">
        <v>108237.05</v>
      </c>
      <c r="F54" s="16">
        <v>130238.25</v>
      </c>
      <c r="G54" s="16">
        <v>115834</v>
      </c>
      <c r="H54" s="16">
        <v>97178</v>
      </c>
      <c r="I54" s="16">
        <v>99204.1</v>
      </c>
      <c r="J54" s="16">
        <v>100563.24</v>
      </c>
      <c r="K54" s="16">
        <v>98288</v>
      </c>
      <c r="L54" s="16">
        <v>99276</v>
      </c>
      <c r="M54" s="16">
        <v>116974</v>
      </c>
      <c r="N54" s="16">
        <v>102632.3</v>
      </c>
    </row>
    <row r="55" spans="1:14" x14ac:dyDescent="0.25">
      <c r="A55" s="95"/>
      <c r="B55" s="4" t="s">
        <v>4</v>
      </c>
      <c r="C55" s="16">
        <v>104777.60000000001</v>
      </c>
      <c r="D55" s="16">
        <v>107221.59</v>
      </c>
      <c r="E55" s="16">
        <v>108421.95</v>
      </c>
      <c r="F55" s="16">
        <v>134979.98000000001</v>
      </c>
      <c r="G55" s="16">
        <v>114477.49</v>
      </c>
      <c r="H55" s="16">
        <v>95877.63</v>
      </c>
      <c r="I55" s="16">
        <v>98309.22</v>
      </c>
      <c r="J55" s="16">
        <v>101353.01</v>
      </c>
      <c r="K55" s="16">
        <v>98828.29</v>
      </c>
      <c r="L55" s="16">
        <v>100378.02</v>
      </c>
      <c r="M55" s="16">
        <v>115880.04</v>
      </c>
      <c r="N55" s="16">
        <v>102407.5</v>
      </c>
    </row>
    <row r="56" spans="1:14" x14ac:dyDescent="0.25">
      <c r="A56" s="95"/>
      <c r="B56" s="4" t="s">
        <v>5</v>
      </c>
      <c r="C56" s="16">
        <v>4840.75</v>
      </c>
      <c r="D56" s="16">
        <v>6654.87</v>
      </c>
      <c r="E56" s="16">
        <v>4995.7</v>
      </c>
      <c r="F56" s="16">
        <v>18338.900000000001</v>
      </c>
      <c r="G56" s="16">
        <v>6046.2</v>
      </c>
      <c r="H56" s="16">
        <v>4330.3500000000004</v>
      </c>
      <c r="I56" s="16">
        <v>2237.5500000000002</v>
      </c>
      <c r="J56" s="16">
        <v>4552.5600000000004</v>
      </c>
      <c r="K56" s="16">
        <v>3516.03</v>
      </c>
      <c r="L56" s="16">
        <v>3826.16</v>
      </c>
      <c r="M56" s="16">
        <v>3741.41</v>
      </c>
      <c r="N56" s="16">
        <v>5960.99</v>
      </c>
    </row>
    <row r="57" spans="1:14" ht="15" customHeight="1" x14ac:dyDescent="0.25">
      <c r="A57" s="95"/>
      <c r="B57" s="4" t="s">
        <v>9</v>
      </c>
      <c r="C57" s="16">
        <v>92581</v>
      </c>
      <c r="D57" s="16">
        <v>92779.1</v>
      </c>
      <c r="E57" s="16">
        <v>99477</v>
      </c>
      <c r="F57" s="16">
        <v>104506</v>
      </c>
      <c r="G57" s="16">
        <v>100841</v>
      </c>
      <c r="H57" s="16">
        <v>87159</v>
      </c>
      <c r="I57" s="16">
        <v>91829.1</v>
      </c>
      <c r="J57" s="16">
        <v>92693</v>
      </c>
      <c r="K57" s="16">
        <v>92557.8</v>
      </c>
      <c r="L57" s="16">
        <v>93316.3</v>
      </c>
      <c r="M57" s="16">
        <v>105062</v>
      </c>
      <c r="N57" s="16">
        <v>89332.89</v>
      </c>
    </row>
    <row r="58" spans="1:14" x14ac:dyDescent="0.25">
      <c r="A58" s="95"/>
      <c r="B58" s="4" t="s">
        <v>10</v>
      </c>
      <c r="C58" s="16">
        <v>113329.60000000001</v>
      </c>
      <c r="D58" s="16">
        <v>119187</v>
      </c>
      <c r="E58" s="16">
        <v>120409</v>
      </c>
      <c r="F58" s="16">
        <v>187617</v>
      </c>
      <c r="G58" s="16">
        <v>128166.52</v>
      </c>
      <c r="H58" s="16">
        <v>103327</v>
      </c>
      <c r="I58" s="16">
        <v>101185.99</v>
      </c>
      <c r="J58" s="16">
        <v>110067</v>
      </c>
      <c r="K58" s="16">
        <v>109056</v>
      </c>
      <c r="L58" s="16">
        <v>110615</v>
      </c>
      <c r="M58" s="16">
        <v>120933.16</v>
      </c>
      <c r="N58" s="16">
        <v>116898</v>
      </c>
    </row>
    <row r="59" spans="1:14" ht="15" customHeight="1" x14ac:dyDescent="0.25">
      <c r="A59" s="86" t="s">
        <v>8</v>
      </c>
      <c r="B59" s="5" t="s">
        <v>3</v>
      </c>
      <c r="C59" s="17">
        <v>-21810.89</v>
      </c>
      <c r="D59" s="17">
        <v>-12756</v>
      </c>
      <c r="E59" s="17">
        <v>-27351.26</v>
      </c>
      <c r="F59" s="17">
        <v>-25774.12</v>
      </c>
      <c r="G59" s="17">
        <v>5646</v>
      </c>
      <c r="H59" s="17">
        <v>-22419.86</v>
      </c>
      <c r="I59" s="17">
        <v>-9287</v>
      </c>
      <c r="J59" s="17">
        <v>6610.3</v>
      </c>
      <c r="K59" s="17">
        <v>-14558.55</v>
      </c>
      <c r="L59" s="17">
        <v>-10299</v>
      </c>
      <c r="M59" s="17">
        <v>-17046.41</v>
      </c>
      <c r="N59" s="17">
        <v>-15656.87</v>
      </c>
    </row>
    <row r="60" spans="1:14" x14ac:dyDescent="0.25">
      <c r="A60" s="86"/>
      <c r="B60" s="5" t="s">
        <v>4</v>
      </c>
      <c r="C60" s="17">
        <v>-19070.78</v>
      </c>
      <c r="D60" s="17">
        <v>-8494.23</v>
      </c>
      <c r="E60" s="17">
        <v>-24004.720000000001</v>
      </c>
      <c r="F60" s="17">
        <v>-24950.560000000001</v>
      </c>
      <c r="G60" s="17">
        <v>6176.61</v>
      </c>
      <c r="H60" s="17">
        <v>-17795.560000000001</v>
      </c>
      <c r="I60" s="17">
        <v>-9186.11</v>
      </c>
      <c r="J60" s="17">
        <v>5652.65</v>
      </c>
      <c r="K60" s="17">
        <v>-13763.46</v>
      </c>
      <c r="L60" s="17">
        <v>-9959.61</v>
      </c>
      <c r="M60" s="17">
        <v>-16127.95</v>
      </c>
      <c r="N60" s="17">
        <v>-14391.32</v>
      </c>
    </row>
    <row r="61" spans="1:14" x14ac:dyDescent="0.25">
      <c r="A61" s="86"/>
      <c r="B61" s="5" t="s">
        <v>5</v>
      </c>
      <c r="C61" s="17">
        <v>9368.7199999999993</v>
      </c>
      <c r="D61" s="17">
        <v>14297.81</v>
      </c>
      <c r="E61" s="17">
        <v>13486.74</v>
      </c>
      <c r="F61" s="17">
        <v>16925.95</v>
      </c>
      <c r="G61" s="17">
        <v>9954.2199999999993</v>
      </c>
      <c r="H61" s="17">
        <v>13342.7</v>
      </c>
      <c r="I61" s="17">
        <v>4484.6899999999996</v>
      </c>
      <c r="J61" s="17">
        <v>6364.56</v>
      </c>
      <c r="K61" s="17">
        <v>7159.92</v>
      </c>
      <c r="L61" s="17">
        <v>4826.32</v>
      </c>
      <c r="M61" s="17">
        <v>4168.0600000000004</v>
      </c>
      <c r="N61" s="17">
        <v>6204.61</v>
      </c>
    </row>
    <row r="62" spans="1:14" x14ac:dyDescent="0.25">
      <c r="A62" s="86"/>
      <c r="B62" s="5" t="s">
        <v>9</v>
      </c>
      <c r="C62" s="17">
        <v>-30903.279999999999</v>
      </c>
      <c r="D62" s="17">
        <v>-29512</v>
      </c>
      <c r="E62" s="17">
        <v>-46139</v>
      </c>
      <c r="F62" s="17">
        <v>-69271.78</v>
      </c>
      <c r="G62" s="17">
        <v>-11482.63</v>
      </c>
      <c r="H62" s="17">
        <v>-30120.58</v>
      </c>
      <c r="I62" s="17">
        <v>-20226</v>
      </c>
      <c r="J62" s="17">
        <v>-11344.66</v>
      </c>
      <c r="K62" s="17">
        <v>-22701.9</v>
      </c>
      <c r="L62" s="17">
        <v>-20342</v>
      </c>
      <c r="M62" s="17">
        <v>-23343.09</v>
      </c>
      <c r="N62" s="17">
        <v>-22508.82</v>
      </c>
    </row>
    <row r="63" spans="1:14" ht="15.75" thickBot="1" x14ac:dyDescent="0.3">
      <c r="A63" s="87"/>
      <c r="B63" s="6" t="s">
        <v>10</v>
      </c>
      <c r="C63" s="18">
        <v>14143.66</v>
      </c>
      <c r="D63" s="18">
        <v>21456.6</v>
      </c>
      <c r="E63" s="18">
        <v>25264.04</v>
      </c>
      <c r="F63" s="18">
        <v>22497.78</v>
      </c>
      <c r="G63" s="18">
        <v>25886.47</v>
      </c>
      <c r="H63" s="18">
        <v>21099.01</v>
      </c>
      <c r="I63" s="18">
        <v>5736</v>
      </c>
      <c r="J63" s="18">
        <v>14772.55</v>
      </c>
      <c r="K63" s="18">
        <v>14714</v>
      </c>
      <c r="L63" s="18">
        <v>8038</v>
      </c>
      <c r="M63" s="18">
        <v>-6654</v>
      </c>
      <c r="N63" s="18">
        <v>8121.12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42644</v>
      </c>
      <c r="C10" s="3"/>
    </row>
    <row r="11" spans="1:6" ht="15.75" x14ac:dyDescent="0.25">
      <c r="A11" s="1" t="s">
        <v>0</v>
      </c>
      <c r="B11" s="2">
        <v>42644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1269295.8400000001</v>
      </c>
      <c r="D15" s="11">
        <v>1354784.85</v>
      </c>
      <c r="E15" s="11">
        <v>1468083</v>
      </c>
      <c r="F15" s="11">
        <v>1589095.77</v>
      </c>
    </row>
    <row r="16" spans="1:6" x14ac:dyDescent="0.25">
      <c r="A16" s="95"/>
      <c r="B16" s="12" t="s">
        <v>4</v>
      </c>
      <c r="C16" s="13">
        <v>1266435.19</v>
      </c>
      <c r="D16" s="13">
        <v>1348378.12</v>
      </c>
      <c r="E16" s="13">
        <v>1462153.37</v>
      </c>
      <c r="F16" s="13">
        <v>1580147.99</v>
      </c>
    </row>
    <row r="17" spans="1:6" x14ac:dyDescent="0.25">
      <c r="A17" s="95"/>
      <c r="B17" s="12" t="s">
        <v>5</v>
      </c>
      <c r="C17" s="13">
        <v>31348.15</v>
      </c>
      <c r="D17" s="13">
        <v>42556.17</v>
      </c>
      <c r="E17" s="13">
        <v>54703.199999999997</v>
      </c>
      <c r="F17" s="13">
        <v>71692.17</v>
      </c>
    </row>
    <row r="18" spans="1:6" x14ac:dyDescent="0.25">
      <c r="A18" s="95"/>
      <c r="B18" s="12" t="s">
        <v>9</v>
      </c>
      <c r="C18" s="13">
        <v>1170000</v>
      </c>
      <c r="D18" s="13">
        <v>1252000</v>
      </c>
      <c r="E18" s="13">
        <v>1342922.09</v>
      </c>
      <c r="F18" s="13">
        <v>1394738.79</v>
      </c>
    </row>
    <row r="19" spans="1:6" x14ac:dyDescent="0.25">
      <c r="A19" s="95"/>
      <c r="B19" s="12" t="s">
        <v>10</v>
      </c>
      <c r="C19" s="13">
        <v>1324921.3</v>
      </c>
      <c r="D19" s="13">
        <v>1416629.8</v>
      </c>
      <c r="E19" s="13">
        <v>1537000</v>
      </c>
      <c r="F19" s="13">
        <v>1699312</v>
      </c>
    </row>
    <row r="20" spans="1:6" ht="15" customHeight="1" x14ac:dyDescent="0.25">
      <c r="A20" s="86" t="s">
        <v>6</v>
      </c>
      <c r="B20" s="5" t="s">
        <v>3</v>
      </c>
      <c r="C20" s="14">
        <v>1078947</v>
      </c>
      <c r="D20" s="14">
        <v>1171012.2</v>
      </c>
      <c r="E20" s="14">
        <v>1259408</v>
      </c>
      <c r="F20" s="14">
        <v>1360636.28</v>
      </c>
    </row>
    <row r="21" spans="1:6" x14ac:dyDescent="0.25">
      <c r="A21" s="86"/>
      <c r="B21" s="5" t="s">
        <v>4</v>
      </c>
      <c r="C21" s="14">
        <v>1080548.79</v>
      </c>
      <c r="D21" s="14">
        <v>1164092.73</v>
      </c>
      <c r="E21" s="14">
        <v>1261223.3799999999</v>
      </c>
      <c r="F21" s="14">
        <v>1364635.04</v>
      </c>
    </row>
    <row r="22" spans="1:6" x14ac:dyDescent="0.25">
      <c r="A22" s="86"/>
      <c r="B22" s="5" t="s">
        <v>5</v>
      </c>
      <c r="C22" s="14">
        <v>18973.87</v>
      </c>
      <c r="D22" s="14">
        <v>23988.33</v>
      </c>
      <c r="E22" s="14">
        <v>33088.620000000003</v>
      </c>
      <c r="F22" s="14">
        <v>41154.769999999997</v>
      </c>
    </row>
    <row r="23" spans="1:6" x14ac:dyDescent="0.25">
      <c r="A23" s="86"/>
      <c r="B23" s="5" t="s">
        <v>9</v>
      </c>
      <c r="C23" s="14">
        <v>1041372</v>
      </c>
      <c r="D23" s="14">
        <v>1097093.1000000001</v>
      </c>
      <c r="E23" s="14">
        <v>1170357.32</v>
      </c>
      <c r="F23" s="14">
        <v>1252282.33</v>
      </c>
    </row>
    <row r="24" spans="1:6" x14ac:dyDescent="0.25">
      <c r="A24" s="86"/>
      <c r="B24" s="5" t="s">
        <v>10</v>
      </c>
      <c r="C24" s="14">
        <v>1123143</v>
      </c>
      <c r="D24" s="14">
        <v>1208947.82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1237997</v>
      </c>
      <c r="D25" s="12">
        <v>1316300</v>
      </c>
      <c r="E25" s="12">
        <v>1379000</v>
      </c>
      <c r="F25" s="12">
        <v>1443755.15</v>
      </c>
    </row>
    <row r="26" spans="1:6" x14ac:dyDescent="0.25">
      <c r="A26" s="95"/>
      <c r="B26" s="4" t="s">
        <v>4</v>
      </c>
      <c r="C26" s="12">
        <v>1238774.72</v>
      </c>
      <c r="D26" s="12">
        <v>1312735.51</v>
      </c>
      <c r="E26" s="12">
        <v>1375533.68</v>
      </c>
      <c r="F26" s="12">
        <v>1441965.63</v>
      </c>
    </row>
    <row r="27" spans="1:6" x14ac:dyDescent="0.25">
      <c r="A27" s="95"/>
      <c r="B27" s="4" t="s">
        <v>5</v>
      </c>
      <c r="C27" s="12">
        <v>14106.14</v>
      </c>
      <c r="D27" s="12">
        <v>22112.75</v>
      </c>
      <c r="E27" s="12">
        <v>25340.05</v>
      </c>
      <c r="F27" s="12">
        <v>30035.85</v>
      </c>
    </row>
    <row r="28" spans="1:6" x14ac:dyDescent="0.25">
      <c r="A28" s="95"/>
      <c r="B28" s="4" t="s">
        <v>9</v>
      </c>
      <c r="C28" s="12">
        <v>1205764</v>
      </c>
      <c r="D28" s="12">
        <v>1242791.17</v>
      </c>
      <c r="E28" s="12">
        <v>1298716.77</v>
      </c>
      <c r="F28" s="12">
        <v>1357159.02</v>
      </c>
    </row>
    <row r="29" spans="1:6" x14ac:dyDescent="0.25">
      <c r="A29" s="95"/>
      <c r="B29" s="4" t="s">
        <v>10</v>
      </c>
      <c r="C29" s="12">
        <v>1281818</v>
      </c>
      <c r="D29" s="12">
        <v>1355181.82</v>
      </c>
      <c r="E29" s="12">
        <v>1423000</v>
      </c>
      <c r="F29" s="12">
        <v>1500000</v>
      </c>
    </row>
    <row r="30" spans="1:6" ht="15" customHeight="1" x14ac:dyDescent="0.25">
      <c r="A30" s="96" t="s">
        <v>8</v>
      </c>
      <c r="B30" s="5" t="s">
        <v>3</v>
      </c>
      <c r="C30" s="14">
        <v>-159883.89000000001</v>
      </c>
      <c r="D30" s="14">
        <v>-145387.79999999999</v>
      </c>
      <c r="E30" s="14">
        <v>-114596.98</v>
      </c>
      <c r="F30" s="14">
        <v>-77508.759999999995</v>
      </c>
    </row>
    <row r="31" spans="1:6" x14ac:dyDescent="0.25">
      <c r="A31" s="96"/>
      <c r="B31" s="5" t="s">
        <v>4</v>
      </c>
      <c r="C31" s="14">
        <v>-154689.32999999999</v>
      </c>
      <c r="D31" s="14">
        <v>-149043.85</v>
      </c>
      <c r="E31" s="14">
        <v>-105713.63</v>
      </c>
      <c r="F31" s="14">
        <v>-73765.61</v>
      </c>
    </row>
    <row r="32" spans="1:6" x14ac:dyDescent="0.25">
      <c r="A32" s="96"/>
      <c r="B32" s="5" t="s">
        <v>5</v>
      </c>
      <c r="C32" s="14">
        <v>26487.24</v>
      </c>
      <c r="D32" s="14">
        <v>19539.66</v>
      </c>
      <c r="E32" s="14">
        <v>41310.5</v>
      </c>
      <c r="F32" s="14">
        <v>40564.339999999997</v>
      </c>
    </row>
    <row r="33" spans="1:14" ht="15" customHeight="1" x14ac:dyDescent="0.25">
      <c r="A33" s="96"/>
      <c r="B33" s="5" t="s">
        <v>9</v>
      </c>
      <c r="C33" s="14">
        <v>-191394</v>
      </c>
      <c r="D33" s="14">
        <v>-200000</v>
      </c>
      <c r="E33" s="14">
        <v>-200000</v>
      </c>
      <c r="F33" s="14">
        <v>-153359.29</v>
      </c>
    </row>
    <row r="34" spans="1:14" x14ac:dyDescent="0.25">
      <c r="A34" s="96"/>
      <c r="B34" s="5" t="s">
        <v>10</v>
      </c>
      <c r="C34" s="14">
        <v>-170.68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81</v>
      </c>
      <c r="F35" s="12">
        <v>83.4</v>
      </c>
    </row>
    <row r="36" spans="1:14" x14ac:dyDescent="0.25">
      <c r="A36" s="97"/>
      <c r="B36" s="4" t="s">
        <v>4</v>
      </c>
      <c r="C36" s="12">
        <v>73.34</v>
      </c>
      <c r="D36" s="12">
        <v>78.459999999999994</v>
      </c>
      <c r="E36" s="12">
        <v>81.540000000000006</v>
      </c>
      <c r="F36" s="12">
        <v>83.64</v>
      </c>
    </row>
    <row r="37" spans="1:14" x14ac:dyDescent="0.25">
      <c r="A37" s="97"/>
      <c r="B37" s="4" t="s">
        <v>5</v>
      </c>
      <c r="C37" s="12">
        <v>1.72</v>
      </c>
      <c r="D37" s="12">
        <v>2.23</v>
      </c>
      <c r="E37" s="12">
        <v>3.29</v>
      </c>
      <c r="F37" s="12">
        <v>4.22</v>
      </c>
    </row>
    <row r="38" spans="1:14" x14ac:dyDescent="0.25">
      <c r="A38" s="97"/>
      <c r="B38" s="4" t="s">
        <v>9</v>
      </c>
      <c r="C38" s="12">
        <v>67.7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91.59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42644</v>
      </c>
      <c r="D43" s="9">
        <v>42675</v>
      </c>
      <c r="E43" s="9">
        <v>42705</v>
      </c>
      <c r="F43" s="9">
        <v>42736</v>
      </c>
      <c r="G43" s="9">
        <v>42767</v>
      </c>
      <c r="H43" s="9">
        <v>42795</v>
      </c>
      <c r="I43" s="9">
        <v>42826</v>
      </c>
      <c r="J43" s="9">
        <v>42856</v>
      </c>
      <c r="K43" s="9">
        <v>42887</v>
      </c>
      <c r="L43" s="9">
        <v>42917</v>
      </c>
      <c r="M43" s="9">
        <v>42948</v>
      </c>
      <c r="N43" s="9">
        <v>42979</v>
      </c>
    </row>
    <row r="44" spans="1:14" ht="15" customHeight="1" x14ac:dyDescent="0.25">
      <c r="A44" s="94" t="s">
        <v>11</v>
      </c>
      <c r="B44" s="4" t="s">
        <v>3</v>
      </c>
      <c r="C44" s="16">
        <v>106714.63</v>
      </c>
      <c r="D44" s="16">
        <v>103913</v>
      </c>
      <c r="E44" s="16">
        <v>125545</v>
      </c>
      <c r="F44" s="16">
        <v>134201</v>
      </c>
      <c r="G44" s="16">
        <v>94696</v>
      </c>
      <c r="H44" s="16">
        <v>102325.1</v>
      </c>
      <c r="I44" s="16">
        <v>118225.36</v>
      </c>
      <c r="J44" s="16">
        <v>101705.37</v>
      </c>
      <c r="K44" s="16">
        <v>105778</v>
      </c>
      <c r="L44" s="16">
        <v>114422.44</v>
      </c>
      <c r="M44" s="16">
        <v>100607.71</v>
      </c>
      <c r="N44" s="16">
        <v>102325.26</v>
      </c>
    </row>
    <row r="45" spans="1:14" x14ac:dyDescent="0.25">
      <c r="A45" s="95"/>
      <c r="B45" s="4" t="s">
        <v>4</v>
      </c>
      <c r="C45" s="16">
        <v>108520.04</v>
      </c>
      <c r="D45" s="16">
        <v>107663.37</v>
      </c>
      <c r="E45" s="16">
        <v>126552.11</v>
      </c>
      <c r="F45" s="16">
        <v>134599.65</v>
      </c>
      <c r="G45" s="16">
        <v>94372.04</v>
      </c>
      <c r="H45" s="16">
        <v>102223.35</v>
      </c>
      <c r="I45" s="16">
        <v>119491.74</v>
      </c>
      <c r="J45" s="16">
        <v>101951.17</v>
      </c>
      <c r="K45" s="16">
        <v>104756.01</v>
      </c>
      <c r="L45" s="16">
        <v>113649.49</v>
      </c>
      <c r="M45" s="16">
        <v>100903.16</v>
      </c>
      <c r="N45" s="16">
        <v>104286.58</v>
      </c>
    </row>
    <row r="46" spans="1:14" x14ac:dyDescent="0.25">
      <c r="A46" s="95"/>
      <c r="B46" s="4" t="s">
        <v>5</v>
      </c>
      <c r="C46" s="16">
        <v>8704.6200000000008</v>
      </c>
      <c r="D46" s="16">
        <v>12240.22</v>
      </c>
      <c r="E46" s="16">
        <v>6767.19</v>
      </c>
      <c r="F46" s="16">
        <v>10226.1</v>
      </c>
      <c r="G46" s="16">
        <v>3106.2</v>
      </c>
      <c r="H46" s="16">
        <v>4798.8900000000003</v>
      </c>
      <c r="I46" s="16">
        <v>7170.77</v>
      </c>
      <c r="J46" s="16">
        <v>4001.62</v>
      </c>
      <c r="K46" s="16">
        <v>4043.95</v>
      </c>
      <c r="L46" s="16">
        <v>4119.4399999999996</v>
      </c>
      <c r="M46" s="16">
        <v>4313.3599999999997</v>
      </c>
      <c r="N46" s="16">
        <v>4491</v>
      </c>
    </row>
    <row r="47" spans="1:14" ht="15" customHeight="1" x14ac:dyDescent="0.25">
      <c r="A47" s="95"/>
      <c r="B47" s="4" t="s">
        <v>9</v>
      </c>
      <c r="C47" s="16">
        <v>94603</v>
      </c>
      <c r="D47" s="16">
        <v>93811.22</v>
      </c>
      <c r="E47" s="16">
        <v>111215</v>
      </c>
      <c r="F47" s="16">
        <v>107491</v>
      </c>
      <c r="G47" s="16">
        <v>84577.4</v>
      </c>
      <c r="H47" s="16">
        <v>89068</v>
      </c>
      <c r="I47" s="16">
        <v>97029</v>
      </c>
      <c r="J47" s="16">
        <v>90086.6</v>
      </c>
      <c r="K47" s="16">
        <v>92784.2</v>
      </c>
      <c r="L47" s="16">
        <v>101603</v>
      </c>
      <c r="M47" s="16">
        <v>89302.7</v>
      </c>
      <c r="N47" s="16">
        <v>98577.46</v>
      </c>
    </row>
    <row r="48" spans="1:14" x14ac:dyDescent="0.25">
      <c r="A48" s="95"/>
      <c r="B48" s="4" t="s">
        <v>10</v>
      </c>
      <c r="C48" s="16">
        <v>141422</v>
      </c>
      <c r="D48" s="16">
        <v>139263</v>
      </c>
      <c r="E48" s="16">
        <v>148680</v>
      </c>
      <c r="F48" s="16">
        <v>157006.32</v>
      </c>
      <c r="G48" s="16">
        <v>100165</v>
      </c>
      <c r="H48" s="16">
        <v>115821</v>
      </c>
      <c r="I48" s="16">
        <v>132001.64000000001</v>
      </c>
      <c r="J48" s="16">
        <v>112937</v>
      </c>
      <c r="K48" s="16">
        <v>111668.77</v>
      </c>
      <c r="L48" s="16">
        <v>120226.88</v>
      </c>
      <c r="M48" s="16">
        <v>109352</v>
      </c>
      <c r="N48" s="16">
        <v>117549.08</v>
      </c>
    </row>
    <row r="49" spans="1:14" ht="15" customHeight="1" x14ac:dyDescent="0.25">
      <c r="A49" s="86" t="s">
        <v>6</v>
      </c>
      <c r="B49" s="5" t="s">
        <v>3</v>
      </c>
      <c r="C49" s="17">
        <v>90936</v>
      </c>
      <c r="D49" s="17">
        <v>82995</v>
      </c>
      <c r="E49" s="17">
        <v>106761.86</v>
      </c>
      <c r="F49" s="17">
        <v>119253.82</v>
      </c>
      <c r="G49" s="17">
        <v>73554.3</v>
      </c>
      <c r="H49" s="17">
        <v>90337.43</v>
      </c>
      <c r="I49" s="17">
        <v>108748.54</v>
      </c>
      <c r="J49" s="17">
        <v>82015.740000000005</v>
      </c>
      <c r="K49" s="17">
        <v>89187</v>
      </c>
      <c r="L49" s="17">
        <v>99269.37</v>
      </c>
      <c r="M49" s="17">
        <v>85446.67</v>
      </c>
      <c r="N49" s="17">
        <v>90451</v>
      </c>
    </row>
    <row r="50" spans="1:14" x14ac:dyDescent="0.25">
      <c r="A50" s="86"/>
      <c r="B50" s="5" t="s">
        <v>4</v>
      </c>
      <c r="C50" s="17">
        <v>92127.22</v>
      </c>
      <c r="D50" s="17">
        <v>86929.25</v>
      </c>
      <c r="E50" s="17">
        <v>107109.04</v>
      </c>
      <c r="F50" s="17">
        <v>120788.68</v>
      </c>
      <c r="G50" s="17">
        <v>73558.64</v>
      </c>
      <c r="H50" s="17">
        <v>89574.3</v>
      </c>
      <c r="I50" s="17">
        <v>106916.85</v>
      </c>
      <c r="J50" s="17">
        <v>82111.350000000006</v>
      </c>
      <c r="K50" s="17">
        <v>88959.9</v>
      </c>
      <c r="L50" s="17">
        <v>98662.11</v>
      </c>
      <c r="M50" s="17">
        <v>85150.47</v>
      </c>
      <c r="N50" s="17">
        <v>90515.46</v>
      </c>
    </row>
    <row r="51" spans="1:14" x14ac:dyDescent="0.25">
      <c r="A51" s="86"/>
      <c r="B51" s="5" t="s">
        <v>5</v>
      </c>
      <c r="C51" s="17">
        <v>6838.41</v>
      </c>
      <c r="D51" s="17">
        <v>10900.48</v>
      </c>
      <c r="E51" s="17">
        <v>7000.12</v>
      </c>
      <c r="F51" s="17">
        <v>8638.94</v>
      </c>
      <c r="G51" s="17">
        <v>2723.57</v>
      </c>
      <c r="H51" s="17">
        <v>4493.3100000000004</v>
      </c>
      <c r="I51" s="17">
        <v>5995.26</v>
      </c>
      <c r="J51" s="17">
        <v>3272.98</v>
      </c>
      <c r="K51" s="17">
        <v>2910.15</v>
      </c>
      <c r="L51" s="17">
        <v>2840.01</v>
      </c>
      <c r="M51" s="17">
        <v>5730.14</v>
      </c>
      <c r="N51" s="17">
        <v>4692.17</v>
      </c>
    </row>
    <row r="52" spans="1:14" ht="15" customHeight="1" x14ac:dyDescent="0.25">
      <c r="A52" s="86"/>
      <c r="B52" s="5" t="s">
        <v>9</v>
      </c>
      <c r="C52" s="17">
        <v>81460.600000000006</v>
      </c>
      <c r="D52" s="17">
        <v>75341</v>
      </c>
      <c r="E52" s="17">
        <v>82551.23</v>
      </c>
      <c r="F52" s="17">
        <v>102131</v>
      </c>
      <c r="G52" s="17">
        <v>63493.4</v>
      </c>
      <c r="H52" s="17">
        <v>74315</v>
      </c>
      <c r="I52" s="17">
        <v>86899</v>
      </c>
      <c r="J52" s="17">
        <v>71137.2</v>
      </c>
      <c r="K52" s="17">
        <v>79565.17</v>
      </c>
      <c r="L52" s="17">
        <v>91801.9</v>
      </c>
      <c r="M52" s="17">
        <v>70867.399999999994</v>
      </c>
      <c r="N52" s="17">
        <v>82210.55</v>
      </c>
    </row>
    <row r="53" spans="1:14" x14ac:dyDescent="0.25">
      <c r="A53" s="86"/>
      <c r="B53" s="5" t="s">
        <v>10</v>
      </c>
      <c r="C53" s="17">
        <v>117288.7</v>
      </c>
      <c r="D53" s="17">
        <v>122237</v>
      </c>
      <c r="E53" s="17">
        <v>122648.3</v>
      </c>
      <c r="F53" s="17">
        <v>138207.70000000001</v>
      </c>
      <c r="G53" s="17">
        <v>77947.22</v>
      </c>
      <c r="H53" s="17">
        <v>101989</v>
      </c>
      <c r="I53" s="17">
        <v>114766.34</v>
      </c>
      <c r="J53" s="17">
        <v>88026</v>
      </c>
      <c r="K53" s="17">
        <v>93868.77</v>
      </c>
      <c r="L53" s="17">
        <v>103310.69</v>
      </c>
      <c r="M53" s="17">
        <v>101150</v>
      </c>
      <c r="N53" s="17">
        <v>102084</v>
      </c>
    </row>
    <row r="54" spans="1:14" ht="15" customHeight="1" x14ac:dyDescent="0.25">
      <c r="A54" s="95" t="s">
        <v>7</v>
      </c>
      <c r="B54" s="4" t="s">
        <v>3</v>
      </c>
      <c r="C54" s="16">
        <v>104430.31</v>
      </c>
      <c r="D54" s="16">
        <v>108574.98</v>
      </c>
      <c r="E54" s="16">
        <v>132203</v>
      </c>
      <c r="F54" s="16">
        <v>114933.52</v>
      </c>
      <c r="G54" s="16">
        <v>97131.9</v>
      </c>
      <c r="H54" s="16">
        <v>98555</v>
      </c>
      <c r="I54" s="16">
        <v>100782.71</v>
      </c>
      <c r="J54" s="16">
        <v>98375</v>
      </c>
      <c r="K54" s="16">
        <v>99449.95</v>
      </c>
      <c r="L54" s="16">
        <v>116837.63</v>
      </c>
      <c r="M54" s="16">
        <v>102563.8</v>
      </c>
      <c r="N54" s="16">
        <v>111423.46</v>
      </c>
    </row>
    <row r="55" spans="1:14" x14ac:dyDescent="0.25">
      <c r="A55" s="95"/>
      <c r="B55" s="4" t="s">
        <v>4</v>
      </c>
      <c r="C55" s="16">
        <v>105262.95</v>
      </c>
      <c r="D55" s="16">
        <v>109030.87</v>
      </c>
      <c r="E55" s="16">
        <v>134354.78</v>
      </c>
      <c r="F55" s="16">
        <v>113800.53</v>
      </c>
      <c r="G55" s="16">
        <v>95897.71</v>
      </c>
      <c r="H55" s="16">
        <v>98418.04</v>
      </c>
      <c r="I55" s="16">
        <v>101439.39</v>
      </c>
      <c r="J55" s="16">
        <v>98136.86</v>
      </c>
      <c r="K55" s="16">
        <v>99580.15</v>
      </c>
      <c r="L55" s="16">
        <v>115809.66</v>
      </c>
      <c r="M55" s="16">
        <v>101686.64</v>
      </c>
      <c r="N55" s="16">
        <v>109123.24</v>
      </c>
    </row>
    <row r="56" spans="1:14" x14ac:dyDescent="0.25">
      <c r="A56" s="95"/>
      <c r="B56" s="4" t="s">
        <v>5</v>
      </c>
      <c r="C56" s="16">
        <v>6528.19</v>
      </c>
      <c r="D56" s="16">
        <v>4720.21</v>
      </c>
      <c r="E56" s="16">
        <v>14188.13</v>
      </c>
      <c r="F56" s="16">
        <v>6291.07</v>
      </c>
      <c r="G56" s="16">
        <v>3994.71</v>
      </c>
      <c r="H56" s="16">
        <v>2232.7600000000002</v>
      </c>
      <c r="I56" s="16">
        <v>3731.43</v>
      </c>
      <c r="J56" s="16">
        <v>2227.15</v>
      </c>
      <c r="K56" s="16">
        <v>3138.98</v>
      </c>
      <c r="L56" s="16">
        <v>3803.57</v>
      </c>
      <c r="M56" s="16">
        <v>4421.99</v>
      </c>
      <c r="N56" s="16">
        <v>7472.25</v>
      </c>
    </row>
    <row r="57" spans="1:14" ht="15" customHeight="1" x14ac:dyDescent="0.25">
      <c r="A57" s="95"/>
      <c r="B57" s="4" t="s">
        <v>9</v>
      </c>
      <c r="C57" s="16">
        <v>95057.65</v>
      </c>
      <c r="D57" s="16">
        <v>99477</v>
      </c>
      <c r="E57" s="16">
        <v>110414</v>
      </c>
      <c r="F57" s="16">
        <v>93991</v>
      </c>
      <c r="G57" s="16">
        <v>85964</v>
      </c>
      <c r="H57" s="16">
        <v>93569.5</v>
      </c>
      <c r="I57" s="16">
        <v>93410.6</v>
      </c>
      <c r="J57" s="16">
        <v>90305.600000000006</v>
      </c>
      <c r="K57" s="16">
        <v>90772.2</v>
      </c>
      <c r="L57" s="16">
        <v>106825</v>
      </c>
      <c r="M57" s="16">
        <v>90980.3</v>
      </c>
      <c r="N57" s="16">
        <v>94445.69</v>
      </c>
    </row>
    <row r="58" spans="1:14" x14ac:dyDescent="0.25">
      <c r="A58" s="95"/>
      <c r="B58" s="4" t="s">
        <v>10</v>
      </c>
      <c r="C58" s="16">
        <v>117481.42</v>
      </c>
      <c r="D58" s="16">
        <v>117376</v>
      </c>
      <c r="E58" s="16">
        <v>175540</v>
      </c>
      <c r="F58" s="16">
        <v>128166.52</v>
      </c>
      <c r="G58" s="16">
        <v>101059.44</v>
      </c>
      <c r="H58" s="16">
        <v>104957</v>
      </c>
      <c r="I58" s="16">
        <v>109295.95</v>
      </c>
      <c r="J58" s="16">
        <v>101930.41</v>
      </c>
      <c r="K58" s="16">
        <v>105733.47</v>
      </c>
      <c r="L58" s="16">
        <v>123103.05</v>
      </c>
      <c r="M58" s="16">
        <v>109119.11</v>
      </c>
      <c r="N58" s="16">
        <v>119174</v>
      </c>
    </row>
    <row r="59" spans="1:14" ht="15" customHeight="1" x14ac:dyDescent="0.25">
      <c r="A59" s="86" t="s">
        <v>8</v>
      </c>
      <c r="B59" s="5" t="s">
        <v>3</v>
      </c>
      <c r="C59" s="17">
        <v>-13396</v>
      </c>
      <c r="D59" s="17">
        <v>-22702</v>
      </c>
      <c r="E59" s="17">
        <v>-25758.15</v>
      </c>
      <c r="F59" s="17">
        <v>5674.07</v>
      </c>
      <c r="G59" s="17">
        <v>-22573.73</v>
      </c>
      <c r="H59" s="17">
        <v>-8636.7199999999993</v>
      </c>
      <c r="I59" s="17">
        <v>5948.5</v>
      </c>
      <c r="J59" s="17">
        <v>-15708.18</v>
      </c>
      <c r="K59" s="17">
        <v>-10281</v>
      </c>
      <c r="L59" s="17">
        <v>-17790.32</v>
      </c>
      <c r="M59" s="17">
        <v>-17141.86</v>
      </c>
      <c r="N59" s="17">
        <v>-19873.939999999999</v>
      </c>
    </row>
    <row r="60" spans="1:14" x14ac:dyDescent="0.25">
      <c r="A60" s="86"/>
      <c r="B60" s="5" t="s">
        <v>4</v>
      </c>
      <c r="C60" s="17">
        <v>-13005.99</v>
      </c>
      <c r="D60" s="17">
        <v>-21460.36</v>
      </c>
      <c r="E60" s="17">
        <v>-26194.54</v>
      </c>
      <c r="F60" s="17">
        <v>6927.96</v>
      </c>
      <c r="G60" s="17">
        <v>-22266.67</v>
      </c>
      <c r="H60" s="17">
        <v>-8651.3799999999992</v>
      </c>
      <c r="I60" s="17">
        <v>5451.67</v>
      </c>
      <c r="J60" s="17">
        <v>-16130.85</v>
      </c>
      <c r="K60" s="17">
        <v>-10279.450000000001</v>
      </c>
      <c r="L60" s="17">
        <v>-17118.189999999999</v>
      </c>
      <c r="M60" s="17">
        <v>-16397.009999999998</v>
      </c>
      <c r="N60" s="17">
        <v>-18430.099999999999</v>
      </c>
    </row>
    <row r="61" spans="1:14" x14ac:dyDescent="0.25">
      <c r="A61" s="86"/>
      <c r="B61" s="5" t="s">
        <v>5</v>
      </c>
      <c r="C61" s="17">
        <v>8839.02</v>
      </c>
      <c r="D61" s="17">
        <v>10923.07</v>
      </c>
      <c r="E61" s="17">
        <v>11224.86</v>
      </c>
      <c r="F61" s="17">
        <v>8326.3700000000008</v>
      </c>
      <c r="G61" s="17">
        <v>5084.43</v>
      </c>
      <c r="H61" s="17">
        <v>4979.16</v>
      </c>
      <c r="I61" s="17">
        <v>6986.45</v>
      </c>
      <c r="J61" s="17">
        <v>3357.58</v>
      </c>
      <c r="K61" s="17">
        <v>3337.14</v>
      </c>
      <c r="L61" s="17">
        <v>4003.05</v>
      </c>
      <c r="M61" s="17">
        <v>6355.56</v>
      </c>
      <c r="N61" s="17">
        <v>7381.44</v>
      </c>
    </row>
    <row r="62" spans="1:14" x14ac:dyDescent="0.25">
      <c r="A62" s="86"/>
      <c r="B62" s="5" t="s">
        <v>9</v>
      </c>
      <c r="C62" s="17">
        <v>-29512</v>
      </c>
      <c r="D62" s="17">
        <v>-36515.949999999997</v>
      </c>
      <c r="E62" s="17">
        <v>-56625</v>
      </c>
      <c r="F62" s="17">
        <v>-6457.5</v>
      </c>
      <c r="G62" s="17">
        <v>-31136</v>
      </c>
      <c r="H62" s="17">
        <v>-24240</v>
      </c>
      <c r="I62" s="17">
        <v>-18766</v>
      </c>
      <c r="J62" s="17">
        <v>-24505.3</v>
      </c>
      <c r="K62" s="17">
        <v>-19036.5</v>
      </c>
      <c r="L62" s="17">
        <v>-25094</v>
      </c>
      <c r="M62" s="17">
        <v>-31374.26</v>
      </c>
      <c r="N62" s="17">
        <v>-29847</v>
      </c>
    </row>
    <row r="63" spans="1:14" ht="15.75" thickBot="1" x14ac:dyDescent="0.3">
      <c r="A63" s="87"/>
      <c r="B63" s="6" t="s">
        <v>10</v>
      </c>
      <c r="C63" s="18">
        <v>13972.79</v>
      </c>
      <c r="D63" s="18">
        <v>8195</v>
      </c>
      <c r="E63" s="18">
        <v>-3615</v>
      </c>
      <c r="F63" s="18">
        <v>25886.47</v>
      </c>
      <c r="G63" s="18">
        <v>-11316.73</v>
      </c>
      <c r="H63" s="18">
        <v>8350</v>
      </c>
      <c r="I63" s="18">
        <v>16128.4</v>
      </c>
      <c r="J63" s="18">
        <v>-9468.9</v>
      </c>
      <c r="K63" s="18">
        <v>-1770.7</v>
      </c>
      <c r="L63" s="18">
        <v>-9340.1</v>
      </c>
      <c r="M63" s="18">
        <v>-184</v>
      </c>
      <c r="N63" s="18">
        <v>-2487.1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42675</v>
      </c>
      <c r="C10" s="3"/>
    </row>
    <row r="11" spans="1:6" ht="15.75" x14ac:dyDescent="0.25">
      <c r="A11" s="1" t="s">
        <v>0</v>
      </c>
      <c r="B11" s="2">
        <v>42675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1288724.17</v>
      </c>
      <c r="D15" s="11">
        <v>1356091</v>
      </c>
      <c r="E15" s="11">
        <v>1466631</v>
      </c>
      <c r="F15" s="11">
        <v>1582620.76</v>
      </c>
    </row>
    <row r="16" spans="1:6" x14ac:dyDescent="0.25">
      <c r="A16" s="95"/>
      <c r="B16" s="12" t="s">
        <v>4</v>
      </c>
      <c r="C16" s="13">
        <v>1284896.6200000001</v>
      </c>
      <c r="D16" s="13">
        <v>1352833.26</v>
      </c>
      <c r="E16" s="13">
        <v>1467454.66</v>
      </c>
      <c r="F16" s="13">
        <v>1586622.71</v>
      </c>
    </row>
    <row r="17" spans="1:6" x14ac:dyDescent="0.25">
      <c r="A17" s="95"/>
      <c r="B17" s="12" t="s">
        <v>5</v>
      </c>
      <c r="C17" s="13">
        <v>28279.49</v>
      </c>
      <c r="D17" s="13">
        <v>44662.879999999997</v>
      </c>
      <c r="E17" s="13">
        <v>55994.239999999998</v>
      </c>
      <c r="F17" s="13">
        <v>70914.490000000005</v>
      </c>
    </row>
    <row r="18" spans="1:6" x14ac:dyDescent="0.25">
      <c r="A18" s="95"/>
      <c r="B18" s="12" t="s">
        <v>9</v>
      </c>
      <c r="C18" s="13">
        <v>1221511</v>
      </c>
      <c r="D18" s="13">
        <v>1252000</v>
      </c>
      <c r="E18" s="13">
        <v>1359896</v>
      </c>
      <c r="F18" s="13">
        <v>1429623.84</v>
      </c>
    </row>
    <row r="19" spans="1:6" x14ac:dyDescent="0.25">
      <c r="A19" s="95"/>
      <c r="B19" s="12" t="s">
        <v>10</v>
      </c>
      <c r="C19" s="13">
        <v>1350098</v>
      </c>
      <c r="D19" s="13">
        <v>1437292</v>
      </c>
      <c r="E19" s="13">
        <v>1576526</v>
      </c>
      <c r="F19" s="13">
        <v>1737701</v>
      </c>
    </row>
    <row r="20" spans="1:6" ht="15" customHeight="1" x14ac:dyDescent="0.25">
      <c r="A20" s="86" t="s">
        <v>6</v>
      </c>
      <c r="B20" s="5" t="s">
        <v>3</v>
      </c>
      <c r="C20" s="14">
        <v>1092907.25</v>
      </c>
      <c r="D20" s="14">
        <v>1169966.2</v>
      </c>
      <c r="E20" s="14">
        <v>1256392.2</v>
      </c>
      <c r="F20" s="14">
        <v>1364201.6</v>
      </c>
    </row>
    <row r="21" spans="1:6" x14ac:dyDescent="0.25">
      <c r="A21" s="86"/>
      <c r="B21" s="5" t="s">
        <v>4</v>
      </c>
      <c r="C21" s="14">
        <v>1090836.33</v>
      </c>
      <c r="D21" s="14">
        <v>1167106.08</v>
      </c>
      <c r="E21" s="14">
        <v>1263062.22</v>
      </c>
      <c r="F21" s="14">
        <v>1365786.53</v>
      </c>
    </row>
    <row r="22" spans="1:6" x14ac:dyDescent="0.25">
      <c r="A22" s="86"/>
      <c r="B22" s="5" t="s">
        <v>5</v>
      </c>
      <c r="C22" s="14">
        <v>20940.02</v>
      </c>
      <c r="D22" s="14">
        <v>23785.63</v>
      </c>
      <c r="E22" s="14">
        <v>31586.7</v>
      </c>
      <c r="F22" s="14">
        <v>47398.8</v>
      </c>
    </row>
    <row r="23" spans="1:6" x14ac:dyDescent="0.25">
      <c r="A23" s="86"/>
      <c r="B23" s="5" t="s">
        <v>9</v>
      </c>
      <c r="C23" s="14">
        <v>1044008</v>
      </c>
      <c r="D23" s="14">
        <v>1114800</v>
      </c>
      <c r="E23" s="14">
        <v>1201130</v>
      </c>
      <c r="F23" s="14">
        <v>1239725.26</v>
      </c>
    </row>
    <row r="24" spans="1:6" x14ac:dyDescent="0.25">
      <c r="A24" s="86"/>
      <c r="B24" s="5" t="s">
        <v>10</v>
      </c>
      <c r="C24" s="14">
        <v>1128367</v>
      </c>
      <c r="D24" s="14">
        <v>1248261.2</v>
      </c>
      <c r="E24" s="14">
        <v>1322779</v>
      </c>
      <c r="F24" s="14">
        <v>1466771</v>
      </c>
    </row>
    <row r="25" spans="1:6" ht="15" customHeight="1" x14ac:dyDescent="0.25">
      <c r="A25" s="95" t="s">
        <v>7</v>
      </c>
      <c r="B25" s="4" t="s">
        <v>3</v>
      </c>
      <c r="C25" s="12">
        <v>1247005.1000000001</v>
      </c>
      <c r="D25" s="12">
        <v>1316286</v>
      </c>
      <c r="E25" s="12">
        <v>1378781</v>
      </c>
      <c r="F25" s="12">
        <v>1448106.66</v>
      </c>
    </row>
    <row r="26" spans="1:6" x14ac:dyDescent="0.25">
      <c r="A26" s="95"/>
      <c r="B26" s="4" t="s">
        <v>4</v>
      </c>
      <c r="C26" s="12">
        <v>1246413.28</v>
      </c>
      <c r="D26" s="12">
        <v>1315430.3700000001</v>
      </c>
      <c r="E26" s="12">
        <v>1372674.59</v>
      </c>
      <c r="F26" s="12">
        <v>1438058.68</v>
      </c>
    </row>
    <row r="27" spans="1:6" x14ac:dyDescent="0.25">
      <c r="A27" s="95"/>
      <c r="B27" s="4" t="s">
        <v>5</v>
      </c>
      <c r="C27" s="12">
        <v>15057.79</v>
      </c>
      <c r="D27" s="12">
        <v>28505.83</v>
      </c>
      <c r="E27" s="12">
        <v>33291.14</v>
      </c>
      <c r="F27" s="12">
        <v>41800.550000000003</v>
      </c>
    </row>
    <row r="28" spans="1:6" x14ac:dyDescent="0.25">
      <c r="A28" s="95"/>
      <c r="B28" s="4" t="s">
        <v>9</v>
      </c>
      <c r="C28" s="12">
        <v>1208399</v>
      </c>
      <c r="D28" s="12">
        <v>1226570</v>
      </c>
      <c r="E28" s="12">
        <v>1240466</v>
      </c>
      <c r="F28" s="12">
        <v>1293150</v>
      </c>
    </row>
    <row r="29" spans="1:6" x14ac:dyDescent="0.25">
      <c r="A29" s="95"/>
      <c r="B29" s="4" t="s">
        <v>10</v>
      </c>
      <c r="C29" s="12">
        <v>1277984</v>
      </c>
      <c r="D29" s="12">
        <v>1429594.6</v>
      </c>
      <c r="E29" s="12">
        <v>1418691.29</v>
      </c>
      <c r="F29" s="12">
        <v>1489986.83</v>
      </c>
    </row>
    <row r="30" spans="1:6" ht="15" customHeight="1" x14ac:dyDescent="0.25">
      <c r="A30" s="96" t="s">
        <v>8</v>
      </c>
      <c r="B30" s="5" t="s">
        <v>3</v>
      </c>
      <c r="C30" s="14">
        <v>-159518.51</v>
      </c>
      <c r="D30" s="14">
        <v>-144771.57</v>
      </c>
      <c r="E30" s="14">
        <v>-114674.54</v>
      </c>
      <c r="F30" s="14">
        <v>-77180.45</v>
      </c>
    </row>
    <row r="31" spans="1:6" x14ac:dyDescent="0.25">
      <c r="A31" s="96"/>
      <c r="B31" s="5" t="s">
        <v>4</v>
      </c>
      <c r="C31" s="14">
        <v>-157853.48000000001</v>
      </c>
      <c r="D31" s="14">
        <v>-147729.74</v>
      </c>
      <c r="E31" s="14">
        <v>-107426.24000000001</v>
      </c>
      <c r="F31" s="14">
        <v>-72748.05</v>
      </c>
    </row>
    <row r="32" spans="1:6" x14ac:dyDescent="0.25">
      <c r="A32" s="96"/>
      <c r="B32" s="5" t="s">
        <v>5</v>
      </c>
      <c r="C32" s="14">
        <v>14466.21</v>
      </c>
      <c r="D32" s="14">
        <v>19842.37</v>
      </c>
      <c r="E32" s="14">
        <v>37056.99</v>
      </c>
      <c r="F32" s="14">
        <v>36151.31</v>
      </c>
    </row>
    <row r="33" spans="1:14" ht="15" customHeight="1" x14ac:dyDescent="0.25">
      <c r="A33" s="96"/>
      <c r="B33" s="5" t="s">
        <v>9</v>
      </c>
      <c r="C33" s="14">
        <v>-192930.3</v>
      </c>
      <c r="D33" s="14">
        <v>-200000</v>
      </c>
      <c r="E33" s="14">
        <v>-190874.56</v>
      </c>
      <c r="F33" s="14">
        <v>-159225.98000000001</v>
      </c>
    </row>
    <row r="34" spans="1:14" x14ac:dyDescent="0.25">
      <c r="A34" s="96"/>
      <c r="B34" s="5" t="s">
        <v>10</v>
      </c>
      <c r="C34" s="14">
        <v>-113958.85</v>
      </c>
      <c r="D34" s="14">
        <v>-110000</v>
      </c>
      <c r="E34" s="14">
        <v>-122.5</v>
      </c>
      <c r="F34" s="14">
        <v>-2326</v>
      </c>
    </row>
    <row r="35" spans="1:14" ht="15" customHeight="1" x14ac:dyDescent="0.25">
      <c r="A35" s="97" t="s">
        <v>20</v>
      </c>
      <c r="B35" s="4" t="s">
        <v>3</v>
      </c>
      <c r="C35" s="12">
        <v>73.2</v>
      </c>
      <c r="D35" s="12">
        <v>78.22</v>
      </c>
      <c r="E35" s="12">
        <v>81</v>
      </c>
      <c r="F35" s="12">
        <v>82.9</v>
      </c>
    </row>
    <row r="36" spans="1:14" x14ac:dyDescent="0.25">
      <c r="A36" s="97"/>
      <c r="B36" s="4" t="s">
        <v>4</v>
      </c>
      <c r="C36" s="12">
        <v>73.16</v>
      </c>
      <c r="D36" s="12">
        <v>78.349999999999994</v>
      </c>
      <c r="E36" s="12">
        <v>81.349999999999994</v>
      </c>
      <c r="F36" s="12">
        <v>83.54</v>
      </c>
    </row>
    <row r="37" spans="1:14" x14ac:dyDescent="0.25">
      <c r="A37" s="97"/>
      <c r="B37" s="4" t="s">
        <v>5</v>
      </c>
      <c r="C37" s="12">
        <v>1.5</v>
      </c>
      <c r="D37" s="12">
        <v>2.0499999999999998</v>
      </c>
      <c r="E37" s="12">
        <v>2.57</v>
      </c>
      <c r="F37" s="12">
        <v>3.27</v>
      </c>
    </row>
    <row r="38" spans="1:14" x14ac:dyDescent="0.25">
      <c r="A38" s="97"/>
      <c r="B38" s="4" t="s">
        <v>9</v>
      </c>
      <c r="C38" s="12">
        <v>68.7</v>
      </c>
      <c r="D38" s="12">
        <v>72.8</v>
      </c>
      <c r="E38" s="12">
        <v>77.2</v>
      </c>
      <c r="F38" s="12">
        <v>77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89.18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42675</v>
      </c>
      <c r="D43" s="9">
        <v>42705</v>
      </c>
      <c r="E43" s="9">
        <v>42736</v>
      </c>
      <c r="F43" s="9">
        <v>42767</v>
      </c>
      <c r="G43" s="9">
        <v>42795</v>
      </c>
      <c r="H43" s="9">
        <v>42826</v>
      </c>
      <c r="I43" s="9">
        <v>42856</v>
      </c>
      <c r="J43" s="9">
        <v>42887</v>
      </c>
      <c r="K43" s="9">
        <v>42917</v>
      </c>
      <c r="L43" s="9">
        <v>42948</v>
      </c>
      <c r="M43" s="9">
        <v>42979</v>
      </c>
      <c r="N43" s="9">
        <v>43009</v>
      </c>
    </row>
    <row r="44" spans="1:14" ht="15" customHeight="1" x14ac:dyDescent="0.25">
      <c r="A44" s="94" t="s">
        <v>11</v>
      </c>
      <c r="B44" s="4" t="s">
        <v>3</v>
      </c>
      <c r="C44" s="16">
        <v>99994.15</v>
      </c>
      <c r="D44" s="16">
        <v>124050.54</v>
      </c>
      <c r="E44" s="16">
        <v>133814.96</v>
      </c>
      <c r="F44" s="16">
        <v>94352.37</v>
      </c>
      <c r="G44" s="16">
        <v>102040</v>
      </c>
      <c r="H44" s="16">
        <v>118144.8</v>
      </c>
      <c r="I44" s="16">
        <v>101523.65</v>
      </c>
      <c r="J44" s="16">
        <v>105381</v>
      </c>
      <c r="K44" s="16">
        <v>114252</v>
      </c>
      <c r="L44" s="16">
        <v>100638.35</v>
      </c>
      <c r="M44" s="16">
        <v>101822.23</v>
      </c>
      <c r="N44" s="16">
        <v>115109.16</v>
      </c>
    </row>
    <row r="45" spans="1:14" x14ac:dyDescent="0.25">
      <c r="A45" s="95"/>
      <c r="B45" s="4" t="s">
        <v>4</v>
      </c>
      <c r="C45" s="16">
        <v>102707.77</v>
      </c>
      <c r="D45" s="16">
        <v>124398.21</v>
      </c>
      <c r="E45" s="16">
        <v>134777.01</v>
      </c>
      <c r="F45" s="16">
        <v>94196.54</v>
      </c>
      <c r="G45" s="16">
        <v>101811.55</v>
      </c>
      <c r="H45" s="16">
        <v>119520.06</v>
      </c>
      <c r="I45" s="16">
        <v>101951.39</v>
      </c>
      <c r="J45" s="16">
        <v>105522.12</v>
      </c>
      <c r="K45" s="16">
        <v>114273.32</v>
      </c>
      <c r="L45" s="16">
        <v>101249.37</v>
      </c>
      <c r="M45" s="16">
        <v>102332.86</v>
      </c>
      <c r="N45" s="16">
        <v>117774.46</v>
      </c>
    </row>
    <row r="46" spans="1:14" x14ac:dyDescent="0.25">
      <c r="A46" s="95"/>
      <c r="B46" s="4" t="s">
        <v>5</v>
      </c>
      <c r="C46" s="16">
        <v>11517.18</v>
      </c>
      <c r="D46" s="16">
        <v>4799.08</v>
      </c>
      <c r="E46" s="16">
        <v>7495.54</v>
      </c>
      <c r="F46" s="16">
        <v>3130.42</v>
      </c>
      <c r="G46" s="16">
        <v>4387.8900000000003</v>
      </c>
      <c r="H46" s="16">
        <v>6488.91</v>
      </c>
      <c r="I46" s="16">
        <v>4062.73</v>
      </c>
      <c r="J46" s="16">
        <v>5727.33</v>
      </c>
      <c r="K46" s="16">
        <v>5476.19</v>
      </c>
      <c r="L46" s="16">
        <v>3849.47</v>
      </c>
      <c r="M46" s="16">
        <v>4497.3500000000004</v>
      </c>
      <c r="N46" s="16">
        <v>14790.63</v>
      </c>
    </row>
    <row r="47" spans="1:14" ht="15" customHeight="1" x14ac:dyDescent="0.25">
      <c r="A47" s="95"/>
      <c r="B47" s="4" t="s">
        <v>9</v>
      </c>
      <c r="C47" s="16">
        <v>84718.92</v>
      </c>
      <c r="D47" s="16">
        <v>105134.41</v>
      </c>
      <c r="E47" s="16">
        <v>121544</v>
      </c>
      <c r="F47" s="16">
        <v>84353.5</v>
      </c>
      <c r="G47" s="16">
        <v>89436.26</v>
      </c>
      <c r="H47" s="16">
        <v>107044.9</v>
      </c>
      <c r="I47" s="16">
        <v>89877</v>
      </c>
      <c r="J47" s="16">
        <v>92562.2</v>
      </c>
      <c r="K47" s="16">
        <v>101441.7</v>
      </c>
      <c r="L47" s="16">
        <v>94747.839999999997</v>
      </c>
      <c r="M47" s="16">
        <v>88192.8</v>
      </c>
      <c r="N47" s="16">
        <v>87705</v>
      </c>
    </row>
    <row r="48" spans="1:14" x14ac:dyDescent="0.25">
      <c r="A48" s="95"/>
      <c r="B48" s="4" t="s">
        <v>10</v>
      </c>
      <c r="C48" s="16">
        <v>143551.93</v>
      </c>
      <c r="D48" s="16">
        <v>132399.69</v>
      </c>
      <c r="E48" s="16">
        <v>157509.93</v>
      </c>
      <c r="F48" s="16">
        <v>100413.41</v>
      </c>
      <c r="G48" s="16">
        <v>112233.91</v>
      </c>
      <c r="H48" s="16">
        <v>136497.9</v>
      </c>
      <c r="I48" s="16">
        <v>110633</v>
      </c>
      <c r="J48" s="16">
        <v>124721</v>
      </c>
      <c r="K48" s="16">
        <v>130770.6</v>
      </c>
      <c r="L48" s="16">
        <v>108660</v>
      </c>
      <c r="M48" s="16">
        <v>111606.62</v>
      </c>
      <c r="N48" s="16">
        <v>161576</v>
      </c>
    </row>
    <row r="49" spans="1:14" ht="15" customHeight="1" x14ac:dyDescent="0.25">
      <c r="A49" s="86" t="s">
        <v>6</v>
      </c>
      <c r="B49" s="5" t="s">
        <v>3</v>
      </c>
      <c r="C49" s="17">
        <v>81000.179999999993</v>
      </c>
      <c r="D49" s="17">
        <v>106025</v>
      </c>
      <c r="E49" s="17">
        <v>118248.95</v>
      </c>
      <c r="F49" s="17">
        <v>73330</v>
      </c>
      <c r="G49" s="17">
        <v>89928.320000000007</v>
      </c>
      <c r="H49" s="17">
        <v>108281.39</v>
      </c>
      <c r="I49" s="17">
        <v>82135.91</v>
      </c>
      <c r="J49" s="17">
        <v>89187</v>
      </c>
      <c r="K49" s="17">
        <v>99213.16</v>
      </c>
      <c r="L49" s="17">
        <v>84842.98</v>
      </c>
      <c r="M49" s="17">
        <v>88834.18</v>
      </c>
      <c r="N49" s="17">
        <v>100000</v>
      </c>
    </row>
    <row r="50" spans="1:14" x14ac:dyDescent="0.25">
      <c r="A50" s="86"/>
      <c r="B50" s="5" t="s">
        <v>4</v>
      </c>
      <c r="C50" s="17">
        <v>82376.72</v>
      </c>
      <c r="D50" s="17">
        <v>106097.33</v>
      </c>
      <c r="E50" s="17">
        <v>118847.5</v>
      </c>
      <c r="F50" s="17">
        <v>73458.8</v>
      </c>
      <c r="G50" s="17">
        <v>89856.48</v>
      </c>
      <c r="H50" s="17">
        <v>107393.27</v>
      </c>
      <c r="I50" s="17">
        <v>82030.210000000006</v>
      </c>
      <c r="J50" s="17">
        <v>89103.54</v>
      </c>
      <c r="K50" s="17">
        <v>98613.55</v>
      </c>
      <c r="L50" s="17">
        <v>84861.54</v>
      </c>
      <c r="M50" s="17">
        <v>88420.44</v>
      </c>
      <c r="N50" s="17">
        <v>99796.53</v>
      </c>
    </row>
    <row r="51" spans="1:14" x14ac:dyDescent="0.25">
      <c r="A51" s="86"/>
      <c r="B51" s="5" t="s">
        <v>5</v>
      </c>
      <c r="C51" s="17">
        <v>10044.6</v>
      </c>
      <c r="D51" s="17">
        <v>5795.38</v>
      </c>
      <c r="E51" s="17">
        <v>7660.3</v>
      </c>
      <c r="F51" s="17">
        <v>3408.55</v>
      </c>
      <c r="G51" s="17">
        <v>2942.61</v>
      </c>
      <c r="H51" s="17">
        <v>5010.55</v>
      </c>
      <c r="I51" s="17">
        <v>3419.98</v>
      </c>
      <c r="J51" s="17">
        <v>4827.21</v>
      </c>
      <c r="K51" s="17">
        <v>4388.0600000000004</v>
      </c>
      <c r="L51" s="17">
        <v>6018.25</v>
      </c>
      <c r="M51" s="17">
        <v>4770.3100000000004</v>
      </c>
      <c r="N51" s="17">
        <v>7472.23</v>
      </c>
    </row>
    <row r="52" spans="1:14" ht="15" customHeight="1" x14ac:dyDescent="0.25">
      <c r="A52" s="86"/>
      <c r="B52" s="5" t="s">
        <v>9</v>
      </c>
      <c r="C52" s="17">
        <v>68928</v>
      </c>
      <c r="D52" s="17">
        <v>88567</v>
      </c>
      <c r="E52" s="17">
        <v>102131</v>
      </c>
      <c r="F52" s="17">
        <v>63298.7</v>
      </c>
      <c r="G52" s="17">
        <v>80204.600000000006</v>
      </c>
      <c r="H52" s="17">
        <v>91555</v>
      </c>
      <c r="I52" s="17">
        <v>70969.899999999994</v>
      </c>
      <c r="J52" s="17">
        <v>77011.600000000006</v>
      </c>
      <c r="K52" s="17">
        <v>88200.9</v>
      </c>
      <c r="L52" s="17">
        <v>70446.8</v>
      </c>
      <c r="M52" s="17">
        <v>75771.100000000006</v>
      </c>
      <c r="N52" s="17">
        <v>83857</v>
      </c>
    </row>
    <row r="53" spans="1:14" x14ac:dyDescent="0.25">
      <c r="A53" s="86"/>
      <c r="B53" s="5" t="s">
        <v>10</v>
      </c>
      <c r="C53" s="17">
        <v>112020</v>
      </c>
      <c r="D53" s="17">
        <v>122648.3</v>
      </c>
      <c r="E53" s="17">
        <v>138930.01999999999</v>
      </c>
      <c r="F53" s="17">
        <v>83343.13</v>
      </c>
      <c r="G53" s="17">
        <v>96208</v>
      </c>
      <c r="H53" s="17">
        <v>114896.49</v>
      </c>
      <c r="I53" s="17">
        <v>86841</v>
      </c>
      <c r="J53" s="17">
        <v>105203</v>
      </c>
      <c r="K53" s="17">
        <v>111293.16</v>
      </c>
      <c r="L53" s="17">
        <v>99105</v>
      </c>
      <c r="M53" s="17">
        <v>98744.66</v>
      </c>
      <c r="N53" s="17">
        <v>120682</v>
      </c>
    </row>
    <row r="54" spans="1:14" ht="15" customHeight="1" x14ac:dyDescent="0.25">
      <c r="A54" s="95" t="s">
        <v>7</v>
      </c>
      <c r="B54" s="4" t="s">
        <v>3</v>
      </c>
      <c r="C54" s="16">
        <v>112092.2</v>
      </c>
      <c r="D54" s="16">
        <v>141349.04</v>
      </c>
      <c r="E54" s="16">
        <v>115141</v>
      </c>
      <c r="F54" s="16">
        <v>97906.5</v>
      </c>
      <c r="G54" s="16">
        <v>98775.19</v>
      </c>
      <c r="H54" s="16">
        <v>100431.14</v>
      </c>
      <c r="I54" s="16">
        <v>98231.98</v>
      </c>
      <c r="J54" s="16">
        <v>99342</v>
      </c>
      <c r="K54" s="16">
        <v>116776.72</v>
      </c>
      <c r="L54" s="16">
        <v>102760.25</v>
      </c>
      <c r="M54" s="16">
        <v>113893.37</v>
      </c>
      <c r="N54" s="16">
        <v>108909.06</v>
      </c>
    </row>
    <row r="55" spans="1:14" x14ac:dyDescent="0.25">
      <c r="A55" s="95"/>
      <c r="B55" s="4" t="s">
        <v>4</v>
      </c>
      <c r="C55" s="16">
        <v>112966.72</v>
      </c>
      <c r="D55" s="16">
        <v>139933.67000000001</v>
      </c>
      <c r="E55" s="16">
        <v>113477.91</v>
      </c>
      <c r="F55" s="16">
        <v>96390.1</v>
      </c>
      <c r="G55" s="16">
        <v>98689.52</v>
      </c>
      <c r="H55" s="16">
        <v>101139.62</v>
      </c>
      <c r="I55" s="16">
        <v>98593.91</v>
      </c>
      <c r="J55" s="16">
        <v>99990.22</v>
      </c>
      <c r="K55" s="16">
        <v>116403.38</v>
      </c>
      <c r="L55" s="16">
        <v>103090.93</v>
      </c>
      <c r="M55" s="16">
        <v>114025.7</v>
      </c>
      <c r="N55" s="16">
        <v>111933.18</v>
      </c>
    </row>
    <row r="56" spans="1:14" x14ac:dyDescent="0.25">
      <c r="A56" s="95"/>
      <c r="B56" s="4" t="s">
        <v>5</v>
      </c>
      <c r="C56" s="16">
        <v>7715.53</v>
      </c>
      <c r="D56" s="16">
        <v>13451.31</v>
      </c>
      <c r="E56" s="16">
        <v>6578.59</v>
      </c>
      <c r="F56" s="16">
        <v>4181.29</v>
      </c>
      <c r="G56" s="16">
        <v>1686.2</v>
      </c>
      <c r="H56" s="16">
        <v>3010.55</v>
      </c>
      <c r="I56" s="16">
        <v>1990.08</v>
      </c>
      <c r="J56" s="16">
        <v>2666.95</v>
      </c>
      <c r="K56" s="16">
        <v>3214.05</v>
      </c>
      <c r="L56" s="16">
        <v>2131.1</v>
      </c>
      <c r="M56" s="16">
        <v>3840.9</v>
      </c>
      <c r="N56" s="16">
        <v>7936.74</v>
      </c>
    </row>
    <row r="57" spans="1:14" ht="15" customHeight="1" x14ac:dyDescent="0.25">
      <c r="A57" s="95"/>
      <c r="B57" s="4" t="s">
        <v>9</v>
      </c>
      <c r="C57" s="16">
        <v>100140</v>
      </c>
      <c r="D57" s="16">
        <v>110454</v>
      </c>
      <c r="E57" s="16">
        <v>94454</v>
      </c>
      <c r="F57" s="16">
        <v>86473</v>
      </c>
      <c r="G57" s="16">
        <v>94042</v>
      </c>
      <c r="H57" s="16">
        <v>95120</v>
      </c>
      <c r="I57" s="16">
        <v>94804</v>
      </c>
      <c r="J57" s="16">
        <v>94600</v>
      </c>
      <c r="K57" s="16">
        <v>109158</v>
      </c>
      <c r="L57" s="16">
        <v>99428</v>
      </c>
      <c r="M57" s="16">
        <v>104188.95</v>
      </c>
      <c r="N57" s="16">
        <v>102443.69</v>
      </c>
    </row>
    <row r="58" spans="1:14" x14ac:dyDescent="0.25">
      <c r="A58" s="95"/>
      <c r="B58" s="4" t="s">
        <v>10</v>
      </c>
      <c r="C58" s="16">
        <v>130961</v>
      </c>
      <c r="D58" s="16">
        <v>169394.57</v>
      </c>
      <c r="E58" s="16">
        <v>128535.37</v>
      </c>
      <c r="F58" s="16">
        <v>103240.8</v>
      </c>
      <c r="G58" s="16">
        <v>103284.4</v>
      </c>
      <c r="H58" s="16">
        <v>108795.41</v>
      </c>
      <c r="I58" s="16">
        <v>102319.31</v>
      </c>
      <c r="J58" s="16">
        <v>105745.67</v>
      </c>
      <c r="K58" s="16">
        <v>122739.49</v>
      </c>
      <c r="L58" s="16">
        <v>108794.51</v>
      </c>
      <c r="M58" s="16">
        <v>127155</v>
      </c>
      <c r="N58" s="16">
        <v>130298.7</v>
      </c>
    </row>
    <row r="59" spans="1:14" ht="15" customHeight="1" x14ac:dyDescent="0.25">
      <c r="A59" s="86" t="s">
        <v>8</v>
      </c>
      <c r="B59" s="5" t="s">
        <v>3</v>
      </c>
      <c r="C59" s="17">
        <v>-33032.239999999998</v>
      </c>
      <c r="D59" s="17">
        <v>-33987.83</v>
      </c>
      <c r="E59" s="17">
        <v>3799.7</v>
      </c>
      <c r="F59" s="17">
        <v>-23348.13</v>
      </c>
      <c r="G59" s="17">
        <v>-8591</v>
      </c>
      <c r="H59" s="17">
        <v>6990</v>
      </c>
      <c r="I59" s="17">
        <v>-15493.76</v>
      </c>
      <c r="J59" s="17">
        <v>-10436</v>
      </c>
      <c r="K59" s="17">
        <v>-17427.02</v>
      </c>
      <c r="L59" s="17">
        <v>-18627</v>
      </c>
      <c r="M59" s="17">
        <v>-24070.54</v>
      </c>
      <c r="N59" s="17">
        <v>-8013</v>
      </c>
    </row>
    <row r="60" spans="1:14" x14ac:dyDescent="0.25">
      <c r="A60" s="86"/>
      <c r="B60" s="5" t="s">
        <v>4</v>
      </c>
      <c r="C60" s="17">
        <v>-30874.41</v>
      </c>
      <c r="D60" s="17">
        <v>-34119.72</v>
      </c>
      <c r="E60" s="17">
        <v>4921.9799999999996</v>
      </c>
      <c r="F60" s="17">
        <v>-22880.35</v>
      </c>
      <c r="G60" s="17">
        <v>-9365.5499999999993</v>
      </c>
      <c r="H60" s="17">
        <v>6235.71</v>
      </c>
      <c r="I60" s="17">
        <v>-16367.51</v>
      </c>
      <c r="J60" s="17">
        <v>-10793.97</v>
      </c>
      <c r="K60" s="17">
        <v>-17505.150000000001</v>
      </c>
      <c r="L60" s="17">
        <v>-17674.62</v>
      </c>
      <c r="M60" s="17">
        <v>-24796.06</v>
      </c>
      <c r="N60" s="17">
        <v>-10876.59</v>
      </c>
    </row>
    <row r="61" spans="1:14" x14ac:dyDescent="0.25">
      <c r="A61" s="86"/>
      <c r="B61" s="5" t="s">
        <v>5</v>
      </c>
      <c r="C61" s="17">
        <v>12366.74</v>
      </c>
      <c r="D61" s="17">
        <v>12912.38</v>
      </c>
      <c r="E61" s="17">
        <v>7367.55</v>
      </c>
      <c r="F61" s="17">
        <v>5778.53</v>
      </c>
      <c r="G61" s="17">
        <v>4396.28</v>
      </c>
      <c r="H61" s="17">
        <v>5589.39</v>
      </c>
      <c r="I61" s="17">
        <v>3742.83</v>
      </c>
      <c r="J61" s="17">
        <v>5610.09</v>
      </c>
      <c r="K61" s="17">
        <v>4950.09</v>
      </c>
      <c r="L61" s="17">
        <v>7061.77</v>
      </c>
      <c r="M61" s="17">
        <v>7167.66</v>
      </c>
      <c r="N61" s="17">
        <v>13968.65</v>
      </c>
    </row>
    <row r="62" spans="1:14" x14ac:dyDescent="0.25">
      <c r="A62" s="86"/>
      <c r="B62" s="5" t="s">
        <v>9</v>
      </c>
      <c r="C62" s="17">
        <v>-56107.99</v>
      </c>
      <c r="D62" s="17">
        <v>-56413.48</v>
      </c>
      <c r="E62" s="17">
        <v>-7486.47</v>
      </c>
      <c r="F62" s="17">
        <v>-35436.1</v>
      </c>
      <c r="G62" s="17">
        <v>-25522</v>
      </c>
      <c r="H62" s="17">
        <v>-7999</v>
      </c>
      <c r="I62" s="17">
        <v>-29097.3</v>
      </c>
      <c r="J62" s="17">
        <v>-26180.5</v>
      </c>
      <c r="K62" s="17">
        <v>-26655</v>
      </c>
      <c r="L62" s="17">
        <v>-34580.5</v>
      </c>
      <c r="M62" s="17">
        <v>-43250.400000000001</v>
      </c>
      <c r="N62" s="17">
        <v>-46441.599999999999</v>
      </c>
    </row>
    <row r="63" spans="1:14" ht="15.75" thickBot="1" x14ac:dyDescent="0.3">
      <c r="A63" s="87"/>
      <c r="B63" s="6" t="s">
        <v>10</v>
      </c>
      <c r="C63" s="18">
        <v>4648.68</v>
      </c>
      <c r="D63" s="18">
        <v>-4429</v>
      </c>
      <c r="E63" s="18">
        <v>23399</v>
      </c>
      <c r="F63" s="18">
        <v>-11809</v>
      </c>
      <c r="G63" s="18">
        <v>-2281</v>
      </c>
      <c r="H63" s="18">
        <v>16806</v>
      </c>
      <c r="I63" s="18">
        <v>-11407.06</v>
      </c>
      <c r="J63" s="18">
        <v>7942</v>
      </c>
      <c r="K63" s="18">
        <v>-5927.88</v>
      </c>
      <c r="L63" s="18">
        <v>-2006</v>
      </c>
      <c r="M63" s="18">
        <v>-8233</v>
      </c>
      <c r="N63" s="18">
        <v>24700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42705</v>
      </c>
      <c r="C10" s="3"/>
    </row>
    <row r="11" spans="1:6" ht="15.75" x14ac:dyDescent="0.25">
      <c r="A11" s="1" t="s">
        <v>0</v>
      </c>
      <c r="B11" s="2">
        <v>42705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1286687</v>
      </c>
      <c r="D15" s="11">
        <v>1356074.83</v>
      </c>
      <c r="E15" s="11">
        <v>1465975</v>
      </c>
      <c r="F15" s="11">
        <v>1577221.96</v>
      </c>
    </row>
    <row r="16" spans="1:6" x14ac:dyDescent="0.25">
      <c r="A16" s="95"/>
      <c r="B16" s="12" t="s">
        <v>4</v>
      </c>
      <c r="C16" s="13">
        <v>1287812.49</v>
      </c>
      <c r="D16" s="13">
        <v>1349462.78</v>
      </c>
      <c r="E16" s="13">
        <v>1455037.67</v>
      </c>
      <c r="F16" s="13">
        <v>1565495.78</v>
      </c>
    </row>
    <row r="17" spans="1:6" x14ac:dyDescent="0.25">
      <c r="A17" s="95"/>
      <c r="B17" s="12" t="s">
        <v>5</v>
      </c>
      <c r="C17" s="13">
        <v>29353.59</v>
      </c>
      <c r="D17" s="13">
        <v>48555.42</v>
      </c>
      <c r="E17" s="13">
        <v>66894.899999999994</v>
      </c>
      <c r="F17" s="13">
        <v>88494.04</v>
      </c>
    </row>
    <row r="18" spans="1:6" x14ac:dyDescent="0.25">
      <c r="A18" s="95"/>
      <c r="B18" s="12" t="s">
        <v>9</v>
      </c>
      <c r="C18" s="13">
        <v>1175639</v>
      </c>
      <c r="D18" s="13">
        <v>1220000</v>
      </c>
      <c r="E18" s="13">
        <v>1300000</v>
      </c>
      <c r="F18" s="13">
        <v>1326873.6499999999</v>
      </c>
    </row>
    <row r="19" spans="1:6" x14ac:dyDescent="0.25">
      <c r="A19" s="95"/>
      <c r="B19" s="12" t="s">
        <v>10</v>
      </c>
      <c r="C19" s="13">
        <v>1346871</v>
      </c>
      <c r="D19" s="13">
        <v>1456271.3</v>
      </c>
      <c r="E19" s="13">
        <v>1613914.54</v>
      </c>
      <c r="F19" s="13">
        <v>1784599.81</v>
      </c>
    </row>
    <row r="20" spans="1:6" ht="15" customHeight="1" x14ac:dyDescent="0.25">
      <c r="A20" s="86" t="s">
        <v>6</v>
      </c>
      <c r="B20" s="5" t="s">
        <v>3</v>
      </c>
      <c r="C20" s="14">
        <v>1094214.76</v>
      </c>
      <c r="D20" s="14">
        <v>1160000</v>
      </c>
      <c r="E20" s="14">
        <v>1248798</v>
      </c>
      <c r="F20" s="14">
        <v>1347788.98</v>
      </c>
    </row>
    <row r="21" spans="1:6" x14ac:dyDescent="0.25">
      <c r="A21" s="86"/>
      <c r="B21" s="5" t="s">
        <v>4</v>
      </c>
      <c r="C21" s="14">
        <v>1093745.3799999999</v>
      </c>
      <c r="D21" s="14">
        <v>1159931.93</v>
      </c>
      <c r="E21" s="14">
        <v>1250245.3999999999</v>
      </c>
      <c r="F21" s="14">
        <v>1356174.34</v>
      </c>
    </row>
    <row r="22" spans="1:6" x14ac:dyDescent="0.25">
      <c r="A22" s="86"/>
      <c r="B22" s="5" t="s">
        <v>5</v>
      </c>
      <c r="C22" s="14">
        <v>14817.38</v>
      </c>
      <c r="D22" s="14">
        <v>33355.019999999997</v>
      </c>
      <c r="E22" s="14">
        <v>38389.32</v>
      </c>
      <c r="F22" s="14">
        <v>39908.33</v>
      </c>
    </row>
    <row r="23" spans="1:6" x14ac:dyDescent="0.25">
      <c r="A23" s="86"/>
      <c r="B23" s="5" t="s">
        <v>9</v>
      </c>
      <c r="C23" s="14">
        <v>1058573</v>
      </c>
      <c r="D23" s="14">
        <v>1050000</v>
      </c>
      <c r="E23" s="14">
        <v>1100000</v>
      </c>
      <c r="F23" s="14">
        <v>1295133.04</v>
      </c>
    </row>
    <row r="24" spans="1:6" x14ac:dyDescent="0.25">
      <c r="A24" s="86"/>
      <c r="B24" s="5" t="s">
        <v>10</v>
      </c>
      <c r="C24" s="14">
        <v>1126231.8999999999</v>
      </c>
      <c r="D24" s="14">
        <v>1250000</v>
      </c>
      <c r="E24" s="14">
        <v>1315145.74</v>
      </c>
      <c r="F24" s="14">
        <v>1448487.47</v>
      </c>
    </row>
    <row r="25" spans="1:6" ht="15" customHeight="1" x14ac:dyDescent="0.25">
      <c r="A25" s="95" t="s">
        <v>7</v>
      </c>
      <c r="B25" s="4" t="s">
        <v>3</v>
      </c>
      <c r="C25" s="12">
        <v>1248239.5</v>
      </c>
      <c r="D25" s="12">
        <v>1315044.54</v>
      </c>
      <c r="E25" s="12">
        <v>1379350</v>
      </c>
      <c r="F25" s="12">
        <v>1442280.99</v>
      </c>
    </row>
    <row r="26" spans="1:6" x14ac:dyDescent="0.25">
      <c r="A26" s="95"/>
      <c r="B26" s="4" t="s">
        <v>4</v>
      </c>
      <c r="C26" s="12">
        <v>1246560.55</v>
      </c>
      <c r="D26" s="12">
        <v>1314706.68</v>
      </c>
      <c r="E26" s="12">
        <v>1376183.9</v>
      </c>
      <c r="F26" s="12">
        <v>1438586.06</v>
      </c>
    </row>
    <row r="27" spans="1:6" x14ac:dyDescent="0.25">
      <c r="A27" s="95"/>
      <c r="B27" s="4" t="s">
        <v>5</v>
      </c>
      <c r="C27" s="12">
        <v>13219.41</v>
      </c>
      <c r="D27" s="12">
        <v>18821.96</v>
      </c>
      <c r="E27" s="12">
        <v>24021.86</v>
      </c>
      <c r="F27" s="12">
        <v>25689.68</v>
      </c>
    </row>
    <row r="28" spans="1:6" x14ac:dyDescent="0.25">
      <c r="A28" s="95"/>
      <c r="B28" s="4" t="s">
        <v>9</v>
      </c>
      <c r="C28" s="12">
        <v>1203701.1000000001</v>
      </c>
      <c r="D28" s="12">
        <v>1261528.8999999999</v>
      </c>
      <c r="E28" s="12">
        <v>1319033.22</v>
      </c>
      <c r="F28" s="12">
        <v>1376695.92</v>
      </c>
    </row>
    <row r="29" spans="1:6" x14ac:dyDescent="0.25">
      <c r="A29" s="95"/>
      <c r="B29" s="4" t="s">
        <v>10</v>
      </c>
      <c r="C29" s="12">
        <v>1279678</v>
      </c>
      <c r="D29" s="12">
        <v>1360000</v>
      </c>
      <c r="E29" s="12">
        <v>1432268.4</v>
      </c>
      <c r="F29" s="12">
        <v>1493080.84</v>
      </c>
    </row>
    <row r="30" spans="1:6" ht="15" customHeight="1" x14ac:dyDescent="0.25">
      <c r="A30" s="96" t="s">
        <v>8</v>
      </c>
      <c r="B30" s="5" t="s">
        <v>3</v>
      </c>
      <c r="C30" s="14">
        <v>-156637.96</v>
      </c>
      <c r="D30" s="14">
        <v>-151736.85</v>
      </c>
      <c r="E30" s="14">
        <v>-123987.39</v>
      </c>
      <c r="F30" s="14">
        <v>-83110</v>
      </c>
    </row>
    <row r="31" spans="1:6" x14ac:dyDescent="0.25">
      <c r="A31" s="96"/>
      <c r="B31" s="5" t="s">
        <v>4</v>
      </c>
      <c r="C31" s="14">
        <v>-153723.04999999999</v>
      </c>
      <c r="D31" s="14">
        <v>-149807.29999999999</v>
      </c>
      <c r="E31" s="14">
        <v>-118554.03</v>
      </c>
      <c r="F31" s="14">
        <v>-77588.98</v>
      </c>
    </row>
    <row r="32" spans="1:6" x14ac:dyDescent="0.25">
      <c r="A32" s="96"/>
      <c r="B32" s="5" t="s">
        <v>5</v>
      </c>
      <c r="C32" s="14">
        <v>13644.49</v>
      </c>
      <c r="D32" s="14">
        <v>22692.93</v>
      </c>
      <c r="E32" s="14">
        <v>39274.620000000003</v>
      </c>
      <c r="F32" s="14">
        <v>46163.360000000001</v>
      </c>
    </row>
    <row r="33" spans="1:14" ht="15" customHeight="1" x14ac:dyDescent="0.25">
      <c r="A33" s="96"/>
      <c r="B33" s="5" t="s">
        <v>9</v>
      </c>
      <c r="C33" s="14">
        <v>-176716.46</v>
      </c>
      <c r="D33" s="14">
        <v>-211294.61</v>
      </c>
      <c r="E33" s="14">
        <v>-204556.68</v>
      </c>
      <c r="F33" s="14">
        <v>-155000</v>
      </c>
    </row>
    <row r="34" spans="1:14" x14ac:dyDescent="0.25">
      <c r="A34" s="96"/>
      <c r="B34" s="5" t="s">
        <v>10</v>
      </c>
      <c r="C34" s="14">
        <v>-104000</v>
      </c>
      <c r="D34" s="14">
        <v>-58000</v>
      </c>
      <c r="E34" s="14">
        <v>0</v>
      </c>
      <c r="F34" s="14">
        <v>29000</v>
      </c>
    </row>
    <row r="35" spans="1:14" ht="15" customHeight="1" x14ac:dyDescent="0.25">
      <c r="A35" s="97" t="s">
        <v>20</v>
      </c>
      <c r="B35" s="4" t="s">
        <v>3</v>
      </c>
      <c r="C35" s="12">
        <v>72</v>
      </c>
      <c r="D35" s="12">
        <v>77.7</v>
      </c>
      <c r="E35" s="12">
        <v>80.849999999999994</v>
      </c>
      <c r="F35" s="12">
        <v>83.26</v>
      </c>
    </row>
    <row r="36" spans="1:14" x14ac:dyDescent="0.25">
      <c r="A36" s="97"/>
      <c r="B36" s="4" t="s">
        <v>4</v>
      </c>
      <c r="C36" s="12">
        <v>72.31</v>
      </c>
      <c r="D36" s="12">
        <v>77.78</v>
      </c>
      <c r="E36" s="12">
        <v>81.5</v>
      </c>
      <c r="F36" s="12">
        <v>84.13</v>
      </c>
    </row>
    <row r="37" spans="1:14" x14ac:dyDescent="0.25">
      <c r="A37" s="97"/>
      <c r="B37" s="4" t="s">
        <v>5</v>
      </c>
      <c r="C37" s="12">
        <v>1.94</v>
      </c>
      <c r="D37" s="12">
        <v>2.41</v>
      </c>
      <c r="E37" s="12">
        <v>3.35</v>
      </c>
      <c r="F37" s="12">
        <v>3.95</v>
      </c>
    </row>
    <row r="38" spans="1:14" x14ac:dyDescent="0.25">
      <c r="A38" s="97"/>
      <c r="B38" s="4" t="s">
        <v>9</v>
      </c>
      <c r="C38" s="12">
        <v>66.900000000000006</v>
      </c>
      <c r="D38" s="12">
        <v>71.3</v>
      </c>
      <c r="E38" s="12">
        <v>73.3</v>
      </c>
      <c r="F38" s="12">
        <v>79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91</v>
      </c>
      <c r="F39" s="15">
        <v>98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42705</v>
      </c>
      <c r="D43" s="9">
        <v>42736</v>
      </c>
      <c r="E43" s="9">
        <v>42767</v>
      </c>
      <c r="F43" s="9">
        <v>42795</v>
      </c>
      <c r="G43" s="9">
        <v>42826</v>
      </c>
      <c r="H43" s="9">
        <v>42856</v>
      </c>
      <c r="I43" s="9">
        <v>42887</v>
      </c>
      <c r="J43" s="9">
        <v>42917</v>
      </c>
      <c r="K43" s="9">
        <v>42948</v>
      </c>
      <c r="L43" s="9">
        <v>42979</v>
      </c>
      <c r="M43" s="9">
        <v>43009</v>
      </c>
      <c r="N43" s="9">
        <v>43040</v>
      </c>
    </row>
    <row r="44" spans="1:14" ht="15" customHeight="1" x14ac:dyDescent="0.25">
      <c r="A44" s="94" t="s">
        <v>11</v>
      </c>
      <c r="B44" s="4" t="s">
        <v>3</v>
      </c>
      <c r="C44" s="16">
        <v>124145</v>
      </c>
      <c r="D44" s="16">
        <v>134811</v>
      </c>
      <c r="E44" s="16">
        <v>93245.4</v>
      </c>
      <c r="F44" s="16">
        <v>102310.05</v>
      </c>
      <c r="G44" s="16">
        <v>118654.26</v>
      </c>
      <c r="H44" s="16">
        <v>101511.45</v>
      </c>
      <c r="I44" s="16">
        <v>105336</v>
      </c>
      <c r="J44" s="16">
        <v>114398</v>
      </c>
      <c r="K44" s="16">
        <v>101006.62</v>
      </c>
      <c r="L44" s="16">
        <v>101564</v>
      </c>
      <c r="M44" s="16">
        <v>116047.7</v>
      </c>
      <c r="N44" s="16">
        <v>106476</v>
      </c>
    </row>
    <row r="45" spans="1:14" x14ac:dyDescent="0.25">
      <c r="A45" s="95"/>
      <c r="B45" s="4" t="s">
        <v>4</v>
      </c>
      <c r="C45" s="16">
        <v>124801.06</v>
      </c>
      <c r="D45" s="16">
        <v>135378.04999999999</v>
      </c>
      <c r="E45" s="16">
        <v>93789.36</v>
      </c>
      <c r="F45" s="16">
        <v>104528.16</v>
      </c>
      <c r="G45" s="16">
        <v>120645.37</v>
      </c>
      <c r="H45" s="16">
        <v>102005.73</v>
      </c>
      <c r="I45" s="16">
        <v>105951.56</v>
      </c>
      <c r="J45" s="16">
        <v>113941.11</v>
      </c>
      <c r="K45" s="16">
        <v>100647.96</v>
      </c>
      <c r="L45" s="16">
        <v>102483.61</v>
      </c>
      <c r="M45" s="16">
        <v>116168.91</v>
      </c>
      <c r="N45" s="16">
        <v>107558.51</v>
      </c>
    </row>
    <row r="46" spans="1:14" x14ac:dyDescent="0.25">
      <c r="A46" s="95"/>
      <c r="B46" s="4" t="s">
        <v>5</v>
      </c>
      <c r="C46" s="16">
        <v>6881.04</v>
      </c>
      <c r="D46" s="16">
        <v>10299.06</v>
      </c>
      <c r="E46" s="16">
        <v>4611.8</v>
      </c>
      <c r="F46" s="16">
        <v>10799.84</v>
      </c>
      <c r="G46" s="16">
        <v>11394.15</v>
      </c>
      <c r="H46" s="16">
        <v>4391.82</v>
      </c>
      <c r="I46" s="16">
        <v>5746.36</v>
      </c>
      <c r="J46" s="16">
        <v>5837.49</v>
      </c>
      <c r="K46" s="16">
        <v>4735.8599999999997</v>
      </c>
      <c r="L46" s="16">
        <v>4479.34</v>
      </c>
      <c r="M46" s="16">
        <v>12970.7</v>
      </c>
      <c r="N46" s="16">
        <v>7425.84</v>
      </c>
    </row>
    <row r="47" spans="1:14" ht="15" customHeight="1" x14ac:dyDescent="0.25">
      <c r="A47" s="95"/>
      <c r="B47" s="4" t="s">
        <v>9</v>
      </c>
      <c r="C47" s="16">
        <v>102385</v>
      </c>
      <c r="D47" s="16">
        <v>108856</v>
      </c>
      <c r="E47" s="16">
        <v>81974</v>
      </c>
      <c r="F47" s="16">
        <v>76253</v>
      </c>
      <c r="G47" s="16">
        <v>87627</v>
      </c>
      <c r="H47" s="16">
        <v>88854</v>
      </c>
      <c r="I47" s="16">
        <v>91494</v>
      </c>
      <c r="J47" s="16">
        <v>96500</v>
      </c>
      <c r="K47" s="16">
        <v>89100</v>
      </c>
      <c r="L47" s="16">
        <v>89584</v>
      </c>
      <c r="M47" s="16">
        <v>89670.6</v>
      </c>
      <c r="N47" s="16">
        <v>95000</v>
      </c>
    </row>
    <row r="48" spans="1:14" x14ac:dyDescent="0.25">
      <c r="A48" s="95"/>
      <c r="B48" s="4" t="s">
        <v>10</v>
      </c>
      <c r="C48" s="16">
        <v>146267.1</v>
      </c>
      <c r="D48" s="16">
        <v>162640</v>
      </c>
      <c r="E48" s="16">
        <v>111687</v>
      </c>
      <c r="F48" s="16">
        <v>136500</v>
      </c>
      <c r="G48" s="16">
        <v>153912</v>
      </c>
      <c r="H48" s="16">
        <v>111947.5</v>
      </c>
      <c r="I48" s="16">
        <v>127465</v>
      </c>
      <c r="J48" s="16">
        <v>130652</v>
      </c>
      <c r="K48" s="16">
        <v>109352</v>
      </c>
      <c r="L48" s="16">
        <v>112314</v>
      </c>
      <c r="M48" s="16">
        <v>158435</v>
      </c>
      <c r="N48" s="16">
        <v>134632.5</v>
      </c>
    </row>
    <row r="49" spans="1:14" ht="15" customHeight="1" x14ac:dyDescent="0.25">
      <c r="A49" s="86" t="s">
        <v>6</v>
      </c>
      <c r="B49" s="5" t="s">
        <v>3</v>
      </c>
      <c r="C49" s="17">
        <v>106025</v>
      </c>
      <c r="D49" s="17">
        <v>118359.38</v>
      </c>
      <c r="E49" s="17">
        <v>72807.789999999994</v>
      </c>
      <c r="F49" s="17">
        <v>89020</v>
      </c>
      <c r="G49" s="17">
        <v>108899</v>
      </c>
      <c r="H49" s="17">
        <v>82229.58</v>
      </c>
      <c r="I49" s="17">
        <v>89131</v>
      </c>
      <c r="J49" s="17">
        <v>98945</v>
      </c>
      <c r="K49" s="17">
        <v>84213.5</v>
      </c>
      <c r="L49" s="17">
        <v>88559.8</v>
      </c>
      <c r="M49" s="17">
        <v>101136</v>
      </c>
      <c r="N49" s="17">
        <v>88188.85</v>
      </c>
    </row>
    <row r="50" spans="1:14" x14ac:dyDescent="0.25">
      <c r="A50" s="86"/>
      <c r="B50" s="5" t="s">
        <v>4</v>
      </c>
      <c r="C50" s="17">
        <v>104966.58</v>
      </c>
      <c r="D50" s="17">
        <v>118558.34</v>
      </c>
      <c r="E50" s="17">
        <v>72353.39</v>
      </c>
      <c r="F50" s="17">
        <v>90156.94</v>
      </c>
      <c r="G50" s="17">
        <v>108239.55</v>
      </c>
      <c r="H50" s="17">
        <v>82306.399999999994</v>
      </c>
      <c r="I50" s="17">
        <v>90944.5</v>
      </c>
      <c r="J50" s="17">
        <v>98369.600000000006</v>
      </c>
      <c r="K50" s="17">
        <v>84515.1</v>
      </c>
      <c r="L50" s="17">
        <v>89129</v>
      </c>
      <c r="M50" s="17">
        <v>101429.25</v>
      </c>
      <c r="N50" s="17">
        <v>88755.72</v>
      </c>
    </row>
    <row r="51" spans="1:14" x14ac:dyDescent="0.25">
      <c r="A51" s="86"/>
      <c r="B51" s="5" t="s">
        <v>5</v>
      </c>
      <c r="C51" s="17">
        <v>6467.02</v>
      </c>
      <c r="D51" s="17">
        <v>9415.0300000000007</v>
      </c>
      <c r="E51" s="17">
        <v>4533.24</v>
      </c>
      <c r="F51" s="17">
        <v>7799.64</v>
      </c>
      <c r="G51" s="17">
        <v>7732.65</v>
      </c>
      <c r="H51" s="17">
        <v>4257.79</v>
      </c>
      <c r="I51" s="17">
        <v>6501.42</v>
      </c>
      <c r="J51" s="17">
        <v>5239.4399999999996</v>
      </c>
      <c r="K51" s="17">
        <v>4843.47</v>
      </c>
      <c r="L51" s="17">
        <v>4400.43</v>
      </c>
      <c r="M51" s="17">
        <v>12846.03</v>
      </c>
      <c r="N51" s="17">
        <v>7749.68</v>
      </c>
    </row>
    <row r="52" spans="1:14" ht="15" customHeight="1" x14ac:dyDescent="0.25">
      <c r="A52" s="86"/>
      <c r="B52" s="5" t="s">
        <v>9</v>
      </c>
      <c r="C52" s="17">
        <v>89385.7</v>
      </c>
      <c r="D52" s="17">
        <v>100414</v>
      </c>
      <c r="E52" s="17">
        <v>57715.13</v>
      </c>
      <c r="F52" s="17">
        <v>69617.42</v>
      </c>
      <c r="G52" s="17">
        <v>85329</v>
      </c>
      <c r="H52" s="17">
        <v>70751</v>
      </c>
      <c r="I52" s="17">
        <v>82642</v>
      </c>
      <c r="J52" s="17">
        <v>82506</v>
      </c>
      <c r="K52" s="17">
        <v>74983.240000000005</v>
      </c>
      <c r="L52" s="17">
        <v>80751.53</v>
      </c>
      <c r="M52" s="17">
        <v>74552.899999999994</v>
      </c>
      <c r="N52" s="17">
        <v>74168</v>
      </c>
    </row>
    <row r="53" spans="1:14" x14ac:dyDescent="0.25">
      <c r="A53" s="86"/>
      <c r="B53" s="5" t="s">
        <v>10</v>
      </c>
      <c r="C53" s="17">
        <v>120936.3</v>
      </c>
      <c r="D53" s="17">
        <v>142580</v>
      </c>
      <c r="E53" s="17">
        <v>82398</v>
      </c>
      <c r="F53" s="17">
        <v>115331</v>
      </c>
      <c r="G53" s="17">
        <v>133572</v>
      </c>
      <c r="H53" s="17">
        <v>93127</v>
      </c>
      <c r="I53" s="17">
        <v>112231</v>
      </c>
      <c r="J53" s="17">
        <v>111192</v>
      </c>
      <c r="K53" s="17">
        <v>94029</v>
      </c>
      <c r="L53" s="17">
        <v>99647</v>
      </c>
      <c r="M53" s="17">
        <v>140580</v>
      </c>
      <c r="N53" s="17">
        <v>114151</v>
      </c>
    </row>
    <row r="54" spans="1:14" ht="15" customHeight="1" x14ac:dyDescent="0.25">
      <c r="A54" s="95" t="s">
        <v>7</v>
      </c>
      <c r="B54" s="4" t="s">
        <v>3</v>
      </c>
      <c r="C54" s="16">
        <v>150966.5</v>
      </c>
      <c r="D54" s="16">
        <v>114905.5</v>
      </c>
      <c r="E54" s="16">
        <v>98243</v>
      </c>
      <c r="F54" s="16">
        <v>99200</v>
      </c>
      <c r="G54" s="16">
        <v>100445</v>
      </c>
      <c r="H54" s="16">
        <v>98449.4</v>
      </c>
      <c r="I54" s="16">
        <v>99199.5</v>
      </c>
      <c r="J54" s="16">
        <v>117337.06</v>
      </c>
      <c r="K54" s="16">
        <v>102478.8</v>
      </c>
      <c r="L54" s="16">
        <v>113657.5</v>
      </c>
      <c r="M54" s="16">
        <v>102067.22</v>
      </c>
      <c r="N54" s="16">
        <v>115846.5</v>
      </c>
    </row>
    <row r="55" spans="1:14" x14ac:dyDescent="0.25">
      <c r="A55" s="95"/>
      <c r="B55" s="4" t="s">
        <v>4</v>
      </c>
      <c r="C55" s="16">
        <v>148906.93</v>
      </c>
      <c r="D55" s="16">
        <v>114063.57</v>
      </c>
      <c r="E55" s="16">
        <v>96229.78</v>
      </c>
      <c r="F55" s="16">
        <v>98825.09</v>
      </c>
      <c r="G55" s="16">
        <v>101507.65</v>
      </c>
      <c r="H55" s="16">
        <v>98632.07</v>
      </c>
      <c r="I55" s="16">
        <v>100155.09</v>
      </c>
      <c r="J55" s="16">
        <v>116472.64</v>
      </c>
      <c r="K55" s="16">
        <v>102760.2</v>
      </c>
      <c r="L55" s="16">
        <v>113962.03</v>
      </c>
      <c r="M55" s="16">
        <v>104271.87</v>
      </c>
      <c r="N55" s="16">
        <v>116900.99</v>
      </c>
    </row>
    <row r="56" spans="1:14" x14ac:dyDescent="0.25">
      <c r="A56" s="95"/>
      <c r="B56" s="4" t="s">
        <v>5</v>
      </c>
      <c r="C56" s="16">
        <v>15689.49</v>
      </c>
      <c r="D56" s="16">
        <v>6176.35</v>
      </c>
      <c r="E56" s="16">
        <v>4355.46</v>
      </c>
      <c r="F56" s="16">
        <v>2739.33</v>
      </c>
      <c r="G56" s="16">
        <v>4260.83</v>
      </c>
      <c r="H56" s="16">
        <v>3418.8</v>
      </c>
      <c r="I56" s="16">
        <v>4130</v>
      </c>
      <c r="J56" s="16">
        <v>5788.44</v>
      </c>
      <c r="K56" s="16">
        <v>3594.05</v>
      </c>
      <c r="L56" s="16">
        <v>4802.5600000000004</v>
      </c>
      <c r="M56" s="16">
        <v>8290.15</v>
      </c>
      <c r="N56" s="16">
        <v>8743.4699999999993</v>
      </c>
    </row>
    <row r="57" spans="1:14" ht="15" customHeight="1" x14ac:dyDescent="0.25">
      <c r="A57" s="95"/>
      <c r="B57" s="4" t="s">
        <v>9</v>
      </c>
      <c r="C57" s="16">
        <v>115000</v>
      </c>
      <c r="D57" s="16">
        <v>95516.7</v>
      </c>
      <c r="E57" s="16">
        <v>85913</v>
      </c>
      <c r="F57" s="16">
        <v>90153</v>
      </c>
      <c r="G57" s="16">
        <v>90125.8</v>
      </c>
      <c r="H57" s="16">
        <v>89145.9</v>
      </c>
      <c r="I57" s="16">
        <v>89773.8</v>
      </c>
      <c r="J57" s="16">
        <v>100428</v>
      </c>
      <c r="K57" s="16">
        <v>93140.7</v>
      </c>
      <c r="L57" s="16">
        <v>103758</v>
      </c>
      <c r="M57" s="16">
        <v>89200.2</v>
      </c>
      <c r="N57" s="16">
        <v>102451</v>
      </c>
    </row>
    <row r="58" spans="1:14" x14ac:dyDescent="0.25">
      <c r="A58" s="95"/>
      <c r="B58" s="4" t="s">
        <v>10</v>
      </c>
      <c r="C58" s="16">
        <v>181674.3</v>
      </c>
      <c r="D58" s="16">
        <v>128263</v>
      </c>
      <c r="E58" s="16">
        <v>102840.6</v>
      </c>
      <c r="F58" s="16">
        <v>103708</v>
      </c>
      <c r="G58" s="16">
        <v>110400</v>
      </c>
      <c r="H58" s="16">
        <v>108369</v>
      </c>
      <c r="I58" s="16">
        <v>111661.4</v>
      </c>
      <c r="J58" s="16">
        <v>133694</v>
      </c>
      <c r="K58" s="16">
        <v>110053.4</v>
      </c>
      <c r="L58" s="16">
        <v>127155</v>
      </c>
      <c r="M58" s="16">
        <v>123406.1</v>
      </c>
      <c r="N58" s="16">
        <v>133213.82999999999</v>
      </c>
    </row>
    <row r="59" spans="1:14" ht="15" customHeight="1" x14ac:dyDescent="0.25">
      <c r="A59" s="86" t="s">
        <v>8</v>
      </c>
      <c r="B59" s="5" t="s">
        <v>3</v>
      </c>
      <c r="C59" s="17">
        <v>-48584.09</v>
      </c>
      <c r="D59" s="17">
        <v>2811.15</v>
      </c>
      <c r="E59" s="17">
        <v>-23706.1</v>
      </c>
      <c r="F59" s="17">
        <v>-9960</v>
      </c>
      <c r="G59" s="17">
        <v>6839</v>
      </c>
      <c r="H59" s="17">
        <v>-15488.38</v>
      </c>
      <c r="I59" s="17">
        <v>-10988.52</v>
      </c>
      <c r="J59" s="17">
        <v>-17952</v>
      </c>
      <c r="K59" s="17">
        <v>-18834.5</v>
      </c>
      <c r="L59" s="17">
        <v>-24939.87</v>
      </c>
      <c r="M59" s="17">
        <v>-5235.08</v>
      </c>
      <c r="N59" s="17">
        <v>-23230</v>
      </c>
    </row>
    <row r="60" spans="1:14" x14ac:dyDescent="0.25">
      <c r="A60" s="86"/>
      <c r="B60" s="5" t="s">
        <v>4</v>
      </c>
      <c r="C60" s="17">
        <v>-44573.67</v>
      </c>
      <c r="D60" s="17">
        <v>3242.73</v>
      </c>
      <c r="E60" s="17">
        <v>-22927.7</v>
      </c>
      <c r="F60" s="17">
        <v>-7754.56</v>
      </c>
      <c r="G60" s="17">
        <v>5591.47</v>
      </c>
      <c r="H60" s="17">
        <v>-16259.8</v>
      </c>
      <c r="I60" s="17">
        <v>-9664.49</v>
      </c>
      <c r="J60" s="17">
        <v>-18284.740000000002</v>
      </c>
      <c r="K60" s="17">
        <v>-18384.12</v>
      </c>
      <c r="L60" s="17">
        <v>-24346.240000000002</v>
      </c>
      <c r="M60" s="17">
        <v>-1097.25</v>
      </c>
      <c r="N60" s="17">
        <v>-26364.54</v>
      </c>
    </row>
    <row r="61" spans="1:14" x14ac:dyDescent="0.25">
      <c r="A61" s="86"/>
      <c r="B61" s="5" t="s">
        <v>5</v>
      </c>
      <c r="C61" s="17">
        <v>17011.03</v>
      </c>
      <c r="D61" s="17">
        <v>11457.4</v>
      </c>
      <c r="E61" s="17">
        <v>6517.36</v>
      </c>
      <c r="F61" s="17">
        <v>9284.09</v>
      </c>
      <c r="G61" s="17">
        <v>7647.35</v>
      </c>
      <c r="H61" s="17">
        <v>4184.72</v>
      </c>
      <c r="I61" s="17">
        <v>7327.35</v>
      </c>
      <c r="J61" s="17">
        <v>5495.25</v>
      </c>
      <c r="K61" s="17">
        <v>5523.77</v>
      </c>
      <c r="L61" s="17">
        <v>7020.25</v>
      </c>
      <c r="M61" s="17">
        <v>17233.07</v>
      </c>
      <c r="N61" s="17">
        <v>13606.65</v>
      </c>
    </row>
    <row r="62" spans="1:14" x14ac:dyDescent="0.25">
      <c r="A62" s="86"/>
      <c r="B62" s="5" t="s">
        <v>9</v>
      </c>
      <c r="C62" s="17">
        <v>-71895.61</v>
      </c>
      <c r="D62" s="17">
        <v>-24000</v>
      </c>
      <c r="E62" s="17">
        <v>-37424</v>
      </c>
      <c r="F62" s="17">
        <v>-26041.87</v>
      </c>
      <c r="G62" s="17">
        <v>-17000</v>
      </c>
      <c r="H62" s="17">
        <v>-28485</v>
      </c>
      <c r="I62" s="17">
        <v>-22916</v>
      </c>
      <c r="J62" s="17">
        <v>-35866.199999999997</v>
      </c>
      <c r="K62" s="17">
        <v>-33079</v>
      </c>
      <c r="L62" s="17">
        <v>-41143</v>
      </c>
      <c r="M62" s="17">
        <v>-26565</v>
      </c>
      <c r="N62" s="17">
        <v>-48964</v>
      </c>
    </row>
    <row r="63" spans="1:14" ht="15.75" thickBot="1" x14ac:dyDescent="0.3">
      <c r="A63" s="87"/>
      <c r="B63" s="6" t="s">
        <v>10</v>
      </c>
      <c r="C63" s="18">
        <v>-3790.4</v>
      </c>
      <c r="D63" s="18">
        <v>42174</v>
      </c>
      <c r="E63" s="18">
        <v>-10000</v>
      </c>
      <c r="F63" s="18">
        <v>25600</v>
      </c>
      <c r="G63" s="18">
        <v>24979.4</v>
      </c>
      <c r="H63" s="18">
        <v>-6302</v>
      </c>
      <c r="I63" s="18">
        <v>17355</v>
      </c>
      <c r="J63" s="18">
        <v>-8119</v>
      </c>
      <c r="K63" s="18">
        <v>-3999</v>
      </c>
      <c r="L63" s="18">
        <v>-8957</v>
      </c>
      <c r="M63" s="18">
        <v>45526.400000000001</v>
      </c>
      <c r="N63" s="18">
        <v>12153.2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42736</v>
      </c>
      <c r="C10" s="3"/>
    </row>
    <row r="11" spans="1:6" ht="15.75" x14ac:dyDescent="0.25">
      <c r="A11" s="1" t="s">
        <v>0</v>
      </c>
      <c r="B11" s="2">
        <v>42736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1345740.46</v>
      </c>
      <c r="D15" s="11">
        <v>1458360.9</v>
      </c>
      <c r="E15" s="11">
        <v>1569523.08</v>
      </c>
      <c r="F15" s="11">
        <v>1680240.21</v>
      </c>
    </row>
    <row r="16" spans="1:6" x14ac:dyDescent="0.25">
      <c r="A16" s="95"/>
      <c r="B16" s="12" t="s">
        <v>4</v>
      </c>
      <c r="C16" s="13">
        <v>1346392.23</v>
      </c>
      <c r="D16" s="13">
        <v>1442398.97</v>
      </c>
      <c r="E16" s="13">
        <v>1559417.98</v>
      </c>
      <c r="F16" s="13">
        <v>1680427.31</v>
      </c>
    </row>
    <row r="17" spans="1:6" x14ac:dyDescent="0.25">
      <c r="A17" s="95"/>
      <c r="B17" s="12" t="s">
        <v>5</v>
      </c>
      <c r="C17" s="13">
        <v>49625.34</v>
      </c>
      <c r="D17" s="13">
        <v>72591.350000000006</v>
      </c>
      <c r="E17" s="13">
        <v>93522</v>
      </c>
      <c r="F17" s="13">
        <v>101347.59</v>
      </c>
    </row>
    <row r="18" spans="1:6" x14ac:dyDescent="0.25">
      <c r="A18" s="95"/>
      <c r="B18" s="12" t="s">
        <v>9</v>
      </c>
      <c r="C18" s="13">
        <v>1220000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1487925.6</v>
      </c>
      <c r="D19" s="13">
        <v>1583781.6</v>
      </c>
      <c r="E19" s="13">
        <v>1773764.1</v>
      </c>
      <c r="F19" s="13">
        <v>1930538.2</v>
      </c>
    </row>
    <row r="20" spans="1:6" ht="15" customHeight="1" x14ac:dyDescent="0.25">
      <c r="A20" s="86" t="s">
        <v>6</v>
      </c>
      <c r="B20" s="5" t="s">
        <v>3</v>
      </c>
      <c r="C20" s="14">
        <v>1160425.93</v>
      </c>
      <c r="D20" s="14">
        <v>1242223.5</v>
      </c>
      <c r="E20" s="14">
        <v>1346219</v>
      </c>
      <c r="F20" s="14">
        <v>1449128</v>
      </c>
    </row>
    <row r="21" spans="1:6" x14ac:dyDescent="0.25">
      <c r="A21" s="86"/>
      <c r="B21" s="5" t="s">
        <v>4</v>
      </c>
      <c r="C21" s="14">
        <v>1153203.73</v>
      </c>
      <c r="D21" s="14">
        <v>1240863.33</v>
      </c>
      <c r="E21" s="14">
        <v>1344160.04</v>
      </c>
      <c r="F21" s="14">
        <v>1454717.93</v>
      </c>
    </row>
    <row r="22" spans="1:6" x14ac:dyDescent="0.25">
      <c r="A22" s="86"/>
      <c r="B22" s="5" t="s">
        <v>5</v>
      </c>
      <c r="C22" s="14">
        <v>40037.410000000003</v>
      </c>
      <c r="D22" s="14">
        <v>48043.49</v>
      </c>
      <c r="E22" s="14">
        <v>66485.73</v>
      </c>
      <c r="F22" s="14">
        <v>62537.48</v>
      </c>
    </row>
    <row r="23" spans="1:6" x14ac:dyDescent="0.25">
      <c r="A23" s="86"/>
      <c r="B23" s="5" t="s">
        <v>9</v>
      </c>
      <c r="C23" s="14">
        <v>1023091</v>
      </c>
      <c r="D23" s="14">
        <v>1100000</v>
      </c>
      <c r="E23" s="14">
        <v>1120000</v>
      </c>
      <c r="F23" s="14">
        <v>1345456.53</v>
      </c>
    </row>
    <row r="24" spans="1:6" x14ac:dyDescent="0.25">
      <c r="A24" s="86"/>
      <c r="B24" s="5" t="s">
        <v>10</v>
      </c>
      <c r="C24" s="14">
        <v>1219568.3999999999</v>
      </c>
      <c r="D24" s="14">
        <v>1323906.3</v>
      </c>
      <c r="E24" s="14">
        <v>1482715.4</v>
      </c>
      <c r="F24" s="14">
        <v>1613765.2</v>
      </c>
    </row>
    <row r="25" spans="1:6" ht="15" customHeight="1" x14ac:dyDescent="0.25">
      <c r="A25" s="95" t="s">
        <v>7</v>
      </c>
      <c r="B25" s="4" t="s">
        <v>3</v>
      </c>
      <c r="C25" s="12">
        <v>1312817.77</v>
      </c>
      <c r="D25" s="12">
        <v>1376578.64</v>
      </c>
      <c r="E25" s="12">
        <v>1443140.5</v>
      </c>
      <c r="F25" s="12">
        <v>1502452.5</v>
      </c>
    </row>
    <row r="26" spans="1:6" x14ac:dyDescent="0.25">
      <c r="A26" s="95"/>
      <c r="B26" s="4" t="s">
        <v>4</v>
      </c>
      <c r="C26" s="12">
        <v>1311789.78</v>
      </c>
      <c r="D26" s="12">
        <v>1373676.63</v>
      </c>
      <c r="E26" s="12">
        <v>1437095.8</v>
      </c>
      <c r="F26" s="12">
        <v>1494658.54</v>
      </c>
    </row>
    <row r="27" spans="1:6" x14ac:dyDescent="0.25">
      <c r="A27" s="95"/>
      <c r="B27" s="4" t="s">
        <v>5</v>
      </c>
      <c r="C27" s="12">
        <v>25657.89</v>
      </c>
      <c r="D27" s="12">
        <v>38698.550000000003</v>
      </c>
      <c r="E27" s="12">
        <v>37966.49</v>
      </c>
      <c r="F27" s="12">
        <v>43693.17</v>
      </c>
    </row>
    <row r="28" spans="1:6" x14ac:dyDescent="0.25">
      <c r="A28" s="95"/>
      <c r="B28" s="4" t="s">
        <v>9</v>
      </c>
      <c r="C28" s="12">
        <v>1233069.94</v>
      </c>
      <c r="D28" s="12">
        <v>1285000</v>
      </c>
      <c r="E28" s="12">
        <v>1349250</v>
      </c>
      <c r="F28" s="12">
        <v>1406000</v>
      </c>
    </row>
    <row r="29" spans="1:6" x14ac:dyDescent="0.25">
      <c r="A29" s="95"/>
      <c r="B29" s="4" t="s">
        <v>10</v>
      </c>
      <c r="C29" s="12">
        <v>1362062</v>
      </c>
      <c r="D29" s="12">
        <v>1503094.5</v>
      </c>
      <c r="E29" s="12">
        <v>1501700</v>
      </c>
      <c r="F29" s="12">
        <v>1578861</v>
      </c>
    </row>
    <row r="30" spans="1:6" ht="15" customHeight="1" x14ac:dyDescent="0.25">
      <c r="A30" s="96" t="s">
        <v>8</v>
      </c>
      <c r="B30" s="5" t="s">
        <v>3</v>
      </c>
      <c r="C30" s="14">
        <v>-148358</v>
      </c>
      <c r="D30" s="14">
        <v>-125928.5</v>
      </c>
      <c r="E30" s="14">
        <v>-85217.56</v>
      </c>
      <c r="F30" s="14">
        <v>-38925.25</v>
      </c>
    </row>
    <row r="31" spans="1:6" x14ac:dyDescent="0.25">
      <c r="A31" s="96"/>
      <c r="B31" s="5" t="s">
        <v>4</v>
      </c>
      <c r="C31" s="14">
        <v>-151669.32</v>
      </c>
      <c r="D31" s="14">
        <v>-127258.8</v>
      </c>
      <c r="E31" s="14">
        <v>-85988.51</v>
      </c>
      <c r="F31" s="14">
        <v>-34444.5</v>
      </c>
    </row>
    <row r="32" spans="1:6" x14ac:dyDescent="0.25">
      <c r="A32" s="96"/>
      <c r="B32" s="5" t="s">
        <v>5</v>
      </c>
      <c r="C32" s="14">
        <v>17160.02</v>
      </c>
      <c r="D32" s="14">
        <v>37765.57</v>
      </c>
      <c r="E32" s="14">
        <v>46691.97</v>
      </c>
      <c r="F32" s="14">
        <v>57329.51</v>
      </c>
    </row>
    <row r="33" spans="1:14" ht="15" customHeight="1" x14ac:dyDescent="0.25">
      <c r="A33" s="96"/>
      <c r="B33" s="5" t="s">
        <v>9</v>
      </c>
      <c r="C33" s="14">
        <v>-209153.9</v>
      </c>
      <c r="D33" s="14">
        <v>-232341</v>
      </c>
      <c r="E33" s="14">
        <v>-239284.9</v>
      </c>
      <c r="F33" s="14">
        <v>-151880.79999999999</v>
      </c>
    </row>
    <row r="34" spans="1:14" x14ac:dyDescent="0.25">
      <c r="A34" s="96"/>
      <c r="B34" s="5" t="s">
        <v>10</v>
      </c>
      <c r="C34" s="14">
        <v>-113240</v>
      </c>
      <c r="D34" s="14">
        <v>-39907.629999999997</v>
      </c>
      <c r="E34" s="14">
        <v>29000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80.400000000000006</v>
      </c>
      <c r="E35" s="12">
        <v>83</v>
      </c>
      <c r="F35" s="12">
        <v>85.3</v>
      </c>
    </row>
    <row r="36" spans="1:14" x14ac:dyDescent="0.25">
      <c r="A36" s="97"/>
      <c r="B36" s="4" t="s">
        <v>4</v>
      </c>
      <c r="C36" s="12">
        <v>76.88</v>
      </c>
      <c r="D36" s="12">
        <v>80.760000000000005</v>
      </c>
      <c r="E36" s="12">
        <v>83.1</v>
      </c>
      <c r="F36" s="12">
        <v>85.11</v>
      </c>
    </row>
    <row r="37" spans="1:14" x14ac:dyDescent="0.25">
      <c r="A37" s="97"/>
      <c r="B37" s="4" t="s">
        <v>5</v>
      </c>
      <c r="C37" s="12">
        <v>2.04</v>
      </c>
      <c r="D37" s="12">
        <v>2.57</v>
      </c>
      <c r="E37" s="12">
        <v>3</v>
      </c>
      <c r="F37" s="12">
        <v>3.45</v>
      </c>
    </row>
    <row r="38" spans="1:14" x14ac:dyDescent="0.25">
      <c r="A38" s="97"/>
      <c r="B38" s="4" t="s">
        <v>9</v>
      </c>
      <c r="C38" s="12">
        <v>70.75</v>
      </c>
      <c r="D38" s="12">
        <v>76</v>
      </c>
      <c r="E38" s="12">
        <v>77</v>
      </c>
      <c r="F38" s="12">
        <v>79</v>
      </c>
    </row>
    <row r="39" spans="1:14" ht="15.75" thickBot="1" x14ac:dyDescent="0.3">
      <c r="A39" s="98"/>
      <c r="B39" s="7" t="s">
        <v>10</v>
      </c>
      <c r="C39" s="15">
        <v>81.099999999999994</v>
      </c>
      <c r="D39" s="15">
        <v>88</v>
      </c>
      <c r="E39" s="15">
        <v>90</v>
      </c>
      <c r="F39" s="15">
        <v>94.6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42736</v>
      </c>
      <c r="D43" s="9">
        <v>42767</v>
      </c>
      <c r="E43" s="9">
        <v>42795</v>
      </c>
      <c r="F43" s="9">
        <v>42826</v>
      </c>
      <c r="G43" s="9">
        <v>42856</v>
      </c>
      <c r="H43" s="9">
        <v>42887</v>
      </c>
      <c r="I43" s="9">
        <v>42917</v>
      </c>
      <c r="J43" s="9">
        <v>42948</v>
      </c>
      <c r="K43" s="9">
        <v>42979</v>
      </c>
      <c r="L43" s="9">
        <v>43009</v>
      </c>
      <c r="M43" s="9">
        <v>43040</v>
      </c>
      <c r="N43" s="9">
        <v>43070</v>
      </c>
    </row>
    <row r="44" spans="1:14" ht="15" customHeight="1" x14ac:dyDescent="0.25">
      <c r="A44" s="94" t="s">
        <v>11</v>
      </c>
      <c r="B44" s="4" t="s">
        <v>3</v>
      </c>
      <c r="C44" s="16">
        <v>134811</v>
      </c>
      <c r="D44" s="16">
        <v>93376.84</v>
      </c>
      <c r="E44" s="16">
        <v>101653.78</v>
      </c>
      <c r="F44" s="16">
        <v>118103</v>
      </c>
      <c r="G44" s="16">
        <v>100717</v>
      </c>
      <c r="H44" s="16">
        <v>104779.5</v>
      </c>
      <c r="I44" s="16">
        <v>114069.88</v>
      </c>
      <c r="J44" s="16">
        <v>100875.34</v>
      </c>
      <c r="K44" s="16">
        <v>102132.5</v>
      </c>
      <c r="L44" s="16">
        <v>116389.26</v>
      </c>
      <c r="M44" s="16">
        <v>109135.71</v>
      </c>
      <c r="N44" s="16">
        <v>135014.5</v>
      </c>
    </row>
    <row r="45" spans="1:14" x14ac:dyDescent="0.25">
      <c r="A45" s="95"/>
      <c r="B45" s="4" t="s">
        <v>4</v>
      </c>
      <c r="C45" s="16">
        <v>133775.96</v>
      </c>
      <c r="D45" s="16">
        <v>93594.44</v>
      </c>
      <c r="E45" s="16">
        <v>103104.4</v>
      </c>
      <c r="F45" s="16">
        <v>119990.77</v>
      </c>
      <c r="G45" s="16">
        <v>101383.64</v>
      </c>
      <c r="H45" s="16">
        <v>106040.31</v>
      </c>
      <c r="I45" s="16">
        <v>114798.92</v>
      </c>
      <c r="J45" s="16">
        <v>100999.86</v>
      </c>
      <c r="K45" s="16">
        <v>102725.11</v>
      </c>
      <c r="L45" s="16">
        <v>119000.3</v>
      </c>
      <c r="M45" s="16">
        <v>108866.66</v>
      </c>
      <c r="N45" s="16">
        <v>134632.51999999999</v>
      </c>
    </row>
    <row r="46" spans="1:14" x14ac:dyDescent="0.25">
      <c r="A46" s="95"/>
      <c r="B46" s="4" t="s">
        <v>5</v>
      </c>
      <c r="C46" s="16">
        <v>7232.11</v>
      </c>
      <c r="D46" s="16">
        <v>4426.6400000000003</v>
      </c>
      <c r="E46" s="16">
        <v>8336.0400000000009</v>
      </c>
      <c r="F46" s="16">
        <v>7256.62</v>
      </c>
      <c r="G46" s="16">
        <v>4048.93</v>
      </c>
      <c r="H46" s="16">
        <v>6278.07</v>
      </c>
      <c r="I46" s="16">
        <v>6178.01</v>
      </c>
      <c r="J46" s="16">
        <v>4378.34</v>
      </c>
      <c r="K46" s="16">
        <v>4478.8</v>
      </c>
      <c r="L46" s="16">
        <v>17841.919999999998</v>
      </c>
      <c r="M46" s="16">
        <v>5111.92</v>
      </c>
      <c r="N46" s="16">
        <v>10427.950000000001</v>
      </c>
    </row>
    <row r="47" spans="1:14" ht="15" customHeight="1" x14ac:dyDescent="0.25">
      <c r="A47" s="95"/>
      <c r="B47" s="4" t="s">
        <v>9</v>
      </c>
      <c r="C47" s="16">
        <v>108856</v>
      </c>
      <c r="D47" s="16">
        <v>83484.09</v>
      </c>
      <c r="E47" s="16">
        <v>89748</v>
      </c>
      <c r="F47" s="16">
        <v>106412.84</v>
      </c>
      <c r="G47" s="16">
        <v>90890.19</v>
      </c>
      <c r="H47" s="16">
        <v>97793</v>
      </c>
      <c r="I47" s="16">
        <v>100693</v>
      </c>
      <c r="J47" s="16">
        <v>91314.54</v>
      </c>
      <c r="K47" s="16">
        <v>94591.17</v>
      </c>
      <c r="L47" s="16">
        <v>81527</v>
      </c>
      <c r="M47" s="16">
        <v>98415</v>
      </c>
      <c r="N47" s="16">
        <v>102140</v>
      </c>
    </row>
    <row r="48" spans="1:14" x14ac:dyDescent="0.25">
      <c r="A48" s="95"/>
      <c r="B48" s="4" t="s">
        <v>10</v>
      </c>
      <c r="C48" s="16">
        <v>153222.9</v>
      </c>
      <c r="D48" s="16">
        <v>111687</v>
      </c>
      <c r="E48" s="16">
        <v>133635.89000000001</v>
      </c>
      <c r="F48" s="16">
        <v>135956.97</v>
      </c>
      <c r="G48" s="16">
        <v>111947.5</v>
      </c>
      <c r="H48" s="16">
        <v>130342.2</v>
      </c>
      <c r="I48" s="16">
        <v>132707</v>
      </c>
      <c r="J48" s="16">
        <v>110000</v>
      </c>
      <c r="K48" s="16">
        <v>119332.47</v>
      </c>
      <c r="L48" s="16">
        <v>177011.71</v>
      </c>
      <c r="M48" s="16">
        <v>119195</v>
      </c>
      <c r="N48" s="16">
        <v>166893</v>
      </c>
    </row>
    <row r="49" spans="1:14" ht="15" customHeight="1" x14ac:dyDescent="0.25">
      <c r="A49" s="86" t="s">
        <v>6</v>
      </c>
      <c r="B49" s="5" t="s">
        <v>3</v>
      </c>
      <c r="C49" s="17">
        <v>118163.67</v>
      </c>
      <c r="D49" s="17">
        <v>72268.070000000007</v>
      </c>
      <c r="E49" s="17">
        <v>89013</v>
      </c>
      <c r="F49" s="17">
        <v>108281.39</v>
      </c>
      <c r="G49" s="17">
        <v>81575.7</v>
      </c>
      <c r="H49" s="17">
        <v>88639.77</v>
      </c>
      <c r="I49" s="17">
        <v>98840.79</v>
      </c>
      <c r="J49" s="17">
        <v>83862.490000000005</v>
      </c>
      <c r="K49" s="17">
        <v>88581.16</v>
      </c>
      <c r="L49" s="17">
        <v>102367.03999999999</v>
      </c>
      <c r="M49" s="17">
        <v>87463.74</v>
      </c>
      <c r="N49" s="17">
        <v>116286</v>
      </c>
    </row>
    <row r="50" spans="1:14" x14ac:dyDescent="0.25">
      <c r="A50" s="86"/>
      <c r="B50" s="5" t="s">
        <v>4</v>
      </c>
      <c r="C50" s="17">
        <v>117205.33</v>
      </c>
      <c r="D50" s="17">
        <v>72392.25</v>
      </c>
      <c r="E50" s="17">
        <v>88725.79</v>
      </c>
      <c r="F50" s="17">
        <v>107570.41</v>
      </c>
      <c r="G50" s="17">
        <v>81594.14</v>
      </c>
      <c r="H50" s="17">
        <v>90052.59</v>
      </c>
      <c r="I50" s="17">
        <v>99033.72</v>
      </c>
      <c r="J50" s="17">
        <v>83990.63</v>
      </c>
      <c r="K50" s="17">
        <v>88848.5</v>
      </c>
      <c r="L50" s="17">
        <v>107873.99</v>
      </c>
      <c r="M50" s="17">
        <v>87358.63</v>
      </c>
      <c r="N50" s="17">
        <v>114130.96</v>
      </c>
    </row>
    <row r="51" spans="1:14" x14ac:dyDescent="0.25">
      <c r="A51" s="86"/>
      <c r="B51" s="5" t="s">
        <v>5</v>
      </c>
      <c r="C51" s="17">
        <v>7695.96</v>
      </c>
      <c r="D51" s="17">
        <v>4331.1099999999997</v>
      </c>
      <c r="E51" s="17">
        <v>5552.14</v>
      </c>
      <c r="F51" s="17">
        <v>5433.08</v>
      </c>
      <c r="G51" s="17">
        <v>4347.8999999999996</v>
      </c>
      <c r="H51" s="17">
        <v>6305.15</v>
      </c>
      <c r="I51" s="17">
        <v>4489.76</v>
      </c>
      <c r="J51" s="17">
        <v>5319.29</v>
      </c>
      <c r="K51" s="17">
        <v>5106.5600000000004</v>
      </c>
      <c r="L51" s="17">
        <v>16124.39</v>
      </c>
      <c r="M51" s="17">
        <v>6528.45</v>
      </c>
      <c r="N51" s="17">
        <v>9686.02</v>
      </c>
    </row>
    <row r="52" spans="1:14" ht="15" customHeight="1" x14ac:dyDescent="0.25">
      <c r="A52" s="86"/>
      <c r="B52" s="5" t="s">
        <v>9</v>
      </c>
      <c r="C52" s="17">
        <v>97944</v>
      </c>
      <c r="D52" s="17">
        <v>65498.34</v>
      </c>
      <c r="E52" s="17">
        <v>75745</v>
      </c>
      <c r="F52" s="17">
        <v>95129.76</v>
      </c>
      <c r="G52" s="17">
        <v>72564.460000000006</v>
      </c>
      <c r="H52" s="17">
        <v>80405</v>
      </c>
      <c r="I52" s="17">
        <v>90210</v>
      </c>
      <c r="J52" s="17">
        <v>74314.539999999994</v>
      </c>
      <c r="K52" s="17">
        <v>80751.53</v>
      </c>
      <c r="L52" s="17">
        <v>89521.4</v>
      </c>
      <c r="M52" s="17">
        <v>74000</v>
      </c>
      <c r="N52" s="17">
        <v>89987</v>
      </c>
    </row>
    <row r="53" spans="1:14" x14ac:dyDescent="0.25">
      <c r="A53" s="86"/>
      <c r="B53" s="5" t="s">
        <v>10</v>
      </c>
      <c r="C53" s="17">
        <v>134775</v>
      </c>
      <c r="D53" s="17">
        <v>82398</v>
      </c>
      <c r="E53" s="17">
        <v>105493</v>
      </c>
      <c r="F53" s="17">
        <v>116860</v>
      </c>
      <c r="G53" s="17">
        <v>91532</v>
      </c>
      <c r="H53" s="17">
        <v>111862</v>
      </c>
      <c r="I53" s="17">
        <v>111192</v>
      </c>
      <c r="J53" s="17">
        <v>97383</v>
      </c>
      <c r="K53" s="17">
        <v>103150</v>
      </c>
      <c r="L53" s="17">
        <v>143132</v>
      </c>
      <c r="M53" s="17">
        <v>101003</v>
      </c>
      <c r="N53" s="17">
        <v>136773.87</v>
      </c>
    </row>
    <row r="54" spans="1:14" ht="15" customHeight="1" x14ac:dyDescent="0.25">
      <c r="A54" s="95" t="s">
        <v>7</v>
      </c>
      <c r="B54" s="4" t="s">
        <v>3</v>
      </c>
      <c r="C54" s="16">
        <v>114900</v>
      </c>
      <c r="D54" s="16">
        <v>97861.72</v>
      </c>
      <c r="E54" s="16">
        <v>99170</v>
      </c>
      <c r="F54" s="16">
        <v>100911</v>
      </c>
      <c r="G54" s="16">
        <v>98623</v>
      </c>
      <c r="H54" s="16">
        <v>99745.69</v>
      </c>
      <c r="I54" s="16">
        <v>116421.54</v>
      </c>
      <c r="J54" s="16">
        <v>102871.29</v>
      </c>
      <c r="K54" s="16">
        <v>113802</v>
      </c>
      <c r="L54" s="16">
        <v>101276</v>
      </c>
      <c r="M54" s="16">
        <v>116981</v>
      </c>
      <c r="N54" s="16">
        <v>134949.5</v>
      </c>
    </row>
    <row r="55" spans="1:14" x14ac:dyDescent="0.25">
      <c r="A55" s="95"/>
      <c r="B55" s="4" t="s">
        <v>4</v>
      </c>
      <c r="C55" s="16">
        <v>114395.53</v>
      </c>
      <c r="D55" s="16">
        <v>96848.19</v>
      </c>
      <c r="E55" s="16">
        <v>99032.960000000006</v>
      </c>
      <c r="F55" s="16">
        <v>101722.1</v>
      </c>
      <c r="G55" s="16">
        <v>98650.9</v>
      </c>
      <c r="H55" s="16">
        <v>100263.27</v>
      </c>
      <c r="I55" s="16">
        <v>115959.12</v>
      </c>
      <c r="J55" s="16">
        <v>102887.23</v>
      </c>
      <c r="K55" s="16">
        <v>113345.06</v>
      </c>
      <c r="L55" s="16">
        <v>103500.69</v>
      </c>
      <c r="M55" s="16">
        <v>116633.01</v>
      </c>
      <c r="N55" s="16">
        <v>135789.45000000001</v>
      </c>
    </row>
    <row r="56" spans="1:14" x14ac:dyDescent="0.25">
      <c r="A56" s="95"/>
      <c r="B56" s="4" t="s">
        <v>5</v>
      </c>
      <c r="C56" s="16">
        <v>5077.45</v>
      </c>
      <c r="D56" s="16">
        <v>4420.84</v>
      </c>
      <c r="E56" s="16">
        <v>2439.0700000000002</v>
      </c>
      <c r="F56" s="16">
        <v>4392.9799999999996</v>
      </c>
      <c r="G56" s="16">
        <v>2935.44</v>
      </c>
      <c r="H56" s="16">
        <v>3280.72</v>
      </c>
      <c r="I56" s="16">
        <v>4455.3900000000003</v>
      </c>
      <c r="J56" s="16">
        <v>2904.91</v>
      </c>
      <c r="K56" s="16">
        <v>3783.55</v>
      </c>
      <c r="L56" s="16">
        <v>7492.76</v>
      </c>
      <c r="M56" s="16">
        <v>6942.94</v>
      </c>
      <c r="N56" s="16">
        <v>16833.5</v>
      </c>
    </row>
    <row r="57" spans="1:14" ht="15" customHeight="1" x14ac:dyDescent="0.25">
      <c r="A57" s="95"/>
      <c r="B57" s="4" t="s">
        <v>9</v>
      </c>
      <c r="C57" s="16">
        <v>99400</v>
      </c>
      <c r="D57" s="16">
        <v>85913</v>
      </c>
      <c r="E57" s="16">
        <v>91851.7</v>
      </c>
      <c r="F57" s="16">
        <v>92910</v>
      </c>
      <c r="G57" s="16">
        <v>89944</v>
      </c>
      <c r="H57" s="16">
        <v>92509</v>
      </c>
      <c r="I57" s="16">
        <v>104508</v>
      </c>
      <c r="J57" s="16">
        <v>95398</v>
      </c>
      <c r="K57" s="16">
        <v>103803</v>
      </c>
      <c r="L57" s="16">
        <v>92414.5</v>
      </c>
      <c r="M57" s="16">
        <v>102324</v>
      </c>
      <c r="N57" s="16">
        <v>104097</v>
      </c>
    </row>
    <row r="58" spans="1:14" x14ac:dyDescent="0.25">
      <c r="A58" s="95"/>
      <c r="B58" s="4" t="s">
        <v>10</v>
      </c>
      <c r="C58" s="16">
        <v>128263</v>
      </c>
      <c r="D58" s="16">
        <v>104628.55</v>
      </c>
      <c r="E58" s="16">
        <v>105668.59</v>
      </c>
      <c r="F58" s="16">
        <v>114170</v>
      </c>
      <c r="G58" s="16">
        <v>104088.36</v>
      </c>
      <c r="H58" s="16">
        <v>106884</v>
      </c>
      <c r="I58" s="16">
        <v>123638.7</v>
      </c>
      <c r="J58" s="16">
        <v>110053.4</v>
      </c>
      <c r="K58" s="16">
        <v>125605.6</v>
      </c>
      <c r="L58" s="16">
        <v>123406.1</v>
      </c>
      <c r="M58" s="16">
        <v>132120</v>
      </c>
      <c r="N58" s="16">
        <v>181000</v>
      </c>
    </row>
    <row r="59" spans="1:14" ht="15" customHeight="1" x14ac:dyDescent="0.25">
      <c r="A59" s="86" t="s">
        <v>8</v>
      </c>
      <c r="B59" s="5" t="s">
        <v>3</v>
      </c>
      <c r="C59" s="17">
        <v>3588.6</v>
      </c>
      <c r="D59" s="17">
        <v>-24183.55</v>
      </c>
      <c r="E59" s="17">
        <v>-9865.5</v>
      </c>
      <c r="F59" s="17">
        <v>6847</v>
      </c>
      <c r="G59" s="17">
        <v>-16116.5</v>
      </c>
      <c r="H59" s="17">
        <v>-11110.67</v>
      </c>
      <c r="I59" s="17">
        <v>-15811.5</v>
      </c>
      <c r="J59" s="17">
        <v>-18726</v>
      </c>
      <c r="K59" s="17">
        <v>-25109</v>
      </c>
      <c r="L59" s="17">
        <v>-4680.1099999999997</v>
      </c>
      <c r="M59" s="17">
        <v>-27504.34</v>
      </c>
      <c r="N59" s="17">
        <v>-19721.5</v>
      </c>
    </row>
    <row r="60" spans="1:14" x14ac:dyDescent="0.25">
      <c r="A60" s="86"/>
      <c r="B60" s="5" t="s">
        <v>4</v>
      </c>
      <c r="C60" s="17">
        <v>3028.57</v>
      </c>
      <c r="D60" s="17">
        <v>-23523.599999999999</v>
      </c>
      <c r="E60" s="17">
        <v>-10068.049999999999</v>
      </c>
      <c r="F60" s="17">
        <v>6564.99</v>
      </c>
      <c r="G60" s="17">
        <v>-16977.27</v>
      </c>
      <c r="H60" s="17">
        <v>-9520.7900000000009</v>
      </c>
      <c r="I60" s="17">
        <v>-16501.37</v>
      </c>
      <c r="J60" s="17">
        <v>-18255.16</v>
      </c>
      <c r="K60" s="17">
        <v>-24356.720000000001</v>
      </c>
      <c r="L60" s="17">
        <v>4192.0600000000004</v>
      </c>
      <c r="M60" s="17">
        <v>-27593.95</v>
      </c>
      <c r="N60" s="17">
        <v>-20581.72</v>
      </c>
    </row>
    <row r="61" spans="1:14" x14ac:dyDescent="0.25">
      <c r="A61" s="86"/>
      <c r="B61" s="5" t="s">
        <v>5</v>
      </c>
      <c r="C61" s="17">
        <v>6680.97</v>
      </c>
      <c r="D61" s="17">
        <v>5926.78</v>
      </c>
      <c r="E61" s="17">
        <v>5344.11</v>
      </c>
      <c r="F61" s="17">
        <v>6048.34</v>
      </c>
      <c r="G61" s="17">
        <v>3504.76</v>
      </c>
      <c r="H61" s="17">
        <v>7250.57</v>
      </c>
      <c r="I61" s="17">
        <v>4508.34</v>
      </c>
      <c r="J61" s="17">
        <v>4545.0600000000004</v>
      </c>
      <c r="K61" s="17">
        <v>6177.38</v>
      </c>
      <c r="L61" s="17">
        <v>20275.080000000002</v>
      </c>
      <c r="M61" s="17">
        <v>12311.51</v>
      </c>
      <c r="N61" s="17">
        <v>17776.91</v>
      </c>
    </row>
    <row r="62" spans="1:14" x14ac:dyDescent="0.25">
      <c r="A62" s="86"/>
      <c r="B62" s="5" t="s">
        <v>9</v>
      </c>
      <c r="C62" s="17">
        <v>-11377.02</v>
      </c>
      <c r="D62" s="17">
        <v>-34187.800000000003</v>
      </c>
      <c r="E62" s="17">
        <v>-20840</v>
      </c>
      <c r="F62" s="17">
        <v>-7128.41</v>
      </c>
      <c r="G62" s="17">
        <v>-26207.49</v>
      </c>
      <c r="H62" s="17">
        <v>-20440.009999999998</v>
      </c>
      <c r="I62" s="17">
        <v>-26341</v>
      </c>
      <c r="J62" s="17">
        <v>-29726</v>
      </c>
      <c r="K62" s="17">
        <v>-41143</v>
      </c>
      <c r="L62" s="17">
        <v>-19869</v>
      </c>
      <c r="M62" s="17">
        <v>-53926</v>
      </c>
      <c r="N62" s="17">
        <v>-67994</v>
      </c>
    </row>
    <row r="63" spans="1:14" ht="15.75" thickBot="1" x14ac:dyDescent="0.3">
      <c r="A63" s="87"/>
      <c r="B63" s="6" t="s">
        <v>10</v>
      </c>
      <c r="C63" s="18">
        <v>21315</v>
      </c>
      <c r="D63" s="18">
        <v>-10410</v>
      </c>
      <c r="E63" s="18">
        <v>6353</v>
      </c>
      <c r="F63" s="18">
        <v>26177.97</v>
      </c>
      <c r="G63" s="18">
        <v>-11894</v>
      </c>
      <c r="H63" s="18">
        <v>11646</v>
      </c>
      <c r="I63" s="18">
        <v>-6952</v>
      </c>
      <c r="J63" s="18">
        <v>-5996</v>
      </c>
      <c r="K63" s="18">
        <v>-10636</v>
      </c>
      <c r="L63" s="18">
        <v>46592</v>
      </c>
      <c r="M63" s="18">
        <v>12153.2</v>
      </c>
      <c r="N63" s="18">
        <v>8820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372"/>
  <sheetViews>
    <sheetView workbookViewId="0">
      <selection activeCell="G19" sqref="G19"/>
    </sheetView>
  </sheetViews>
  <sheetFormatPr defaultRowHeight="15" x14ac:dyDescent="0.25"/>
  <cols>
    <col min="2" max="2" width="38.5703125" customWidth="1"/>
    <col min="3" max="4" width="4.28515625" customWidth="1"/>
    <col min="5" max="5" width="21.28515625" customWidth="1"/>
  </cols>
  <sheetData>
    <row r="4" spans="2:6" x14ac:dyDescent="0.25">
      <c r="B4" t="s">
        <v>17</v>
      </c>
    </row>
    <row r="6" spans="2:6" x14ac:dyDescent="0.25">
      <c r="B6" t="s">
        <v>11</v>
      </c>
      <c r="C6">
        <v>44</v>
      </c>
      <c r="D6">
        <v>15</v>
      </c>
      <c r="E6" t="s">
        <v>3</v>
      </c>
      <c r="F6" s="19">
        <v>44197</v>
      </c>
    </row>
    <row r="7" spans="2:6" x14ac:dyDescent="0.25">
      <c r="B7" t="s">
        <v>6</v>
      </c>
      <c r="C7">
        <v>49</v>
      </c>
      <c r="D7">
        <v>20</v>
      </c>
      <c r="E7" t="s">
        <v>4</v>
      </c>
      <c r="F7" s="19">
        <v>44228</v>
      </c>
    </row>
    <row r="8" spans="2:6" x14ac:dyDescent="0.25">
      <c r="B8" t="s">
        <v>7</v>
      </c>
      <c r="C8">
        <v>54</v>
      </c>
      <c r="D8">
        <v>25</v>
      </c>
      <c r="E8" t="s">
        <v>5</v>
      </c>
      <c r="F8" s="19">
        <v>44256</v>
      </c>
    </row>
    <row r="9" spans="2:6" x14ac:dyDescent="0.25">
      <c r="B9" t="s">
        <v>8</v>
      </c>
      <c r="C9">
        <v>59</v>
      </c>
      <c r="D9">
        <v>30</v>
      </c>
      <c r="E9" t="s">
        <v>9</v>
      </c>
      <c r="F9" s="19">
        <v>44287</v>
      </c>
    </row>
    <row r="10" spans="2:6" x14ac:dyDescent="0.25">
      <c r="B10" t="s">
        <v>19</v>
      </c>
      <c r="C10">
        <v>64</v>
      </c>
      <c r="D10">
        <v>35</v>
      </c>
      <c r="E10" t="s">
        <v>10</v>
      </c>
      <c r="F10" s="19">
        <v>44317</v>
      </c>
    </row>
    <row r="11" spans="2:6" x14ac:dyDescent="0.25">
      <c r="B11" t="s">
        <v>32</v>
      </c>
      <c r="C11">
        <v>69</v>
      </c>
      <c r="D11">
        <v>40</v>
      </c>
      <c r="F11" s="19">
        <v>44348</v>
      </c>
    </row>
    <row r="12" spans="2:6" x14ac:dyDescent="0.25">
      <c r="B12" t="s">
        <v>36</v>
      </c>
      <c r="D12">
        <v>45</v>
      </c>
      <c r="F12" s="19">
        <v>44378</v>
      </c>
    </row>
    <row r="13" spans="2:6" x14ac:dyDescent="0.25">
      <c r="B13" t="s">
        <v>37</v>
      </c>
      <c r="D13">
        <v>50</v>
      </c>
      <c r="F13" s="19">
        <v>44409</v>
      </c>
    </row>
    <row r="14" spans="2:6" x14ac:dyDescent="0.25">
      <c r="B14" t="s">
        <v>38</v>
      </c>
      <c r="D14">
        <v>55</v>
      </c>
      <c r="F14" s="19">
        <v>44440</v>
      </c>
    </row>
    <row r="15" spans="2:6" x14ac:dyDescent="0.25">
      <c r="B15" s="34">
        <v>1</v>
      </c>
      <c r="C15" s="34" t="s">
        <v>21</v>
      </c>
      <c r="F15" s="19">
        <v>44470</v>
      </c>
    </row>
    <row r="16" spans="2:6" x14ac:dyDescent="0.25">
      <c r="B16" s="34">
        <v>2</v>
      </c>
      <c r="C16" s="34" t="s">
        <v>22</v>
      </c>
      <c r="F16" s="19">
        <v>44501</v>
      </c>
    </row>
    <row r="17" spans="2:6" x14ac:dyDescent="0.25">
      <c r="B17" s="34">
        <v>3</v>
      </c>
      <c r="C17" s="34" t="s">
        <v>23</v>
      </c>
      <c r="F17" s="19">
        <v>44531</v>
      </c>
    </row>
    <row r="18" spans="2:6" x14ac:dyDescent="0.25">
      <c r="B18" s="34">
        <v>4</v>
      </c>
      <c r="C18" s="34" t="s">
        <v>24</v>
      </c>
      <c r="F18" s="19">
        <v>44562</v>
      </c>
    </row>
    <row r="19" spans="2:6" x14ac:dyDescent="0.25">
      <c r="B19" s="34">
        <v>5</v>
      </c>
      <c r="C19" s="34" t="s">
        <v>41</v>
      </c>
      <c r="F19" s="19">
        <v>44593</v>
      </c>
    </row>
    <row r="20" spans="2:6" x14ac:dyDescent="0.25">
      <c r="B20" s="34">
        <v>6</v>
      </c>
      <c r="C20" s="34" t="s">
        <v>42</v>
      </c>
      <c r="F20" s="19">
        <v>44621</v>
      </c>
    </row>
    <row r="21" spans="2:6" x14ac:dyDescent="0.25">
      <c r="B21" s="34">
        <v>7</v>
      </c>
      <c r="C21" s="34" t="s">
        <v>43</v>
      </c>
      <c r="F21" s="19">
        <v>44652</v>
      </c>
    </row>
    <row r="22" spans="2:6" x14ac:dyDescent="0.25">
      <c r="B22" s="34">
        <v>8</v>
      </c>
      <c r="C22" s="34" t="s">
        <v>44</v>
      </c>
      <c r="F22" s="19">
        <v>44682</v>
      </c>
    </row>
    <row r="23" spans="2:6" x14ac:dyDescent="0.25">
      <c r="B23" s="34">
        <v>9</v>
      </c>
      <c r="C23" s="34" t="s">
        <v>45</v>
      </c>
      <c r="F23" s="19">
        <v>44713</v>
      </c>
    </row>
    <row r="24" spans="2:6" x14ac:dyDescent="0.25">
      <c r="B24" s="34">
        <v>10</v>
      </c>
      <c r="C24" s="34" t="s">
        <v>46</v>
      </c>
      <c r="F24" s="19">
        <v>44743</v>
      </c>
    </row>
    <row r="25" spans="2:6" x14ac:dyDescent="0.25">
      <c r="F25" s="19">
        <v>44774</v>
      </c>
    </row>
    <row r="26" spans="2:6" x14ac:dyDescent="0.25">
      <c r="B26" t="s">
        <v>11</v>
      </c>
      <c r="C26">
        <v>64</v>
      </c>
      <c r="D26">
        <v>15</v>
      </c>
      <c r="E26" t="s">
        <v>3</v>
      </c>
      <c r="F26" s="19">
        <v>44805</v>
      </c>
    </row>
    <row r="27" spans="2:6" x14ac:dyDescent="0.25">
      <c r="B27" t="s">
        <v>6</v>
      </c>
      <c r="C27">
        <v>69</v>
      </c>
      <c r="D27">
        <v>20</v>
      </c>
      <c r="E27" t="s">
        <v>4</v>
      </c>
      <c r="F27" s="19">
        <v>44835</v>
      </c>
    </row>
    <row r="28" spans="2:6" x14ac:dyDescent="0.25">
      <c r="B28" t="s">
        <v>7</v>
      </c>
      <c r="C28">
        <f>C27+5</f>
        <v>74</v>
      </c>
      <c r="D28">
        <v>25</v>
      </c>
      <c r="E28" t="s">
        <v>5</v>
      </c>
      <c r="F28" s="19">
        <v>44866</v>
      </c>
    </row>
    <row r="29" spans="2:6" x14ac:dyDescent="0.25">
      <c r="B29" t="s">
        <v>8</v>
      </c>
      <c r="C29">
        <f t="shared" ref="C29:C33" si="0">C28+5</f>
        <v>79</v>
      </c>
      <c r="D29">
        <v>30</v>
      </c>
      <c r="E29" t="s">
        <v>9</v>
      </c>
      <c r="F29" s="19">
        <v>44896</v>
      </c>
    </row>
    <row r="30" spans="2:6" x14ac:dyDescent="0.25">
      <c r="B30" t="s">
        <v>32</v>
      </c>
      <c r="C30">
        <f t="shared" si="0"/>
        <v>84</v>
      </c>
      <c r="D30">
        <v>35</v>
      </c>
      <c r="E30" t="s">
        <v>10</v>
      </c>
      <c r="F30" s="19">
        <v>44927</v>
      </c>
    </row>
    <row r="31" spans="2:6" x14ac:dyDescent="0.25">
      <c r="B31" t="s">
        <v>37</v>
      </c>
      <c r="C31">
        <f t="shared" si="0"/>
        <v>89</v>
      </c>
      <c r="F31" s="19">
        <v>44958</v>
      </c>
    </row>
    <row r="32" spans="2:6" x14ac:dyDescent="0.25">
      <c r="B32" t="s">
        <v>39</v>
      </c>
      <c r="C32">
        <f t="shared" si="0"/>
        <v>94</v>
      </c>
      <c r="F32" s="19">
        <v>44986</v>
      </c>
    </row>
    <row r="33" spans="2:6" x14ac:dyDescent="0.25">
      <c r="B33" t="s">
        <v>40</v>
      </c>
      <c r="C33">
        <f t="shared" si="0"/>
        <v>99</v>
      </c>
      <c r="F33" s="19">
        <v>45017</v>
      </c>
    </row>
    <row r="34" spans="2:6" x14ac:dyDescent="0.25">
      <c r="F34" s="19">
        <v>45047</v>
      </c>
    </row>
    <row r="35" spans="2:6" x14ac:dyDescent="0.25">
      <c r="F35" s="19">
        <v>45078</v>
      </c>
    </row>
    <row r="36" spans="2:6" x14ac:dyDescent="0.25">
      <c r="B36" t="s">
        <v>65</v>
      </c>
      <c r="F36" s="19">
        <v>45108</v>
      </c>
    </row>
    <row r="37" spans="2:6" x14ac:dyDescent="0.25">
      <c r="B37" t="s">
        <v>11</v>
      </c>
      <c r="C37">
        <v>49</v>
      </c>
      <c r="F37" s="19">
        <v>45139</v>
      </c>
    </row>
    <row r="38" spans="2:6" x14ac:dyDescent="0.25">
      <c r="B38" t="s">
        <v>6</v>
      </c>
      <c r="C38">
        <v>54</v>
      </c>
      <c r="F38" s="19">
        <v>45170</v>
      </c>
    </row>
    <row r="39" spans="2:6" x14ac:dyDescent="0.25">
      <c r="B39" t="s">
        <v>7</v>
      </c>
      <c r="C39">
        <v>59</v>
      </c>
      <c r="F39" s="19">
        <v>45200</v>
      </c>
    </row>
    <row r="40" spans="2:6" x14ac:dyDescent="0.25">
      <c r="B40" t="s">
        <v>8</v>
      </c>
      <c r="C40">
        <f t="shared" ref="C40:C41" si="1">C39+5</f>
        <v>64</v>
      </c>
      <c r="F40" s="19">
        <v>45231</v>
      </c>
    </row>
    <row r="41" spans="2:6" x14ac:dyDescent="0.25">
      <c r="B41" t="s">
        <v>32</v>
      </c>
      <c r="C41">
        <f t="shared" si="1"/>
        <v>69</v>
      </c>
      <c r="F41" s="19">
        <v>45261</v>
      </c>
    </row>
    <row r="42" spans="2:6" x14ac:dyDescent="0.25">
      <c r="F42" s="19">
        <v>45292</v>
      </c>
    </row>
    <row r="43" spans="2:6" x14ac:dyDescent="0.25">
      <c r="F43" s="19">
        <v>45323</v>
      </c>
    </row>
    <row r="44" spans="2:6" x14ac:dyDescent="0.25">
      <c r="F44" s="19">
        <v>45352</v>
      </c>
    </row>
    <row r="45" spans="2:6" x14ac:dyDescent="0.25">
      <c r="F45" s="19">
        <v>45383</v>
      </c>
    </row>
    <row r="46" spans="2:6" x14ac:dyDescent="0.25">
      <c r="F46" s="19">
        <v>45413</v>
      </c>
    </row>
    <row r="47" spans="2:6" x14ac:dyDescent="0.25">
      <c r="F47" s="19">
        <v>45444</v>
      </c>
    </row>
    <row r="48" spans="2:6" x14ac:dyDescent="0.25">
      <c r="F48" s="19">
        <v>45474</v>
      </c>
    </row>
    <row r="49" spans="6:6" x14ac:dyDescent="0.25">
      <c r="F49" s="19">
        <v>45505</v>
      </c>
    </row>
    <row r="50" spans="6:6" x14ac:dyDescent="0.25">
      <c r="F50" s="19">
        <v>45536</v>
      </c>
    </row>
    <row r="51" spans="6:6" x14ac:dyDescent="0.25">
      <c r="F51" s="19">
        <v>45566</v>
      </c>
    </row>
    <row r="52" spans="6:6" x14ac:dyDescent="0.25">
      <c r="F52" s="19">
        <v>45597</v>
      </c>
    </row>
    <row r="53" spans="6:6" x14ac:dyDescent="0.25">
      <c r="F53" s="19">
        <v>45627</v>
      </c>
    </row>
    <row r="54" spans="6:6" x14ac:dyDescent="0.25">
      <c r="F54" s="19">
        <v>45658</v>
      </c>
    </row>
    <row r="55" spans="6:6" x14ac:dyDescent="0.25">
      <c r="F55" s="19">
        <v>45689</v>
      </c>
    </row>
    <row r="56" spans="6:6" x14ac:dyDescent="0.25">
      <c r="F56" s="19">
        <v>45717</v>
      </c>
    </row>
    <row r="57" spans="6:6" x14ac:dyDescent="0.25">
      <c r="F57" s="19">
        <v>45748</v>
      </c>
    </row>
    <row r="58" spans="6:6" x14ac:dyDescent="0.25">
      <c r="F58" s="19">
        <v>45778</v>
      </c>
    </row>
    <row r="59" spans="6:6" x14ac:dyDescent="0.25">
      <c r="F59" s="19">
        <v>45809</v>
      </c>
    </row>
    <row r="60" spans="6:6" x14ac:dyDescent="0.25">
      <c r="F60" s="19">
        <v>45839</v>
      </c>
    </row>
    <row r="61" spans="6:6" x14ac:dyDescent="0.25">
      <c r="F61" s="19">
        <v>45870</v>
      </c>
    </row>
    <row r="62" spans="6:6" x14ac:dyDescent="0.25">
      <c r="F62" s="19">
        <v>45901</v>
      </c>
    </row>
    <row r="63" spans="6:6" x14ac:dyDescent="0.25">
      <c r="F63" s="19">
        <v>45931</v>
      </c>
    </row>
    <row r="64" spans="6:6" x14ac:dyDescent="0.25">
      <c r="F64" s="19">
        <v>45962</v>
      </c>
    </row>
    <row r="65" spans="6:6" x14ac:dyDescent="0.25">
      <c r="F65" s="19">
        <v>45992</v>
      </c>
    </row>
    <row r="66" spans="6:6" x14ac:dyDescent="0.25">
      <c r="F66" s="19">
        <v>46023</v>
      </c>
    </row>
    <row r="67" spans="6:6" x14ac:dyDescent="0.25">
      <c r="F67" s="19">
        <v>46054</v>
      </c>
    </row>
    <row r="68" spans="6:6" x14ac:dyDescent="0.25">
      <c r="F68" s="19">
        <v>46082</v>
      </c>
    </row>
    <row r="69" spans="6:6" x14ac:dyDescent="0.25">
      <c r="F69" s="19">
        <v>46113</v>
      </c>
    </row>
    <row r="70" spans="6:6" x14ac:dyDescent="0.25">
      <c r="F70" s="19">
        <v>46143</v>
      </c>
    </row>
    <row r="71" spans="6:6" x14ac:dyDescent="0.25">
      <c r="F71" s="19">
        <v>46174</v>
      </c>
    </row>
    <row r="72" spans="6:6" x14ac:dyDescent="0.25">
      <c r="F72" s="19">
        <v>46204</v>
      </c>
    </row>
    <row r="73" spans="6:6" x14ac:dyDescent="0.25">
      <c r="F73" s="19">
        <v>46235</v>
      </c>
    </row>
    <row r="74" spans="6:6" x14ac:dyDescent="0.25">
      <c r="F74" s="19">
        <v>46266</v>
      </c>
    </row>
    <row r="75" spans="6:6" x14ac:dyDescent="0.25">
      <c r="F75" s="19">
        <v>46296</v>
      </c>
    </row>
    <row r="76" spans="6:6" x14ac:dyDescent="0.25">
      <c r="F76" s="19">
        <v>46327</v>
      </c>
    </row>
    <row r="77" spans="6:6" x14ac:dyDescent="0.25">
      <c r="F77" s="19">
        <v>46357</v>
      </c>
    </row>
    <row r="78" spans="6:6" x14ac:dyDescent="0.25">
      <c r="F78" s="19">
        <v>46388</v>
      </c>
    </row>
    <row r="79" spans="6:6" x14ac:dyDescent="0.25">
      <c r="F79" s="19">
        <v>46419</v>
      </c>
    </row>
    <row r="80" spans="6:6" x14ac:dyDescent="0.25">
      <c r="F80" s="19">
        <v>46447</v>
      </c>
    </row>
    <row r="81" spans="6:6" x14ac:dyDescent="0.25">
      <c r="F81" s="19">
        <v>46478</v>
      </c>
    </row>
    <row r="82" spans="6:6" x14ac:dyDescent="0.25">
      <c r="F82" s="19">
        <v>46508</v>
      </c>
    </row>
    <row r="83" spans="6:6" x14ac:dyDescent="0.25">
      <c r="F83" s="19">
        <v>46539</v>
      </c>
    </row>
    <row r="84" spans="6:6" x14ac:dyDescent="0.25">
      <c r="F84" s="19">
        <v>46569</v>
      </c>
    </row>
    <row r="85" spans="6:6" x14ac:dyDescent="0.25">
      <c r="F85" s="19">
        <v>46600</v>
      </c>
    </row>
    <row r="86" spans="6:6" x14ac:dyDescent="0.25">
      <c r="F86" s="19">
        <v>46631</v>
      </c>
    </row>
    <row r="87" spans="6:6" x14ac:dyDescent="0.25">
      <c r="F87" s="19">
        <v>46661</v>
      </c>
    </row>
    <row r="88" spans="6:6" x14ac:dyDescent="0.25">
      <c r="F88" s="19">
        <v>46692</v>
      </c>
    </row>
    <row r="89" spans="6:6" x14ac:dyDescent="0.25">
      <c r="F89" s="19">
        <v>46722</v>
      </c>
    </row>
    <row r="90" spans="6:6" x14ac:dyDescent="0.25">
      <c r="F90" s="19">
        <v>46753</v>
      </c>
    </row>
    <row r="91" spans="6:6" x14ac:dyDescent="0.25">
      <c r="F91" s="19">
        <v>46784</v>
      </c>
    </row>
    <row r="92" spans="6:6" x14ac:dyDescent="0.25">
      <c r="F92" s="19">
        <v>46813</v>
      </c>
    </row>
    <row r="93" spans="6:6" x14ac:dyDescent="0.25">
      <c r="F93" s="19">
        <v>46844</v>
      </c>
    </row>
    <row r="94" spans="6:6" x14ac:dyDescent="0.25">
      <c r="F94" s="19">
        <v>46874</v>
      </c>
    </row>
    <row r="95" spans="6:6" x14ac:dyDescent="0.25">
      <c r="F95" s="19">
        <v>46905</v>
      </c>
    </row>
    <row r="96" spans="6:6" x14ac:dyDescent="0.25">
      <c r="F96" s="19">
        <v>46935</v>
      </c>
    </row>
    <row r="97" spans="6:6" x14ac:dyDescent="0.25">
      <c r="F97" s="19">
        <v>46966</v>
      </c>
    </row>
    <row r="98" spans="6:6" x14ac:dyDescent="0.25">
      <c r="F98" s="19">
        <v>46997</v>
      </c>
    </row>
    <row r="99" spans="6:6" x14ac:dyDescent="0.25">
      <c r="F99" s="19">
        <v>47027</v>
      </c>
    </row>
    <row r="100" spans="6:6" x14ac:dyDescent="0.25">
      <c r="F100" s="19">
        <v>47058</v>
      </c>
    </row>
    <row r="101" spans="6:6" x14ac:dyDescent="0.25">
      <c r="F101" s="19">
        <v>47088</v>
      </c>
    </row>
    <row r="102" spans="6:6" x14ac:dyDescent="0.25">
      <c r="F102" s="19">
        <v>47119</v>
      </c>
    </row>
    <row r="103" spans="6:6" x14ac:dyDescent="0.25">
      <c r="F103" s="19">
        <v>47150</v>
      </c>
    </row>
    <row r="104" spans="6:6" x14ac:dyDescent="0.25">
      <c r="F104" s="19">
        <v>47178</v>
      </c>
    </row>
    <row r="105" spans="6:6" x14ac:dyDescent="0.25">
      <c r="F105" s="19">
        <v>47209</v>
      </c>
    </row>
    <row r="106" spans="6:6" x14ac:dyDescent="0.25">
      <c r="F106" s="19">
        <v>47239</v>
      </c>
    </row>
    <row r="107" spans="6:6" x14ac:dyDescent="0.25">
      <c r="F107" s="19">
        <v>47270</v>
      </c>
    </row>
    <row r="108" spans="6:6" x14ac:dyDescent="0.25">
      <c r="F108" s="19">
        <v>47300</v>
      </c>
    </row>
    <row r="109" spans="6:6" x14ac:dyDescent="0.25">
      <c r="F109" s="19">
        <v>47331</v>
      </c>
    </row>
    <row r="110" spans="6:6" x14ac:dyDescent="0.25">
      <c r="F110" s="19">
        <v>47362</v>
      </c>
    </row>
    <row r="111" spans="6:6" x14ac:dyDescent="0.25">
      <c r="F111" s="19">
        <v>47392</v>
      </c>
    </row>
    <row r="112" spans="6:6" x14ac:dyDescent="0.25">
      <c r="F112" s="19">
        <v>47423</v>
      </c>
    </row>
    <row r="113" spans="6:6" x14ac:dyDescent="0.25">
      <c r="F113" s="19">
        <v>47453</v>
      </c>
    </row>
    <row r="114" spans="6:6" x14ac:dyDescent="0.25">
      <c r="F114" s="19">
        <v>47484</v>
      </c>
    </row>
    <row r="115" spans="6:6" x14ac:dyDescent="0.25">
      <c r="F115" s="19">
        <v>47515</v>
      </c>
    </row>
    <row r="116" spans="6:6" x14ac:dyDescent="0.25">
      <c r="F116" s="19">
        <v>47543</v>
      </c>
    </row>
    <row r="117" spans="6:6" x14ac:dyDescent="0.25">
      <c r="F117" s="19">
        <v>47574</v>
      </c>
    </row>
    <row r="118" spans="6:6" x14ac:dyDescent="0.25">
      <c r="F118" s="19">
        <v>47604</v>
      </c>
    </row>
    <row r="119" spans="6:6" x14ac:dyDescent="0.25">
      <c r="F119" s="19">
        <v>47635</v>
      </c>
    </row>
    <row r="120" spans="6:6" x14ac:dyDescent="0.25">
      <c r="F120" s="19">
        <v>47665</v>
      </c>
    </row>
    <row r="121" spans="6:6" x14ac:dyDescent="0.25">
      <c r="F121" s="19">
        <v>47696</v>
      </c>
    </row>
    <row r="122" spans="6:6" x14ac:dyDescent="0.25">
      <c r="F122" s="19">
        <v>47727</v>
      </c>
    </row>
    <row r="123" spans="6:6" x14ac:dyDescent="0.25">
      <c r="F123" s="19">
        <v>47757</v>
      </c>
    </row>
    <row r="124" spans="6:6" x14ac:dyDescent="0.25">
      <c r="F124" s="19">
        <v>47788</v>
      </c>
    </row>
    <row r="125" spans="6:6" x14ac:dyDescent="0.25">
      <c r="F125" s="19">
        <v>47818</v>
      </c>
    </row>
    <row r="126" spans="6:6" x14ac:dyDescent="0.25">
      <c r="F126" s="19">
        <v>47849</v>
      </c>
    </row>
    <row r="127" spans="6:6" x14ac:dyDescent="0.25">
      <c r="F127" s="19">
        <v>47880</v>
      </c>
    </row>
    <row r="128" spans="6:6" x14ac:dyDescent="0.25">
      <c r="F128" s="19">
        <v>47908</v>
      </c>
    </row>
    <row r="129" spans="6:6" x14ac:dyDescent="0.25">
      <c r="F129" s="19">
        <v>47939</v>
      </c>
    </row>
    <row r="130" spans="6:6" x14ac:dyDescent="0.25">
      <c r="F130" s="19">
        <v>47969</v>
      </c>
    </row>
    <row r="131" spans="6:6" x14ac:dyDescent="0.25">
      <c r="F131" s="19">
        <v>48000</v>
      </c>
    </row>
    <row r="132" spans="6:6" x14ac:dyDescent="0.25">
      <c r="F132" s="19">
        <v>48030</v>
      </c>
    </row>
    <row r="133" spans="6:6" x14ac:dyDescent="0.25">
      <c r="F133" s="19">
        <v>48061</v>
      </c>
    </row>
    <row r="134" spans="6:6" x14ac:dyDescent="0.25">
      <c r="F134" s="19">
        <v>48092</v>
      </c>
    </row>
    <row r="135" spans="6:6" x14ac:dyDescent="0.25">
      <c r="F135" s="19">
        <v>48122</v>
      </c>
    </row>
    <row r="136" spans="6:6" x14ac:dyDescent="0.25">
      <c r="F136" s="19">
        <v>48153</v>
      </c>
    </row>
    <row r="137" spans="6:6" x14ac:dyDescent="0.25">
      <c r="F137" s="19">
        <v>48183</v>
      </c>
    </row>
    <row r="138" spans="6:6" x14ac:dyDescent="0.25">
      <c r="F138" s="19">
        <v>48214</v>
      </c>
    </row>
    <row r="139" spans="6:6" x14ac:dyDescent="0.25">
      <c r="F139" s="19">
        <v>48245</v>
      </c>
    </row>
    <row r="140" spans="6:6" x14ac:dyDescent="0.25">
      <c r="F140" s="19">
        <v>48274</v>
      </c>
    </row>
    <row r="141" spans="6:6" x14ac:dyDescent="0.25">
      <c r="F141" s="19">
        <v>48305</v>
      </c>
    </row>
    <row r="142" spans="6:6" x14ac:dyDescent="0.25">
      <c r="F142" s="19">
        <v>48335</v>
      </c>
    </row>
    <row r="143" spans="6:6" x14ac:dyDescent="0.25">
      <c r="F143" s="19">
        <v>48366</v>
      </c>
    </row>
    <row r="144" spans="6:6" x14ac:dyDescent="0.25">
      <c r="F144" s="19">
        <v>48396</v>
      </c>
    </row>
    <row r="145" spans="6:6" x14ac:dyDescent="0.25">
      <c r="F145" s="19">
        <v>48427</v>
      </c>
    </row>
    <row r="146" spans="6:6" x14ac:dyDescent="0.25">
      <c r="F146" s="19">
        <v>48458</v>
      </c>
    </row>
    <row r="147" spans="6:6" x14ac:dyDescent="0.25">
      <c r="F147" s="19">
        <v>48488</v>
      </c>
    </row>
    <row r="148" spans="6:6" x14ac:dyDescent="0.25">
      <c r="F148" s="19">
        <v>48519</v>
      </c>
    </row>
    <row r="149" spans="6:6" x14ac:dyDescent="0.25">
      <c r="F149" s="19">
        <v>48549</v>
      </c>
    </row>
    <row r="150" spans="6:6" x14ac:dyDescent="0.25">
      <c r="F150" s="19">
        <v>48580</v>
      </c>
    </row>
    <row r="151" spans="6:6" x14ac:dyDescent="0.25">
      <c r="F151" s="19">
        <v>48611</v>
      </c>
    </row>
    <row r="152" spans="6:6" x14ac:dyDescent="0.25">
      <c r="F152" s="19">
        <v>48639</v>
      </c>
    </row>
    <row r="153" spans="6:6" x14ac:dyDescent="0.25">
      <c r="F153" s="19">
        <v>48670</v>
      </c>
    </row>
    <row r="154" spans="6:6" x14ac:dyDescent="0.25">
      <c r="F154" s="19">
        <v>48700</v>
      </c>
    </row>
    <row r="155" spans="6:6" x14ac:dyDescent="0.25">
      <c r="F155" s="19">
        <v>48731</v>
      </c>
    </row>
    <row r="156" spans="6:6" x14ac:dyDescent="0.25">
      <c r="F156" s="19">
        <v>48761</v>
      </c>
    </row>
    <row r="157" spans="6:6" x14ac:dyDescent="0.25">
      <c r="F157" s="19">
        <v>48792</v>
      </c>
    </row>
    <row r="158" spans="6:6" x14ac:dyDescent="0.25">
      <c r="F158" s="19">
        <v>48823</v>
      </c>
    </row>
    <row r="159" spans="6:6" x14ac:dyDescent="0.25">
      <c r="F159" s="19">
        <v>48853</v>
      </c>
    </row>
    <row r="160" spans="6:6" x14ac:dyDescent="0.25">
      <c r="F160" s="19">
        <v>48884</v>
      </c>
    </row>
    <row r="161" spans="6:6" x14ac:dyDescent="0.25">
      <c r="F161" s="19">
        <v>48914</v>
      </c>
    </row>
    <row r="162" spans="6:6" x14ac:dyDescent="0.25">
      <c r="F162" s="19">
        <v>48945</v>
      </c>
    </row>
    <row r="163" spans="6:6" x14ac:dyDescent="0.25">
      <c r="F163" s="19">
        <v>48976</v>
      </c>
    </row>
    <row r="164" spans="6:6" x14ac:dyDescent="0.25">
      <c r="F164" s="19">
        <v>49004</v>
      </c>
    </row>
    <row r="165" spans="6:6" x14ac:dyDescent="0.25">
      <c r="F165" s="19">
        <v>49035</v>
      </c>
    </row>
    <row r="166" spans="6:6" x14ac:dyDescent="0.25">
      <c r="F166" s="19">
        <v>49065</v>
      </c>
    </row>
    <row r="167" spans="6:6" x14ac:dyDescent="0.25">
      <c r="F167" s="19">
        <v>49096</v>
      </c>
    </row>
    <row r="168" spans="6:6" x14ac:dyDescent="0.25">
      <c r="F168" s="19">
        <v>49126</v>
      </c>
    </row>
    <row r="169" spans="6:6" x14ac:dyDescent="0.25">
      <c r="F169" s="19">
        <v>49157</v>
      </c>
    </row>
    <row r="170" spans="6:6" x14ac:dyDescent="0.25">
      <c r="F170" s="19">
        <v>49188</v>
      </c>
    </row>
    <row r="171" spans="6:6" x14ac:dyDescent="0.25">
      <c r="F171" s="19">
        <v>49218</v>
      </c>
    </row>
    <row r="172" spans="6:6" x14ac:dyDescent="0.25">
      <c r="F172" s="19">
        <v>49249</v>
      </c>
    </row>
    <row r="173" spans="6:6" x14ac:dyDescent="0.25">
      <c r="F173" s="19">
        <v>49279</v>
      </c>
    </row>
    <row r="174" spans="6:6" x14ac:dyDescent="0.25">
      <c r="F174" s="19">
        <v>49310</v>
      </c>
    </row>
    <row r="175" spans="6:6" x14ac:dyDescent="0.25">
      <c r="F175" s="19">
        <v>49341</v>
      </c>
    </row>
    <row r="176" spans="6:6" x14ac:dyDescent="0.25">
      <c r="F176" s="19">
        <v>49369</v>
      </c>
    </row>
    <row r="177" spans="6:6" x14ac:dyDescent="0.25">
      <c r="F177" s="19">
        <v>49400</v>
      </c>
    </row>
    <row r="178" spans="6:6" x14ac:dyDescent="0.25">
      <c r="F178" s="19">
        <v>49430</v>
      </c>
    </row>
    <row r="179" spans="6:6" x14ac:dyDescent="0.25">
      <c r="F179" s="19">
        <v>49461</v>
      </c>
    </row>
    <row r="180" spans="6:6" x14ac:dyDescent="0.25">
      <c r="F180" s="19">
        <v>49491</v>
      </c>
    </row>
    <row r="181" spans="6:6" x14ac:dyDescent="0.25">
      <c r="F181" s="19">
        <v>49522</v>
      </c>
    </row>
    <row r="182" spans="6:6" x14ac:dyDescent="0.25">
      <c r="F182" s="19">
        <v>49553</v>
      </c>
    </row>
    <row r="183" spans="6:6" x14ac:dyDescent="0.25">
      <c r="F183" s="19">
        <v>49583</v>
      </c>
    </row>
    <row r="184" spans="6:6" x14ac:dyDescent="0.25">
      <c r="F184" s="19">
        <v>49614</v>
      </c>
    </row>
    <row r="185" spans="6:6" x14ac:dyDescent="0.25">
      <c r="F185" s="19">
        <v>49644</v>
      </c>
    </row>
    <row r="186" spans="6:6" x14ac:dyDescent="0.25">
      <c r="F186" s="19">
        <v>49675</v>
      </c>
    </row>
    <row r="187" spans="6:6" x14ac:dyDescent="0.25">
      <c r="F187" s="19">
        <v>49706</v>
      </c>
    </row>
    <row r="188" spans="6:6" x14ac:dyDescent="0.25">
      <c r="F188" s="19">
        <v>49735</v>
      </c>
    </row>
    <row r="189" spans="6:6" x14ac:dyDescent="0.25">
      <c r="F189" s="19">
        <v>49766</v>
      </c>
    </row>
    <row r="190" spans="6:6" x14ac:dyDescent="0.25">
      <c r="F190" s="19">
        <v>49796</v>
      </c>
    </row>
    <row r="191" spans="6:6" x14ac:dyDescent="0.25">
      <c r="F191" s="19">
        <v>49827</v>
      </c>
    </row>
    <row r="192" spans="6:6" x14ac:dyDescent="0.25">
      <c r="F192" s="19">
        <v>49857</v>
      </c>
    </row>
    <row r="193" spans="6:6" x14ac:dyDescent="0.25">
      <c r="F193" s="19">
        <v>49888</v>
      </c>
    </row>
    <row r="194" spans="6:6" x14ac:dyDescent="0.25">
      <c r="F194" s="19">
        <v>49919</v>
      </c>
    </row>
    <row r="195" spans="6:6" x14ac:dyDescent="0.25">
      <c r="F195" s="19">
        <v>49949</v>
      </c>
    </row>
    <row r="196" spans="6:6" x14ac:dyDescent="0.25">
      <c r="F196" s="19">
        <v>49980</v>
      </c>
    </row>
    <row r="197" spans="6:6" x14ac:dyDescent="0.25">
      <c r="F197" s="19">
        <v>50010</v>
      </c>
    </row>
    <row r="198" spans="6:6" x14ac:dyDescent="0.25">
      <c r="F198" s="19">
        <v>50041</v>
      </c>
    </row>
    <row r="199" spans="6:6" x14ac:dyDescent="0.25">
      <c r="F199" s="19">
        <v>50072</v>
      </c>
    </row>
    <row r="200" spans="6:6" x14ac:dyDescent="0.25">
      <c r="F200" s="19">
        <v>50100</v>
      </c>
    </row>
    <row r="201" spans="6:6" x14ac:dyDescent="0.25">
      <c r="F201" s="19">
        <v>50131</v>
      </c>
    </row>
    <row r="202" spans="6:6" x14ac:dyDescent="0.25">
      <c r="F202" s="19">
        <v>50161</v>
      </c>
    </row>
    <row r="203" spans="6:6" x14ac:dyDescent="0.25">
      <c r="F203" s="19">
        <v>50192</v>
      </c>
    </row>
    <row r="204" spans="6:6" x14ac:dyDescent="0.25">
      <c r="F204" s="19">
        <v>50222</v>
      </c>
    </row>
    <row r="205" spans="6:6" x14ac:dyDescent="0.25">
      <c r="F205" s="19">
        <v>50253</v>
      </c>
    </row>
    <row r="206" spans="6:6" x14ac:dyDescent="0.25">
      <c r="F206" s="19">
        <v>50284</v>
      </c>
    </row>
    <row r="207" spans="6:6" x14ac:dyDescent="0.25">
      <c r="F207" s="19">
        <v>50314</v>
      </c>
    </row>
    <row r="208" spans="6:6" x14ac:dyDescent="0.25">
      <c r="F208" s="19">
        <v>50345</v>
      </c>
    </row>
    <row r="209" spans="6:6" x14ac:dyDescent="0.25">
      <c r="F209" s="19">
        <v>50375</v>
      </c>
    </row>
    <row r="210" spans="6:6" x14ac:dyDescent="0.25">
      <c r="F210" s="19">
        <v>50406</v>
      </c>
    </row>
    <row r="211" spans="6:6" x14ac:dyDescent="0.25">
      <c r="F211" s="19">
        <v>50437</v>
      </c>
    </row>
    <row r="212" spans="6:6" x14ac:dyDescent="0.25">
      <c r="F212" s="19">
        <v>50465</v>
      </c>
    </row>
    <row r="213" spans="6:6" x14ac:dyDescent="0.25">
      <c r="F213" s="19">
        <v>50496</v>
      </c>
    </row>
    <row r="214" spans="6:6" x14ac:dyDescent="0.25">
      <c r="F214" s="19">
        <v>50526</v>
      </c>
    </row>
    <row r="215" spans="6:6" x14ac:dyDescent="0.25">
      <c r="F215" s="19">
        <v>50557</v>
      </c>
    </row>
    <row r="216" spans="6:6" x14ac:dyDescent="0.25">
      <c r="F216" s="19">
        <v>50587</v>
      </c>
    </row>
    <row r="217" spans="6:6" x14ac:dyDescent="0.25">
      <c r="F217" s="19">
        <v>50618</v>
      </c>
    </row>
    <row r="218" spans="6:6" x14ac:dyDescent="0.25">
      <c r="F218" s="19">
        <v>50649</v>
      </c>
    </row>
    <row r="219" spans="6:6" x14ac:dyDescent="0.25">
      <c r="F219" s="19">
        <v>50679</v>
      </c>
    </row>
    <row r="220" spans="6:6" x14ac:dyDescent="0.25">
      <c r="F220" s="19">
        <v>50710</v>
      </c>
    </row>
    <row r="221" spans="6:6" x14ac:dyDescent="0.25">
      <c r="F221" s="19">
        <v>50740</v>
      </c>
    </row>
    <row r="222" spans="6:6" x14ac:dyDescent="0.25">
      <c r="F222" s="19">
        <v>50771</v>
      </c>
    </row>
    <row r="223" spans="6:6" x14ac:dyDescent="0.25">
      <c r="F223" s="19">
        <v>50802</v>
      </c>
    </row>
    <row r="224" spans="6:6" x14ac:dyDescent="0.25">
      <c r="F224" s="19">
        <v>50830</v>
      </c>
    </row>
    <row r="225" spans="6:6" x14ac:dyDescent="0.25">
      <c r="F225" s="19">
        <v>50861</v>
      </c>
    </row>
    <row r="226" spans="6:6" x14ac:dyDescent="0.25">
      <c r="F226" s="19">
        <v>50891</v>
      </c>
    </row>
    <row r="227" spans="6:6" x14ac:dyDescent="0.25">
      <c r="F227" s="19">
        <v>50922</v>
      </c>
    </row>
    <row r="228" spans="6:6" x14ac:dyDescent="0.25">
      <c r="F228" s="19">
        <v>50952</v>
      </c>
    </row>
    <row r="229" spans="6:6" x14ac:dyDescent="0.25">
      <c r="F229" s="19">
        <v>50983</v>
      </c>
    </row>
    <row r="230" spans="6:6" x14ac:dyDescent="0.25">
      <c r="F230" s="19">
        <v>51014</v>
      </c>
    </row>
    <row r="231" spans="6:6" x14ac:dyDescent="0.25">
      <c r="F231" s="19">
        <v>51044</v>
      </c>
    </row>
    <row r="232" spans="6:6" x14ac:dyDescent="0.25">
      <c r="F232" s="19">
        <v>51075</v>
      </c>
    </row>
    <row r="233" spans="6:6" x14ac:dyDescent="0.25">
      <c r="F233" s="19">
        <v>51105</v>
      </c>
    </row>
    <row r="234" spans="6:6" x14ac:dyDescent="0.25">
      <c r="F234" s="19">
        <v>51136</v>
      </c>
    </row>
    <row r="235" spans="6:6" x14ac:dyDescent="0.25">
      <c r="F235" s="19">
        <v>51167</v>
      </c>
    </row>
    <row r="236" spans="6:6" x14ac:dyDescent="0.25">
      <c r="F236" s="19">
        <v>51196</v>
      </c>
    </row>
    <row r="237" spans="6:6" x14ac:dyDescent="0.25">
      <c r="F237" s="19">
        <v>51227</v>
      </c>
    </row>
    <row r="238" spans="6:6" x14ac:dyDescent="0.25">
      <c r="F238" s="19">
        <v>51257</v>
      </c>
    </row>
    <row r="239" spans="6:6" x14ac:dyDescent="0.25">
      <c r="F239" s="19">
        <v>51288</v>
      </c>
    </row>
    <row r="240" spans="6:6" x14ac:dyDescent="0.25">
      <c r="F240" s="19">
        <v>51318</v>
      </c>
    </row>
    <row r="241" spans="6:6" x14ac:dyDescent="0.25">
      <c r="F241" s="19">
        <v>51349</v>
      </c>
    </row>
    <row r="242" spans="6:6" x14ac:dyDescent="0.25">
      <c r="F242" s="19">
        <v>51380</v>
      </c>
    </row>
    <row r="243" spans="6:6" x14ac:dyDescent="0.25">
      <c r="F243" s="19">
        <v>51410</v>
      </c>
    </row>
    <row r="244" spans="6:6" x14ac:dyDescent="0.25">
      <c r="F244" s="19">
        <v>51441</v>
      </c>
    </row>
    <row r="245" spans="6:6" x14ac:dyDescent="0.25">
      <c r="F245" s="19">
        <v>51471</v>
      </c>
    </row>
    <row r="246" spans="6:6" x14ac:dyDescent="0.25">
      <c r="F246" s="19">
        <v>51502</v>
      </c>
    </row>
    <row r="247" spans="6:6" x14ac:dyDescent="0.25">
      <c r="F247" s="19">
        <v>51533</v>
      </c>
    </row>
    <row r="248" spans="6:6" x14ac:dyDescent="0.25">
      <c r="F248" s="19">
        <v>51561</v>
      </c>
    </row>
    <row r="249" spans="6:6" x14ac:dyDescent="0.25">
      <c r="F249" s="19">
        <v>51592</v>
      </c>
    </row>
    <row r="250" spans="6:6" x14ac:dyDescent="0.25">
      <c r="F250" s="19">
        <v>51622</v>
      </c>
    </row>
    <row r="251" spans="6:6" x14ac:dyDescent="0.25">
      <c r="F251" s="19">
        <v>51653</v>
      </c>
    </row>
    <row r="252" spans="6:6" x14ac:dyDescent="0.25">
      <c r="F252" s="19">
        <v>51683</v>
      </c>
    </row>
    <row r="253" spans="6:6" x14ac:dyDescent="0.25">
      <c r="F253" s="19">
        <v>51714</v>
      </c>
    </row>
    <row r="254" spans="6:6" x14ac:dyDescent="0.25">
      <c r="F254" s="19">
        <v>51745</v>
      </c>
    </row>
    <row r="255" spans="6:6" x14ac:dyDescent="0.25">
      <c r="F255" s="19">
        <v>51775</v>
      </c>
    </row>
    <row r="256" spans="6:6" x14ac:dyDescent="0.25">
      <c r="F256" s="19">
        <v>51806</v>
      </c>
    </row>
    <row r="257" spans="6:6" x14ac:dyDescent="0.25">
      <c r="F257" s="19">
        <v>51836</v>
      </c>
    </row>
    <row r="258" spans="6:6" x14ac:dyDescent="0.25">
      <c r="F258" s="19">
        <v>51867</v>
      </c>
    </row>
    <row r="259" spans="6:6" x14ac:dyDescent="0.25">
      <c r="F259" s="19">
        <v>51898</v>
      </c>
    </row>
    <row r="260" spans="6:6" x14ac:dyDescent="0.25">
      <c r="F260" s="19">
        <v>51926</v>
      </c>
    </row>
    <row r="261" spans="6:6" x14ac:dyDescent="0.25">
      <c r="F261" s="19">
        <v>51957</v>
      </c>
    </row>
    <row r="262" spans="6:6" x14ac:dyDescent="0.25">
      <c r="F262" s="19">
        <v>51987</v>
      </c>
    </row>
    <row r="263" spans="6:6" x14ac:dyDescent="0.25">
      <c r="F263" s="19">
        <v>52018</v>
      </c>
    </row>
    <row r="264" spans="6:6" x14ac:dyDescent="0.25">
      <c r="F264" s="19">
        <v>52048</v>
      </c>
    </row>
    <row r="265" spans="6:6" x14ac:dyDescent="0.25">
      <c r="F265" s="19">
        <v>52079</v>
      </c>
    </row>
    <row r="266" spans="6:6" x14ac:dyDescent="0.25">
      <c r="F266" s="19">
        <v>52110</v>
      </c>
    </row>
    <row r="267" spans="6:6" x14ac:dyDescent="0.25">
      <c r="F267" s="19">
        <v>52140</v>
      </c>
    </row>
    <row r="268" spans="6:6" x14ac:dyDescent="0.25">
      <c r="F268" s="19">
        <v>52171</v>
      </c>
    </row>
    <row r="269" spans="6:6" x14ac:dyDescent="0.25">
      <c r="F269" s="19">
        <v>52201</v>
      </c>
    </row>
    <row r="270" spans="6:6" x14ac:dyDescent="0.25">
      <c r="F270" s="19">
        <v>52232</v>
      </c>
    </row>
    <row r="271" spans="6:6" x14ac:dyDescent="0.25">
      <c r="F271" s="19">
        <v>52263</v>
      </c>
    </row>
    <row r="272" spans="6:6" x14ac:dyDescent="0.25">
      <c r="F272" s="19">
        <v>52291</v>
      </c>
    </row>
    <row r="273" spans="6:6" x14ac:dyDescent="0.25">
      <c r="F273" s="19">
        <v>52322</v>
      </c>
    </row>
    <row r="274" spans="6:6" x14ac:dyDescent="0.25">
      <c r="F274" s="19">
        <v>52352</v>
      </c>
    </row>
    <row r="275" spans="6:6" x14ac:dyDescent="0.25">
      <c r="F275" s="19">
        <v>52383</v>
      </c>
    </row>
    <row r="276" spans="6:6" x14ac:dyDescent="0.25">
      <c r="F276" s="19">
        <v>52413</v>
      </c>
    </row>
    <row r="277" spans="6:6" x14ac:dyDescent="0.25">
      <c r="F277" s="19">
        <v>52444</v>
      </c>
    </row>
    <row r="278" spans="6:6" x14ac:dyDescent="0.25">
      <c r="F278" s="19">
        <v>52475</v>
      </c>
    </row>
    <row r="279" spans="6:6" x14ac:dyDescent="0.25">
      <c r="F279" s="19">
        <v>52505</v>
      </c>
    </row>
    <row r="280" spans="6:6" x14ac:dyDescent="0.25">
      <c r="F280" s="19">
        <v>52536</v>
      </c>
    </row>
    <row r="281" spans="6:6" x14ac:dyDescent="0.25">
      <c r="F281" s="19">
        <v>52566</v>
      </c>
    </row>
    <row r="282" spans="6:6" x14ac:dyDescent="0.25">
      <c r="F282" s="19">
        <v>52597</v>
      </c>
    </row>
    <row r="283" spans="6:6" x14ac:dyDescent="0.25">
      <c r="F283" s="19">
        <v>52628</v>
      </c>
    </row>
    <row r="284" spans="6:6" x14ac:dyDescent="0.25">
      <c r="F284" s="19">
        <v>52657</v>
      </c>
    </row>
    <row r="285" spans="6:6" x14ac:dyDescent="0.25">
      <c r="F285" s="19">
        <v>52688</v>
      </c>
    </row>
    <row r="286" spans="6:6" x14ac:dyDescent="0.25">
      <c r="F286" s="19">
        <v>52718</v>
      </c>
    </row>
    <row r="287" spans="6:6" x14ac:dyDescent="0.25">
      <c r="F287" s="19">
        <v>52749</v>
      </c>
    </row>
    <row r="288" spans="6:6" x14ac:dyDescent="0.25">
      <c r="F288" s="19">
        <v>52779</v>
      </c>
    </row>
    <row r="289" spans="6:6" x14ac:dyDescent="0.25">
      <c r="F289" s="19">
        <v>52810</v>
      </c>
    </row>
    <row r="290" spans="6:6" x14ac:dyDescent="0.25">
      <c r="F290" s="19">
        <v>52841</v>
      </c>
    </row>
    <row r="291" spans="6:6" x14ac:dyDescent="0.25">
      <c r="F291" s="19">
        <v>52871</v>
      </c>
    </row>
    <row r="292" spans="6:6" x14ac:dyDescent="0.25">
      <c r="F292" s="19">
        <v>52902</v>
      </c>
    </row>
    <row r="293" spans="6:6" x14ac:dyDescent="0.25">
      <c r="F293" s="19">
        <v>52932</v>
      </c>
    </row>
    <row r="294" spans="6:6" x14ac:dyDescent="0.25">
      <c r="F294" s="19">
        <v>52963</v>
      </c>
    </row>
    <row r="295" spans="6:6" x14ac:dyDescent="0.25">
      <c r="F295" s="19">
        <v>52994</v>
      </c>
    </row>
    <row r="296" spans="6:6" x14ac:dyDescent="0.25">
      <c r="F296" s="19">
        <v>53022</v>
      </c>
    </row>
    <row r="297" spans="6:6" x14ac:dyDescent="0.25">
      <c r="F297" s="19">
        <v>53053</v>
      </c>
    </row>
    <row r="298" spans="6:6" x14ac:dyDescent="0.25">
      <c r="F298" s="19">
        <v>53083</v>
      </c>
    </row>
    <row r="299" spans="6:6" x14ac:dyDescent="0.25">
      <c r="F299" s="19">
        <v>53114</v>
      </c>
    </row>
    <row r="300" spans="6:6" x14ac:dyDescent="0.25">
      <c r="F300" s="19">
        <v>53144</v>
      </c>
    </row>
    <row r="301" spans="6:6" x14ac:dyDescent="0.25">
      <c r="F301" s="19">
        <v>53175</v>
      </c>
    </row>
    <row r="302" spans="6:6" x14ac:dyDescent="0.25">
      <c r="F302" s="19">
        <v>53206</v>
      </c>
    </row>
    <row r="303" spans="6:6" x14ac:dyDescent="0.25">
      <c r="F303" s="19">
        <v>53236</v>
      </c>
    </row>
    <row r="304" spans="6:6" x14ac:dyDescent="0.25">
      <c r="F304" s="19">
        <v>53267</v>
      </c>
    </row>
    <row r="305" spans="6:6" x14ac:dyDescent="0.25">
      <c r="F305" s="19">
        <v>53297</v>
      </c>
    </row>
    <row r="306" spans="6:6" x14ac:dyDescent="0.25">
      <c r="F306" s="19">
        <v>53328</v>
      </c>
    </row>
    <row r="307" spans="6:6" x14ac:dyDescent="0.25">
      <c r="F307" s="19">
        <v>53359</v>
      </c>
    </row>
    <row r="308" spans="6:6" x14ac:dyDescent="0.25">
      <c r="F308" s="19">
        <v>53387</v>
      </c>
    </row>
    <row r="309" spans="6:6" x14ac:dyDescent="0.25">
      <c r="F309" s="19">
        <v>53418</v>
      </c>
    </row>
    <row r="310" spans="6:6" x14ac:dyDescent="0.25">
      <c r="F310" s="19">
        <v>53448</v>
      </c>
    </row>
    <row r="311" spans="6:6" x14ac:dyDescent="0.25">
      <c r="F311" s="19">
        <v>53479</v>
      </c>
    </row>
    <row r="312" spans="6:6" x14ac:dyDescent="0.25">
      <c r="F312" s="19">
        <v>53509</v>
      </c>
    </row>
    <row r="313" spans="6:6" x14ac:dyDescent="0.25">
      <c r="F313" s="19">
        <v>53540</v>
      </c>
    </row>
    <row r="314" spans="6:6" x14ac:dyDescent="0.25">
      <c r="F314" s="19">
        <v>53571</v>
      </c>
    </row>
    <row r="315" spans="6:6" x14ac:dyDescent="0.25">
      <c r="F315" s="19">
        <v>53601</v>
      </c>
    </row>
    <row r="316" spans="6:6" x14ac:dyDescent="0.25">
      <c r="F316" s="19">
        <v>53632</v>
      </c>
    </row>
    <row r="317" spans="6:6" x14ac:dyDescent="0.25">
      <c r="F317" s="19">
        <v>53662</v>
      </c>
    </row>
    <row r="318" spans="6:6" x14ac:dyDescent="0.25">
      <c r="F318" s="19">
        <v>53693</v>
      </c>
    </row>
    <row r="319" spans="6:6" x14ac:dyDescent="0.25">
      <c r="F319" s="19">
        <v>53724</v>
      </c>
    </row>
    <row r="320" spans="6:6" x14ac:dyDescent="0.25">
      <c r="F320" s="19">
        <v>53752</v>
      </c>
    </row>
    <row r="321" spans="6:6" x14ac:dyDescent="0.25">
      <c r="F321" s="19">
        <v>53783</v>
      </c>
    </row>
    <row r="322" spans="6:6" x14ac:dyDescent="0.25">
      <c r="F322" s="19">
        <v>53813</v>
      </c>
    </row>
    <row r="323" spans="6:6" x14ac:dyDescent="0.25">
      <c r="F323" s="19">
        <v>53844</v>
      </c>
    </row>
    <row r="324" spans="6:6" x14ac:dyDescent="0.25">
      <c r="F324" s="19">
        <v>53874</v>
      </c>
    </row>
    <row r="325" spans="6:6" x14ac:dyDescent="0.25">
      <c r="F325" s="19">
        <v>53905</v>
      </c>
    </row>
    <row r="326" spans="6:6" x14ac:dyDescent="0.25">
      <c r="F326" s="19">
        <v>53936</v>
      </c>
    </row>
    <row r="327" spans="6:6" x14ac:dyDescent="0.25">
      <c r="F327" s="19">
        <v>53966</v>
      </c>
    </row>
    <row r="328" spans="6:6" x14ac:dyDescent="0.25">
      <c r="F328" s="19">
        <v>53997</v>
      </c>
    </row>
    <row r="329" spans="6:6" x14ac:dyDescent="0.25">
      <c r="F329" s="19">
        <v>54027</v>
      </c>
    </row>
    <row r="330" spans="6:6" x14ac:dyDescent="0.25">
      <c r="F330" s="19">
        <v>54058</v>
      </c>
    </row>
    <row r="331" spans="6:6" x14ac:dyDescent="0.25">
      <c r="F331" s="19">
        <v>54089</v>
      </c>
    </row>
    <row r="332" spans="6:6" x14ac:dyDescent="0.25">
      <c r="F332" s="19">
        <v>54118</v>
      </c>
    </row>
    <row r="333" spans="6:6" x14ac:dyDescent="0.25">
      <c r="F333" s="19">
        <v>54149</v>
      </c>
    </row>
    <row r="334" spans="6:6" x14ac:dyDescent="0.25">
      <c r="F334" s="19">
        <v>54179</v>
      </c>
    </row>
    <row r="335" spans="6:6" x14ac:dyDescent="0.25">
      <c r="F335" s="19">
        <v>54210</v>
      </c>
    </row>
    <row r="336" spans="6:6" x14ac:dyDescent="0.25">
      <c r="F336" s="19">
        <v>54240</v>
      </c>
    </row>
    <row r="337" spans="6:6" x14ac:dyDescent="0.25">
      <c r="F337" s="19">
        <v>54271</v>
      </c>
    </row>
    <row r="338" spans="6:6" x14ac:dyDescent="0.25">
      <c r="F338" s="19">
        <v>54302</v>
      </c>
    </row>
    <row r="339" spans="6:6" x14ac:dyDescent="0.25">
      <c r="F339" s="19">
        <v>54332</v>
      </c>
    </row>
    <row r="340" spans="6:6" x14ac:dyDescent="0.25">
      <c r="F340" s="19">
        <v>54363</v>
      </c>
    </row>
    <row r="341" spans="6:6" x14ac:dyDescent="0.25">
      <c r="F341" s="19">
        <v>54393</v>
      </c>
    </row>
    <row r="342" spans="6:6" x14ac:dyDescent="0.25">
      <c r="F342" s="19">
        <v>54424</v>
      </c>
    </row>
    <row r="343" spans="6:6" x14ac:dyDescent="0.25">
      <c r="F343" s="19">
        <v>54455</v>
      </c>
    </row>
    <row r="344" spans="6:6" x14ac:dyDescent="0.25">
      <c r="F344" s="19">
        <v>54483</v>
      </c>
    </row>
    <row r="345" spans="6:6" x14ac:dyDescent="0.25">
      <c r="F345" s="19">
        <v>54514</v>
      </c>
    </row>
    <row r="346" spans="6:6" x14ac:dyDescent="0.25">
      <c r="F346" s="19">
        <v>54544</v>
      </c>
    </row>
    <row r="347" spans="6:6" x14ac:dyDescent="0.25">
      <c r="F347" s="19">
        <v>54575</v>
      </c>
    </row>
    <row r="348" spans="6:6" x14ac:dyDescent="0.25">
      <c r="F348" s="19">
        <v>54605</v>
      </c>
    </row>
    <row r="349" spans="6:6" x14ac:dyDescent="0.25">
      <c r="F349" s="19">
        <v>54636</v>
      </c>
    </row>
    <row r="350" spans="6:6" x14ac:dyDescent="0.25">
      <c r="F350" s="19">
        <v>54667</v>
      </c>
    </row>
    <row r="351" spans="6:6" x14ac:dyDescent="0.25">
      <c r="F351" s="19">
        <v>54697</v>
      </c>
    </row>
    <row r="352" spans="6:6" x14ac:dyDescent="0.25">
      <c r="F352" s="19">
        <v>54728</v>
      </c>
    </row>
    <row r="353" spans="6:6" x14ac:dyDescent="0.25">
      <c r="F353" s="19">
        <v>54758</v>
      </c>
    </row>
    <row r="354" spans="6:6" x14ac:dyDescent="0.25">
      <c r="F354" s="19">
        <v>54789</v>
      </c>
    </row>
    <row r="355" spans="6:6" x14ac:dyDescent="0.25">
      <c r="F355" s="19">
        <v>54820</v>
      </c>
    </row>
    <row r="356" spans="6:6" x14ac:dyDescent="0.25">
      <c r="F356" s="19">
        <v>54848</v>
      </c>
    </row>
    <row r="357" spans="6:6" x14ac:dyDescent="0.25">
      <c r="F357" s="19">
        <v>54879</v>
      </c>
    </row>
    <row r="358" spans="6:6" x14ac:dyDescent="0.25">
      <c r="F358" s="19">
        <v>54909</v>
      </c>
    </row>
    <row r="359" spans="6:6" x14ac:dyDescent="0.25">
      <c r="F359" s="19">
        <v>54940</v>
      </c>
    </row>
    <row r="360" spans="6:6" x14ac:dyDescent="0.25">
      <c r="F360" s="19">
        <v>54970</v>
      </c>
    </row>
    <row r="361" spans="6:6" x14ac:dyDescent="0.25">
      <c r="F361" s="19">
        <v>55001</v>
      </c>
    </row>
    <row r="362" spans="6:6" x14ac:dyDescent="0.25">
      <c r="F362" s="19">
        <v>55032</v>
      </c>
    </row>
    <row r="363" spans="6:6" x14ac:dyDescent="0.25">
      <c r="F363" s="19">
        <v>55062</v>
      </c>
    </row>
    <row r="364" spans="6:6" x14ac:dyDescent="0.25">
      <c r="F364" s="19">
        <v>55093</v>
      </c>
    </row>
    <row r="365" spans="6:6" x14ac:dyDescent="0.25">
      <c r="F365" s="19">
        <v>55123</v>
      </c>
    </row>
    <row r="366" spans="6:6" x14ac:dyDescent="0.25">
      <c r="F366" s="19">
        <v>55154</v>
      </c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42767</v>
      </c>
      <c r="C10" s="3"/>
    </row>
    <row r="11" spans="1:6" ht="15.75" x14ac:dyDescent="0.25">
      <c r="A11" s="1" t="s">
        <v>0</v>
      </c>
      <c r="B11" s="2">
        <v>42767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1351150.04</v>
      </c>
      <c r="D15" s="11">
        <v>1455321.55</v>
      </c>
      <c r="E15" s="11">
        <v>1565738.25</v>
      </c>
      <c r="F15" s="11">
        <v>1694411.86</v>
      </c>
    </row>
    <row r="16" spans="1:6" x14ac:dyDescent="0.25">
      <c r="A16" s="95"/>
      <c r="B16" s="12" t="s">
        <v>4</v>
      </c>
      <c r="C16" s="13">
        <v>1346421.83</v>
      </c>
      <c r="D16" s="13">
        <v>1445725.74</v>
      </c>
      <c r="E16" s="13">
        <v>1554720.33</v>
      </c>
      <c r="F16" s="13">
        <v>1677559.86</v>
      </c>
    </row>
    <row r="17" spans="1:6" x14ac:dyDescent="0.25">
      <c r="A17" s="95"/>
      <c r="B17" s="12" t="s">
        <v>5</v>
      </c>
      <c r="C17" s="13">
        <v>42822.73</v>
      </c>
      <c r="D17" s="13">
        <v>66053.16</v>
      </c>
      <c r="E17" s="13">
        <v>86051.43</v>
      </c>
      <c r="F17" s="13">
        <v>92088.46</v>
      </c>
    </row>
    <row r="18" spans="1:6" x14ac:dyDescent="0.25">
      <c r="A18" s="95"/>
      <c r="B18" s="12" t="s">
        <v>9</v>
      </c>
      <c r="C18" s="13">
        <v>1208869.68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1597838.1</v>
      </c>
      <c r="E19" s="13">
        <v>1778272.9</v>
      </c>
      <c r="F19" s="13">
        <v>1935445.5</v>
      </c>
    </row>
    <row r="20" spans="1:6" ht="15" customHeight="1" x14ac:dyDescent="0.25">
      <c r="A20" s="86" t="s">
        <v>6</v>
      </c>
      <c r="B20" s="5" t="s">
        <v>3</v>
      </c>
      <c r="C20" s="14">
        <v>1151292.92</v>
      </c>
      <c r="D20" s="14">
        <v>1245589</v>
      </c>
      <c r="E20" s="14">
        <v>1345854</v>
      </c>
      <c r="F20" s="14">
        <v>1446679.54</v>
      </c>
    </row>
    <row r="21" spans="1:6" x14ac:dyDescent="0.25">
      <c r="A21" s="86"/>
      <c r="B21" s="5" t="s">
        <v>4</v>
      </c>
      <c r="C21" s="14">
        <v>1150796.55</v>
      </c>
      <c r="D21" s="14">
        <v>1244705.05</v>
      </c>
      <c r="E21" s="14">
        <v>1344727.19</v>
      </c>
      <c r="F21" s="14">
        <v>1461636.94</v>
      </c>
    </row>
    <row r="22" spans="1:6" x14ac:dyDescent="0.25">
      <c r="A22" s="86"/>
      <c r="B22" s="5" t="s">
        <v>5</v>
      </c>
      <c r="C22" s="14">
        <v>41225.699999999997</v>
      </c>
      <c r="D22" s="14">
        <v>56152.24</v>
      </c>
      <c r="E22" s="14">
        <v>74995.97</v>
      </c>
      <c r="F22" s="14">
        <v>94218.63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1275451.8999999999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1309659.94</v>
      </c>
      <c r="D25" s="12">
        <v>1374911</v>
      </c>
      <c r="E25" s="12">
        <v>1440194</v>
      </c>
      <c r="F25" s="12">
        <v>1496278.51</v>
      </c>
    </row>
    <row r="26" spans="1:6" x14ac:dyDescent="0.25">
      <c r="A26" s="95"/>
      <c r="B26" s="4" t="s">
        <v>4</v>
      </c>
      <c r="C26" s="12">
        <v>1308514.95</v>
      </c>
      <c r="D26" s="12">
        <v>1375654.79</v>
      </c>
      <c r="E26" s="12">
        <v>1436963.49</v>
      </c>
      <c r="F26" s="12">
        <v>1499982.55</v>
      </c>
    </row>
    <row r="27" spans="1:6" x14ac:dyDescent="0.25">
      <c r="A27" s="95"/>
      <c r="B27" s="4" t="s">
        <v>5</v>
      </c>
      <c r="C27" s="12">
        <v>38110.800000000003</v>
      </c>
      <c r="D27" s="12">
        <v>41077.17</v>
      </c>
      <c r="E27" s="12">
        <v>49311.97</v>
      </c>
      <c r="F27" s="12">
        <v>67845.67</v>
      </c>
    </row>
    <row r="28" spans="1:6" x14ac:dyDescent="0.25">
      <c r="A28" s="95"/>
      <c r="B28" s="4" t="s">
        <v>9</v>
      </c>
      <c r="C28" s="12">
        <v>1168201</v>
      </c>
      <c r="D28" s="12">
        <v>1312881.31</v>
      </c>
      <c r="E28" s="12">
        <v>1365775.17</v>
      </c>
      <c r="F28" s="12">
        <v>1399919.55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1751001.2</v>
      </c>
    </row>
    <row r="30" spans="1:6" ht="15" customHeight="1" x14ac:dyDescent="0.25">
      <c r="A30" s="96" t="s">
        <v>8</v>
      </c>
      <c r="B30" s="5" t="s">
        <v>3</v>
      </c>
      <c r="C30" s="14">
        <v>-149589</v>
      </c>
      <c r="D30" s="14">
        <v>-125000</v>
      </c>
      <c r="E30" s="14">
        <v>-82261.009999999995</v>
      </c>
      <c r="F30" s="14">
        <v>-34448.47</v>
      </c>
    </row>
    <row r="31" spans="1:6" x14ac:dyDescent="0.25">
      <c r="A31" s="96"/>
      <c r="B31" s="5" t="s">
        <v>4</v>
      </c>
      <c r="C31" s="14">
        <v>-154263.84</v>
      </c>
      <c r="D31" s="14">
        <v>-123154.3</v>
      </c>
      <c r="E31" s="14">
        <v>-80520.28</v>
      </c>
      <c r="F31" s="14">
        <v>-33053.78</v>
      </c>
    </row>
    <row r="32" spans="1:6" x14ac:dyDescent="0.25">
      <c r="A32" s="96"/>
      <c r="B32" s="5" t="s">
        <v>5</v>
      </c>
      <c r="C32" s="14">
        <v>19018.78</v>
      </c>
      <c r="D32" s="14">
        <v>44097.17</v>
      </c>
      <c r="E32" s="14">
        <v>60135.31</v>
      </c>
      <c r="F32" s="14">
        <v>62830.38</v>
      </c>
    </row>
    <row r="33" spans="1:14" ht="15" customHeight="1" x14ac:dyDescent="0.25">
      <c r="A33" s="96"/>
      <c r="B33" s="5" t="s">
        <v>9</v>
      </c>
      <c r="C33" s="14">
        <v>-222402.12</v>
      </c>
      <c r="D33" s="14">
        <v>-225895.36</v>
      </c>
      <c r="E33" s="14">
        <v>-239284.9</v>
      </c>
      <c r="F33" s="14">
        <v>-197480.4</v>
      </c>
    </row>
    <row r="34" spans="1:14" x14ac:dyDescent="0.25">
      <c r="A34" s="96"/>
      <c r="B34" s="5" t="s">
        <v>10</v>
      </c>
      <c r="C34" s="14">
        <v>-114236.22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79.62</v>
      </c>
      <c r="E35" s="12">
        <v>82.05</v>
      </c>
      <c r="F35" s="12">
        <v>83.2</v>
      </c>
    </row>
    <row r="36" spans="1:14" x14ac:dyDescent="0.25">
      <c r="A36" s="97"/>
      <c r="B36" s="4" t="s">
        <v>4</v>
      </c>
      <c r="C36" s="12">
        <v>76.319999999999993</v>
      </c>
      <c r="D36" s="12">
        <v>79.53</v>
      </c>
      <c r="E36" s="12">
        <v>81.91</v>
      </c>
      <c r="F36" s="12">
        <v>83.5</v>
      </c>
    </row>
    <row r="37" spans="1:14" x14ac:dyDescent="0.25">
      <c r="A37" s="97"/>
      <c r="B37" s="4" t="s">
        <v>5</v>
      </c>
      <c r="C37" s="12">
        <v>1.7</v>
      </c>
      <c r="D37" s="12">
        <v>2.29</v>
      </c>
      <c r="E37" s="12">
        <v>2.85</v>
      </c>
      <c r="F37" s="12">
        <v>3.85</v>
      </c>
    </row>
    <row r="38" spans="1:14" x14ac:dyDescent="0.25">
      <c r="A38" s="97"/>
      <c r="B38" s="4" t="s">
        <v>9</v>
      </c>
      <c r="C38" s="12">
        <v>73</v>
      </c>
      <c r="D38" s="12">
        <v>74</v>
      </c>
      <c r="E38" s="12">
        <v>76</v>
      </c>
      <c r="F38" s="12">
        <v>74.95</v>
      </c>
    </row>
    <row r="39" spans="1:14" ht="15.75" thickBot="1" x14ac:dyDescent="0.3">
      <c r="A39" s="98"/>
      <c r="B39" s="7" t="s">
        <v>10</v>
      </c>
      <c r="C39" s="15">
        <v>80.900000000000006</v>
      </c>
      <c r="D39" s="15">
        <v>84.9</v>
      </c>
      <c r="E39" s="15">
        <v>89</v>
      </c>
      <c r="F39" s="15">
        <v>91.8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42767</v>
      </c>
      <c r="D43" s="9">
        <v>42795</v>
      </c>
      <c r="E43" s="9">
        <v>42826</v>
      </c>
      <c r="F43" s="9">
        <v>42856</v>
      </c>
      <c r="G43" s="9">
        <v>42887</v>
      </c>
      <c r="H43" s="9">
        <v>42917</v>
      </c>
      <c r="I43" s="9">
        <v>42948</v>
      </c>
      <c r="J43" s="9">
        <v>42979</v>
      </c>
      <c r="K43" s="9">
        <v>43009</v>
      </c>
      <c r="L43" s="9">
        <v>43040</v>
      </c>
      <c r="M43" s="9">
        <v>43070</v>
      </c>
      <c r="N43" s="9">
        <v>43101</v>
      </c>
    </row>
    <row r="44" spans="1:14" ht="15" customHeight="1" x14ac:dyDescent="0.25">
      <c r="A44" s="94" t="s">
        <v>11</v>
      </c>
      <c r="B44" s="4" t="s">
        <v>3</v>
      </c>
      <c r="C44" s="16">
        <v>93882.4</v>
      </c>
      <c r="D44" s="16">
        <v>101636.86</v>
      </c>
      <c r="E44" s="16">
        <v>118248.4</v>
      </c>
      <c r="F44" s="16">
        <v>101330.7</v>
      </c>
      <c r="G44" s="16">
        <v>105200.73</v>
      </c>
      <c r="H44" s="16">
        <v>114368</v>
      </c>
      <c r="I44" s="16">
        <v>100313.35</v>
      </c>
      <c r="J44" s="16">
        <v>101526.59</v>
      </c>
      <c r="K44" s="16">
        <v>116248.05</v>
      </c>
      <c r="L44" s="16">
        <v>108945.5</v>
      </c>
      <c r="M44" s="16">
        <v>136511</v>
      </c>
      <c r="N44" s="16">
        <v>143595.59</v>
      </c>
    </row>
    <row r="45" spans="1:14" x14ac:dyDescent="0.25">
      <c r="A45" s="95"/>
      <c r="B45" s="4" t="s">
        <v>4</v>
      </c>
      <c r="C45" s="16">
        <v>94007.97</v>
      </c>
      <c r="D45" s="16">
        <v>102421.71</v>
      </c>
      <c r="E45" s="16">
        <v>120215.22</v>
      </c>
      <c r="F45" s="16">
        <v>101632.22</v>
      </c>
      <c r="G45" s="16">
        <v>106363.35</v>
      </c>
      <c r="H45" s="16">
        <v>114696.17</v>
      </c>
      <c r="I45" s="16">
        <v>101223.8</v>
      </c>
      <c r="J45" s="16">
        <v>102769.56</v>
      </c>
      <c r="K45" s="16">
        <v>118232.77</v>
      </c>
      <c r="L45" s="16">
        <v>109814.15</v>
      </c>
      <c r="M45" s="16">
        <v>136088.10999999999</v>
      </c>
      <c r="N45" s="16">
        <v>141747.92000000001</v>
      </c>
    </row>
    <row r="46" spans="1:14" x14ac:dyDescent="0.25">
      <c r="A46" s="95"/>
      <c r="B46" s="4" t="s">
        <v>5</v>
      </c>
      <c r="C46" s="16">
        <v>2960.65</v>
      </c>
      <c r="D46" s="16">
        <v>4954.03</v>
      </c>
      <c r="E46" s="16">
        <v>6440.57</v>
      </c>
      <c r="F46" s="16">
        <v>3597.27</v>
      </c>
      <c r="G46" s="16">
        <v>6603.92</v>
      </c>
      <c r="H46" s="16">
        <v>4782.8999999999996</v>
      </c>
      <c r="I46" s="16">
        <v>4610.51</v>
      </c>
      <c r="J46" s="16">
        <v>4574.59</v>
      </c>
      <c r="K46" s="16">
        <v>12089.16</v>
      </c>
      <c r="L46" s="16">
        <v>4667.62</v>
      </c>
      <c r="M46" s="16">
        <v>7199.2</v>
      </c>
      <c r="N46" s="16">
        <v>14743.33</v>
      </c>
    </row>
    <row r="47" spans="1:14" ht="15" customHeight="1" x14ac:dyDescent="0.25">
      <c r="A47" s="95"/>
      <c r="B47" s="4" t="s">
        <v>9</v>
      </c>
      <c r="C47" s="16">
        <v>87404.76</v>
      </c>
      <c r="D47" s="16">
        <v>92027</v>
      </c>
      <c r="E47" s="16">
        <v>108180.35</v>
      </c>
      <c r="F47" s="16">
        <v>92423.74</v>
      </c>
      <c r="G47" s="16">
        <v>96218.75</v>
      </c>
      <c r="H47" s="16">
        <v>106023</v>
      </c>
      <c r="I47" s="16">
        <v>95123.08</v>
      </c>
      <c r="J47" s="16">
        <v>95855</v>
      </c>
      <c r="K47" s="16">
        <v>88134.58</v>
      </c>
      <c r="L47" s="16">
        <v>98706.09</v>
      </c>
      <c r="M47" s="16">
        <v>113399.83</v>
      </c>
      <c r="N47" s="16">
        <v>99626</v>
      </c>
    </row>
    <row r="48" spans="1:14" x14ac:dyDescent="0.25">
      <c r="A48" s="95"/>
      <c r="B48" s="4" t="s">
        <v>10</v>
      </c>
      <c r="C48" s="16">
        <v>101639.1</v>
      </c>
      <c r="D48" s="16">
        <v>115821</v>
      </c>
      <c r="E48" s="16">
        <v>136307.01</v>
      </c>
      <c r="F48" s="16">
        <v>111369</v>
      </c>
      <c r="G48" s="16">
        <v>133485</v>
      </c>
      <c r="H48" s="16">
        <v>130652</v>
      </c>
      <c r="I48" s="16">
        <v>111593</v>
      </c>
      <c r="J48" s="16">
        <v>116933</v>
      </c>
      <c r="K48" s="16">
        <v>158365</v>
      </c>
      <c r="L48" s="16">
        <v>121227</v>
      </c>
      <c r="M48" s="16">
        <v>152403.49</v>
      </c>
      <c r="N48" s="16">
        <v>168926.9</v>
      </c>
    </row>
    <row r="49" spans="1:14" ht="15" customHeight="1" x14ac:dyDescent="0.25">
      <c r="A49" s="86" t="s">
        <v>6</v>
      </c>
      <c r="B49" s="5" t="s">
        <v>3</v>
      </c>
      <c r="C49" s="17">
        <v>72785.88</v>
      </c>
      <c r="D49" s="17">
        <v>89200</v>
      </c>
      <c r="E49" s="17">
        <v>107571</v>
      </c>
      <c r="F49" s="17">
        <v>81973.5</v>
      </c>
      <c r="G49" s="17">
        <v>89048.4</v>
      </c>
      <c r="H49" s="17">
        <v>98181</v>
      </c>
      <c r="I49" s="17">
        <v>83575.520000000004</v>
      </c>
      <c r="J49" s="17">
        <v>88357.05</v>
      </c>
      <c r="K49" s="17">
        <v>101345</v>
      </c>
      <c r="L49" s="17">
        <v>89736.01</v>
      </c>
      <c r="M49" s="17">
        <v>114255.8</v>
      </c>
      <c r="N49" s="17">
        <v>125534.98</v>
      </c>
    </row>
    <row r="50" spans="1:14" x14ac:dyDescent="0.25">
      <c r="A50" s="86"/>
      <c r="B50" s="5" t="s">
        <v>4</v>
      </c>
      <c r="C50" s="17">
        <v>73118.97</v>
      </c>
      <c r="D50" s="17">
        <v>89252.87</v>
      </c>
      <c r="E50" s="17">
        <v>107109.86</v>
      </c>
      <c r="F50" s="17">
        <v>81791.38</v>
      </c>
      <c r="G50" s="17">
        <v>89947.94</v>
      </c>
      <c r="H50" s="17">
        <v>98412.2</v>
      </c>
      <c r="I50" s="17">
        <v>83988.58</v>
      </c>
      <c r="J50" s="17">
        <v>88922.65</v>
      </c>
      <c r="K50" s="17">
        <v>104538.18</v>
      </c>
      <c r="L50" s="17">
        <v>88649.48</v>
      </c>
      <c r="M50" s="17">
        <v>111818.04</v>
      </c>
      <c r="N50" s="17">
        <v>125111.39</v>
      </c>
    </row>
    <row r="51" spans="1:14" x14ac:dyDescent="0.25">
      <c r="A51" s="86"/>
      <c r="B51" s="5" t="s">
        <v>5</v>
      </c>
      <c r="C51" s="17">
        <v>3246.06</v>
      </c>
      <c r="D51" s="17">
        <v>3928.4</v>
      </c>
      <c r="E51" s="17">
        <v>4636.7</v>
      </c>
      <c r="F51" s="17">
        <v>3393.32</v>
      </c>
      <c r="G51" s="17">
        <v>6549.45</v>
      </c>
      <c r="H51" s="17">
        <v>4843.4399999999996</v>
      </c>
      <c r="I51" s="17">
        <v>5182.78</v>
      </c>
      <c r="J51" s="17">
        <v>5023.6099999999997</v>
      </c>
      <c r="K51" s="17">
        <v>11644.62</v>
      </c>
      <c r="L51" s="17">
        <v>6510.07</v>
      </c>
      <c r="M51" s="17">
        <v>11037.07</v>
      </c>
      <c r="N51" s="17">
        <v>10369.31</v>
      </c>
    </row>
    <row r="52" spans="1:14" ht="15" customHeight="1" x14ac:dyDescent="0.25">
      <c r="A52" s="86"/>
      <c r="B52" s="5" t="s">
        <v>9</v>
      </c>
      <c r="C52" s="17">
        <v>67141.8</v>
      </c>
      <c r="D52" s="17">
        <v>77662</v>
      </c>
      <c r="E52" s="17">
        <v>96183</v>
      </c>
      <c r="F52" s="17">
        <v>73942</v>
      </c>
      <c r="G52" s="17">
        <v>78038.600000000006</v>
      </c>
      <c r="H52" s="17">
        <v>84367.85</v>
      </c>
      <c r="I52" s="17">
        <v>70280.899999999994</v>
      </c>
      <c r="J52" s="17">
        <v>77699.7</v>
      </c>
      <c r="K52" s="17">
        <v>88625.3</v>
      </c>
      <c r="L52" s="17">
        <v>74535.53</v>
      </c>
      <c r="M52" s="17">
        <v>83652.399999999994</v>
      </c>
      <c r="N52" s="17">
        <v>93827</v>
      </c>
    </row>
    <row r="53" spans="1:14" x14ac:dyDescent="0.25">
      <c r="A53" s="86"/>
      <c r="B53" s="5" t="s">
        <v>10</v>
      </c>
      <c r="C53" s="17">
        <v>80936.899999999994</v>
      </c>
      <c r="D53" s="17">
        <v>99060.3</v>
      </c>
      <c r="E53" s="17">
        <v>118472</v>
      </c>
      <c r="F53" s="17">
        <v>89448.320000000007</v>
      </c>
      <c r="G53" s="17">
        <v>111961</v>
      </c>
      <c r="H53" s="17">
        <v>111192</v>
      </c>
      <c r="I53" s="17">
        <v>93146.18</v>
      </c>
      <c r="J53" s="17">
        <v>101624.78</v>
      </c>
      <c r="K53" s="17">
        <v>137450.9</v>
      </c>
      <c r="L53" s="17">
        <v>100852</v>
      </c>
      <c r="M53" s="17">
        <v>138409</v>
      </c>
      <c r="N53" s="17">
        <v>150918</v>
      </c>
    </row>
    <row r="54" spans="1:14" ht="15" customHeight="1" x14ac:dyDescent="0.25">
      <c r="A54" s="95" t="s">
        <v>7</v>
      </c>
      <c r="B54" s="4" t="s">
        <v>3</v>
      </c>
      <c r="C54" s="16">
        <v>97509.5</v>
      </c>
      <c r="D54" s="16">
        <v>98588</v>
      </c>
      <c r="E54" s="16">
        <v>100431.14</v>
      </c>
      <c r="F54" s="16">
        <v>98218</v>
      </c>
      <c r="G54" s="16">
        <v>99818.18</v>
      </c>
      <c r="H54" s="16">
        <v>117464.58</v>
      </c>
      <c r="I54" s="16">
        <v>102740</v>
      </c>
      <c r="J54" s="16">
        <v>113720.64</v>
      </c>
      <c r="K54" s="16">
        <v>100439</v>
      </c>
      <c r="L54" s="16">
        <v>117447.36</v>
      </c>
      <c r="M54" s="16">
        <v>142391.94</v>
      </c>
      <c r="N54" s="16">
        <v>118212.32</v>
      </c>
    </row>
    <row r="55" spans="1:14" x14ac:dyDescent="0.25">
      <c r="A55" s="95"/>
      <c r="B55" s="4" t="s">
        <v>4</v>
      </c>
      <c r="C55" s="16">
        <v>96893.47</v>
      </c>
      <c r="D55" s="16">
        <v>98524.28</v>
      </c>
      <c r="E55" s="16">
        <v>101319.45</v>
      </c>
      <c r="F55" s="16">
        <v>98202.2</v>
      </c>
      <c r="G55" s="16">
        <v>100145.63</v>
      </c>
      <c r="H55" s="16">
        <v>117008.26</v>
      </c>
      <c r="I55" s="16">
        <v>102529.48</v>
      </c>
      <c r="J55" s="16">
        <v>113200.5</v>
      </c>
      <c r="K55" s="16">
        <v>101941.91</v>
      </c>
      <c r="L55" s="16">
        <v>116729.82</v>
      </c>
      <c r="M55" s="16">
        <v>143703.24</v>
      </c>
      <c r="N55" s="16">
        <v>118280.6</v>
      </c>
    </row>
    <row r="56" spans="1:14" x14ac:dyDescent="0.25">
      <c r="A56" s="95"/>
      <c r="B56" s="4" t="s">
        <v>5</v>
      </c>
      <c r="C56" s="16">
        <v>4461.24</v>
      </c>
      <c r="D56" s="16">
        <v>2396.7600000000002</v>
      </c>
      <c r="E56" s="16">
        <v>4787.1499999999996</v>
      </c>
      <c r="F56" s="16">
        <v>3116.83</v>
      </c>
      <c r="G56" s="16">
        <v>4043.02</v>
      </c>
      <c r="H56" s="16">
        <v>5313.89</v>
      </c>
      <c r="I56" s="16">
        <v>4044.59</v>
      </c>
      <c r="J56" s="16">
        <v>4979.1400000000003</v>
      </c>
      <c r="K56" s="16">
        <v>6390.15</v>
      </c>
      <c r="L56" s="16">
        <v>6959.26</v>
      </c>
      <c r="M56" s="16">
        <v>17671.12</v>
      </c>
      <c r="N56" s="16">
        <v>6075.67</v>
      </c>
    </row>
    <row r="57" spans="1:14" ht="15" customHeight="1" x14ac:dyDescent="0.25">
      <c r="A57" s="95"/>
      <c r="B57" s="4" t="s">
        <v>9</v>
      </c>
      <c r="C57" s="16">
        <v>86702</v>
      </c>
      <c r="D57" s="16">
        <v>91837</v>
      </c>
      <c r="E57" s="16">
        <v>87832</v>
      </c>
      <c r="F57" s="16">
        <v>84763</v>
      </c>
      <c r="G57" s="16">
        <v>87077</v>
      </c>
      <c r="H57" s="16">
        <v>98333</v>
      </c>
      <c r="I57" s="16">
        <v>89760</v>
      </c>
      <c r="J57" s="16">
        <v>96569</v>
      </c>
      <c r="K57" s="16">
        <v>91428.62</v>
      </c>
      <c r="L57" s="16">
        <v>96277</v>
      </c>
      <c r="M57" s="16">
        <v>107618.44</v>
      </c>
      <c r="N57" s="16">
        <v>101302</v>
      </c>
    </row>
    <row r="58" spans="1:14" x14ac:dyDescent="0.25">
      <c r="A58" s="95"/>
      <c r="B58" s="4" t="s">
        <v>10</v>
      </c>
      <c r="C58" s="16">
        <v>110605.35</v>
      </c>
      <c r="D58" s="16">
        <v>105883.43</v>
      </c>
      <c r="E58" s="16">
        <v>113961.47</v>
      </c>
      <c r="F58" s="16">
        <v>103231</v>
      </c>
      <c r="G58" s="16">
        <v>114678</v>
      </c>
      <c r="H58" s="16">
        <v>133154.26</v>
      </c>
      <c r="I58" s="16">
        <v>110126.39999999999</v>
      </c>
      <c r="J58" s="16">
        <v>122660.9</v>
      </c>
      <c r="K58" s="16">
        <v>117293.27</v>
      </c>
      <c r="L58" s="16">
        <v>131923.78</v>
      </c>
      <c r="M58" s="16">
        <v>181000</v>
      </c>
      <c r="N58" s="16">
        <v>134123</v>
      </c>
    </row>
    <row r="59" spans="1:14" ht="15" customHeight="1" x14ac:dyDescent="0.25">
      <c r="A59" s="86" t="s">
        <v>8</v>
      </c>
      <c r="B59" s="5" t="s">
        <v>3</v>
      </c>
      <c r="C59" s="17">
        <v>-24393</v>
      </c>
      <c r="D59" s="17">
        <v>-9200.5</v>
      </c>
      <c r="E59" s="17">
        <v>6160.92</v>
      </c>
      <c r="F59" s="17">
        <v>-15801.7</v>
      </c>
      <c r="G59" s="17">
        <v>-11000</v>
      </c>
      <c r="H59" s="17">
        <v>-18275.900000000001</v>
      </c>
      <c r="I59" s="17">
        <v>-17618.07</v>
      </c>
      <c r="J59" s="17">
        <v>-24542.54</v>
      </c>
      <c r="K59" s="17">
        <v>-199.93</v>
      </c>
      <c r="L59" s="17">
        <v>-27221.98</v>
      </c>
      <c r="M59" s="17">
        <v>-27366.7</v>
      </c>
      <c r="N59" s="17">
        <v>6319.25</v>
      </c>
    </row>
    <row r="60" spans="1:14" x14ac:dyDescent="0.25">
      <c r="A60" s="86"/>
      <c r="B60" s="5" t="s">
        <v>4</v>
      </c>
      <c r="C60" s="17">
        <v>-23844.43</v>
      </c>
      <c r="D60" s="17">
        <v>-9545.73</v>
      </c>
      <c r="E60" s="17">
        <v>5422.53</v>
      </c>
      <c r="F60" s="17">
        <v>-15936.29</v>
      </c>
      <c r="G60" s="17">
        <v>-9296.42</v>
      </c>
      <c r="H60" s="17">
        <v>-18374.830000000002</v>
      </c>
      <c r="I60" s="17">
        <v>-18080.689999999999</v>
      </c>
      <c r="J60" s="17">
        <v>-23724.83</v>
      </c>
      <c r="K60" s="17">
        <v>1248.26</v>
      </c>
      <c r="L60" s="17">
        <v>-28462.42</v>
      </c>
      <c r="M60" s="17">
        <v>-29197.35</v>
      </c>
      <c r="N60" s="17">
        <v>4091.24</v>
      </c>
    </row>
    <row r="61" spans="1:14" x14ac:dyDescent="0.25">
      <c r="A61" s="86"/>
      <c r="B61" s="5" t="s">
        <v>5</v>
      </c>
      <c r="C61" s="17">
        <v>5919.83</v>
      </c>
      <c r="D61" s="17">
        <v>5478.21</v>
      </c>
      <c r="E61" s="17">
        <v>6384.16</v>
      </c>
      <c r="F61" s="17">
        <v>5454.61</v>
      </c>
      <c r="G61" s="17">
        <v>8083.51</v>
      </c>
      <c r="H61" s="17">
        <v>5822.94</v>
      </c>
      <c r="I61" s="17">
        <v>5769.79</v>
      </c>
      <c r="J61" s="17">
        <v>6274.96</v>
      </c>
      <c r="K61" s="17">
        <v>14985.63</v>
      </c>
      <c r="L61" s="17">
        <v>12071.75</v>
      </c>
      <c r="M61" s="17">
        <v>17610.73</v>
      </c>
      <c r="N61" s="17">
        <v>10680.35</v>
      </c>
    </row>
    <row r="62" spans="1:14" x14ac:dyDescent="0.25">
      <c r="A62" s="86"/>
      <c r="B62" s="5" t="s">
        <v>9</v>
      </c>
      <c r="C62" s="17">
        <v>-43516.2</v>
      </c>
      <c r="D62" s="17">
        <v>-29903.45</v>
      </c>
      <c r="E62" s="17">
        <v>-13016.24</v>
      </c>
      <c r="F62" s="17">
        <v>-33688.1</v>
      </c>
      <c r="G62" s="17">
        <v>-26385.200000000001</v>
      </c>
      <c r="H62" s="17">
        <v>-36093.33</v>
      </c>
      <c r="I62" s="17">
        <v>-36522.9</v>
      </c>
      <c r="J62" s="17">
        <v>-41862.9</v>
      </c>
      <c r="K62" s="17">
        <v>-26568.69</v>
      </c>
      <c r="L62" s="17">
        <v>-62110.400000000001</v>
      </c>
      <c r="M62" s="17">
        <v>-76904</v>
      </c>
      <c r="N62" s="17">
        <v>-20055</v>
      </c>
    </row>
    <row r="63" spans="1:14" ht="15.75" thickBot="1" x14ac:dyDescent="0.3">
      <c r="A63" s="87"/>
      <c r="B63" s="6" t="s">
        <v>10</v>
      </c>
      <c r="C63" s="18">
        <v>-12018</v>
      </c>
      <c r="D63" s="18">
        <v>5409.5</v>
      </c>
      <c r="E63" s="18">
        <v>19291.64</v>
      </c>
      <c r="F63" s="18">
        <v>4809.41</v>
      </c>
      <c r="G63" s="18">
        <v>17919</v>
      </c>
      <c r="H63" s="18">
        <v>-6952</v>
      </c>
      <c r="I63" s="18">
        <v>-7356</v>
      </c>
      <c r="J63" s="18">
        <v>-8887</v>
      </c>
      <c r="K63" s="18">
        <v>40814.26</v>
      </c>
      <c r="L63" s="18">
        <v>-12001.95</v>
      </c>
      <c r="M63" s="18">
        <v>-706.71</v>
      </c>
      <c r="N63" s="18">
        <v>25438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42795</v>
      </c>
      <c r="C10" s="3"/>
    </row>
    <row r="11" spans="1:6" ht="15.75" x14ac:dyDescent="0.25">
      <c r="A11" s="1" t="s">
        <v>0</v>
      </c>
      <c r="B11" s="2">
        <v>42795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1348677</v>
      </c>
      <c r="D15" s="11">
        <v>1443084</v>
      </c>
      <c r="E15" s="11">
        <v>1557610.2</v>
      </c>
      <c r="F15" s="11">
        <v>1683213</v>
      </c>
    </row>
    <row r="16" spans="1:6" x14ac:dyDescent="0.25">
      <c r="A16" s="95"/>
      <c r="B16" s="12" t="s">
        <v>4</v>
      </c>
      <c r="C16" s="13">
        <v>1346051.63</v>
      </c>
      <c r="D16" s="13">
        <v>1439649.73</v>
      </c>
      <c r="E16" s="13">
        <v>1553668.76</v>
      </c>
      <c r="F16" s="13">
        <v>1674355.83</v>
      </c>
    </row>
    <row r="17" spans="1:6" x14ac:dyDescent="0.25">
      <c r="A17" s="95"/>
      <c r="B17" s="12" t="s">
        <v>5</v>
      </c>
      <c r="C17" s="13">
        <v>67872.759999999995</v>
      </c>
      <c r="D17" s="13">
        <v>61344.24</v>
      </c>
      <c r="E17" s="13">
        <v>81313.009999999995</v>
      </c>
      <c r="F17" s="13">
        <v>70866.91</v>
      </c>
    </row>
    <row r="18" spans="1:6" x14ac:dyDescent="0.25">
      <c r="A18" s="95"/>
      <c r="B18" s="12" t="s">
        <v>9</v>
      </c>
      <c r="C18" s="13">
        <v>1127300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1681818</v>
      </c>
      <c r="D19" s="13">
        <v>1590930.9</v>
      </c>
      <c r="E19" s="13">
        <v>1781545.3</v>
      </c>
      <c r="F19" s="13">
        <v>1868318</v>
      </c>
    </row>
    <row r="20" spans="1:6" ht="15" customHeight="1" x14ac:dyDescent="0.25">
      <c r="A20" s="86" t="s">
        <v>6</v>
      </c>
      <c r="B20" s="5" t="s">
        <v>3</v>
      </c>
      <c r="C20" s="14">
        <v>1148546.32</v>
      </c>
      <c r="D20" s="14">
        <v>1241202.5</v>
      </c>
      <c r="E20" s="14">
        <v>1338938</v>
      </c>
      <c r="F20" s="14">
        <v>1440948</v>
      </c>
    </row>
    <row r="21" spans="1:6" x14ac:dyDescent="0.25">
      <c r="A21" s="86"/>
      <c r="B21" s="5" t="s">
        <v>4</v>
      </c>
      <c r="C21" s="14">
        <v>1150623.53</v>
      </c>
      <c r="D21" s="14">
        <v>1243448.57</v>
      </c>
      <c r="E21" s="14">
        <v>1344272.18</v>
      </c>
      <c r="F21" s="14">
        <v>1458406.41</v>
      </c>
    </row>
    <row r="22" spans="1:6" x14ac:dyDescent="0.25">
      <c r="A22" s="86"/>
      <c r="B22" s="5" t="s">
        <v>5</v>
      </c>
      <c r="C22" s="14">
        <v>41521.15</v>
      </c>
      <c r="D22" s="14">
        <v>59242.23</v>
      </c>
      <c r="E22" s="14">
        <v>76507.92</v>
      </c>
      <c r="F22" s="14">
        <v>91860.47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1336112.44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1300000</v>
      </c>
      <c r="D25" s="12">
        <v>1369427.5</v>
      </c>
      <c r="E25" s="12">
        <v>1435000</v>
      </c>
      <c r="F25" s="12">
        <v>1493404.98</v>
      </c>
    </row>
    <row r="26" spans="1:6" x14ac:dyDescent="0.25">
      <c r="A26" s="95"/>
      <c r="B26" s="4" t="s">
        <v>4</v>
      </c>
      <c r="C26" s="12">
        <v>1303306.96</v>
      </c>
      <c r="D26" s="12">
        <v>1369410.47</v>
      </c>
      <c r="E26" s="12">
        <v>1432535.96</v>
      </c>
      <c r="F26" s="12">
        <v>1498870.36</v>
      </c>
    </row>
    <row r="27" spans="1:6" x14ac:dyDescent="0.25">
      <c r="A27" s="95"/>
      <c r="B27" s="4" t="s">
        <v>5</v>
      </c>
      <c r="C27" s="12">
        <v>40247.5</v>
      </c>
      <c r="D27" s="12">
        <v>44612.94</v>
      </c>
      <c r="E27" s="12">
        <v>52832.01</v>
      </c>
      <c r="F27" s="12">
        <v>72691.64</v>
      </c>
    </row>
    <row r="28" spans="1:6" x14ac:dyDescent="0.25">
      <c r="A28" s="95"/>
      <c r="B28" s="4" t="s">
        <v>9</v>
      </c>
      <c r="C28" s="12">
        <v>1168201</v>
      </c>
      <c r="D28" s="12">
        <v>1294000</v>
      </c>
      <c r="E28" s="12">
        <v>1337921.8999999999</v>
      </c>
      <c r="F28" s="12">
        <v>1362312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1750000</v>
      </c>
    </row>
    <row r="30" spans="1:6" ht="15" customHeight="1" x14ac:dyDescent="0.25">
      <c r="A30" s="96" t="s">
        <v>8</v>
      </c>
      <c r="B30" s="5" t="s">
        <v>3</v>
      </c>
      <c r="C30" s="14">
        <v>-149684.56</v>
      </c>
      <c r="D30" s="14">
        <v>-118319.5</v>
      </c>
      <c r="E30" s="14">
        <v>-81731.5</v>
      </c>
      <c r="F30" s="14">
        <v>-30112.62</v>
      </c>
    </row>
    <row r="31" spans="1:6" x14ac:dyDescent="0.25">
      <c r="A31" s="96"/>
      <c r="B31" s="5" t="s">
        <v>4</v>
      </c>
      <c r="C31" s="14">
        <v>-151705.54999999999</v>
      </c>
      <c r="D31" s="14">
        <v>-118105.02</v>
      </c>
      <c r="E31" s="14">
        <v>-75627.47</v>
      </c>
      <c r="F31" s="14">
        <v>-28520.85</v>
      </c>
    </row>
    <row r="32" spans="1:6" x14ac:dyDescent="0.25">
      <c r="A32" s="96"/>
      <c r="B32" s="5" t="s">
        <v>5</v>
      </c>
      <c r="C32" s="14">
        <v>22060.51</v>
      </c>
      <c r="D32" s="14">
        <v>42475.93</v>
      </c>
      <c r="E32" s="14">
        <v>56126.239999999998</v>
      </c>
      <c r="F32" s="14">
        <v>56464.29</v>
      </c>
    </row>
    <row r="33" spans="1:14" ht="15" customHeight="1" x14ac:dyDescent="0.25">
      <c r="A33" s="96"/>
      <c r="B33" s="5" t="s">
        <v>9</v>
      </c>
      <c r="C33" s="14">
        <v>-224284.59</v>
      </c>
      <c r="D33" s="14">
        <v>-225895.36</v>
      </c>
      <c r="E33" s="14">
        <v>-239284.9</v>
      </c>
      <c r="F33" s="14">
        <v>-141459.31</v>
      </c>
    </row>
    <row r="34" spans="1:14" x14ac:dyDescent="0.25">
      <c r="A34" s="96"/>
      <c r="B34" s="5" t="s">
        <v>10</v>
      </c>
      <c r="C34" s="14">
        <v>-58000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78.7</v>
      </c>
      <c r="E35" s="12">
        <v>81.2</v>
      </c>
      <c r="F35" s="12">
        <v>82.54</v>
      </c>
    </row>
    <row r="36" spans="1:14" x14ac:dyDescent="0.25">
      <c r="A36" s="97"/>
      <c r="B36" s="4" t="s">
        <v>4</v>
      </c>
      <c r="C36" s="12">
        <v>75.760000000000005</v>
      </c>
      <c r="D36" s="12">
        <v>78.86</v>
      </c>
      <c r="E36" s="12">
        <v>81.3</v>
      </c>
      <c r="F36" s="12">
        <v>82.73</v>
      </c>
    </row>
    <row r="37" spans="1:14" x14ac:dyDescent="0.25">
      <c r="A37" s="97"/>
      <c r="B37" s="4" t="s">
        <v>5</v>
      </c>
      <c r="C37" s="12">
        <v>1.66</v>
      </c>
      <c r="D37" s="12">
        <v>2.2400000000000002</v>
      </c>
      <c r="E37" s="12">
        <v>2.95</v>
      </c>
      <c r="F37" s="12">
        <v>3.87</v>
      </c>
    </row>
    <row r="38" spans="1:14" x14ac:dyDescent="0.25">
      <c r="A38" s="97"/>
      <c r="B38" s="4" t="s">
        <v>9</v>
      </c>
      <c r="C38" s="12">
        <v>71.3</v>
      </c>
      <c r="D38" s="12">
        <v>73.3</v>
      </c>
      <c r="E38" s="12">
        <v>75.400000000000006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80</v>
      </c>
      <c r="D39" s="15">
        <v>83.7</v>
      </c>
      <c r="E39" s="15">
        <v>89</v>
      </c>
      <c r="F39" s="15">
        <v>90.1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42795</v>
      </c>
      <c r="D43" s="9">
        <v>42826</v>
      </c>
      <c r="E43" s="9">
        <v>42856</v>
      </c>
      <c r="F43" s="9">
        <v>42887</v>
      </c>
      <c r="G43" s="9">
        <v>42917</v>
      </c>
      <c r="H43" s="9">
        <v>42948</v>
      </c>
      <c r="I43" s="9">
        <v>42979</v>
      </c>
      <c r="J43" s="9">
        <v>43009</v>
      </c>
      <c r="K43" s="9">
        <v>43040</v>
      </c>
      <c r="L43" s="9">
        <v>43070</v>
      </c>
      <c r="M43" s="9">
        <v>43101</v>
      </c>
      <c r="N43" s="9">
        <v>43132</v>
      </c>
    </row>
    <row r="44" spans="1:14" ht="15" customHeight="1" x14ac:dyDescent="0.25">
      <c r="A44" s="94" t="s">
        <v>11</v>
      </c>
      <c r="B44" s="4" t="s">
        <v>3</v>
      </c>
      <c r="C44" s="16">
        <v>100908.8</v>
      </c>
      <c r="D44" s="16">
        <v>117972</v>
      </c>
      <c r="E44" s="16">
        <v>100499.57</v>
      </c>
      <c r="F44" s="16">
        <v>104872</v>
      </c>
      <c r="G44" s="16">
        <v>113972.14</v>
      </c>
      <c r="H44" s="16">
        <v>100122.78</v>
      </c>
      <c r="I44" s="16">
        <v>101388.9</v>
      </c>
      <c r="J44" s="16">
        <v>115757</v>
      </c>
      <c r="K44" s="16">
        <v>108554.94</v>
      </c>
      <c r="L44" s="16">
        <v>135902</v>
      </c>
      <c r="M44" s="16">
        <v>144068.07999999999</v>
      </c>
      <c r="N44" s="16">
        <v>99665.58</v>
      </c>
    </row>
    <row r="45" spans="1:14" x14ac:dyDescent="0.25">
      <c r="A45" s="95"/>
      <c r="B45" s="4" t="s">
        <v>4</v>
      </c>
      <c r="C45" s="16">
        <v>102215.42</v>
      </c>
      <c r="D45" s="16">
        <v>119757.69</v>
      </c>
      <c r="E45" s="16">
        <v>101626.73</v>
      </c>
      <c r="F45" s="16">
        <v>105566.38</v>
      </c>
      <c r="G45" s="16">
        <v>113868.26</v>
      </c>
      <c r="H45" s="16">
        <v>101324.46</v>
      </c>
      <c r="I45" s="16">
        <v>102865.81</v>
      </c>
      <c r="J45" s="16">
        <v>119868.57</v>
      </c>
      <c r="K45" s="16">
        <v>109543.87</v>
      </c>
      <c r="L45" s="16">
        <v>135935.34</v>
      </c>
      <c r="M45" s="16">
        <v>141097.01999999999</v>
      </c>
      <c r="N45" s="16">
        <v>100668.69</v>
      </c>
    </row>
    <row r="46" spans="1:14" x14ac:dyDescent="0.25">
      <c r="A46" s="95"/>
      <c r="B46" s="4" t="s">
        <v>5</v>
      </c>
      <c r="C46" s="16">
        <v>4972.07</v>
      </c>
      <c r="D46" s="16">
        <v>5852.7</v>
      </c>
      <c r="E46" s="16">
        <v>3550.51</v>
      </c>
      <c r="F46" s="16">
        <v>4604</v>
      </c>
      <c r="G46" s="16">
        <v>3498.37</v>
      </c>
      <c r="H46" s="16">
        <v>5228.1000000000004</v>
      </c>
      <c r="I46" s="16">
        <v>4379</v>
      </c>
      <c r="J46" s="16">
        <v>13999.23</v>
      </c>
      <c r="K46" s="16">
        <v>4459.55</v>
      </c>
      <c r="L46" s="16">
        <v>6231.41</v>
      </c>
      <c r="M46" s="16">
        <v>13579.97</v>
      </c>
      <c r="N46" s="16">
        <v>7008.9</v>
      </c>
    </row>
    <row r="47" spans="1:14" ht="15" customHeight="1" x14ac:dyDescent="0.25">
      <c r="A47" s="95"/>
      <c r="B47" s="4" t="s">
        <v>9</v>
      </c>
      <c r="C47" s="16">
        <v>92027</v>
      </c>
      <c r="D47" s="16">
        <v>110977.16</v>
      </c>
      <c r="E47" s="16">
        <v>96346.12</v>
      </c>
      <c r="F47" s="16">
        <v>97452</v>
      </c>
      <c r="G47" s="16">
        <v>106023</v>
      </c>
      <c r="H47" s="16">
        <v>92557.2</v>
      </c>
      <c r="I47" s="16">
        <v>97070</v>
      </c>
      <c r="J47" s="16">
        <v>101404.7</v>
      </c>
      <c r="K47" s="16">
        <v>102140</v>
      </c>
      <c r="L47" s="16">
        <v>113879</v>
      </c>
      <c r="M47" s="16">
        <v>102140</v>
      </c>
      <c r="N47" s="16">
        <v>77676</v>
      </c>
    </row>
    <row r="48" spans="1:14" x14ac:dyDescent="0.25">
      <c r="A48" s="95"/>
      <c r="B48" s="4" t="s">
        <v>10</v>
      </c>
      <c r="C48" s="16">
        <v>121400</v>
      </c>
      <c r="D48" s="16">
        <v>136307.01</v>
      </c>
      <c r="E48" s="16">
        <v>111369</v>
      </c>
      <c r="F48" s="16">
        <v>123957</v>
      </c>
      <c r="G48" s="16">
        <v>121737.93</v>
      </c>
      <c r="H48" s="16">
        <v>115271.88</v>
      </c>
      <c r="I48" s="16">
        <v>116933</v>
      </c>
      <c r="J48" s="16">
        <v>158365</v>
      </c>
      <c r="K48" s="16">
        <v>121227</v>
      </c>
      <c r="L48" s="16">
        <v>151566</v>
      </c>
      <c r="M48" s="16">
        <v>158971.34</v>
      </c>
      <c r="N48" s="16">
        <v>111543.26</v>
      </c>
    </row>
    <row r="49" spans="1:14" ht="15" customHeight="1" x14ac:dyDescent="0.25">
      <c r="A49" s="86" t="s">
        <v>6</v>
      </c>
      <c r="B49" s="5" t="s">
        <v>3</v>
      </c>
      <c r="C49" s="17">
        <v>89430</v>
      </c>
      <c r="D49" s="17">
        <v>107539.19</v>
      </c>
      <c r="E49" s="17">
        <v>83037.820000000007</v>
      </c>
      <c r="F49" s="17">
        <v>89289</v>
      </c>
      <c r="G49" s="17">
        <v>98652.5</v>
      </c>
      <c r="H49" s="17">
        <v>83472.44</v>
      </c>
      <c r="I49" s="17">
        <v>87817.5</v>
      </c>
      <c r="J49" s="17">
        <v>101393.5</v>
      </c>
      <c r="K49" s="17">
        <v>88619</v>
      </c>
      <c r="L49" s="17">
        <v>113440.15</v>
      </c>
      <c r="M49" s="17">
        <v>126349.26</v>
      </c>
      <c r="N49" s="17">
        <v>78840.320000000007</v>
      </c>
    </row>
    <row r="50" spans="1:14" x14ac:dyDescent="0.25">
      <c r="A50" s="86"/>
      <c r="B50" s="5" t="s">
        <v>4</v>
      </c>
      <c r="C50" s="17">
        <v>89279.76</v>
      </c>
      <c r="D50" s="17">
        <v>107193.97</v>
      </c>
      <c r="E50" s="17">
        <v>82302.14</v>
      </c>
      <c r="F50" s="17">
        <v>90276.34</v>
      </c>
      <c r="G50" s="17">
        <v>98128.65</v>
      </c>
      <c r="H50" s="17">
        <v>84094.71</v>
      </c>
      <c r="I50" s="17">
        <v>88875.89</v>
      </c>
      <c r="J50" s="17">
        <v>105013.74</v>
      </c>
      <c r="K50" s="17">
        <v>88023.88</v>
      </c>
      <c r="L50" s="17">
        <v>112337.4</v>
      </c>
      <c r="M50" s="17">
        <v>126026.66</v>
      </c>
      <c r="N50" s="17">
        <v>81031.509999999995</v>
      </c>
    </row>
    <row r="51" spans="1:14" x14ac:dyDescent="0.25">
      <c r="A51" s="86"/>
      <c r="B51" s="5" t="s">
        <v>5</v>
      </c>
      <c r="C51" s="17">
        <v>3281.95</v>
      </c>
      <c r="D51" s="17">
        <v>4284.09</v>
      </c>
      <c r="E51" s="17">
        <v>3166.1</v>
      </c>
      <c r="F51" s="17">
        <v>6375.2</v>
      </c>
      <c r="G51" s="17">
        <v>4403.09</v>
      </c>
      <c r="H51" s="17">
        <v>4636.4799999999996</v>
      </c>
      <c r="I51" s="17">
        <v>4448.41</v>
      </c>
      <c r="J51" s="17">
        <v>12122.83</v>
      </c>
      <c r="K51" s="17">
        <v>6047.43</v>
      </c>
      <c r="L51" s="17">
        <v>9262.99</v>
      </c>
      <c r="M51" s="17">
        <v>6234.87</v>
      </c>
      <c r="N51" s="17">
        <v>6759.11</v>
      </c>
    </row>
    <row r="52" spans="1:14" ht="15" customHeight="1" x14ac:dyDescent="0.25">
      <c r="A52" s="86"/>
      <c r="B52" s="5" t="s">
        <v>9</v>
      </c>
      <c r="C52" s="17">
        <v>77137</v>
      </c>
      <c r="D52" s="17">
        <v>96183</v>
      </c>
      <c r="E52" s="17">
        <v>73942</v>
      </c>
      <c r="F52" s="17">
        <v>80397</v>
      </c>
      <c r="G52" s="17">
        <v>84367.85</v>
      </c>
      <c r="H52" s="17">
        <v>75302</v>
      </c>
      <c r="I52" s="17">
        <v>81825</v>
      </c>
      <c r="J52" s="17">
        <v>88625.3</v>
      </c>
      <c r="K52" s="17">
        <v>76133.399999999994</v>
      </c>
      <c r="L52" s="17">
        <v>89587</v>
      </c>
      <c r="M52" s="17">
        <v>112138</v>
      </c>
      <c r="N52" s="17">
        <v>68724.240000000005</v>
      </c>
    </row>
    <row r="53" spans="1:14" x14ac:dyDescent="0.25">
      <c r="A53" s="86"/>
      <c r="B53" s="5" t="s">
        <v>10</v>
      </c>
      <c r="C53" s="17">
        <v>95423.14</v>
      </c>
      <c r="D53" s="17">
        <v>115741</v>
      </c>
      <c r="E53" s="17">
        <v>87131</v>
      </c>
      <c r="F53" s="17">
        <v>111961</v>
      </c>
      <c r="G53" s="17">
        <v>108592</v>
      </c>
      <c r="H53" s="17">
        <v>92831</v>
      </c>
      <c r="I53" s="17">
        <v>102104.52</v>
      </c>
      <c r="J53" s="17">
        <v>135794.44</v>
      </c>
      <c r="K53" s="17">
        <v>100852</v>
      </c>
      <c r="L53" s="17">
        <v>136317.93</v>
      </c>
      <c r="M53" s="17">
        <v>136657.9</v>
      </c>
      <c r="N53" s="17">
        <v>95000</v>
      </c>
    </row>
    <row r="54" spans="1:14" ht="15" customHeight="1" x14ac:dyDescent="0.25">
      <c r="A54" s="95" t="s">
        <v>7</v>
      </c>
      <c r="B54" s="4" t="s">
        <v>3</v>
      </c>
      <c r="C54" s="16">
        <v>98246.86</v>
      </c>
      <c r="D54" s="16">
        <v>99923.9</v>
      </c>
      <c r="E54" s="16">
        <v>98200</v>
      </c>
      <c r="F54" s="16">
        <v>99788</v>
      </c>
      <c r="G54" s="16">
        <v>116671.2</v>
      </c>
      <c r="H54" s="16">
        <v>102648.61</v>
      </c>
      <c r="I54" s="16">
        <v>113476.01</v>
      </c>
      <c r="J54" s="16">
        <v>99792.54</v>
      </c>
      <c r="K54" s="16">
        <v>116985.84</v>
      </c>
      <c r="L54" s="16">
        <v>145152.29999999999</v>
      </c>
      <c r="M54" s="16">
        <v>112446.74</v>
      </c>
      <c r="N54" s="16">
        <v>101359.74</v>
      </c>
    </row>
    <row r="55" spans="1:14" x14ac:dyDescent="0.25">
      <c r="A55" s="95"/>
      <c r="B55" s="4" t="s">
        <v>4</v>
      </c>
      <c r="C55" s="16">
        <v>97842.49</v>
      </c>
      <c r="D55" s="16">
        <v>100782.31</v>
      </c>
      <c r="E55" s="16">
        <v>98493.39</v>
      </c>
      <c r="F55" s="16">
        <v>99895.55</v>
      </c>
      <c r="G55" s="16">
        <v>116599.89</v>
      </c>
      <c r="H55" s="16">
        <v>102065.91</v>
      </c>
      <c r="I55" s="16">
        <v>112675.31</v>
      </c>
      <c r="J55" s="16">
        <v>101279.43</v>
      </c>
      <c r="K55" s="16">
        <v>116067.27</v>
      </c>
      <c r="L55" s="16">
        <v>143770.95000000001</v>
      </c>
      <c r="M55" s="16">
        <v>112690.98</v>
      </c>
      <c r="N55" s="16">
        <v>101483.98</v>
      </c>
    </row>
    <row r="56" spans="1:14" x14ac:dyDescent="0.25">
      <c r="A56" s="95"/>
      <c r="B56" s="4" t="s">
        <v>5</v>
      </c>
      <c r="C56" s="16">
        <v>2768.77</v>
      </c>
      <c r="D56" s="16">
        <v>4621.53</v>
      </c>
      <c r="E56" s="16">
        <v>2621.92</v>
      </c>
      <c r="F56" s="16">
        <v>2884.61</v>
      </c>
      <c r="G56" s="16">
        <v>3316.84</v>
      </c>
      <c r="H56" s="16">
        <v>4001.35</v>
      </c>
      <c r="I56" s="16">
        <v>4700.87</v>
      </c>
      <c r="J56" s="16">
        <v>6340.85</v>
      </c>
      <c r="K56" s="16">
        <v>6636.74</v>
      </c>
      <c r="L56" s="16">
        <v>16326.34</v>
      </c>
      <c r="M56" s="16">
        <v>9039.57</v>
      </c>
      <c r="N56" s="16">
        <v>6244.97</v>
      </c>
    </row>
    <row r="57" spans="1:14" ht="15" customHeight="1" x14ac:dyDescent="0.25">
      <c r="A57" s="95"/>
      <c r="B57" s="4" t="s">
        <v>9</v>
      </c>
      <c r="C57" s="16">
        <v>89608</v>
      </c>
      <c r="D57" s="16">
        <v>87832</v>
      </c>
      <c r="E57" s="16">
        <v>92973</v>
      </c>
      <c r="F57" s="16">
        <v>95555.61</v>
      </c>
      <c r="G57" s="16">
        <v>110188.15</v>
      </c>
      <c r="H57" s="16">
        <v>89760</v>
      </c>
      <c r="I57" s="16">
        <v>96569</v>
      </c>
      <c r="J57" s="16">
        <v>93239</v>
      </c>
      <c r="K57" s="16">
        <v>96277</v>
      </c>
      <c r="L57" s="16">
        <v>102981</v>
      </c>
      <c r="M57" s="16">
        <v>100810.11</v>
      </c>
      <c r="N57" s="16">
        <v>81096</v>
      </c>
    </row>
    <row r="58" spans="1:14" x14ac:dyDescent="0.25">
      <c r="A58" s="95"/>
      <c r="B58" s="4" t="s">
        <v>10</v>
      </c>
      <c r="C58" s="16">
        <v>105883.43</v>
      </c>
      <c r="D58" s="16">
        <v>113451.54</v>
      </c>
      <c r="E58" s="16">
        <v>103303.45</v>
      </c>
      <c r="F58" s="16">
        <v>107777.51</v>
      </c>
      <c r="G58" s="16">
        <v>124156.18</v>
      </c>
      <c r="H58" s="16">
        <v>110081</v>
      </c>
      <c r="I58" s="16">
        <v>120608</v>
      </c>
      <c r="J58" s="16">
        <v>116989</v>
      </c>
      <c r="K58" s="16">
        <v>131923.78</v>
      </c>
      <c r="L58" s="16">
        <v>176810</v>
      </c>
      <c r="M58" s="16">
        <v>133613</v>
      </c>
      <c r="N58" s="16">
        <v>114000</v>
      </c>
    </row>
    <row r="59" spans="1:14" ht="15" customHeight="1" x14ac:dyDescent="0.25">
      <c r="A59" s="86" t="s">
        <v>8</v>
      </c>
      <c r="B59" s="5" t="s">
        <v>3</v>
      </c>
      <c r="C59" s="17">
        <v>-7937</v>
      </c>
      <c r="D59" s="17">
        <v>6484</v>
      </c>
      <c r="E59" s="17">
        <v>-15466.74</v>
      </c>
      <c r="F59" s="17">
        <v>-11692.93</v>
      </c>
      <c r="G59" s="17">
        <v>-17734.66</v>
      </c>
      <c r="H59" s="17">
        <v>-18827.900000000001</v>
      </c>
      <c r="I59" s="17">
        <v>-25101.119999999999</v>
      </c>
      <c r="J59" s="17">
        <v>-235</v>
      </c>
      <c r="K59" s="17">
        <v>-28262.62</v>
      </c>
      <c r="L59" s="17">
        <v>-33633</v>
      </c>
      <c r="M59" s="17">
        <v>12856.3</v>
      </c>
      <c r="N59" s="17">
        <v>-19313.52</v>
      </c>
    </row>
    <row r="60" spans="1:14" x14ac:dyDescent="0.25">
      <c r="A60" s="86"/>
      <c r="B60" s="5" t="s">
        <v>4</v>
      </c>
      <c r="C60" s="17">
        <v>-8596.81</v>
      </c>
      <c r="D60" s="17">
        <v>6350.21</v>
      </c>
      <c r="E60" s="17">
        <v>-15907.38</v>
      </c>
      <c r="F60" s="17">
        <v>-9715.48</v>
      </c>
      <c r="G60" s="17">
        <v>-18282.04</v>
      </c>
      <c r="H60" s="17">
        <v>-18046.77</v>
      </c>
      <c r="I60" s="17">
        <v>-23919.65</v>
      </c>
      <c r="J60" s="17">
        <v>1736.24</v>
      </c>
      <c r="K60" s="17">
        <v>-27906.09</v>
      </c>
      <c r="L60" s="17">
        <v>-32454.02</v>
      </c>
      <c r="M60" s="17">
        <v>12053.53</v>
      </c>
      <c r="N60" s="17">
        <v>-19654.13</v>
      </c>
    </row>
    <row r="61" spans="1:14" x14ac:dyDescent="0.25">
      <c r="A61" s="86"/>
      <c r="B61" s="5" t="s">
        <v>5</v>
      </c>
      <c r="C61" s="17">
        <v>4042.91</v>
      </c>
      <c r="D61" s="17">
        <v>5517.65</v>
      </c>
      <c r="E61" s="17">
        <v>3692.6</v>
      </c>
      <c r="F61" s="17">
        <v>6414.76</v>
      </c>
      <c r="G61" s="17">
        <v>6183.48</v>
      </c>
      <c r="H61" s="17">
        <v>4941.3100000000004</v>
      </c>
      <c r="I61" s="17">
        <v>5913.45</v>
      </c>
      <c r="J61" s="17">
        <v>14197.36</v>
      </c>
      <c r="K61" s="17">
        <v>9093.8799999999992</v>
      </c>
      <c r="L61" s="17">
        <v>16091.96</v>
      </c>
      <c r="M61" s="17">
        <v>12411.85</v>
      </c>
      <c r="N61" s="17">
        <v>6821.26</v>
      </c>
    </row>
    <row r="62" spans="1:14" x14ac:dyDescent="0.25">
      <c r="A62" s="86"/>
      <c r="B62" s="5" t="s">
        <v>9</v>
      </c>
      <c r="C62" s="17">
        <v>-21640</v>
      </c>
      <c r="D62" s="17">
        <v>-8735.93</v>
      </c>
      <c r="E62" s="17">
        <v>-24318.11</v>
      </c>
      <c r="F62" s="17">
        <v>-18358.11</v>
      </c>
      <c r="G62" s="17">
        <v>-36093.33</v>
      </c>
      <c r="H62" s="17">
        <v>-28769</v>
      </c>
      <c r="I62" s="17">
        <v>-32792</v>
      </c>
      <c r="J62" s="17">
        <v>-31624.05</v>
      </c>
      <c r="K62" s="17">
        <v>-46553.5</v>
      </c>
      <c r="L62" s="17">
        <v>-60000</v>
      </c>
      <c r="M62" s="17">
        <v>-17201</v>
      </c>
      <c r="N62" s="17">
        <v>-35545.019999999997</v>
      </c>
    </row>
    <row r="63" spans="1:14" ht="15.75" thickBot="1" x14ac:dyDescent="0.3">
      <c r="A63" s="87"/>
      <c r="B63" s="6" t="s">
        <v>10</v>
      </c>
      <c r="C63" s="18">
        <v>2088</v>
      </c>
      <c r="D63" s="18">
        <v>18839</v>
      </c>
      <c r="E63" s="18">
        <v>-9463</v>
      </c>
      <c r="F63" s="18">
        <v>11751</v>
      </c>
      <c r="G63" s="18">
        <v>-1688</v>
      </c>
      <c r="H63" s="18">
        <v>-7356</v>
      </c>
      <c r="I63" s="18">
        <v>-8887</v>
      </c>
      <c r="J63" s="18">
        <v>41046</v>
      </c>
      <c r="K63" s="18">
        <v>-12030</v>
      </c>
      <c r="L63" s="18">
        <v>-2283.84</v>
      </c>
      <c r="M63" s="18">
        <v>29097.9</v>
      </c>
      <c r="N63" s="18">
        <v>-4282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42826</v>
      </c>
      <c r="C10" s="3"/>
    </row>
    <row r="11" spans="1:6" ht="15.75" x14ac:dyDescent="0.25">
      <c r="A11" s="1" t="s">
        <v>0</v>
      </c>
      <c r="B11" s="2">
        <v>42826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1344269.82</v>
      </c>
      <c r="D15" s="11">
        <v>1448667.2</v>
      </c>
      <c r="E15" s="11">
        <v>1564319.68</v>
      </c>
      <c r="F15" s="11">
        <v>1690008.43</v>
      </c>
    </row>
    <row r="16" spans="1:6" x14ac:dyDescent="0.25">
      <c r="A16" s="95"/>
      <c r="B16" s="12" t="s">
        <v>4</v>
      </c>
      <c r="C16" s="13">
        <v>1346471.88</v>
      </c>
      <c r="D16" s="13">
        <v>1447599.75</v>
      </c>
      <c r="E16" s="13">
        <v>1561435.99</v>
      </c>
      <c r="F16" s="13">
        <v>1683151.86</v>
      </c>
    </row>
    <row r="17" spans="1:6" x14ac:dyDescent="0.25">
      <c r="A17" s="95"/>
      <c r="B17" s="12" t="s">
        <v>5</v>
      </c>
      <c r="C17" s="13">
        <v>37220.980000000003</v>
      </c>
      <c r="D17" s="13">
        <v>52289.98</v>
      </c>
      <c r="E17" s="13">
        <v>58310.12</v>
      </c>
      <c r="F17" s="13">
        <v>60843.39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1376916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1146009.3600000001</v>
      </c>
      <c r="D20" s="14">
        <v>1233217</v>
      </c>
      <c r="E20" s="14">
        <v>1329796</v>
      </c>
      <c r="F20" s="14">
        <v>1434940.5</v>
      </c>
    </row>
    <row r="21" spans="1:6" x14ac:dyDescent="0.25">
      <c r="A21" s="86"/>
      <c r="B21" s="5" t="s">
        <v>4</v>
      </c>
      <c r="C21" s="14">
        <v>1147612.76</v>
      </c>
      <c r="D21" s="14">
        <v>1237303.0900000001</v>
      </c>
      <c r="E21" s="14">
        <v>1341611.6000000001</v>
      </c>
      <c r="F21" s="14">
        <v>1443352.82</v>
      </c>
    </row>
    <row r="22" spans="1:6" x14ac:dyDescent="0.25">
      <c r="A22" s="86"/>
      <c r="B22" s="5" t="s">
        <v>5</v>
      </c>
      <c r="C22" s="14">
        <v>22492.42</v>
      </c>
      <c r="D22" s="14">
        <v>31651.55</v>
      </c>
      <c r="E22" s="14">
        <v>47383.14</v>
      </c>
      <c r="F22" s="14">
        <v>61061.68</v>
      </c>
    </row>
    <row r="23" spans="1:6" x14ac:dyDescent="0.25">
      <c r="A23" s="86"/>
      <c r="B23" s="5" t="s">
        <v>9</v>
      </c>
      <c r="C23" s="14">
        <v>1105118</v>
      </c>
      <c r="D23" s="14">
        <v>1175325.6200000001</v>
      </c>
      <c r="E23" s="14">
        <v>1242178.77</v>
      </c>
      <c r="F23" s="14">
        <v>1339264.3899999999</v>
      </c>
    </row>
    <row r="24" spans="1:6" x14ac:dyDescent="0.25">
      <c r="A24" s="86"/>
      <c r="B24" s="5" t="s">
        <v>10</v>
      </c>
      <c r="C24" s="14">
        <v>1219568.3999999999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1295049</v>
      </c>
      <c r="D25" s="12">
        <v>1360505.67</v>
      </c>
      <c r="E25" s="12">
        <v>1427659.1</v>
      </c>
      <c r="F25" s="12">
        <v>1492113</v>
      </c>
    </row>
    <row r="26" spans="1:6" x14ac:dyDescent="0.25">
      <c r="A26" s="95"/>
      <c r="B26" s="4" t="s">
        <v>4</v>
      </c>
      <c r="C26" s="12">
        <v>1295876.08</v>
      </c>
      <c r="D26" s="12">
        <v>1360929.14</v>
      </c>
      <c r="E26" s="12">
        <v>1420532.07</v>
      </c>
      <c r="F26" s="12">
        <v>1483933.26</v>
      </c>
    </row>
    <row r="27" spans="1:6" x14ac:dyDescent="0.25">
      <c r="A27" s="95"/>
      <c r="B27" s="4" t="s">
        <v>5</v>
      </c>
      <c r="C27" s="12">
        <v>24083.87</v>
      </c>
      <c r="D27" s="12">
        <v>30383.26</v>
      </c>
      <c r="E27" s="12">
        <v>31601.4</v>
      </c>
      <c r="F27" s="12">
        <v>44823.55</v>
      </c>
    </row>
    <row r="28" spans="1:6" x14ac:dyDescent="0.25">
      <c r="A28" s="95"/>
      <c r="B28" s="4" t="s">
        <v>9</v>
      </c>
      <c r="C28" s="12">
        <v>1244863</v>
      </c>
      <c r="D28" s="12">
        <v>1297924</v>
      </c>
      <c r="E28" s="12">
        <v>1335714.1000000001</v>
      </c>
      <c r="F28" s="12">
        <v>1360059.2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1478514.38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-147049.97</v>
      </c>
      <c r="D30" s="14">
        <v>-123606.36</v>
      </c>
      <c r="E30" s="14">
        <v>-81829.02</v>
      </c>
      <c r="F30" s="14">
        <v>-38134.379999999997</v>
      </c>
    </row>
    <row r="31" spans="1:6" x14ac:dyDescent="0.25">
      <c r="A31" s="96"/>
      <c r="B31" s="5" t="s">
        <v>4</v>
      </c>
      <c r="C31" s="14">
        <v>-148563.26999999999</v>
      </c>
      <c r="D31" s="14">
        <v>-119882.46</v>
      </c>
      <c r="E31" s="14">
        <v>-79509.679999999993</v>
      </c>
      <c r="F31" s="14">
        <v>-30361.7</v>
      </c>
    </row>
    <row r="32" spans="1:6" x14ac:dyDescent="0.25">
      <c r="A32" s="96"/>
      <c r="B32" s="5" t="s">
        <v>5</v>
      </c>
      <c r="C32" s="14">
        <v>13281.74</v>
      </c>
      <c r="D32" s="14">
        <v>24716.7</v>
      </c>
      <c r="E32" s="14">
        <v>36724.550000000003</v>
      </c>
      <c r="F32" s="14">
        <v>56024.95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-180286.15</v>
      </c>
      <c r="E33" s="14">
        <v>-153003.45000000001</v>
      </c>
      <c r="F33" s="14">
        <v>-127390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75.42</v>
      </c>
      <c r="D35" s="12">
        <v>78.53</v>
      </c>
      <c r="E35" s="12">
        <v>81</v>
      </c>
      <c r="F35" s="12">
        <v>82.79</v>
      </c>
    </row>
    <row r="36" spans="1:14" x14ac:dyDescent="0.25">
      <c r="A36" s="97"/>
      <c r="B36" s="4" t="s">
        <v>4</v>
      </c>
      <c r="C36" s="12">
        <v>75.62</v>
      </c>
      <c r="D36" s="12">
        <v>78.56</v>
      </c>
      <c r="E36" s="12">
        <v>81.400000000000006</v>
      </c>
      <c r="F36" s="12">
        <v>83.11</v>
      </c>
    </row>
    <row r="37" spans="1:14" x14ac:dyDescent="0.25">
      <c r="A37" s="97"/>
      <c r="B37" s="4" t="s">
        <v>5</v>
      </c>
      <c r="C37" s="12">
        <v>1.44</v>
      </c>
      <c r="D37" s="12">
        <v>1.93</v>
      </c>
      <c r="E37" s="12">
        <v>2.61</v>
      </c>
      <c r="F37" s="12">
        <v>3.43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77.099999999999994</v>
      </c>
      <c r="F38" s="12">
        <v>75.099999999999994</v>
      </c>
    </row>
    <row r="39" spans="1:14" ht="15.75" thickBot="1" x14ac:dyDescent="0.3">
      <c r="A39" s="98"/>
      <c r="B39" s="7" t="s">
        <v>10</v>
      </c>
      <c r="C39" s="15">
        <v>79.17</v>
      </c>
      <c r="D39" s="15">
        <v>83.25</v>
      </c>
      <c r="E39" s="15">
        <v>89</v>
      </c>
      <c r="F39" s="15">
        <v>91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42826</v>
      </c>
      <c r="D43" s="9">
        <v>42856</v>
      </c>
      <c r="E43" s="9">
        <v>42887</v>
      </c>
      <c r="F43" s="9">
        <v>42917</v>
      </c>
      <c r="G43" s="9">
        <v>42948</v>
      </c>
      <c r="H43" s="9">
        <v>42979</v>
      </c>
      <c r="I43" s="9">
        <v>43009</v>
      </c>
      <c r="J43" s="9">
        <v>43040</v>
      </c>
      <c r="K43" s="9">
        <v>43070</v>
      </c>
      <c r="L43" s="9">
        <v>43101</v>
      </c>
      <c r="M43" s="9">
        <v>43132</v>
      </c>
      <c r="N43" s="9">
        <v>43160</v>
      </c>
    </row>
    <row r="44" spans="1:14" ht="15" customHeight="1" x14ac:dyDescent="0.25">
      <c r="A44" s="94" t="s">
        <v>11</v>
      </c>
      <c r="B44" s="4" t="s">
        <v>3</v>
      </c>
      <c r="C44" s="16">
        <v>117738.53</v>
      </c>
      <c r="D44" s="16">
        <v>100616.5</v>
      </c>
      <c r="E44" s="16">
        <v>104184.68</v>
      </c>
      <c r="F44" s="16">
        <v>114255</v>
      </c>
      <c r="G44" s="16">
        <v>99746</v>
      </c>
      <c r="H44" s="16">
        <v>101418.04</v>
      </c>
      <c r="I44" s="16">
        <v>116328.46</v>
      </c>
      <c r="J44" s="16">
        <v>108404.5</v>
      </c>
      <c r="K44" s="16">
        <v>135990.04999999999</v>
      </c>
      <c r="L44" s="16">
        <v>146978.35999999999</v>
      </c>
      <c r="M44" s="16">
        <v>101055.75</v>
      </c>
      <c r="N44" s="16">
        <v>108743.05</v>
      </c>
    </row>
    <row r="45" spans="1:14" x14ac:dyDescent="0.25">
      <c r="A45" s="95"/>
      <c r="B45" s="4" t="s">
        <v>4</v>
      </c>
      <c r="C45" s="16">
        <v>119713.86</v>
      </c>
      <c r="D45" s="16">
        <v>101380.91</v>
      </c>
      <c r="E45" s="16">
        <v>104884.91</v>
      </c>
      <c r="F45" s="16">
        <v>116149.77</v>
      </c>
      <c r="G45" s="16">
        <v>101354.4</v>
      </c>
      <c r="H45" s="16">
        <v>102916.86</v>
      </c>
      <c r="I45" s="16">
        <v>117972.27</v>
      </c>
      <c r="J45" s="16">
        <v>109481.26</v>
      </c>
      <c r="K45" s="16">
        <v>136355.43</v>
      </c>
      <c r="L45" s="16">
        <v>144182.92000000001</v>
      </c>
      <c r="M45" s="16">
        <v>101588.33</v>
      </c>
      <c r="N45" s="16">
        <v>109009.32</v>
      </c>
    </row>
    <row r="46" spans="1:14" x14ac:dyDescent="0.25">
      <c r="A46" s="95"/>
      <c r="B46" s="4" t="s">
        <v>5</v>
      </c>
      <c r="C46" s="16">
        <v>4982.68</v>
      </c>
      <c r="D46" s="16">
        <v>2939.85</v>
      </c>
      <c r="E46" s="16">
        <v>3853.54</v>
      </c>
      <c r="F46" s="16">
        <v>6343.15</v>
      </c>
      <c r="G46" s="16">
        <v>5498.47</v>
      </c>
      <c r="H46" s="16">
        <v>4998.6400000000003</v>
      </c>
      <c r="I46" s="16">
        <v>11256.34</v>
      </c>
      <c r="J46" s="16">
        <v>4175.93</v>
      </c>
      <c r="K46" s="16">
        <v>5759.22</v>
      </c>
      <c r="L46" s="16">
        <v>11800.79</v>
      </c>
      <c r="M46" s="16">
        <v>4215.92</v>
      </c>
      <c r="N46" s="16">
        <v>5274.03</v>
      </c>
    </row>
    <row r="47" spans="1:14" ht="15" customHeight="1" x14ac:dyDescent="0.25">
      <c r="A47" s="95"/>
      <c r="B47" s="4" t="s">
        <v>9</v>
      </c>
      <c r="C47" s="16">
        <v>113836.54</v>
      </c>
      <c r="D47" s="16">
        <v>95769.43</v>
      </c>
      <c r="E47" s="16">
        <v>97522</v>
      </c>
      <c r="F47" s="16">
        <v>106203</v>
      </c>
      <c r="G47" s="16">
        <v>94452.4</v>
      </c>
      <c r="H47" s="16">
        <v>95750.11</v>
      </c>
      <c r="I47" s="16">
        <v>102140</v>
      </c>
      <c r="J47" s="16">
        <v>102140</v>
      </c>
      <c r="K47" s="16">
        <v>113399.83</v>
      </c>
      <c r="L47" s="16">
        <v>103692</v>
      </c>
      <c r="M47" s="16">
        <v>94047.96</v>
      </c>
      <c r="N47" s="16">
        <v>94710</v>
      </c>
    </row>
    <row r="48" spans="1:14" x14ac:dyDescent="0.25">
      <c r="A48" s="95"/>
      <c r="B48" s="4" t="s">
        <v>10</v>
      </c>
      <c r="C48" s="16">
        <v>133398.6</v>
      </c>
      <c r="D48" s="16">
        <v>111015</v>
      </c>
      <c r="E48" s="16">
        <v>119208</v>
      </c>
      <c r="F48" s="16">
        <v>133925</v>
      </c>
      <c r="G48" s="16">
        <v>117244.88</v>
      </c>
      <c r="H48" s="16">
        <v>120780</v>
      </c>
      <c r="I48" s="16">
        <v>152863</v>
      </c>
      <c r="J48" s="16">
        <v>121227</v>
      </c>
      <c r="K48" s="16">
        <v>151566</v>
      </c>
      <c r="L48" s="16">
        <v>158999.16</v>
      </c>
      <c r="M48" s="16">
        <v>111285.54</v>
      </c>
      <c r="N48" s="16">
        <v>119261.84</v>
      </c>
    </row>
    <row r="49" spans="1:14" ht="15" customHeight="1" x14ac:dyDescent="0.25">
      <c r="A49" s="86" t="s">
        <v>6</v>
      </c>
      <c r="B49" s="5" t="s">
        <v>3</v>
      </c>
      <c r="C49" s="17">
        <v>107128.5</v>
      </c>
      <c r="D49" s="17">
        <v>82632.800000000003</v>
      </c>
      <c r="E49" s="17">
        <v>88261.27</v>
      </c>
      <c r="F49" s="17">
        <v>98964</v>
      </c>
      <c r="G49" s="17">
        <v>83073.100000000006</v>
      </c>
      <c r="H49" s="17">
        <v>87816</v>
      </c>
      <c r="I49" s="17">
        <v>100745</v>
      </c>
      <c r="J49" s="17">
        <v>88677.3</v>
      </c>
      <c r="K49" s="17">
        <v>113267.95</v>
      </c>
      <c r="L49" s="17">
        <v>125242.04</v>
      </c>
      <c r="M49" s="17">
        <v>78256.62</v>
      </c>
      <c r="N49" s="17">
        <v>94524.44</v>
      </c>
    </row>
    <row r="50" spans="1:14" x14ac:dyDescent="0.25">
      <c r="A50" s="86"/>
      <c r="B50" s="5" t="s">
        <v>4</v>
      </c>
      <c r="C50" s="17">
        <v>107068.14</v>
      </c>
      <c r="D50" s="17">
        <v>82228.92</v>
      </c>
      <c r="E50" s="17">
        <v>88516.45</v>
      </c>
      <c r="F50" s="17">
        <v>100495.13</v>
      </c>
      <c r="G50" s="17">
        <v>83223.460000000006</v>
      </c>
      <c r="H50" s="17">
        <v>88333.23</v>
      </c>
      <c r="I50" s="17">
        <v>103212.87</v>
      </c>
      <c r="J50" s="17">
        <v>88652.05</v>
      </c>
      <c r="K50" s="17">
        <v>111543.81</v>
      </c>
      <c r="L50" s="17">
        <v>125689.44</v>
      </c>
      <c r="M50" s="17">
        <v>78178.539999999994</v>
      </c>
      <c r="N50" s="17">
        <v>94487.87</v>
      </c>
    </row>
    <row r="51" spans="1:14" x14ac:dyDescent="0.25">
      <c r="A51" s="86"/>
      <c r="B51" s="5" t="s">
        <v>5</v>
      </c>
      <c r="C51" s="17">
        <v>3590.43</v>
      </c>
      <c r="D51" s="17">
        <v>3104.08</v>
      </c>
      <c r="E51" s="17">
        <v>4298.6499999999996</v>
      </c>
      <c r="F51" s="17">
        <v>5668.97</v>
      </c>
      <c r="G51" s="17">
        <v>5118.75</v>
      </c>
      <c r="H51" s="17">
        <v>4223.21</v>
      </c>
      <c r="I51" s="17">
        <v>11442.81</v>
      </c>
      <c r="J51" s="17">
        <v>6796.45</v>
      </c>
      <c r="K51" s="17">
        <v>9579.1200000000008</v>
      </c>
      <c r="L51" s="17">
        <v>6109.37</v>
      </c>
      <c r="M51" s="17">
        <v>3388.28</v>
      </c>
      <c r="N51" s="17">
        <v>4604.07</v>
      </c>
    </row>
    <row r="52" spans="1:14" ht="15" customHeight="1" x14ac:dyDescent="0.25">
      <c r="A52" s="86"/>
      <c r="B52" s="5" t="s">
        <v>9</v>
      </c>
      <c r="C52" s="17">
        <v>97470.93</v>
      </c>
      <c r="D52" s="17">
        <v>76160</v>
      </c>
      <c r="E52" s="17">
        <v>79956.479999999996</v>
      </c>
      <c r="F52" s="17">
        <v>91816</v>
      </c>
      <c r="G52" s="17">
        <v>74733.5</v>
      </c>
      <c r="H52" s="17">
        <v>80763</v>
      </c>
      <c r="I52" s="17">
        <v>84391.9</v>
      </c>
      <c r="J52" s="17">
        <v>74538</v>
      </c>
      <c r="K52" s="17">
        <v>85128.15</v>
      </c>
      <c r="L52" s="17">
        <v>112138</v>
      </c>
      <c r="M52" s="17">
        <v>71294.02</v>
      </c>
      <c r="N52" s="17">
        <v>85070.17</v>
      </c>
    </row>
    <row r="53" spans="1:14" x14ac:dyDescent="0.25">
      <c r="A53" s="86"/>
      <c r="B53" s="5" t="s">
        <v>10</v>
      </c>
      <c r="C53" s="17">
        <v>115283.47</v>
      </c>
      <c r="D53" s="17">
        <v>89448.320000000007</v>
      </c>
      <c r="E53" s="17">
        <v>104980</v>
      </c>
      <c r="F53" s="17">
        <v>117343.74</v>
      </c>
      <c r="G53" s="17">
        <v>92831</v>
      </c>
      <c r="H53" s="17">
        <v>101495.8</v>
      </c>
      <c r="I53" s="17">
        <v>135803</v>
      </c>
      <c r="J53" s="17">
        <v>106729</v>
      </c>
      <c r="K53" s="17">
        <v>127400</v>
      </c>
      <c r="L53" s="17">
        <v>137772.29</v>
      </c>
      <c r="M53" s="17">
        <v>84428.9</v>
      </c>
      <c r="N53" s="17">
        <v>103638.19</v>
      </c>
    </row>
    <row r="54" spans="1:14" ht="15" customHeight="1" x14ac:dyDescent="0.25">
      <c r="A54" s="95" t="s">
        <v>7</v>
      </c>
      <c r="B54" s="4" t="s">
        <v>3</v>
      </c>
      <c r="C54" s="16">
        <v>100250.07</v>
      </c>
      <c r="D54" s="16">
        <v>98195.48</v>
      </c>
      <c r="E54" s="16">
        <v>99750</v>
      </c>
      <c r="F54" s="16">
        <v>115858.78</v>
      </c>
      <c r="G54" s="16">
        <v>102416.2</v>
      </c>
      <c r="H54" s="16">
        <v>113000</v>
      </c>
      <c r="I54" s="16">
        <v>99352.98</v>
      </c>
      <c r="J54" s="16">
        <v>117033.03</v>
      </c>
      <c r="K54" s="16">
        <v>143288.92000000001</v>
      </c>
      <c r="L54" s="16">
        <v>108795</v>
      </c>
      <c r="M54" s="16">
        <v>100080</v>
      </c>
      <c r="N54" s="16">
        <v>102050</v>
      </c>
    </row>
    <row r="55" spans="1:14" x14ac:dyDescent="0.25">
      <c r="A55" s="95"/>
      <c r="B55" s="4" t="s">
        <v>4</v>
      </c>
      <c r="C55" s="16">
        <v>101062.29</v>
      </c>
      <c r="D55" s="16">
        <v>98408.88</v>
      </c>
      <c r="E55" s="16">
        <v>99785.97</v>
      </c>
      <c r="F55" s="16">
        <v>116009.24</v>
      </c>
      <c r="G55" s="16">
        <v>102272.91</v>
      </c>
      <c r="H55" s="16">
        <v>112593.67</v>
      </c>
      <c r="I55" s="16">
        <v>101334.62</v>
      </c>
      <c r="J55" s="16">
        <v>116739.18</v>
      </c>
      <c r="K55" s="16">
        <v>144425.19</v>
      </c>
      <c r="L55" s="16">
        <v>110634.27</v>
      </c>
      <c r="M55" s="16">
        <v>100090.58</v>
      </c>
      <c r="N55" s="16">
        <v>102014.46</v>
      </c>
    </row>
    <row r="56" spans="1:14" x14ac:dyDescent="0.25">
      <c r="A56" s="95"/>
      <c r="B56" s="4" t="s">
        <v>5</v>
      </c>
      <c r="C56" s="16">
        <v>4522.2</v>
      </c>
      <c r="D56" s="16">
        <v>2986.28</v>
      </c>
      <c r="E56" s="16">
        <v>3371.9</v>
      </c>
      <c r="F56" s="16">
        <v>5447.74</v>
      </c>
      <c r="G56" s="16">
        <v>3644.24</v>
      </c>
      <c r="H56" s="16">
        <v>4459.34</v>
      </c>
      <c r="I56" s="16">
        <v>6952.73</v>
      </c>
      <c r="J56" s="16">
        <v>5831.37</v>
      </c>
      <c r="K56" s="16">
        <v>15859.92</v>
      </c>
      <c r="L56" s="16">
        <v>8331.2800000000007</v>
      </c>
      <c r="M56" s="16">
        <v>3657.56</v>
      </c>
      <c r="N56" s="16">
        <v>3045.21</v>
      </c>
    </row>
    <row r="57" spans="1:14" ht="15" customHeight="1" x14ac:dyDescent="0.25">
      <c r="A57" s="95"/>
      <c r="B57" s="4" t="s">
        <v>9</v>
      </c>
      <c r="C57" s="16">
        <v>93352</v>
      </c>
      <c r="D57" s="16">
        <v>91628</v>
      </c>
      <c r="E57" s="16">
        <v>92416</v>
      </c>
      <c r="F57" s="16">
        <v>101446</v>
      </c>
      <c r="G57" s="16">
        <v>91282</v>
      </c>
      <c r="H57" s="16">
        <v>96569</v>
      </c>
      <c r="I57" s="16">
        <v>91342</v>
      </c>
      <c r="J57" s="16">
        <v>98631</v>
      </c>
      <c r="K57" s="16">
        <v>102981</v>
      </c>
      <c r="L57" s="16">
        <v>100123</v>
      </c>
      <c r="M57" s="16">
        <v>91518</v>
      </c>
      <c r="N57" s="16">
        <v>94563</v>
      </c>
    </row>
    <row r="58" spans="1:14" x14ac:dyDescent="0.25">
      <c r="A58" s="95"/>
      <c r="B58" s="4" t="s">
        <v>10</v>
      </c>
      <c r="C58" s="16">
        <v>114562.2</v>
      </c>
      <c r="D58" s="16">
        <v>105660.27</v>
      </c>
      <c r="E58" s="16">
        <v>108906.17</v>
      </c>
      <c r="F58" s="16">
        <v>132217.20000000001</v>
      </c>
      <c r="G58" s="16">
        <v>113139</v>
      </c>
      <c r="H58" s="16">
        <v>123959</v>
      </c>
      <c r="I58" s="16">
        <v>120179.3</v>
      </c>
      <c r="J58" s="16">
        <v>131923.78</v>
      </c>
      <c r="K58" s="16">
        <v>176810</v>
      </c>
      <c r="L58" s="16">
        <v>135124.24</v>
      </c>
      <c r="M58" s="16">
        <v>111028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6900</v>
      </c>
      <c r="D59" s="17">
        <v>-15378</v>
      </c>
      <c r="E59" s="17">
        <v>-11530.05</v>
      </c>
      <c r="F59" s="17">
        <v>-16500</v>
      </c>
      <c r="G59" s="17">
        <v>-18461.830000000002</v>
      </c>
      <c r="H59" s="17">
        <v>-25000</v>
      </c>
      <c r="I59" s="17">
        <v>-323.85000000000002</v>
      </c>
      <c r="J59" s="17">
        <v>-27901.200000000001</v>
      </c>
      <c r="K59" s="17">
        <v>-31376</v>
      </c>
      <c r="L59" s="17">
        <v>14878.9</v>
      </c>
      <c r="M59" s="17">
        <v>-22210.97</v>
      </c>
      <c r="N59" s="17">
        <v>-7808</v>
      </c>
    </row>
    <row r="60" spans="1:14" x14ac:dyDescent="0.25">
      <c r="A60" s="86"/>
      <c r="B60" s="5" t="s">
        <v>4</v>
      </c>
      <c r="C60" s="17">
        <v>5954.92</v>
      </c>
      <c r="D60" s="17">
        <v>-16176.82</v>
      </c>
      <c r="E60" s="17">
        <v>-11755.02</v>
      </c>
      <c r="F60" s="17">
        <v>-15494.1</v>
      </c>
      <c r="G60" s="17">
        <v>-18660.419999999998</v>
      </c>
      <c r="H60" s="17">
        <v>-24378.77</v>
      </c>
      <c r="I60" s="17">
        <v>401.75</v>
      </c>
      <c r="J60" s="17">
        <v>-27952.01</v>
      </c>
      <c r="K60" s="17">
        <v>-33326.83</v>
      </c>
      <c r="L60" s="17">
        <v>14190.54</v>
      </c>
      <c r="M60" s="17">
        <v>-21329.360000000001</v>
      </c>
      <c r="N60" s="17">
        <v>-7797.48</v>
      </c>
    </row>
    <row r="61" spans="1:14" x14ac:dyDescent="0.25">
      <c r="A61" s="86"/>
      <c r="B61" s="5" t="s">
        <v>5</v>
      </c>
      <c r="C61" s="17">
        <v>4869.99</v>
      </c>
      <c r="D61" s="17">
        <v>3745.91</v>
      </c>
      <c r="E61" s="17">
        <v>4049.47</v>
      </c>
      <c r="F61" s="17">
        <v>7642.48</v>
      </c>
      <c r="G61" s="17">
        <v>6112.26</v>
      </c>
      <c r="H61" s="17">
        <v>5233.03</v>
      </c>
      <c r="I61" s="17">
        <v>14338.63</v>
      </c>
      <c r="J61" s="17">
        <v>8956.2800000000007</v>
      </c>
      <c r="K61" s="17">
        <v>15431.95</v>
      </c>
      <c r="L61" s="17">
        <v>11873.34</v>
      </c>
      <c r="M61" s="17">
        <v>4227.1499999999996</v>
      </c>
      <c r="N61" s="17">
        <v>4437.54</v>
      </c>
    </row>
    <row r="62" spans="1:14" x14ac:dyDescent="0.25">
      <c r="A62" s="86"/>
      <c r="B62" s="5" t="s">
        <v>9</v>
      </c>
      <c r="C62" s="17">
        <v>-5717.4</v>
      </c>
      <c r="D62" s="17">
        <v>-26311.65</v>
      </c>
      <c r="E62" s="17">
        <v>-19950</v>
      </c>
      <c r="F62" s="17">
        <v>-35751.9</v>
      </c>
      <c r="G62" s="17">
        <v>-30343.4</v>
      </c>
      <c r="H62" s="17">
        <v>-36142</v>
      </c>
      <c r="I62" s="17">
        <v>-31624.05</v>
      </c>
      <c r="J62" s="17">
        <v>-48242</v>
      </c>
      <c r="K62" s="17">
        <v>-67664</v>
      </c>
      <c r="L62" s="17">
        <v>-17201</v>
      </c>
      <c r="M62" s="17">
        <v>-33154.959999999999</v>
      </c>
      <c r="N62" s="17">
        <v>-17201</v>
      </c>
    </row>
    <row r="63" spans="1:14" ht="15.75" thickBot="1" x14ac:dyDescent="0.3">
      <c r="A63" s="87"/>
      <c r="B63" s="6" t="s">
        <v>10</v>
      </c>
      <c r="C63" s="18">
        <v>15176</v>
      </c>
      <c r="D63" s="18">
        <v>-10037.89</v>
      </c>
      <c r="E63" s="18">
        <v>-2916.04</v>
      </c>
      <c r="F63" s="18">
        <v>1433.1</v>
      </c>
      <c r="G63" s="18">
        <v>-683.55</v>
      </c>
      <c r="H63" s="18">
        <v>-8887</v>
      </c>
      <c r="I63" s="18">
        <v>41169</v>
      </c>
      <c r="J63" s="18">
        <v>-12608</v>
      </c>
      <c r="K63" s="18">
        <v>-2580</v>
      </c>
      <c r="L63" s="18">
        <v>30994</v>
      </c>
      <c r="M63" s="18">
        <v>-13144.7</v>
      </c>
      <c r="N63" s="18">
        <v>-276.17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42856</v>
      </c>
      <c r="C10" s="3"/>
    </row>
    <row r="11" spans="1:6" ht="15.75" x14ac:dyDescent="0.25">
      <c r="A11" s="1" t="s">
        <v>0</v>
      </c>
      <c r="B11" s="2">
        <v>42856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1341732</v>
      </c>
      <c r="D15" s="11">
        <v>1442636.95</v>
      </c>
      <c r="E15" s="11">
        <v>1561105.44</v>
      </c>
      <c r="F15" s="11">
        <v>1689451.93</v>
      </c>
    </row>
    <row r="16" spans="1:6" x14ac:dyDescent="0.25">
      <c r="A16" s="95"/>
      <c r="B16" s="12" t="s">
        <v>4</v>
      </c>
      <c r="C16" s="13">
        <v>1342202.01</v>
      </c>
      <c r="D16" s="13">
        <v>1441198.25</v>
      </c>
      <c r="E16" s="13">
        <v>1559133.73</v>
      </c>
      <c r="F16" s="13">
        <v>1673442.33</v>
      </c>
    </row>
    <row r="17" spans="1:6" x14ac:dyDescent="0.25">
      <c r="A17" s="95"/>
      <c r="B17" s="12" t="s">
        <v>5</v>
      </c>
      <c r="C17" s="13">
        <v>40176.17</v>
      </c>
      <c r="D17" s="13">
        <v>53050.75</v>
      </c>
      <c r="E17" s="13">
        <v>51139.46</v>
      </c>
      <c r="F17" s="13">
        <v>74090.44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1411336.74</v>
      </c>
      <c r="F18" s="13">
        <v>1461936.15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1144350</v>
      </c>
      <c r="D20" s="14">
        <v>1228034.5</v>
      </c>
      <c r="E20" s="14">
        <v>1334056.6000000001</v>
      </c>
      <c r="F20" s="14">
        <v>1431270.6</v>
      </c>
    </row>
    <row r="21" spans="1:6" x14ac:dyDescent="0.25">
      <c r="A21" s="86"/>
      <c r="B21" s="5" t="s">
        <v>4</v>
      </c>
      <c r="C21" s="14">
        <v>1144301.49</v>
      </c>
      <c r="D21" s="14">
        <v>1230392.97</v>
      </c>
      <c r="E21" s="14">
        <v>1335138.1000000001</v>
      </c>
      <c r="F21" s="14">
        <v>1438889.13</v>
      </c>
    </row>
    <row r="22" spans="1:6" x14ac:dyDescent="0.25">
      <c r="A22" s="86"/>
      <c r="B22" s="5" t="s">
        <v>5</v>
      </c>
      <c r="C22" s="14">
        <v>25095.93</v>
      </c>
      <c r="D22" s="14">
        <v>33472.019999999997</v>
      </c>
      <c r="E22" s="14">
        <v>45509.06</v>
      </c>
      <c r="F22" s="14">
        <v>66696.5</v>
      </c>
    </row>
    <row r="23" spans="1:6" x14ac:dyDescent="0.25">
      <c r="A23" s="86"/>
      <c r="B23" s="5" t="s">
        <v>9</v>
      </c>
      <c r="C23" s="14">
        <v>1066818.24</v>
      </c>
      <c r="D23" s="14">
        <v>1133939</v>
      </c>
      <c r="E23" s="14">
        <v>1236841.52</v>
      </c>
      <c r="F23" s="14">
        <v>1331150.69</v>
      </c>
    </row>
    <row r="24" spans="1:6" x14ac:dyDescent="0.25">
      <c r="A24" s="86"/>
      <c r="B24" s="5" t="s">
        <v>10</v>
      </c>
      <c r="C24" s="14">
        <v>1217343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1294529.06</v>
      </c>
      <c r="D25" s="12">
        <v>1358832.29</v>
      </c>
      <c r="E25" s="12">
        <v>1420248.62</v>
      </c>
      <c r="F25" s="12">
        <v>1480229</v>
      </c>
    </row>
    <row r="26" spans="1:6" x14ac:dyDescent="0.25">
      <c r="A26" s="95"/>
      <c r="B26" s="4" t="s">
        <v>4</v>
      </c>
      <c r="C26" s="12">
        <v>1291843.31</v>
      </c>
      <c r="D26" s="12">
        <v>1355086.08</v>
      </c>
      <c r="E26" s="12">
        <v>1416182.7</v>
      </c>
      <c r="F26" s="12">
        <v>1477297</v>
      </c>
    </row>
    <row r="27" spans="1:6" x14ac:dyDescent="0.25">
      <c r="A27" s="95"/>
      <c r="B27" s="4" t="s">
        <v>5</v>
      </c>
      <c r="C27" s="12">
        <v>22052.560000000001</v>
      </c>
      <c r="D27" s="12">
        <v>30420.69</v>
      </c>
      <c r="E27" s="12">
        <v>32029.74</v>
      </c>
      <c r="F27" s="12">
        <v>44301.13</v>
      </c>
    </row>
    <row r="28" spans="1:6" x14ac:dyDescent="0.25">
      <c r="A28" s="95"/>
      <c r="B28" s="4" t="s">
        <v>9</v>
      </c>
      <c r="C28" s="12">
        <v>1238202</v>
      </c>
      <c r="D28" s="12">
        <v>1272257</v>
      </c>
      <c r="E28" s="12">
        <v>1338009.3</v>
      </c>
      <c r="F28" s="12">
        <v>1362396.3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-148036.07999999999</v>
      </c>
      <c r="D30" s="14">
        <v>-125124</v>
      </c>
      <c r="E30" s="14">
        <v>-80000</v>
      </c>
      <c r="F30" s="14">
        <v>-40000</v>
      </c>
    </row>
    <row r="31" spans="1:6" x14ac:dyDescent="0.25">
      <c r="A31" s="96"/>
      <c r="B31" s="5" t="s">
        <v>4</v>
      </c>
      <c r="C31" s="14">
        <v>-148363.16</v>
      </c>
      <c r="D31" s="14">
        <v>-123518.67</v>
      </c>
      <c r="E31" s="14">
        <v>-81265.490000000005</v>
      </c>
      <c r="F31" s="14">
        <v>-33660.949999999997</v>
      </c>
    </row>
    <row r="32" spans="1:6" x14ac:dyDescent="0.25">
      <c r="A32" s="96"/>
      <c r="B32" s="5" t="s">
        <v>5</v>
      </c>
      <c r="C32" s="14">
        <v>12294.74</v>
      </c>
      <c r="D32" s="14">
        <v>18823.849999999999</v>
      </c>
      <c r="E32" s="14">
        <v>33117.22</v>
      </c>
      <c r="F32" s="14">
        <v>54228.62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-67214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78.5</v>
      </c>
      <c r="E35" s="12">
        <v>81</v>
      </c>
      <c r="F35" s="12">
        <v>82.35</v>
      </c>
    </row>
    <row r="36" spans="1:14" x14ac:dyDescent="0.25">
      <c r="A36" s="97"/>
      <c r="B36" s="4" t="s">
        <v>4</v>
      </c>
      <c r="C36" s="12">
        <v>75.760000000000005</v>
      </c>
      <c r="D36" s="12">
        <v>78.55</v>
      </c>
      <c r="E36" s="12">
        <v>81.12</v>
      </c>
      <c r="F36" s="12">
        <v>82.9</v>
      </c>
    </row>
    <row r="37" spans="1:14" x14ac:dyDescent="0.25">
      <c r="A37" s="97"/>
      <c r="B37" s="4" t="s">
        <v>5</v>
      </c>
      <c r="C37" s="12">
        <v>1.48</v>
      </c>
      <c r="D37" s="12">
        <v>1.85</v>
      </c>
      <c r="E37" s="12">
        <v>2.19</v>
      </c>
      <c r="F37" s="12">
        <v>3.19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77.3</v>
      </c>
      <c r="F38" s="12">
        <v>75.489999999999995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83.25</v>
      </c>
      <c r="E39" s="15">
        <v>86.47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42856</v>
      </c>
      <c r="D43" s="9">
        <v>42887</v>
      </c>
      <c r="E43" s="9">
        <v>42917</v>
      </c>
      <c r="F43" s="9">
        <v>42948</v>
      </c>
      <c r="G43" s="9">
        <v>42979</v>
      </c>
      <c r="H43" s="9">
        <v>43009</v>
      </c>
      <c r="I43" s="9">
        <v>43040</v>
      </c>
      <c r="J43" s="9">
        <v>43070</v>
      </c>
      <c r="K43" s="9">
        <v>43101</v>
      </c>
      <c r="L43" s="9">
        <v>43132</v>
      </c>
      <c r="M43" s="9">
        <v>43160</v>
      </c>
      <c r="N43" s="9">
        <v>43191</v>
      </c>
    </row>
    <row r="44" spans="1:14" ht="15" customHeight="1" x14ac:dyDescent="0.25">
      <c r="A44" s="94" t="s">
        <v>11</v>
      </c>
      <c r="B44" s="4" t="s">
        <v>3</v>
      </c>
      <c r="C44" s="16">
        <v>100491</v>
      </c>
      <c r="D44" s="16">
        <v>103155.11</v>
      </c>
      <c r="E44" s="16">
        <v>113487.57</v>
      </c>
      <c r="F44" s="16">
        <v>99623.76</v>
      </c>
      <c r="G44" s="16">
        <v>101987.78</v>
      </c>
      <c r="H44" s="16">
        <v>113870.5</v>
      </c>
      <c r="I44" s="16">
        <v>108740.32</v>
      </c>
      <c r="J44" s="16">
        <v>135845.62</v>
      </c>
      <c r="K44" s="16">
        <v>145604.73000000001</v>
      </c>
      <c r="L44" s="16">
        <v>100891.47</v>
      </c>
      <c r="M44" s="16">
        <v>108851.9</v>
      </c>
      <c r="N44" s="16">
        <v>126030.42</v>
      </c>
    </row>
    <row r="45" spans="1:14" x14ac:dyDescent="0.25">
      <c r="A45" s="95"/>
      <c r="B45" s="4" t="s">
        <v>4</v>
      </c>
      <c r="C45" s="16">
        <v>101375.99</v>
      </c>
      <c r="D45" s="16">
        <v>103700.21</v>
      </c>
      <c r="E45" s="16">
        <v>115432.35</v>
      </c>
      <c r="F45" s="16">
        <v>101547.78</v>
      </c>
      <c r="G45" s="16">
        <v>103009.36</v>
      </c>
      <c r="H45" s="16">
        <v>116756.33</v>
      </c>
      <c r="I45" s="16">
        <v>109394.42</v>
      </c>
      <c r="J45" s="16">
        <v>135012.56</v>
      </c>
      <c r="K45" s="16">
        <v>143662.57</v>
      </c>
      <c r="L45" s="16">
        <v>101746.42</v>
      </c>
      <c r="M45" s="16">
        <v>108368.71</v>
      </c>
      <c r="N45" s="16">
        <v>124722.58</v>
      </c>
    </row>
    <row r="46" spans="1:14" x14ac:dyDescent="0.25">
      <c r="A46" s="95"/>
      <c r="B46" s="4" t="s">
        <v>5</v>
      </c>
      <c r="C46" s="16">
        <v>3173.05</v>
      </c>
      <c r="D46" s="16">
        <v>3187.75</v>
      </c>
      <c r="E46" s="16">
        <v>6851.26</v>
      </c>
      <c r="F46" s="16">
        <v>5921.88</v>
      </c>
      <c r="G46" s="16">
        <v>6024.5</v>
      </c>
      <c r="H46" s="16">
        <v>11381.02</v>
      </c>
      <c r="I46" s="16">
        <v>5080.18</v>
      </c>
      <c r="J46" s="16">
        <v>8034.68</v>
      </c>
      <c r="K46" s="16">
        <v>11522.28</v>
      </c>
      <c r="L46" s="16">
        <v>4522.72</v>
      </c>
      <c r="M46" s="16">
        <v>4958.41</v>
      </c>
      <c r="N46" s="16">
        <v>11240.53</v>
      </c>
    </row>
    <row r="47" spans="1:14" ht="15" customHeight="1" x14ac:dyDescent="0.25">
      <c r="A47" s="95"/>
      <c r="B47" s="4" t="s">
        <v>9</v>
      </c>
      <c r="C47" s="16">
        <v>95255.99</v>
      </c>
      <c r="D47" s="16">
        <v>97093.42</v>
      </c>
      <c r="E47" s="16">
        <v>101837</v>
      </c>
      <c r="F47" s="16">
        <v>88661.07</v>
      </c>
      <c r="G47" s="16">
        <v>88560.11</v>
      </c>
      <c r="H47" s="16">
        <v>98097.1</v>
      </c>
      <c r="I47" s="16">
        <v>94867.08</v>
      </c>
      <c r="J47" s="16">
        <v>109863</v>
      </c>
      <c r="K47" s="16">
        <v>103692</v>
      </c>
      <c r="L47" s="16">
        <v>94047.96</v>
      </c>
      <c r="M47" s="16">
        <v>94710</v>
      </c>
      <c r="N47" s="16">
        <v>98000</v>
      </c>
    </row>
    <row r="48" spans="1:14" x14ac:dyDescent="0.25">
      <c r="A48" s="95"/>
      <c r="B48" s="4" t="s">
        <v>10</v>
      </c>
      <c r="C48" s="16">
        <v>111334.2</v>
      </c>
      <c r="D48" s="16">
        <v>112334.1</v>
      </c>
      <c r="E48" s="16">
        <v>132758.6</v>
      </c>
      <c r="F48" s="16">
        <v>117244.88</v>
      </c>
      <c r="G48" s="16">
        <v>120780</v>
      </c>
      <c r="H48" s="16">
        <v>153367.5</v>
      </c>
      <c r="I48" s="16">
        <v>121227</v>
      </c>
      <c r="J48" s="16">
        <v>151566</v>
      </c>
      <c r="K48" s="16">
        <v>158977.75</v>
      </c>
      <c r="L48" s="16">
        <v>113224</v>
      </c>
      <c r="M48" s="16">
        <v>119261.84</v>
      </c>
      <c r="N48" s="16">
        <v>141407.70000000001</v>
      </c>
    </row>
    <row r="49" spans="1:14" ht="15" customHeight="1" x14ac:dyDescent="0.25">
      <c r="A49" s="86" t="s">
        <v>6</v>
      </c>
      <c r="B49" s="5" t="s">
        <v>3</v>
      </c>
      <c r="C49" s="17">
        <v>82521.899999999994</v>
      </c>
      <c r="D49" s="17">
        <v>87551.5</v>
      </c>
      <c r="E49" s="17">
        <v>98887</v>
      </c>
      <c r="F49" s="17">
        <v>82769</v>
      </c>
      <c r="G49" s="17">
        <v>87816</v>
      </c>
      <c r="H49" s="17">
        <v>100078.7</v>
      </c>
      <c r="I49" s="17">
        <v>88677.3</v>
      </c>
      <c r="J49" s="17">
        <v>114511.8</v>
      </c>
      <c r="K49" s="17">
        <v>126462.49</v>
      </c>
      <c r="L49" s="17">
        <v>78157.25</v>
      </c>
      <c r="M49" s="17">
        <v>94301.3</v>
      </c>
      <c r="N49" s="17">
        <v>112633</v>
      </c>
    </row>
    <row r="50" spans="1:14" x14ac:dyDescent="0.25">
      <c r="A50" s="86"/>
      <c r="B50" s="5" t="s">
        <v>4</v>
      </c>
      <c r="C50" s="17">
        <v>82258.16</v>
      </c>
      <c r="D50" s="17">
        <v>87842.47</v>
      </c>
      <c r="E50" s="17">
        <v>100391.8</v>
      </c>
      <c r="F50" s="17">
        <v>82729.2</v>
      </c>
      <c r="G50" s="17">
        <v>88708.94</v>
      </c>
      <c r="H50" s="17">
        <v>101328.07</v>
      </c>
      <c r="I50" s="17">
        <v>88639.75</v>
      </c>
      <c r="J50" s="17">
        <v>111340.97</v>
      </c>
      <c r="K50" s="17">
        <v>125738.7</v>
      </c>
      <c r="L50" s="17">
        <v>78173.919999999998</v>
      </c>
      <c r="M50" s="17">
        <v>94211.83</v>
      </c>
      <c r="N50" s="17">
        <v>112092.08</v>
      </c>
    </row>
    <row r="51" spans="1:14" x14ac:dyDescent="0.25">
      <c r="A51" s="86"/>
      <c r="B51" s="5" t="s">
        <v>5</v>
      </c>
      <c r="C51" s="17">
        <v>3304.57</v>
      </c>
      <c r="D51" s="17">
        <v>3166.34</v>
      </c>
      <c r="E51" s="17">
        <v>5970.27</v>
      </c>
      <c r="F51" s="17">
        <v>5270.48</v>
      </c>
      <c r="G51" s="17">
        <v>4642.79</v>
      </c>
      <c r="H51" s="17">
        <v>9522.7999999999993</v>
      </c>
      <c r="I51" s="17">
        <v>6943.86</v>
      </c>
      <c r="J51" s="17">
        <v>9746.1299999999992</v>
      </c>
      <c r="K51" s="17">
        <v>6221.46</v>
      </c>
      <c r="L51" s="17">
        <v>3869.44</v>
      </c>
      <c r="M51" s="17">
        <v>3491.61</v>
      </c>
      <c r="N51" s="17">
        <v>5511.48</v>
      </c>
    </row>
    <row r="52" spans="1:14" ht="15" customHeight="1" x14ac:dyDescent="0.25">
      <c r="A52" s="86"/>
      <c r="B52" s="5" t="s">
        <v>9</v>
      </c>
      <c r="C52" s="17">
        <v>75229</v>
      </c>
      <c r="D52" s="17">
        <v>82369</v>
      </c>
      <c r="E52" s="17">
        <v>91816</v>
      </c>
      <c r="F52" s="17">
        <v>70441</v>
      </c>
      <c r="G52" s="17">
        <v>80763</v>
      </c>
      <c r="H52" s="17">
        <v>84391.9</v>
      </c>
      <c r="I52" s="17">
        <v>74538</v>
      </c>
      <c r="J52" s="17">
        <v>85128.15</v>
      </c>
      <c r="K52" s="17">
        <v>112138</v>
      </c>
      <c r="L52" s="17">
        <v>71702</v>
      </c>
      <c r="M52" s="17">
        <v>86619</v>
      </c>
      <c r="N52" s="17">
        <v>93827</v>
      </c>
    </row>
    <row r="53" spans="1:14" x14ac:dyDescent="0.25">
      <c r="A53" s="86"/>
      <c r="B53" s="5" t="s">
        <v>10</v>
      </c>
      <c r="C53" s="17">
        <v>91523.61</v>
      </c>
      <c r="D53" s="17">
        <v>94617.279999999999</v>
      </c>
      <c r="E53" s="17">
        <v>117358.6</v>
      </c>
      <c r="F53" s="17">
        <v>92831</v>
      </c>
      <c r="G53" s="17">
        <v>101495.8</v>
      </c>
      <c r="H53" s="17">
        <v>132023</v>
      </c>
      <c r="I53" s="17">
        <v>105636</v>
      </c>
      <c r="J53" s="17">
        <v>127400</v>
      </c>
      <c r="K53" s="17">
        <v>134160.25</v>
      </c>
      <c r="L53" s="17">
        <v>88714</v>
      </c>
      <c r="M53" s="17">
        <v>101783.08</v>
      </c>
      <c r="N53" s="17">
        <v>123142.17</v>
      </c>
    </row>
    <row r="54" spans="1:14" ht="15" customHeight="1" x14ac:dyDescent="0.25">
      <c r="A54" s="95" t="s">
        <v>7</v>
      </c>
      <c r="B54" s="4" t="s">
        <v>3</v>
      </c>
      <c r="C54" s="16">
        <v>98190.96</v>
      </c>
      <c r="D54" s="16">
        <v>99607.05</v>
      </c>
      <c r="E54" s="16">
        <v>115611.99</v>
      </c>
      <c r="F54" s="16">
        <v>102020.04</v>
      </c>
      <c r="G54" s="16">
        <v>112415</v>
      </c>
      <c r="H54" s="16">
        <v>99470.44</v>
      </c>
      <c r="I54" s="16">
        <v>117033.03</v>
      </c>
      <c r="J54" s="16">
        <v>142208.49</v>
      </c>
      <c r="K54" s="16">
        <v>108204</v>
      </c>
      <c r="L54" s="16">
        <v>99701.28</v>
      </c>
      <c r="M54" s="16">
        <v>102756.35</v>
      </c>
      <c r="N54" s="16">
        <v>104373.05</v>
      </c>
    </row>
    <row r="55" spans="1:14" x14ac:dyDescent="0.25">
      <c r="A55" s="95"/>
      <c r="B55" s="4" t="s">
        <v>4</v>
      </c>
      <c r="C55" s="16">
        <v>98300.23</v>
      </c>
      <c r="D55" s="16">
        <v>99770.21</v>
      </c>
      <c r="E55" s="16">
        <v>116012.6</v>
      </c>
      <c r="F55" s="16">
        <v>101722.34</v>
      </c>
      <c r="G55" s="16">
        <v>112605.99</v>
      </c>
      <c r="H55" s="16">
        <v>101695.4</v>
      </c>
      <c r="I55" s="16">
        <v>116471.77</v>
      </c>
      <c r="J55" s="16">
        <v>143357.01999999999</v>
      </c>
      <c r="K55" s="16">
        <v>110415.66</v>
      </c>
      <c r="L55" s="16">
        <v>99538.01</v>
      </c>
      <c r="M55" s="16">
        <v>102710.68</v>
      </c>
      <c r="N55" s="16">
        <v>103928.15</v>
      </c>
    </row>
    <row r="56" spans="1:14" x14ac:dyDescent="0.25">
      <c r="A56" s="95"/>
      <c r="B56" s="4" t="s">
        <v>5</v>
      </c>
      <c r="C56" s="16">
        <v>3422.69</v>
      </c>
      <c r="D56" s="16">
        <v>3513.47</v>
      </c>
      <c r="E56" s="16">
        <v>5249.56</v>
      </c>
      <c r="F56" s="16">
        <v>3186.5</v>
      </c>
      <c r="G56" s="16">
        <v>4463.47</v>
      </c>
      <c r="H56" s="16">
        <v>6951.54</v>
      </c>
      <c r="I56" s="16">
        <v>6029.4</v>
      </c>
      <c r="J56" s="16">
        <v>14949.89</v>
      </c>
      <c r="K56" s="16">
        <v>8432.8799999999992</v>
      </c>
      <c r="L56" s="16">
        <v>3843.5</v>
      </c>
      <c r="M56" s="16">
        <v>2330.2399999999998</v>
      </c>
      <c r="N56" s="16">
        <v>4262.78</v>
      </c>
    </row>
    <row r="57" spans="1:14" ht="15" customHeight="1" x14ac:dyDescent="0.25">
      <c r="A57" s="95"/>
      <c r="B57" s="4" t="s">
        <v>9</v>
      </c>
      <c r="C57" s="16">
        <v>91311</v>
      </c>
      <c r="D57" s="16">
        <v>92346</v>
      </c>
      <c r="E57" s="16">
        <v>101446</v>
      </c>
      <c r="F57" s="16">
        <v>91282</v>
      </c>
      <c r="G57" s="16">
        <v>97656</v>
      </c>
      <c r="H57" s="16">
        <v>91342</v>
      </c>
      <c r="I57" s="16">
        <v>99781</v>
      </c>
      <c r="J57" s="16">
        <v>107618.44</v>
      </c>
      <c r="K57" s="16">
        <v>94194</v>
      </c>
      <c r="L57" s="16">
        <v>89110</v>
      </c>
      <c r="M57" s="16">
        <v>97344.18</v>
      </c>
      <c r="N57" s="16">
        <v>94875</v>
      </c>
    </row>
    <row r="58" spans="1:14" x14ac:dyDescent="0.25">
      <c r="A58" s="95"/>
      <c r="B58" s="4" t="s">
        <v>10</v>
      </c>
      <c r="C58" s="16">
        <v>106895.22</v>
      </c>
      <c r="D58" s="16">
        <v>108906.17</v>
      </c>
      <c r="E58" s="16">
        <v>132259.4</v>
      </c>
      <c r="F58" s="16">
        <v>109413.45</v>
      </c>
      <c r="G58" s="16">
        <v>123959</v>
      </c>
      <c r="H58" s="16">
        <v>120179.3</v>
      </c>
      <c r="I58" s="16">
        <v>131923.78</v>
      </c>
      <c r="J58" s="16">
        <v>176810</v>
      </c>
      <c r="K58" s="16">
        <v>135124.24</v>
      </c>
      <c r="L58" s="16">
        <v>111028</v>
      </c>
      <c r="M58" s="16">
        <v>109591.11</v>
      </c>
      <c r="N58" s="16">
        <v>112388</v>
      </c>
    </row>
    <row r="59" spans="1:14" ht="15" customHeight="1" x14ac:dyDescent="0.25">
      <c r="A59" s="86" t="s">
        <v>8</v>
      </c>
      <c r="B59" s="5" t="s">
        <v>3</v>
      </c>
      <c r="C59" s="17">
        <v>-15590</v>
      </c>
      <c r="D59" s="17">
        <v>-11669.86</v>
      </c>
      <c r="E59" s="17">
        <v>-16725</v>
      </c>
      <c r="F59" s="17">
        <v>-18917.27</v>
      </c>
      <c r="G59" s="17">
        <v>-24933</v>
      </c>
      <c r="H59" s="17">
        <v>-2131.5</v>
      </c>
      <c r="I59" s="17">
        <v>-27336.5</v>
      </c>
      <c r="J59" s="17">
        <v>-30506.85</v>
      </c>
      <c r="K59" s="17">
        <v>16639.5</v>
      </c>
      <c r="L59" s="17">
        <v>-21962.6</v>
      </c>
      <c r="M59" s="17">
        <v>-8402.77</v>
      </c>
      <c r="N59" s="17">
        <v>8731.8799999999992</v>
      </c>
    </row>
    <row r="60" spans="1:14" x14ac:dyDescent="0.25">
      <c r="A60" s="86"/>
      <c r="B60" s="5" t="s">
        <v>4</v>
      </c>
      <c r="C60" s="17">
        <v>-16093.66</v>
      </c>
      <c r="D60" s="17">
        <v>-11790.39</v>
      </c>
      <c r="E60" s="17">
        <v>-15310.17</v>
      </c>
      <c r="F60" s="17">
        <v>-19127.88</v>
      </c>
      <c r="G60" s="17">
        <v>-23859.69</v>
      </c>
      <c r="H60" s="17">
        <v>-2610.6999999999998</v>
      </c>
      <c r="I60" s="17">
        <v>-27555.85</v>
      </c>
      <c r="J60" s="17">
        <v>-32966.879999999997</v>
      </c>
      <c r="K60" s="17">
        <v>14525.44</v>
      </c>
      <c r="L60" s="17">
        <v>-21237.34</v>
      </c>
      <c r="M60" s="17">
        <v>-8950.52</v>
      </c>
      <c r="N60" s="17">
        <v>8063.3</v>
      </c>
    </row>
    <row r="61" spans="1:14" x14ac:dyDescent="0.25">
      <c r="A61" s="86"/>
      <c r="B61" s="5" t="s">
        <v>5</v>
      </c>
      <c r="C61" s="17">
        <v>3595.69</v>
      </c>
      <c r="D61" s="17">
        <v>3789.69</v>
      </c>
      <c r="E61" s="17">
        <v>7698.72</v>
      </c>
      <c r="F61" s="17">
        <v>5372.77</v>
      </c>
      <c r="G61" s="17">
        <v>5325.55</v>
      </c>
      <c r="H61" s="17">
        <v>9865.61</v>
      </c>
      <c r="I61" s="17">
        <v>9134.1299999999992</v>
      </c>
      <c r="J61" s="17">
        <v>15721.49</v>
      </c>
      <c r="K61" s="17">
        <v>12810.34</v>
      </c>
      <c r="L61" s="17">
        <v>3842.7</v>
      </c>
      <c r="M61" s="17">
        <v>3806.81</v>
      </c>
      <c r="N61" s="17">
        <v>6293.59</v>
      </c>
    </row>
    <row r="62" spans="1:14" x14ac:dyDescent="0.25">
      <c r="A62" s="86"/>
      <c r="B62" s="5" t="s">
        <v>9</v>
      </c>
      <c r="C62" s="17">
        <v>-26311.65</v>
      </c>
      <c r="D62" s="17">
        <v>-19950</v>
      </c>
      <c r="E62" s="17">
        <v>-35751.9</v>
      </c>
      <c r="F62" s="17">
        <v>-32520.34</v>
      </c>
      <c r="G62" s="17">
        <v>-36142</v>
      </c>
      <c r="H62" s="17">
        <v>-31624.05</v>
      </c>
      <c r="I62" s="17">
        <v>-48242</v>
      </c>
      <c r="J62" s="17">
        <v>-67664</v>
      </c>
      <c r="K62" s="17">
        <v>-17201</v>
      </c>
      <c r="L62" s="17">
        <v>-29109.95</v>
      </c>
      <c r="M62" s="17">
        <v>-17201</v>
      </c>
      <c r="N62" s="17">
        <v>-9379</v>
      </c>
    </row>
    <row r="63" spans="1:14" ht="15.75" thickBot="1" x14ac:dyDescent="0.3">
      <c r="A63" s="87"/>
      <c r="B63" s="6" t="s">
        <v>10</v>
      </c>
      <c r="C63" s="18">
        <v>-7799.83</v>
      </c>
      <c r="D63" s="18">
        <v>-3328.01</v>
      </c>
      <c r="E63" s="18">
        <v>3137.1</v>
      </c>
      <c r="F63" s="18">
        <v>-7356</v>
      </c>
      <c r="G63" s="18">
        <v>-8887</v>
      </c>
      <c r="H63" s="18">
        <v>30681.599999999999</v>
      </c>
      <c r="I63" s="18">
        <v>-12870</v>
      </c>
      <c r="J63" s="18">
        <v>-2580</v>
      </c>
      <c r="K63" s="18">
        <v>39883</v>
      </c>
      <c r="L63" s="18">
        <v>-13144.7</v>
      </c>
      <c r="M63" s="18">
        <v>-666</v>
      </c>
      <c r="N63" s="18">
        <v>21179.200000000001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42887</v>
      </c>
      <c r="C10" s="3"/>
    </row>
    <row r="11" spans="1:6" ht="15.75" x14ac:dyDescent="0.25">
      <c r="A11" s="1" t="s">
        <v>0</v>
      </c>
      <c r="B11" s="2">
        <v>42887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1345818</v>
      </c>
      <c r="D15" s="11">
        <v>1451176</v>
      </c>
      <c r="E15" s="11">
        <v>1570705.65</v>
      </c>
      <c r="F15" s="11">
        <v>1689451.93</v>
      </c>
    </row>
    <row r="16" spans="1:6" x14ac:dyDescent="0.25">
      <c r="A16" s="95"/>
      <c r="B16" s="12" t="s">
        <v>4</v>
      </c>
      <c r="C16" s="13">
        <v>1348336.8</v>
      </c>
      <c r="D16" s="13">
        <v>1447537.14</v>
      </c>
      <c r="E16" s="13">
        <v>1571933.78</v>
      </c>
      <c r="F16" s="13">
        <v>1684617.85</v>
      </c>
    </row>
    <row r="17" spans="1:6" x14ac:dyDescent="0.25">
      <c r="A17" s="95"/>
      <c r="B17" s="12" t="s">
        <v>5</v>
      </c>
      <c r="C17" s="13">
        <v>33436.51</v>
      </c>
      <c r="D17" s="13">
        <v>50098.81</v>
      </c>
      <c r="E17" s="13">
        <v>42601.63</v>
      </c>
      <c r="F17" s="13">
        <v>61528.25</v>
      </c>
    </row>
    <row r="18" spans="1:6" x14ac:dyDescent="0.25">
      <c r="A18" s="95"/>
      <c r="B18" s="12" t="s">
        <v>9</v>
      </c>
      <c r="C18" s="13">
        <v>1251038.1000000001</v>
      </c>
      <c r="D18" s="13">
        <v>1300952.8</v>
      </c>
      <c r="E18" s="13">
        <v>1477816.35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1673101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1144463.6599999999</v>
      </c>
      <c r="D20" s="14">
        <v>1230000</v>
      </c>
      <c r="E20" s="14">
        <v>1329361.95</v>
      </c>
      <c r="F20" s="14">
        <v>1427319.87</v>
      </c>
    </row>
    <row r="21" spans="1:6" x14ac:dyDescent="0.25">
      <c r="A21" s="86"/>
      <c r="B21" s="5" t="s">
        <v>4</v>
      </c>
      <c r="C21" s="14">
        <v>1143992.52</v>
      </c>
      <c r="D21" s="14">
        <v>1228862.43</v>
      </c>
      <c r="E21" s="14">
        <v>1330510.71</v>
      </c>
      <c r="F21" s="14">
        <v>1435149.1</v>
      </c>
    </row>
    <row r="22" spans="1:6" x14ac:dyDescent="0.25">
      <c r="A22" s="86"/>
      <c r="B22" s="5" t="s">
        <v>5</v>
      </c>
      <c r="C22" s="14">
        <v>20305.98</v>
      </c>
      <c r="D22" s="14">
        <v>33882.57</v>
      </c>
      <c r="E22" s="14">
        <v>49431.68</v>
      </c>
      <c r="F22" s="14">
        <v>66487.25</v>
      </c>
    </row>
    <row r="23" spans="1:6" x14ac:dyDescent="0.25">
      <c r="A23" s="86"/>
      <c r="B23" s="5" t="s">
        <v>9</v>
      </c>
      <c r="C23" s="14">
        <v>1088118</v>
      </c>
      <c r="D23" s="14">
        <v>1158845</v>
      </c>
      <c r="E23" s="14">
        <v>1231246</v>
      </c>
      <c r="F23" s="14">
        <v>1320000</v>
      </c>
    </row>
    <row r="24" spans="1:6" x14ac:dyDescent="0.25">
      <c r="A24" s="86"/>
      <c r="B24" s="5" t="s">
        <v>10</v>
      </c>
      <c r="C24" s="14">
        <v>1190990.3400000001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1290479</v>
      </c>
      <c r="D25" s="12">
        <v>1356851.32</v>
      </c>
      <c r="E25" s="12">
        <v>1421763</v>
      </c>
      <c r="F25" s="12">
        <v>1478647.47</v>
      </c>
    </row>
    <row r="26" spans="1:6" x14ac:dyDescent="0.25">
      <c r="A26" s="95"/>
      <c r="B26" s="4" t="s">
        <v>4</v>
      </c>
      <c r="C26" s="12">
        <v>1291480.49</v>
      </c>
      <c r="D26" s="12">
        <v>1356584.93</v>
      </c>
      <c r="E26" s="12">
        <v>1415050.51</v>
      </c>
      <c r="F26" s="12">
        <v>1475865.17</v>
      </c>
    </row>
    <row r="27" spans="1:6" x14ac:dyDescent="0.25">
      <c r="A27" s="95"/>
      <c r="B27" s="4" t="s">
        <v>5</v>
      </c>
      <c r="C27" s="12">
        <v>20319.95</v>
      </c>
      <c r="D27" s="12">
        <v>30117.08</v>
      </c>
      <c r="E27" s="12">
        <v>38937.360000000001</v>
      </c>
      <c r="F27" s="12">
        <v>48731.57</v>
      </c>
    </row>
    <row r="28" spans="1:6" x14ac:dyDescent="0.25">
      <c r="A28" s="95"/>
      <c r="B28" s="4" t="s">
        <v>9</v>
      </c>
      <c r="C28" s="12">
        <v>1240674</v>
      </c>
      <c r="D28" s="12">
        <v>1291796</v>
      </c>
      <c r="E28" s="12">
        <v>1306246</v>
      </c>
      <c r="F28" s="12">
        <v>1350000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-142051.79999999999</v>
      </c>
      <c r="D30" s="14">
        <v>-127446</v>
      </c>
      <c r="E30" s="14">
        <v>-88168</v>
      </c>
      <c r="F30" s="14">
        <v>-43041</v>
      </c>
    </row>
    <row r="31" spans="1:6" x14ac:dyDescent="0.25">
      <c r="A31" s="96"/>
      <c r="B31" s="5" t="s">
        <v>4</v>
      </c>
      <c r="C31" s="14">
        <v>-147067.38</v>
      </c>
      <c r="D31" s="14">
        <v>-125124.53</v>
      </c>
      <c r="E31" s="14">
        <v>-85218.68</v>
      </c>
      <c r="F31" s="14">
        <v>-38436.1</v>
      </c>
    </row>
    <row r="32" spans="1:6" x14ac:dyDescent="0.25">
      <c r="A32" s="96"/>
      <c r="B32" s="5" t="s">
        <v>5</v>
      </c>
      <c r="C32" s="14">
        <v>13991.83</v>
      </c>
      <c r="D32" s="14">
        <v>20739.68</v>
      </c>
      <c r="E32" s="14">
        <v>33780.1</v>
      </c>
      <c r="F32" s="14">
        <v>55192.79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-65860.740000000005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75.47</v>
      </c>
      <c r="D35" s="12">
        <v>78.599999999999994</v>
      </c>
      <c r="E35" s="12">
        <v>81.599999999999994</v>
      </c>
      <c r="F35" s="12">
        <v>82.92</v>
      </c>
    </row>
    <row r="36" spans="1:14" x14ac:dyDescent="0.25">
      <c r="A36" s="97"/>
      <c r="B36" s="4" t="s">
        <v>4</v>
      </c>
      <c r="C36" s="12">
        <v>75.77</v>
      </c>
      <c r="D36" s="12">
        <v>78.78</v>
      </c>
      <c r="E36" s="12">
        <v>81.489999999999995</v>
      </c>
      <c r="F36" s="12">
        <v>83.21</v>
      </c>
    </row>
    <row r="37" spans="1:14" x14ac:dyDescent="0.25">
      <c r="A37" s="97"/>
      <c r="B37" s="4" t="s">
        <v>5</v>
      </c>
      <c r="C37" s="12">
        <v>1.57</v>
      </c>
      <c r="D37" s="12">
        <v>1.98</v>
      </c>
      <c r="E37" s="12">
        <v>2.6</v>
      </c>
      <c r="F37" s="12">
        <v>3.23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74.849999999999994</v>
      </c>
    </row>
    <row r="39" spans="1:14" ht="15.75" thickBot="1" x14ac:dyDescent="0.3">
      <c r="A39" s="98"/>
      <c r="B39" s="7" t="s">
        <v>10</v>
      </c>
      <c r="C39" s="15">
        <v>80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42887</v>
      </c>
      <c r="D43" s="9">
        <v>42917</v>
      </c>
      <c r="E43" s="9">
        <v>42948</v>
      </c>
      <c r="F43" s="9">
        <v>42979</v>
      </c>
      <c r="G43" s="9">
        <v>43009</v>
      </c>
      <c r="H43" s="9">
        <v>43040</v>
      </c>
      <c r="I43" s="9">
        <v>43070</v>
      </c>
      <c r="J43" s="9">
        <v>43101</v>
      </c>
      <c r="K43" s="9">
        <v>43132</v>
      </c>
      <c r="L43" s="9">
        <v>43160</v>
      </c>
      <c r="M43" s="9">
        <v>43191</v>
      </c>
      <c r="N43" s="9">
        <v>43221</v>
      </c>
    </row>
    <row r="44" spans="1:14" ht="15" customHeight="1" x14ac:dyDescent="0.25">
      <c r="A44" s="94" t="s">
        <v>11</v>
      </c>
      <c r="B44" s="4" t="s">
        <v>3</v>
      </c>
      <c r="C44" s="16">
        <v>103155.11</v>
      </c>
      <c r="D44" s="16">
        <v>113729.91</v>
      </c>
      <c r="E44" s="16">
        <v>98977</v>
      </c>
      <c r="F44" s="16">
        <v>101285.62</v>
      </c>
      <c r="G44" s="16">
        <v>115507.2</v>
      </c>
      <c r="H44" s="16">
        <v>108953.4</v>
      </c>
      <c r="I44" s="16">
        <v>136014.5</v>
      </c>
      <c r="J44" s="16">
        <v>145096.85</v>
      </c>
      <c r="K44" s="16">
        <v>100733.19</v>
      </c>
      <c r="L44" s="16">
        <v>108467.01</v>
      </c>
      <c r="M44" s="16">
        <v>130100.74</v>
      </c>
      <c r="N44" s="16">
        <v>107244.26</v>
      </c>
    </row>
    <row r="45" spans="1:14" x14ac:dyDescent="0.25">
      <c r="A45" s="95"/>
      <c r="B45" s="4" t="s">
        <v>4</v>
      </c>
      <c r="C45" s="16">
        <v>103727.94</v>
      </c>
      <c r="D45" s="16">
        <v>115430.83</v>
      </c>
      <c r="E45" s="16">
        <v>100558.62</v>
      </c>
      <c r="F45" s="16">
        <v>103332.24</v>
      </c>
      <c r="G45" s="16">
        <v>119207.58</v>
      </c>
      <c r="H45" s="16">
        <v>109470.57</v>
      </c>
      <c r="I45" s="16">
        <v>136200.70000000001</v>
      </c>
      <c r="J45" s="16">
        <v>144236.48000000001</v>
      </c>
      <c r="K45" s="16">
        <v>101333.77</v>
      </c>
      <c r="L45" s="16">
        <v>107813.83</v>
      </c>
      <c r="M45" s="16">
        <v>129665.61</v>
      </c>
      <c r="N45" s="16">
        <v>107217.04</v>
      </c>
    </row>
    <row r="46" spans="1:14" x14ac:dyDescent="0.25">
      <c r="A46" s="95"/>
      <c r="B46" s="4" t="s">
        <v>5</v>
      </c>
      <c r="C46" s="16">
        <v>3010.65</v>
      </c>
      <c r="D46" s="16">
        <v>6814.41</v>
      </c>
      <c r="E46" s="16">
        <v>4733.3900000000003</v>
      </c>
      <c r="F46" s="16">
        <v>6005.81</v>
      </c>
      <c r="G46" s="16">
        <v>12694.14</v>
      </c>
      <c r="H46" s="16">
        <v>4246.5</v>
      </c>
      <c r="I46" s="16">
        <v>5831.63</v>
      </c>
      <c r="J46" s="16">
        <v>8978.4699999999993</v>
      </c>
      <c r="K46" s="16">
        <v>4290.91</v>
      </c>
      <c r="L46" s="16">
        <v>4500.3</v>
      </c>
      <c r="M46" s="16">
        <v>5733.79</v>
      </c>
      <c r="N46" s="16">
        <v>3991.73</v>
      </c>
    </row>
    <row r="47" spans="1:14" ht="15" customHeight="1" x14ac:dyDescent="0.25">
      <c r="A47" s="95"/>
      <c r="B47" s="4" t="s">
        <v>9</v>
      </c>
      <c r="C47" s="16">
        <v>97526</v>
      </c>
      <c r="D47" s="16">
        <v>101837</v>
      </c>
      <c r="E47" s="16">
        <v>94713</v>
      </c>
      <c r="F47" s="16">
        <v>96242</v>
      </c>
      <c r="G47" s="16">
        <v>100207</v>
      </c>
      <c r="H47" s="16">
        <v>102140</v>
      </c>
      <c r="I47" s="16">
        <v>113399.83</v>
      </c>
      <c r="J47" s="16">
        <v>104879</v>
      </c>
      <c r="K47" s="16">
        <v>94047.96</v>
      </c>
      <c r="L47" s="16">
        <v>94710</v>
      </c>
      <c r="M47" s="16">
        <v>119876</v>
      </c>
      <c r="N47" s="16">
        <v>101228.6</v>
      </c>
    </row>
    <row r="48" spans="1:14" x14ac:dyDescent="0.25">
      <c r="A48" s="95"/>
      <c r="B48" s="4" t="s">
        <v>10</v>
      </c>
      <c r="C48" s="16">
        <v>112640</v>
      </c>
      <c r="D48" s="16">
        <v>133925</v>
      </c>
      <c r="E48" s="16">
        <v>113312.65</v>
      </c>
      <c r="F48" s="16">
        <v>124911.5</v>
      </c>
      <c r="G48" s="16">
        <v>156753.12</v>
      </c>
      <c r="H48" s="16">
        <v>121227</v>
      </c>
      <c r="I48" s="16">
        <v>153913.03</v>
      </c>
      <c r="J48" s="16">
        <v>159146.37</v>
      </c>
      <c r="K48" s="16">
        <v>114250</v>
      </c>
      <c r="L48" s="16">
        <v>119261.84</v>
      </c>
      <c r="M48" s="16">
        <v>144027.6</v>
      </c>
      <c r="N48" s="16">
        <v>115453</v>
      </c>
    </row>
    <row r="49" spans="1:14" ht="15" customHeight="1" x14ac:dyDescent="0.25">
      <c r="A49" s="86" t="s">
        <v>6</v>
      </c>
      <c r="B49" s="5" t="s">
        <v>3</v>
      </c>
      <c r="C49" s="17">
        <v>87352.16</v>
      </c>
      <c r="D49" s="17">
        <v>99176</v>
      </c>
      <c r="E49" s="17">
        <v>83499</v>
      </c>
      <c r="F49" s="17">
        <v>88357.05</v>
      </c>
      <c r="G49" s="17">
        <v>101374.71</v>
      </c>
      <c r="H49" s="17">
        <v>89824</v>
      </c>
      <c r="I49" s="17">
        <v>114410.5</v>
      </c>
      <c r="J49" s="17">
        <v>126348.42</v>
      </c>
      <c r="K49" s="17">
        <v>78179.320000000007</v>
      </c>
      <c r="L49" s="17">
        <v>93963.38</v>
      </c>
      <c r="M49" s="17">
        <v>113164.5</v>
      </c>
      <c r="N49" s="17">
        <v>85883.95</v>
      </c>
    </row>
    <row r="50" spans="1:14" x14ac:dyDescent="0.25">
      <c r="A50" s="86"/>
      <c r="B50" s="5" t="s">
        <v>4</v>
      </c>
      <c r="C50" s="17">
        <v>87830.41</v>
      </c>
      <c r="D50" s="17">
        <v>100343.36</v>
      </c>
      <c r="E50" s="17">
        <v>83486.880000000005</v>
      </c>
      <c r="F50" s="17">
        <v>89817.58</v>
      </c>
      <c r="G50" s="17">
        <v>103937.03</v>
      </c>
      <c r="H50" s="17">
        <v>89957.99</v>
      </c>
      <c r="I50" s="17">
        <v>112958.67</v>
      </c>
      <c r="J50" s="17">
        <v>125409.51</v>
      </c>
      <c r="K50" s="17">
        <v>78581.52</v>
      </c>
      <c r="L50" s="17">
        <v>93602.43</v>
      </c>
      <c r="M50" s="17">
        <v>113251.34</v>
      </c>
      <c r="N50" s="17">
        <v>87032.55</v>
      </c>
    </row>
    <row r="51" spans="1:14" x14ac:dyDescent="0.25">
      <c r="A51" s="86"/>
      <c r="B51" s="5" t="s">
        <v>5</v>
      </c>
      <c r="C51" s="17">
        <v>2961.86</v>
      </c>
      <c r="D51" s="17">
        <v>5528.68</v>
      </c>
      <c r="E51" s="17">
        <v>4785.6899999999996</v>
      </c>
      <c r="F51" s="17">
        <v>4865.1899999999996</v>
      </c>
      <c r="G51" s="17">
        <v>11078.54</v>
      </c>
      <c r="H51" s="17">
        <v>5889.4</v>
      </c>
      <c r="I51" s="17">
        <v>7678.6</v>
      </c>
      <c r="J51" s="17">
        <v>6110.36</v>
      </c>
      <c r="K51" s="17">
        <v>4846.8500000000004</v>
      </c>
      <c r="L51" s="17">
        <v>3538.48</v>
      </c>
      <c r="M51" s="17">
        <v>5624.59</v>
      </c>
      <c r="N51" s="17">
        <v>5166.6400000000003</v>
      </c>
    </row>
    <row r="52" spans="1:14" ht="15" customHeight="1" x14ac:dyDescent="0.25">
      <c r="A52" s="86"/>
      <c r="B52" s="5" t="s">
        <v>9</v>
      </c>
      <c r="C52" s="17">
        <v>82445</v>
      </c>
      <c r="D52" s="17">
        <v>90431</v>
      </c>
      <c r="E52" s="17">
        <v>73275</v>
      </c>
      <c r="F52" s="17">
        <v>82389.440000000002</v>
      </c>
      <c r="G52" s="17">
        <v>84391.9</v>
      </c>
      <c r="H52" s="17">
        <v>76501.78</v>
      </c>
      <c r="I52" s="17">
        <v>93827</v>
      </c>
      <c r="J52" s="17">
        <v>112138</v>
      </c>
      <c r="K52" s="17">
        <v>71702</v>
      </c>
      <c r="L52" s="17">
        <v>84000</v>
      </c>
      <c r="M52" s="17">
        <v>93827</v>
      </c>
      <c r="N52" s="17">
        <v>73346</v>
      </c>
    </row>
    <row r="53" spans="1:14" x14ac:dyDescent="0.25">
      <c r="A53" s="86"/>
      <c r="B53" s="5" t="s">
        <v>10</v>
      </c>
      <c r="C53" s="17">
        <v>96748</v>
      </c>
      <c r="D53" s="17">
        <v>115967.7</v>
      </c>
      <c r="E53" s="17">
        <v>94453.75</v>
      </c>
      <c r="F53" s="17">
        <v>104017.8</v>
      </c>
      <c r="G53" s="17">
        <v>135811</v>
      </c>
      <c r="H53" s="17">
        <v>107111</v>
      </c>
      <c r="I53" s="17">
        <v>129000</v>
      </c>
      <c r="J53" s="17">
        <v>135073</v>
      </c>
      <c r="K53" s="17">
        <v>93827</v>
      </c>
      <c r="L53" s="17">
        <v>101783.08</v>
      </c>
      <c r="M53" s="17">
        <v>125145.7</v>
      </c>
      <c r="N53" s="17">
        <v>99459.8</v>
      </c>
    </row>
    <row r="54" spans="1:14" ht="15" customHeight="1" x14ac:dyDescent="0.25">
      <c r="A54" s="95" t="s">
        <v>7</v>
      </c>
      <c r="B54" s="4" t="s">
        <v>3</v>
      </c>
      <c r="C54" s="16">
        <v>99707.6</v>
      </c>
      <c r="D54" s="16">
        <v>115727.34</v>
      </c>
      <c r="E54" s="16">
        <v>102405</v>
      </c>
      <c r="F54" s="16">
        <v>112779.46</v>
      </c>
      <c r="G54" s="16">
        <v>100210.94</v>
      </c>
      <c r="H54" s="16">
        <v>117037.02</v>
      </c>
      <c r="I54" s="16">
        <v>142334.22</v>
      </c>
      <c r="J54" s="16">
        <v>108355.2</v>
      </c>
      <c r="K54" s="16">
        <v>99889.45</v>
      </c>
      <c r="L54" s="16">
        <v>102883.69</v>
      </c>
      <c r="M54" s="16">
        <v>102175.54</v>
      </c>
      <c r="N54" s="16">
        <v>103151.08</v>
      </c>
    </row>
    <row r="55" spans="1:14" x14ac:dyDescent="0.25">
      <c r="A55" s="95"/>
      <c r="B55" s="4" t="s">
        <v>4</v>
      </c>
      <c r="C55" s="16">
        <v>99941.7</v>
      </c>
      <c r="D55" s="16">
        <v>115555.68</v>
      </c>
      <c r="E55" s="16">
        <v>102137.77</v>
      </c>
      <c r="F55" s="16">
        <v>112977.37</v>
      </c>
      <c r="G55" s="16">
        <v>101896.74</v>
      </c>
      <c r="H55" s="16">
        <v>116769.37</v>
      </c>
      <c r="I55" s="16">
        <v>142286.57</v>
      </c>
      <c r="J55" s="16">
        <v>110697.41</v>
      </c>
      <c r="K55" s="16">
        <v>99155.08</v>
      </c>
      <c r="L55" s="16">
        <v>103065.38</v>
      </c>
      <c r="M55" s="16">
        <v>102300.72</v>
      </c>
      <c r="N55" s="16">
        <v>102600.55</v>
      </c>
    </row>
    <row r="56" spans="1:14" x14ac:dyDescent="0.25">
      <c r="A56" s="95"/>
      <c r="B56" s="4" t="s">
        <v>5</v>
      </c>
      <c r="C56" s="16">
        <v>3010.1</v>
      </c>
      <c r="D56" s="16">
        <v>3835.31</v>
      </c>
      <c r="E56" s="16">
        <v>2578.3200000000002</v>
      </c>
      <c r="F56" s="16">
        <v>3028.02</v>
      </c>
      <c r="G56" s="16">
        <v>6477.63</v>
      </c>
      <c r="H56" s="16">
        <v>5726.52</v>
      </c>
      <c r="I56" s="16">
        <v>13527.88</v>
      </c>
      <c r="J56" s="16">
        <v>9013.2800000000007</v>
      </c>
      <c r="K56" s="16">
        <v>4149.01</v>
      </c>
      <c r="L56" s="16">
        <v>2686.75</v>
      </c>
      <c r="M56" s="16">
        <v>4049.06</v>
      </c>
      <c r="N56" s="16">
        <v>4368.8100000000004</v>
      </c>
    </row>
    <row r="57" spans="1:14" ht="15" customHeight="1" x14ac:dyDescent="0.25">
      <c r="A57" s="95"/>
      <c r="B57" s="4" t="s">
        <v>9</v>
      </c>
      <c r="C57" s="16">
        <v>95382</v>
      </c>
      <c r="D57" s="16">
        <v>105185.83</v>
      </c>
      <c r="E57" s="16">
        <v>95164.93</v>
      </c>
      <c r="F57" s="16">
        <v>104473.2</v>
      </c>
      <c r="G57" s="16">
        <v>93214.6</v>
      </c>
      <c r="H57" s="16">
        <v>99721</v>
      </c>
      <c r="I57" s="16">
        <v>107618.44</v>
      </c>
      <c r="J57" s="16">
        <v>94194.28</v>
      </c>
      <c r="K57" s="16">
        <v>89114</v>
      </c>
      <c r="L57" s="16">
        <v>97344.18</v>
      </c>
      <c r="M57" s="16">
        <v>90000</v>
      </c>
      <c r="N57" s="16">
        <v>90000</v>
      </c>
    </row>
    <row r="58" spans="1:14" x14ac:dyDescent="0.25">
      <c r="A58" s="95"/>
      <c r="B58" s="4" t="s">
        <v>10</v>
      </c>
      <c r="C58" s="16">
        <v>108906.17</v>
      </c>
      <c r="D58" s="16">
        <v>123438.48</v>
      </c>
      <c r="E58" s="16">
        <v>109413.45</v>
      </c>
      <c r="F58" s="16">
        <v>122349.8</v>
      </c>
      <c r="G58" s="16">
        <v>120179.3</v>
      </c>
      <c r="H58" s="16">
        <v>131923.78</v>
      </c>
      <c r="I58" s="16">
        <v>166364.91</v>
      </c>
      <c r="J58" s="16">
        <v>135124.24</v>
      </c>
      <c r="K58" s="16">
        <v>111028</v>
      </c>
      <c r="L58" s="16">
        <v>111028</v>
      </c>
      <c r="M58" s="16">
        <v>112380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-11907.86</v>
      </c>
      <c r="D59" s="17">
        <v>-16837.5</v>
      </c>
      <c r="E59" s="17">
        <v>-19000</v>
      </c>
      <c r="F59" s="17">
        <v>-23932.86</v>
      </c>
      <c r="G59" s="17">
        <v>-886.87</v>
      </c>
      <c r="H59" s="17">
        <v>-26532.9</v>
      </c>
      <c r="I59" s="17">
        <v>-30057.11</v>
      </c>
      <c r="J59" s="17">
        <v>15401.7</v>
      </c>
      <c r="K59" s="17">
        <v>-21693.9</v>
      </c>
      <c r="L59" s="17">
        <v>-8710.8799999999992</v>
      </c>
      <c r="M59" s="17">
        <v>11222.53</v>
      </c>
      <c r="N59" s="17">
        <v>-15663.86</v>
      </c>
    </row>
    <row r="60" spans="1:14" x14ac:dyDescent="0.25">
      <c r="A60" s="86"/>
      <c r="B60" s="5" t="s">
        <v>4</v>
      </c>
      <c r="C60" s="17">
        <v>-12230.14</v>
      </c>
      <c r="D60" s="17">
        <v>-15467.47</v>
      </c>
      <c r="E60" s="17">
        <v>-19073</v>
      </c>
      <c r="F60" s="17">
        <v>-23942.48</v>
      </c>
      <c r="G60" s="17">
        <v>-87.92</v>
      </c>
      <c r="H60" s="17">
        <v>-26591.32</v>
      </c>
      <c r="I60" s="17">
        <v>-30921.26</v>
      </c>
      <c r="J60" s="17">
        <v>13886.58</v>
      </c>
      <c r="K60" s="17">
        <v>-20719.28</v>
      </c>
      <c r="L60" s="17">
        <v>-9159.83</v>
      </c>
      <c r="M60" s="17">
        <v>10459.98</v>
      </c>
      <c r="N60" s="17">
        <v>-15567.85</v>
      </c>
    </row>
    <row r="61" spans="1:14" x14ac:dyDescent="0.25">
      <c r="A61" s="86"/>
      <c r="B61" s="5" t="s">
        <v>5</v>
      </c>
      <c r="C61" s="17">
        <v>3292.67</v>
      </c>
      <c r="D61" s="17">
        <v>7047.49</v>
      </c>
      <c r="E61" s="17">
        <v>5065.1400000000003</v>
      </c>
      <c r="F61" s="17">
        <v>4594.67</v>
      </c>
      <c r="G61" s="17">
        <v>11759.23</v>
      </c>
      <c r="H61" s="17">
        <v>8731.31</v>
      </c>
      <c r="I61" s="17">
        <v>13108.72</v>
      </c>
      <c r="J61" s="17">
        <v>12403.54</v>
      </c>
      <c r="K61" s="17">
        <v>5233.0600000000004</v>
      </c>
      <c r="L61" s="17">
        <v>3333.97</v>
      </c>
      <c r="M61" s="17">
        <v>7306.11</v>
      </c>
      <c r="N61" s="17">
        <v>7008.93</v>
      </c>
    </row>
    <row r="62" spans="1:14" x14ac:dyDescent="0.25">
      <c r="A62" s="86"/>
      <c r="B62" s="5" t="s">
        <v>9</v>
      </c>
      <c r="C62" s="17">
        <v>-19950</v>
      </c>
      <c r="D62" s="17">
        <v>-35751.9</v>
      </c>
      <c r="E62" s="17">
        <v>-30197</v>
      </c>
      <c r="F62" s="17">
        <v>-36134</v>
      </c>
      <c r="G62" s="17">
        <v>-31624.05</v>
      </c>
      <c r="H62" s="17">
        <v>-49025.1</v>
      </c>
      <c r="I62" s="17">
        <v>-55840.9</v>
      </c>
      <c r="J62" s="17">
        <v>-17201</v>
      </c>
      <c r="K62" s="17">
        <v>-29721.13</v>
      </c>
      <c r="L62" s="17">
        <v>-17201</v>
      </c>
      <c r="M62" s="17">
        <v>-9379</v>
      </c>
      <c r="N62" s="17">
        <v>-35462</v>
      </c>
    </row>
    <row r="63" spans="1:14" ht="15.75" thickBot="1" x14ac:dyDescent="0.3">
      <c r="A63" s="87"/>
      <c r="B63" s="6" t="s">
        <v>10</v>
      </c>
      <c r="C63" s="18">
        <v>-3319</v>
      </c>
      <c r="D63" s="18">
        <v>2055.1</v>
      </c>
      <c r="E63" s="18">
        <v>-8386.9</v>
      </c>
      <c r="F63" s="18">
        <v>-13460.3</v>
      </c>
      <c r="G63" s="18">
        <v>31054.5</v>
      </c>
      <c r="H63" s="18">
        <v>-3841</v>
      </c>
      <c r="I63" s="18">
        <v>-7000</v>
      </c>
      <c r="J63" s="18">
        <v>40320</v>
      </c>
      <c r="K63" s="18">
        <v>-5000</v>
      </c>
      <c r="L63" s="18">
        <v>-2261</v>
      </c>
      <c r="M63" s="18">
        <v>24704.2</v>
      </c>
      <c r="N63" s="18">
        <v>1000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42917</v>
      </c>
      <c r="C10" s="3"/>
    </row>
    <row r="11" spans="1:6" ht="15.75" x14ac:dyDescent="0.25">
      <c r="A11" s="1" t="s">
        <v>0</v>
      </c>
      <c r="B11" s="2">
        <v>42917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1340307.8</v>
      </c>
      <c r="D15" s="11">
        <v>1439452.87</v>
      </c>
      <c r="E15" s="11">
        <v>1550916.7</v>
      </c>
      <c r="F15" s="11">
        <v>1675118.5</v>
      </c>
    </row>
    <row r="16" spans="1:6" x14ac:dyDescent="0.25">
      <c r="A16" s="95"/>
      <c r="B16" s="12" t="s">
        <v>4</v>
      </c>
      <c r="C16" s="13">
        <v>1342315.99</v>
      </c>
      <c r="D16" s="13">
        <v>1437999.44</v>
      </c>
      <c r="E16" s="13">
        <v>1556735.3</v>
      </c>
      <c r="F16" s="13">
        <v>1668796.65</v>
      </c>
    </row>
    <row r="17" spans="1:6" x14ac:dyDescent="0.25">
      <c r="A17" s="95"/>
      <c r="B17" s="12" t="s">
        <v>5</v>
      </c>
      <c r="C17" s="13">
        <v>46780.59</v>
      </c>
      <c r="D17" s="13">
        <v>48313.26</v>
      </c>
      <c r="E17" s="13">
        <v>60625.51</v>
      </c>
      <c r="F17" s="13">
        <v>82525.63</v>
      </c>
    </row>
    <row r="18" spans="1:6" x14ac:dyDescent="0.25">
      <c r="A18" s="95"/>
      <c r="B18" s="12" t="s">
        <v>9</v>
      </c>
      <c r="C18" s="13">
        <v>1100000</v>
      </c>
      <c r="D18" s="13">
        <v>1327084.77</v>
      </c>
      <c r="E18" s="13">
        <v>1435389</v>
      </c>
      <c r="F18" s="13">
        <v>1489832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1781545.3</v>
      </c>
      <c r="F19" s="13">
        <v>1939007.2</v>
      </c>
    </row>
    <row r="20" spans="1:6" ht="15" customHeight="1" x14ac:dyDescent="0.25">
      <c r="A20" s="86" t="s">
        <v>6</v>
      </c>
      <c r="B20" s="5" t="s">
        <v>3</v>
      </c>
      <c r="C20" s="14">
        <v>1139745.1499999999</v>
      </c>
      <c r="D20" s="14">
        <v>1211623.3600000001</v>
      </c>
      <c r="E20" s="14">
        <v>1309581</v>
      </c>
      <c r="F20" s="14">
        <v>1403567.78</v>
      </c>
    </row>
    <row r="21" spans="1:6" x14ac:dyDescent="0.25">
      <c r="A21" s="86"/>
      <c r="B21" s="5" t="s">
        <v>4</v>
      </c>
      <c r="C21" s="14">
        <v>1140191.56</v>
      </c>
      <c r="D21" s="14">
        <v>1218640.68</v>
      </c>
      <c r="E21" s="14">
        <v>1319218.49</v>
      </c>
      <c r="F21" s="14">
        <v>1421165.62</v>
      </c>
    </row>
    <row r="22" spans="1:6" x14ac:dyDescent="0.25">
      <c r="A22" s="86"/>
      <c r="B22" s="5" t="s">
        <v>5</v>
      </c>
      <c r="C22" s="14">
        <v>20472.57</v>
      </c>
      <c r="D22" s="14">
        <v>36884.74</v>
      </c>
      <c r="E22" s="14">
        <v>51972.160000000003</v>
      </c>
      <c r="F22" s="14">
        <v>70278.929999999993</v>
      </c>
    </row>
    <row r="23" spans="1:6" x14ac:dyDescent="0.25">
      <c r="A23" s="86"/>
      <c r="B23" s="5" t="s">
        <v>9</v>
      </c>
      <c r="C23" s="14">
        <v>1067421.6000000001</v>
      </c>
      <c r="D23" s="14">
        <v>1137958.69</v>
      </c>
      <c r="E23" s="14">
        <v>1232475.71</v>
      </c>
      <c r="F23" s="14">
        <v>1317438.04</v>
      </c>
    </row>
    <row r="24" spans="1:6" x14ac:dyDescent="0.25">
      <c r="A24" s="86"/>
      <c r="B24" s="5" t="s">
        <v>10</v>
      </c>
      <c r="C24" s="14">
        <v>1186728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1286545.23</v>
      </c>
      <c r="D25" s="12">
        <v>1350000</v>
      </c>
      <c r="E25" s="12">
        <v>1403850.06</v>
      </c>
      <c r="F25" s="12">
        <v>1464587</v>
      </c>
    </row>
    <row r="26" spans="1:6" x14ac:dyDescent="0.25">
      <c r="A26" s="95"/>
      <c r="B26" s="4" t="s">
        <v>4</v>
      </c>
      <c r="C26" s="12">
        <v>1289827.3500000001</v>
      </c>
      <c r="D26" s="12">
        <v>1351126.53</v>
      </c>
      <c r="E26" s="12">
        <v>1407718.56</v>
      </c>
      <c r="F26" s="12">
        <v>1468350.45</v>
      </c>
    </row>
    <row r="27" spans="1:6" x14ac:dyDescent="0.25">
      <c r="A27" s="95"/>
      <c r="B27" s="4" t="s">
        <v>5</v>
      </c>
      <c r="C27" s="12">
        <v>23807.66</v>
      </c>
      <c r="D27" s="12">
        <v>34200.11</v>
      </c>
      <c r="E27" s="12">
        <v>40110.449999999997</v>
      </c>
      <c r="F27" s="12">
        <v>45463.18</v>
      </c>
    </row>
    <row r="28" spans="1:6" x14ac:dyDescent="0.25">
      <c r="A28" s="95"/>
      <c r="B28" s="4" t="s">
        <v>9</v>
      </c>
      <c r="C28" s="12">
        <v>1237475</v>
      </c>
      <c r="D28" s="12">
        <v>1283678.9099999999</v>
      </c>
      <c r="E28" s="12">
        <v>1319820</v>
      </c>
      <c r="F28" s="12">
        <v>1350000</v>
      </c>
    </row>
    <row r="29" spans="1:6" x14ac:dyDescent="0.25">
      <c r="A29" s="95"/>
      <c r="B29" s="4" t="s">
        <v>10</v>
      </c>
      <c r="C29" s="12">
        <v>1372645</v>
      </c>
      <c r="D29" s="12">
        <v>1482742.3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-145268</v>
      </c>
      <c r="D30" s="14">
        <v>-129000</v>
      </c>
      <c r="E30" s="14">
        <v>-90238.27</v>
      </c>
      <c r="F30" s="14">
        <v>-50000</v>
      </c>
    </row>
    <row r="31" spans="1:6" x14ac:dyDescent="0.25">
      <c r="A31" s="96"/>
      <c r="B31" s="5" t="s">
        <v>4</v>
      </c>
      <c r="C31" s="14">
        <v>-147521.95000000001</v>
      </c>
      <c r="D31" s="14">
        <v>-128292.25</v>
      </c>
      <c r="E31" s="14">
        <v>-89610.08</v>
      </c>
      <c r="F31" s="14">
        <v>-48239.51</v>
      </c>
    </row>
    <row r="32" spans="1:6" x14ac:dyDescent="0.25">
      <c r="A32" s="96"/>
      <c r="B32" s="5" t="s">
        <v>5</v>
      </c>
      <c r="C32" s="14">
        <v>11842.23</v>
      </c>
      <c r="D32" s="14">
        <v>17621.64</v>
      </c>
      <c r="E32" s="14">
        <v>32343.23</v>
      </c>
      <c r="F32" s="14">
        <v>53268.38</v>
      </c>
    </row>
    <row r="33" spans="1:14" ht="15" customHeight="1" x14ac:dyDescent="0.25">
      <c r="A33" s="96"/>
      <c r="B33" s="5" t="s">
        <v>9</v>
      </c>
      <c r="C33" s="14">
        <v>-183297</v>
      </c>
      <c r="D33" s="14">
        <v>-166502</v>
      </c>
      <c r="E33" s="14">
        <v>-168432.8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-83448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78.67</v>
      </c>
      <c r="E35" s="12">
        <v>81.349999999999994</v>
      </c>
      <c r="F35" s="12">
        <v>83.31</v>
      </c>
    </row>
    <row r="36" spans="1:14" x14ac:dyDescent="0.25">
      <c r="A36" s="97"/>
      <c r="B36" s="4" t="s">
        <v>4</v>
      </c>
      <c r="C36" s="12">
        <v>75.86</v>
      </c>
      <c r="D36" s="12">
        <v>78.98</v>
      </c>
      <c r="E36" s="12">
        <v>81.52</v>
      </c>
      <c r="F36" s="12">
        <v>83.35</v>
      </c>
    </row>
    <row r="37" spans="1:14" x14ac:dyDescent="0.25">
      <c r="A37" s="97"/>
      <c r="B37" s="4" t="s">
        <v>5</v>
      </c>
      <c r="C37" s="12">
        <v>1.45</v>
      </c>
      <c r="D37" s="12">
        <v>1.94</v>
      </c>
      <c r="E37" s="12">
        <v>2.61</v>
      </c>
      <c r="F37" s="12">
        <v>3.16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75.25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42917</v>
      </c>
      <c r="D43" s="9">
        <v>42948</v>
      </c>
      <c r="E43" s="9">
        <v>42979</v>
      </c>
      <c r="F43" s="9">
        <v>43009</v>
      </c>
      <c r="G43" s="9">
        <v>43040</v>
      </c>
      <c r="H43" s="9">
        <v>43070</v>
      </c>
      <c r="I43" s="9">
        <v>43101</v>
      </c>
      <c r="J43" s="9">
        <v>43132</v>
      </c>
      <c r="K43" s="9">
        <v>43160</v>
      </c>
      <c r="L43" s="9">
        <v>43191</v>
      </c>
      <c r="M43" s="9">
        <v>43221</v>
      </c>
      <c r="N43" s="9">
        <v>43252</v>
      </c>
    </row>
    <row r="44" spans="1:14" ht="15" customHeight="1" x14ac:dyDescent="0.25">
      <c r="A44" s="94" t="s">
        <v>11</v>
      </c>
      <c r="B44" s="4" t="s">
        <v>3</v>
      </c>
      <c r="C44" s="16">
        <v>113854</v>
      </c>
      <c r="D44" s="16">
        <v>99074.25</v>
      </c>
      <c r="E44" s="16">
        <v>100492.62</v>
      </c>
      <c r="F44" s="16">
        <v>116678</v>
      </c>
      <c r="G44" s="16">
        <v>108450.04</v>
      </c>
      <c r="H44" s="16">
        <v>135939.79999999999</v>
      </c>
      <c r="I44" s="16">
        <v>145000</v>
      </c>
      <c r="J44" s="16">
        <v>100687.67999999999</v>
      </c>
      <c r="K44" s="16">
        <v>108400</v>
      </c>
      <c r="L44" s="16">
        <v>127930.68</v>
      </c>
      <c r="M44" s="16">
        <v>106375.36</v>
      </c>
      <c r="N44" s="16">
        <v>110419.1</v>
      </c>
    </row>
    <row r="45" spans="1:14" x14ac:dyDescent="0.25">
      <c r="A45" s="95"/>
      <c r="B45" s="4" t="s">
        <v>4</v>
      </c>
      <c r="C45" s="16">
        <v>115193.8</v>
      </c>
      <c r="D45" s="16">
        <v>101181.03</v>
      </c>
      <c r="E45" s="16">
        <v>102172.29</v>
      </c>
      <c r="F45" s="16">
        <v>117159.54</v>
      </c>
      <c r="G45" s="16">
        <v>110475.09</v>
      </c>
      <c r="H45" s="16">
        <v>136379.04999999999</v>
      </c>
      <c r="I45" s="16">
        <v>141238.70000000001</v>
      </c>
      <c r="J45" s="16">
        <v>101638.01</v>
      </c>
      <c r="K45" s="16">
        <v>108339.49</v>
      </c>
      <c r="L45" s="16">
        <v>128173.89</v>
      </c>
      <c r="M45" s="16">
        <v>106453.37</v>
      </c>
      <c r="N45" s="16">
        <v>109764.1</v>
      </c>
    </row>
    <row r="46" spans="1:14" x14ac:dyDescent="0.25">
      <c r="A46" s="95"/>
      <c r="B46" s="4" t="s">
        <v>5</v>
      </c>
      <c r="C46" s="16">
        <v>8186.7</v>
      </c>
      <c r="D46" s="16">
        <v>5658.96</v>
      </c>
      <c r="E46" s="16">
        <v>5205.59</v>
      </c>
      <c r="F46" s="16">
        <v>8864.14</v>
      </c>
      <c r="G46" s="16">
        <v>6635.58</v>
      </c>
      <c r="H46" s="16">
        <v>6879.28</v>
      </c>
      <c r="I46" s="16">
        <v>15243.33</v>
      </c>
      <c r="J46" s="16">
        <v>4070.88</v>
      </c>
      <c r="K46" s="16">
        <v>5497.42</v>
      </c>
      <c r="L46" s="16">
        <v>7708.01</v>
      </c>
      <c r="M46" s="16">
        <v>4654.76</v>
      </c>
      <c r="N46" s="16">
        <v>4325.9399999999996</v>
      </c>
    </row>
    <row r="47" spans="1:14" ht="15" customHeight="1" x14ac:dyDescent="0.25">
      <c r="A47" s="95"/>
      <c r="B47" s="4" t="s">
        <v>9</v>
      </c>
      <c r="C47" s="16">
        <v>94977</v>
      </c>
      <c r="D47" s="16">
        <v>93500</v>
      </c>
      <c r="E47" s="16">
        <v>91408.19</v>
      </c>
      <c r="F47" s="16">
        <v>100207</v>
      </c>
      <c r="G47" s="16">
        <v>98193.12</v>
      </c>
      <c r="H47" s="16">
        <v>113399.83</v>
      </c>
      <c r="I47" s="16">
        <v>96435</v>
      </c>
      <c r="J47" s="16">
        <v>96000</v>
      </c>
      <c r="K47" s="16">
        <v>90000</v>
      </c>
      <c r="L47" s="16">
        <v>101318</v>
      </c>
      <c r="M47" s="16">
        <v>95763</v>
      </c>
      <c r="N47" s="16">
        <v>100000</v>
      </c>
    </row>
    <row r="48" spans="1:14" x14ac:dyDescent="0.25">
      <c r="A48" s="95"/>
      <c r="B48" s="4" t="s">
        <v>10</v>
      </c>
      <c r="C48" s="16">
        <v>137645.95000000001</v>
      </c>
      <c r="D48" s="16">
        <v>117244.88</v>
      </c>
      <c r="E48" s="16">
        <v>117387</v>
      </c>
      <c r="F48" s="16">
        <v>148149</v>
      </c>
      <c r="G48" s="16">
        <v>132014.5</v>
      </c>
      <c r="H48" s="16">
        <v>153153.59</v>
      </c>
      <c r="I48" s="16">
        <v>159165.85</v>
      </c>
      <c r="J48" s="16">
        <v>111967.01</v>
      </c>
      <c r="K48" s="16">
        <v>123062</v>
      </c>
      <c r="L48" s="16">
        <v>144027.6</v>
      </c>
      <c r="M48" s="16">
        <v>115453</v>
      </c>
      <c r="N48" s="16">
        <v>117076</v>
      </c>
    </row>
    <row r="49" spans="1:14" ht="15" customHeight="1" x14ac:dyDescent="0.25">
      <c r="A49" s="86" t="s">
        <v>6</v>
      </c>
      <c r="B49" s="5" t="s">
        <v>3</v>
      </c>
      <c r="C49" s="17">
        <v>99382.98</v>
      </c>
      <c r="D49" s="17">
        <v>83251</v>
      </c>
      <c r="E49" s="17">
        <v>88178.52</v>
      </c>
      <c r="F49" s="17">
        <v>101121</v>
      </c>
      <c r="G49" s="17">
        <v>90277.04</v>
      </c>
      <c r="H49" s="17">
        <v>115430.56</v>
      </c>
      <c r="I49" s="17">
        <v>125576.62</v>
      </c>
      <c r="J49" s="17">
        <v>76623</v>
      </c>
      <c r="K49" s="17">
        <v>93071.039999999994</v>
      </c>
      <c r="L49" s="17">
        <v>113873.14</v>
      </c>
      <c r="M49" s="17">
        <v>84785.75</v>
      </c>
      <c r="N49" s="17">
        <v>92784.639999999999</v>
      </c>
    </row>
    <row r="50" spans="1:14" x14ac:dyDescent="0.25">
      <c r="A50" s="86"/>
      <c r="B50" s="5" t="s">
        <v>4</v>
      </c>
      <c r="C50" s="17">
        <v>99789.77</v>
      </c>
      <c r="D50" s="17">
        <v>83700.039999999994</v>
      </c>
      <c r="E50" s="17">
        <v>89468.18</v>
      </c>
      <c r="F50" s="17">
        <v>101095.53</v>
      </c>
      <c r="G50" s="17">
        <v>91807.05</v>
      </c>
      <c r="H50" s="17">
        <v>114881.69</v>
      </c>
      <c r="I50" s="17">
        <v>125366.56</v>
      </c>
      <c r="J50" s="17">
        <v>77726.95</v>
      </c>
      <c r="K50" s="17">
        <v>93712.47</v>
      </c>
      <c r="L50" s="17">
        <v>112471.66</v>
      </c>
      <c r="M50" s="17">
        <v>85081.600000000006</v>
      </c>
      <c r="N50" s="17">
        <v>92822.6</v>
      </c>
    </row>
    <row r="51" spans="1:14" x14ac:dyDescent="0.25">
      <c r="A51" s="86"/>
      <c r="B51" s="5" t="s">
        <v>5</v>
      </c>
      <c r="C51" s="17">
        <v>7736.78</v>
      </c>
      <c r="D51" s="17">
        <v>5718.8</v>
      </c>
      <c r="E51" s="17">
        <v>6173.02</v>
      </c>
      <c r="F51" s="17">
        <v>7238.05</v>
      </c>
      <c r="G51" s="17">
        <v>7892.31</v>
      </c>
      <c r="H51" s="17">
        <v>8004.09</v>
      </c>
      <c r="I51" s="17">
        <v>5501.22</v>
      </c>
      <c r="J51" s="17">
        <v>4548.79</v>
      </c>
      <c r="K51" s="17">
        <v>3359.74</v>
      </c>
      <c r="L51" s="17">
        <v>7081.46</v>
      </c>
      <c r="M51" s="17">
        <v>4629.91</v>
      </c>
      <c r="N51" s="17">
        <v>3652.87</v>
      </c>
    </row>
    <row r="52" spans="1:14" ht="15" customHeight="1" x14ac:dyDescent="0.25">
      <c r="A52" s="86"/>
      <c r="B52" s="5" t="s">
        <v>9</v>
      </c>
      <c r="C52" s="17">
        <v>79913</v>
      </c>
      <c r="D52" s="17">
        <v>70165</v>
      </c>
      <c r="E52" s="17">
        <v>73345</v>
      </c>
      <c r="F52" s="17">
        <v>84391.9</v>
      </c>
      <c r="G52" s="17">
        <v>77687.27</v>
      </c>
      <c r="H52" s="17">
        <v>96490</v>
      </c>
      <c r="I52" s="17">
        <v>112138</v>
      </c>
      <c r="J52" s="17">
        <v>71993</v>
      </c>
      <c r="K52" s="17">
        <v>89321</v>
      </c>
      <c r="L52" s="17">
        <v>86381</v>
      </c>
      <c r="M52" s="17">
        <v>75479</v>
      </c>
      <c r="N52" s="17">
        <v>82390</v>
      </c>
    </row>
    <row r="53" spans="1:14" x14ac:dyDescent="0.25">
      <c r="A53" s="86"/>
      <c r="B53" s="5" t="s">
        <v>10</v>
      </c>
      <c r="C53" s="17">
        <v>122657.37</v>
      </c>
      <c r="D53" s="17">
        <v>98800</v>
      </c>
      <c r="E53" s="17">
        <v>110617.8</v>
      </c>
      <c r="F53" s="17">
        <v>116181.28</v>
      </c>
      <c r="G53" s="17">
        <v>111492</v>
      </c>
      <c r="H53" s="17">
        <v>134800</v>
      </c>
      <c r="I53" s="17">
        <v>135000</v>
      </c>
      <c r="J53" s="17">
        <v>88714</v>
      </c>
      <c r="K53" s="17">
        <v>104666</v>
      </c>
      <c r="L53" s="17">
        <v>123640.2</v>
      </c>
      <c r="M53" s="17">
        <v>95885</v>
      </c>
      <c r="N53" s="17">
        <v>100879.1</v>
      </c>
    </row>
    <row r="54" spans="1:14" ht="15" customHeight="1" x14ac:dyDescent="0.25">
      <c r="A54" s="95" t="s">
        <v>7</v>
      </c>
      <c r="B54" s="4" t="s">
        <v>3</v>
      </c>
      <c r="C54" s="16">
        <v>113771.5</v>
      </c>
      <c r="D54" s="16">
        <v>102761.73</v>
      </c>
      <c r="E54" s="16">
        <v>113023.95</v>
      </c>
      <c r="F54" s="16">
        <v>99698</v>
      </c>
      <c r="G54" s="16">
        <v>113161</v>
      </c>
      <c r="H54" s="16">
        <v>140237.06</v>
      </c>
      <c r="I54" s="16">
        <v>106197.85</v>
      </c>
      <c r="J54" s="16">
        <v>99701.4</v>
      </c>
      <c r="K54" s="16">
        <v>102587</v>
      </c>
      <c r="L54" s="16">
        <v>101794.8</v>
      </c>
      <c r="M54" s="16">
        <v>105871.95</v>
      </c>
      <c r="N54" s="16">
        <v>103588.8</v>
      </c>
    </row>
    <row r="55" spans="1:14" x14ac:dyDescent="0.25">
      <c r="A55" s="95"/>
      <c r="B55" s="4" t="s">
        <v>4</v>
      </c>
      <c r="C55" s="16">
        <v>112874.13</v>
      </c>
      <c r="D55" s="16">
        <v>102961.98</v>
      </c>
      <c r="E55" s="16">
        <v>112339.97</v>
      </c>
      <c r="F55" s="16">
        <v>101640.72</v>
      </c>
      <c r="G55" s="16">
        <v>113775.88</v>
      </c>
      <c r="H55" s="16">
        <v>139653.9</v>
      </c>
      <c r="I55" s="16">
        <v>108123.05</v>
      </c>
      <c r="J55" s="16">
        <v>99528.28</v>
      </c>
      <c r="K55" s="16">
        <v>102496.95</v>
      </c>
      <c r="L55" s="16">
        <v>102331.76</v>
      </c>
      <c r="M55" s="16">
        <v>106513.13</v>
      </c>
      <c r="N55" s="16">
        <v>104065.16</v>
      </c>
    </row>
    <row r="56" spans="1:14" x14ac:dyDescent="0.25">
      <c r="A56" s="95"/>
      <c r="B56" s="4" t="s">
        <v>5</v>
      </c>
      <c r="C56" s="16">
        <v>5808.5</v>
      </c>
      <c r="D56" s="16">
        <v>3495.24</v>
      </c>
      <c r="E56" s="16">
        <v>3903.82</v>
      </c>
      <c r="F56" s="16">
        <v>7019.93</v>
      </c>
      <c r="G56" s="16">
        <v>6042.62</v>
      </c>
      <c r="H56" s="16">
        <v>15403.43</v>
      </c>
      <c r="I56" s="16">
        <v>7590.96</v>
      </c>
      <c r="J56" s="16">
        <v>2679.75</v>
      </c>
      <c r="K56" s="16">
        <v>2642.85</v>
      </c>
      <c r="L56" s="16">
        <v>4203.42</v>
      </c>
      <c r="M56" s="16">
        <v>5101.4799999999996</v>
      </c>
      <c r="N56" s="16">
        <v>4932.09</v>
      </c>
    </row>
    <row r="57" spans="1:14" ht="15" customHeight="1" x14ac:dyDescent="0.25">
      <c r="A57" s="95"/>
      <c r="B57" s="4" t="s">
        <v>9</v>
      </c>
      <c r="C57" s="16">
        <v>98718.16</v>
      </c>
      <c r="D57" s="16">
        <v>94397.74</v>
      </c>
      <c r="E57" s="16">
        <v>98996.800000000003</v>
      </c>
      <c r="F57" s="16">
        <v>83969.35</v>
      </c>
      <c r="G57" s="16">
        <v>96569</v>
      </c>
      <c r="H57" s="16">
        <v>97188</v>
      </c>
      <c r="I57" s="16">
        <v>94194.28</v>
      </c>
      <c r="J57" s="16">
        <v>91700</v>
      </c>
      <c r="K57" s="16">
        <v>96628</v>
      </c>
      <c r="L57" s="16">
        <v>93858.01</v>
      </c>
      <c r="M57" s="16">
        <v>91322</v>
      </c>
      <c r="N57" s="16">
        <v>94358</v>
      </c>
    </row>
    <row r="58" spans="1:14" x14ac:dyDescent="0.25">
      <c r="A58" s="95"/>
      <c r="B58" s="4" t="s">
        <v>10</v>
      </c>
      <c r="C58" s="16">
        <v>123561.63</v>
      </c>
      <c r="D58" s="16">
        <v>112946</v>
      </c>
      <c r="E58" s="16">
        <v>119755</v>
      </c>
      <c r="F58" s="16">
        <v>120230</v>
      </c>
      <c r="G58" s="16">
        <v>127977.9</v>
      </c>
      <c r="H58" s="16">
        <v>166364.91</v>
      </c>
      <c r="I58" s="16">
        <v>125264.67</v>
      </c>
      <c r="J58" s="16">
        <v>105119</v>
      </c>
      <c r="K58" s="16">
        <v>109591.11</v>
      </c>
      <c r="L58" s="16">
        <v>113539</v>
      </c>
      <c r="M58" s="16">
        <v>115467.35</v>
      </c>
      <c r="N58" s="16">
        <v>115781.53</v>
      </c>
    </row>
    <row r="59" spans="1:14" ht="15" customHeight="1" x14ac:dyDescent="0.25">
      <c r="A59" s="86" t="s">
        <v>8</v>
      </c>
      <c r="B59" s="5" t="s">
        <v>3</v>
      </c>
      <c r="C59" s="17">
        <v>-13120.82</v>
      </c>
      <c r="D59" s="17">
        <v>-19838.36</v>
      </c>
      <c r="E59" s="17">
        <v>-25000</v>
      </c>
      <c r="F59" s="17">
        <v>-492.75</v>
      </c>
      <c r="G59" s="17">
        <v>-20015.5</v>
      </c>
      <c r="H59" s="17">
        <v>-26006.78</v>
      </c>
      <c r="I59" s="17">
        <v>18119.02</v>
      </c>
      <c r="J59" s="17">
        <v>-22282.240000000002</v>
      </c>
      <c r="K59" s="17">
        <v>-8620.14</v>
      </c>
      <c r="L59" s="17">
        <v>12145.49</v>
      </c>
      <c r="M59" s="17">
        <v>-20397.080000000002</v>
      </c>
      <c r="N59" s="17">
        <v>-11025.34</v>
      </c>
    </row>
    <row r="60" spans="1:14" x14ac:dyDescent="0.25">
      <c r="A60" s="86"/>
      <c r="B60" s="5" t="s">
        <v>4</v>
      </c>
      <c r="C60" s="17">
        <v>-12682.14</v>
      </c>
      <c r="D60" s="17">
        <v>-19201.64</v>
      </c>
      <c r="E60" s="17">
        <v>-23312.43</v>
      </c>
      <c r="F60" s="17">
        <v>495.99</v>
      </c>
      <c r="G60" s="17">
        <v>-22386.400000000001</v>
      </c>
      <c r="H60" s="17">
        <v>-27405.599999999999</v>
      </c>
      <c r="I60" s="17">
        <v>14769.04</v>
      </c>
      <c r="J60" s="17">
        <v>-20717.669999999998</v>
      </c>
      <c r="K60" s="17">
        <v>-8757.52</v>
      </c>
      <c r="L60" s="17">
        <v>9286.7099999999991</v>
      </c>
      <c r="M60" s="17">
        <v>-21114.99</v>
      </c>
      <c r="N60" s="17">
        <v>-11162.88</v>
      </c>
    </row>
    <row r="61" spans="1:14" x14ac:dyDescent="0.25">
      <c r="A61" s="86"/>
      <c r="B61" s="5" t="s">
        <v>5</v>
      </c>
      <c r="C61" s="17">
        <v>8192.4</v>
      </c>
      <c r="D61" s="17">
        <v>5394.45</v>
      </c>
      <c r="E61" s="17">
        <v>6899.89</v>
      </c>
      <c r="F61" s="17">
        <v>9906.59</v>
      </c>
      <c r="G61" s="17">
        <v>9397.76</v>
      </c>
      <c r="H61" s="17">
        <v>13900.87</v>
      </c>
      <c r="I61" s="17">
        <v>12273.4</v>
      </c>
      <c r="J61" s="17">
        <v>6613.2</v>
      </c>
      <c r="K61" s="17">
        <v>3929.35</v>
      </c>
      <c r="L61" s="17">
        <v>9003.31</v>
      </c>
      <c r="M61" s="17">
        <v>6475.46</v>
      </c>
      <c r="N61" s="17">
        <v>5698.13</v>
      </c>
    </row>
    <row r="62" spans="1:14" x14ac:dyDescent="0.25">
      <c r="A62" s="86"/>
      <c r="B62" s="5" t="s">
        <v>9</v>
      </c>
      <c r="C62" s="17">
        <v>-29443</v>
      </c>
      <c r="D62" s="17">
        <v>-33097</v>
      </c>
      <c r="E62" s="17">
        <v>-39652</v>
      </c>
      <c r="F62" s="17">
        <v>-27275</v>
      </c>
      <c r="G62" s="17">
        <v>-46595.1</v>
      </c>
      <c r="H62" s="17">
        <v>-56242.82</v>
      </c>
      <c r="I62" s="17">
        <v>-19068</v>
      </c>
      <c r="J62" s="17">
        <v>-29721.13</v>
      </c>
      <c r="K62" s="17">
        <v>-15049</v>
      </c>
      <c r="L62" s="17">
        <v>-15365</v>
      </c>
      <c r="M62" s="17">
        <v>-32507.21</v>
      </c>
      <c r="N62" s="17">
        <v>-24177.94</v>
      </c>
    </row>
    <row r="63" spans="1:14" ht="15.75" thickBot="1" x14ac:dyDescent="0.3">
      <c r="A63" s="87"/>
      <c r="B63" s="6" t="s">
        <v>10</v>
      </c>
      <c r="C63" s="18">
        <v>6057</v>
      </c>
      <c r="D63" s="18">
        <v>-4799</v>
      </c>
      <c r="E63" s="18">
        <v>-206</v>
      </c>
      <c r="F63" s="18">
        <v>25686</v>
      </c>
      <c r="G63" s="18">
        <v>-3921</v>
      </c>
      <c r="H63" s="18">
        <v>-3664</v>
      </c>
      <c r="I63" s="18">
        <v>39575</v>
      </c>
      <c r="J63" s="18">
        <v>-2381</v>
      </c>
      <c r="K63" s="18">
        <v>8037</v>
      </c>
      <c r="L63" s="18">
        <v>21995</v>
      </c>
      <c r="M63" s="18">
        <v>-8094</v>
      </c>
      <c r="N63" s="18">
        <v>2233.5100000000002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0:N63"/>
  <sheetViews>
    <sheetView topLeftCell="A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42948</v>
      </c>
      <c r="C10" s="3"/>
    </row>
    <row r="11" spans="1:6" ht="15.75" x14ac:dyDescent="0.25">
      <c r="A11" s="1" t="s">
        <v>0</v>
      </c>
      <c r="B11" s="2">
        <v>42948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1340285.8799999999</v>
      </c>
      <c r="D15" s="11">
        <v>1449525</v>
      </c>
      <c r="E15" s="11">
        <v>1557812.3</v>
      </c>
      <c r="F15" s="11">
        <v>1680450.3</v>
      </c>
    </row>
    <row r="16" spans="1:6" x14ac:dyDescent="0.25">
      <c r="A16" s="95"/>
      <c r="B16" s="12" t="s">
        <v>4</v>
      </c>
      <c r="C16" s="13">
        <v>1343625.62</v>
      </c>
      <c r="D16" s="13">
        <v>1439237.36</v>
      </c>
      <c r="E16" s="13">
        <v>1554181.73</v>
      </c>
      <c r="F16" s="13">
        <v>1667901.81</v>
      </c>
    </row>
    <row r="17" spans="1:6" x14ac:dyDescent="0.25">
      <c r="A17" s="95"/>
      <c r="B17" s="12" t="s">
        <v>5</v>
      </c>
      <c r="C17" s="13">
        <v>25575.38</v>
      </c>
      <c r="D17" s="13">
        <v>34874.86</v>
      </c>
      <c r="E17" s="13">
        <v>50099.54</v>
      </c>
      <c r="F17" s="13">
        <v>74878.570000000007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1393488</v>
      </c>
      <c r="D19" s="13">
        <v>1494861.2</v>
      </c>
      <c r="E19" s="13">
        <v>1639330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1139507.97</v>
      </c>
      <c r="D20" s="14">
        <v>1222883.5</v>
      </c>
      <c r="E20" s="14">
        <v>1317988.44</v>
      </c>
      <c r="F20" s="14">
        <v>1411218.57</v>
      </c>
    </row>
    <row r="21" spans="1:6" x14ac:dyDescent="0.25">
      <c r="A21" s="86"/>
      <c r="B21" s="5" t="s">
        <v>4</v>
      </c>
      <c r="C21" s="14">
        <v>1137077.8799999999</v>
      </c>
      <c r="D21" s="14">
        <v>1221424.25</v>
      </c>
      <c r="E21" s="14">
        <v>1316370.3400000001</v>
      </c>
      <c r="F21" s="14">
        <v>1419593.05</v>
      </c>
    </row>
    <row r="22" spans="1:6" x14ac:dyDescent="0.25">
      <c r="A22" s="86"/>
      <c r="B22" s="5" t="s">
        <v>5</v>
      </c>
      <c r="C22" s="14">
        <v>18889.39</v>
      </c>
      <c r="D22" s="14">
        <v>27878.240000000002</v>
      </c>
      <c r="E22" s="14">
        <v>41304.17</v>
      </c>
      <c r="F22" s="14">
        <v>59956.86</v>
      </c>
    </row>
    <row r="23" spans="1:6" x14ac:dyDescent="0.25">
      <c r="A23" s="86"/>
      <c r="B23" s="5" t="s">
        <v>9</v>
      </c>
      <c r="C23" s="14">
        <v>1067421.6000000001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1181601</v>
      </c>
      <c r="D24" s="14">
        <v>1280000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1293040.3999999999</v>
      </c>
      <c r="D25" s="12">
        <v>1357566.71</v>
      </c>
      <c r="E25" s="12">
        <v>1416127.95</v>
      </c>
      <c r="F25" s="12">
        <v>1476034</v>
      </c>
    </row>
    <row r="26" spans="1:6" x14ac:dyDescent="0.25">
      <c r="A26" s="95"/>
      <c r="B26" s="4" t="s">
        <v>4</v>
      </c>
      <c r="C26" s="12">
        <v>1290784.8400000001</v>
      </c>
      <c r="D26" s="12">
        <v>1355113.29</v>
      </c>
      <c r="E26" s="12">
        <v>1412075.2</v>
      </c>
      <c r="F26" s="12">
        <v>1471478.07</v>
      </c>
    </row>
    <row r="27" spans="1:6" x14ac:dyDescent="0.25">
      <c r="A27" s="95"/>
      <c r="B27" s="4" t="s">
        <v>5</v>
      </c>
      <c r="C27" s="12">
        <v>16462.490000000002</v>
      </c>
      <c r="D27" s="12">
        <v>26583.64</v>
      </c>
      <c r="E27" s="12">
        <v>39749.39</v>
      </c>
      <c r="F27" s="12">
        <v>46756.52</v>
      </c>
    </row>
    <row r="28" spans="1:6" x14ac:dyDescent="0.25">
      <c r="A28" s="95"/>
      <c r="B28" s="4" t="s">
        <v>9</v>
      </c>
      <c r="C28" s="12">
        <v>1238467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1327373</v>
      </c>
      <c r="D29" s="12">
        <v>1400000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-154841</v>
      </c>
      <c r="D30" s="14">
        <v>-130527.88</v>
      </c>
      <c r="E30" s="14">
        <v>-91204</v>
      </c>
      <c r="F30" s="14">
        <v>-51024</v>
      </c>
    </row>
    <row r="31" spans="1:6" x14ac:dyDescent="0.25">
      <c r="A31" s="96"/>
      <c r="B31" s="5" t="s">
        <v>4</v>
      </c>
      <c r="C31" s="14">
        <v>-153393.20000000001</v>
      </c>
      <c r="D31" s="14">
        <v>-132334.15</v>
      </c>
      <c r="E31" s="14">
        <v>-92230.07</v>
      </c>
      <c r="F31" s="14">
        <v>-50618.73</v>
      </c>
    </row>
    <row r="32" spans="1:6" x14ac:dyDescent="0.25">
      <c r="A32" s="96"/>
      <c r="B32" s="5" t="s">
        <v>5</v>
      </c>
      <c r="C32" s="14">
        <v>10838.82</v>
      </c>
      <c r="D32" s="14">
        <v>20413.169999999998</v>
      </c>
      <c r="E32" s="14">
        <v>28285.81</v>
      </c>
      <c r="F32" s="14">
        <v>43885.66</v>
      </c>
    </row>
    <row r="33" spans="1:14" ht="15" customHeight="1" x14ac:dyDescent="0.25">
      <c r="A33" s="96"/>
      <c r="B33" s="5" t="s">
        <v>9</v>
      </c>
      <c r="C33" s="14">
        <v>-180000</v>
      </c>
      <c r="D33" s="14">
        <v>-211931.99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75.900000000000006</v>
      </c>
      <c r="D35" s="12">
        <v>79.06</v>
      </c>
      <c r="E35" s="12">
        <v>81.900000000000006</v>
      </c>
      <c r="F35" s="12">
        <v>83.7</v>
      </c>
    </row>
    <row r="36" spans="1:14" x14ac:dyDescent="0.25">
      <c r="A36" s="97"/>
      <c r="B36" s="4" t="s">
        <v>4</v>
      </c>
      <c r="C36" s="12">
        <v>76.010000000000005</v>
      </c>
      <c r="D36" s="12">
        <v>79.14</v>
      </c>
      <c r="E36" s="12">
        <v>81.739999999999995</v>
      </c>
      <c r="F36" s="12">
        <v>83.69</v>
      </c>
    </row>
    <row r="37" spans="1:14" x14ac:dyDescent="0.25">
      <c r="A37" s="97"/>
      <c r="B37" s="4" t="s">
        <v>5</v>
      </c>
      <c r="C37" s="12">
        <v>1.47</v>
      </c>
      <c r="D37" s="12">
        <v>1.85</v>
      </c>
      <c r="E37" s="12">
        <v>2.5</v>
      </c>
      <c r="F37" s="12">
        <v>3.3</v>
      </c>
    </row>
    <row r="38" spans="1:14" x14ac:dyDescent="0.25">
      <c r="A38" s="97"/>
      <c r="B38" s="4" t="s">
        <v>9</v>
      </c>
      <c r="C38" s="12">
        <v>72.599999999999994</v>
      </c>
      <c r="D38" s="12">
        <v>74.7</v>
      </c>
      <c r="E38" s="12">
        <v>76.7</v>
      </c>
      <c r="F38" s="12">
        <v>74.709999999999994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83.9</v>
      </c>
      <c r="E39" s="15">
        <v>89</v>
      </c>
      <c r="F39" s="15">
        <v>92.8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42948</v>
      </c>
      <c r="D43" s="9">
        <v>42979</v>
      </c>
      <c r="E43" s="9">
        <v>43009</v>
      </c>
      <c r="F43" s="9">
        <v>43040</v>
      </c>
      <c r="G43" s="9">
        <v>43070</v>
      </c>
      <c r="H43" s="9">
        <v>43101</v>
      </c>
      <c r="I43" s="9">
        <v>43132</v>
      </c>
      <c r="J43" s="9">
        <v>43160</v>
      </c>
      <c r="K43" s="9">
        <v>43191</v>
      </c>
      <c r="L43" s="9">
        <v>43221</v>
      </c>
      <c r="M43" s="9">
        <v>43252</v>
      </c>
      <c r="N43" s="9">
        <v>43282</v>
      </c>
    </row>
    <row r="44" spans="1:14" ht="15" customHeight="1" x14ac:dyDescent="0.25">
      <c r="A44" s="94" t="s">
        <v>11</v>
      </c>
      <c r="B44" s="4" t="s">
        <v>3</v>
      </c>
      <c r="C44" s="16">
        <v>99045.5</v>
      </c>
      <c r="D44" s="16">
        <v>101724.43</v>
      </c>
      <c r="E44" s="16">
        <v>115668.53</v>
      </c>
      <c r="F44" s="16">
        <v>109125.36</v>
      </c>
      <c r="G44" s="16">
        <v>136437</v>
      </c>
      <c r="H44" s="16">
        <v>145393.29999999999</v>
      </c>
      <c r="I44" s="16">
        <v>100225</v>
      </c>
      <c r="J44" s="16">
        <v>108200</v>
      </c>
      <c r="K44" s="16">
        <v>126956.42</v>
      </c>
      <c r="L44" s="16">
        <v>106469.31</v>
      </c>
      <c r="M44" s="16">
        <v>112336.25</v>
      </c>
      <c r="N44" s="16">
        <v>120238</v>
      </c>
    </row>
    <row r="45" spans="1:14" x14ac:dyDescent="0.25">
      <c r="A45" s="95"/>
      <c r="B45" s="4" t="s">
        <v>4</v>
      </c>
      <c r="C45" s="16">
        <v>99749.05</v>
      </c>
      <c r="D45" s="16">
        <v>102726.42</v>
      </c>
      <c r="E45" s="16">
        <v>118344.57</v>
      </c>
      <c r="F45" s="16">
        <v>109723.58</v>
      </c>
      <c r="G45" s="16">
        <v>137082.62</v>
      </c>
      <c r="H45" s="16">
        <v>144579.07</v>
      </c>
      <c r="I45" s="16">
        <v>100678.08</v>
      </c>
      <c r="J45" s="16">
        <v>108727.41</v>
      </c>
      <c r="K45" s="16">
        <v>127982.53</v>
      </c>
      <c r="L45" s="16">
        <v>106841.19</v>
      </c>
      <c r="M45" s="16">
        <v>111619.22</v>
      </c>
      <c r="N45" s="16">
        <v>120492.38</v>
      </c>
    </row>
    <row r="46" spans="1:14" x14ac:dyDescent="0.25">
      <c r="A46" s="95"/>
      <c r="B46" s="4" t="s">
        <v>5</v>
      </c>
      <c r="C46" s="16">
        <v>3886.57</v>
      </c>
      <c r="D46" s="16">
        <v>4961.1400000000003</v>
      </c>
      <c r="E46" s="16">
        <v>9651.7099999999991</v>
      </c>
      <c r="F46" s="16">
        <v>4451.67</v>
      </c>
      <c r="G46" s="16">
        <v>6044.16</v>
      </c>
      <c r="H46" s="16">
        <v>9227.2800000000007</v>
      </c>
      <c r="I46" s="16">
        <v>3710.89</v>
      </c>
      <c r="J46" s="16">
        <v>4666.49</v>
      </c>
      <c r="K46" s="16">
        <v>6978.29</v>
      </c>
      <c r="L46" s="16">
        <v>4371.55</v>
      </c>
      <c r="M46" s="16">
        <v>4434.8100000000004</v>
      </c>
      <c r="N46" s="16">
        <v>5397.8</v>
      </c>
    </row>
    <row r="47" spans="1:14" ht="15" customHeight="1" x14ac:dyDescent="0.25">
      <c r="A47" s="95"/>
      <c r="B47" s="4" t="s">
        <v>9</v>
      </c>
      <c r="C47" s="16">
        <v>91591</v>
      </c>
      <c r="D47" s="16">
        <v>94144</v>
      </c>
      <c r="E47" s="16">
        <v>102362.1</v>
      </c>
      <c r="F47" s="16">
        <v>100341</v>
      </c>
      <c r="G47" s="16">
        <v>125000</v>
      </c>
      <c r="H47" s="16">
        <v>103790</v>
      </c>
      <c r="I47" s="16">
        <v>94983.19</v>
      </c>
      <c r="J47" s="16">
        <v>101964</v>
      </c>
      <c r="K47" s="16">
        <v>101318</v>
      </c>
      <c r="L47" s="16">
        <v>95763</v>
      </c>
      <c r="M47" s="16">
        <v>101848</v>
      </c>
      <c r="N47" s="16">
        <v>104687.37</v>
      </c>
    </row>
    <row r="48" spans="1:14" x14ac:dyDescent="0.25">
      <c r="A48" s="95"/>
      <c r="B48" s="4" t="s">
        <v>10</v>
      </c>
      <c r="C48" s="16">
        <v>112669.3</v>
      </c>
      <c r="D48" s="16">
        <v>118396.8</v>
      </c>
      <c r="E48" s="16">
        <v>150949.23000000001</v>
      </c>
      <c r="F48" s="16">
        <v>120335.07</v>
      </c>
      <c r="G48" s="16">
        <v>156031</v>
      </c>
      <c r="H48" s="16">
        <v>158984</v>
      </c>
      <c r="I48" s="16">
        <v>111285.54</v>
      </c>
      <c r="J48" s="16">
        <v>123062</v>
      </c>
      <c r="K48" s="16">
        <v>142602</v>
      </c>
      <c r="L48" s="16">
        <v>119115</v>
      </c>
      <c r="M48" s="16">
        <v>125102</v>
      </c>
      <c r="N48" s="16">
        <v>130809</v>
      </c>
    </row>
    <row r="49" spans="1:14" ht="15" customHeight="1" x14ac:dyDescent="0.25">
      <c r="A49" s="86" t="s">
        <v>6</v>
      </c>
      <c r="B49" s="5" t="s">
        <v>3</v>
      </c>
      <c r="C49" s="17">
        <v>82826.899999999994</v>
      </c>
      <c r="D49" s="17">
        <v>88159</v>
      </c>
      <c r="E49" s="17">
        <v>102213.82</v>
      </c>
      <c r="F49" s="17">
        <v>90977.5</v>
      </c>
      <c r="G49" s="17">
        <v>115856</v>
      </c>
      <c r="H49" s="17">
        <v>125744.14</v>
      </c>
      <c r="I49" s="17">
        <v>77461.14</v>
      </c>
      <c r="J49" s="17">
        <v>93509.04</v>
      </c>
      <c r="K49" s="17">
        <v>113377.64</v>
      </c>
      <c r="L49" s="17">
        <v>86106.23</v>
      </c>
      <c r="M49" s="17">
        <v>93411.32</v>
      </c>
      <c r="N49" s="17">
        <v>103339.57</v>
      </c>
    </row>
    <row r="50" spans="1:14" x14ac:dyDescent="0.25">
      <c r="A50" s="86"/>
      <c r="B50" s="5" t="s">
        <v>4</v>
      </c>
      <c r="C50" s="17">
        <v>83479.070000000007</v>
      </c>
      <c r="D50" s="17">
        <v>89717.85</v>
      </c>
      <c r="E50" s="17">
        <v>103940.05</v>
      </c>
      <c r="F50" s="17">
        <v>91724.78</v>
      </c>
      <c r="G50" s="17">
        <v>114329.92</v>
      </c>
      <c r="H50" s="17">
        <v>124893.62</v>
      </c>
      <c r="I50" s="17">
        <v>77923.759999999995</v>
      </c>
      <c r="J50" s="17">
        <v>93621.11</v>
      </c>
      <c r="K50" s="17">
        <v>112679.06</v>
      </c>
      <c r="L50" s="17">
        <v>85818.66</v>
      </c>
      <c r="M50" s="17">
        <v>93271.08</v>
      </c>
      <c r="N50" s="17">
        <v>103453.05</v>
      </c>
    </row>
    <row r="51" spans="1:14" x14ac:dyDescent="0.25">
      <c r="A51" s="86"/>
      <c r="B51" s="5" t="s">
        <v>5</v>
      </c>
      <c r="C51" s="17">
        <v>3688.68</v>
      </c>
      <c r="D51" s="17">
        <v>5546.53</v>
      </c>
      <c r="E51" s="17">
        <v>11332.14</v>
      </c>
      <c r="F51" s="17">
        <v>7869.79</v>
      </c>
      <c r="G51" s="17">
        <v>7707.92</v>
      </c>
      <c r="H51" s="17">
        <v>6802.77</v>
      </c>
      <c r="I51" s="17">
        <v>4722.97</v>
      </c>
      <c r="J51" s="17">
        <v>3702.03</v>
      </c>
      <c r="K51" s="17">
        <v>5178.3999999999996</v>
      </c>
      <c r="L51" s="17">
        <v>4216.91</v>
      </c>
      <c r="M51" s="17">
        <v>3519.71</v>
      </c>
      <c r="N51" s="17">
        <v>4327.91</v>
      </c>
    </row>
    <row r="52" spans="1:14" ht="15" customHeight="1" x14ac:dyDescent="0.25">
      <c r="A52" s="86"/>
      <c r="B52" s="5" t="s">
        <v>9</v>
      </c>
      <c r="C52" s="17">
        <v>77551</v>
      </c>
      <c r="D52" s="17">
        <v>81000</v>
      </c>
      <c r="E52" s="17">
        <v>82533</v>
      </c>
      <c r="F52" s="17">
        <v>78369.84</v>
      </c>
      <c r="G52" s="17">
        <v>96290</v>
      </c>
      <c r="H52" s="17">
        <v>108811</v>
      </c>
      <c r="I52" s="17">
        <v>68269.509999999995</v>
      </c>
      <c r="J52" s="17">
        <v>86543.54</v>
      </c>
      <c r="K52" s="17">
        <v>100103.42</v>
      </c>
      <c r="L52" s="17">
        <v>75479</v>
      </c>
      <c r="M52" s="17">
        <v>86244</v>
      </c>
      <c r="N52" s="17">
        <v>94181</v>
      </c>
    </row>
    <row r="53" spans="1:14" x14ac:dyDescent="0.25">
      <c r="A53" s="86"/>
      <c r="B53" s="5" t="s">
        <v>10</v>
      </c>
      <c r="C53" s="17">
        <v>94110.7</v>
      </c>
      <c r="D53" s="17">
        <v>106595</v>
      </c>
      <c r="E53" s="17">
        <v>137000</v>
      </c>
      <c r="F53" s="17">
        <v>114809</v>
      </c>
      <c r="G53" s="17">
        <v>132669</v>
      </c>
      <c r="H53" s="17">
        <v>137284.29999999999</v>
      </c>
      <c r="I53" s="17">
        <v>87736</v>
      </c>
      <c r="J53" s="17">
        <v>104666</v>
      </c>
      <c r="K53" s="17">
        <v>122258</v>
      </c>
      <c r="L53" s="17">
        <v>95052</v>
      </c>
      <c r="M53" s="17">
        <v>100875.2</v>
      </c>
      <c r="N53" s="17">
        <v>114418</v>
      </c>
    </row>
    <row r="54" spans="1:14" ht="15" customHeight="1" x14ac:dyDescent="0.25">
      <c r="A54" s="95" t="s">
        <v>7</v>
      </c>
      <c r="B54" s="4" t="s">
        <v>3</v>
      </c>
      <c r="C54" s="16">
        <v>102858</v>
      </c>
      <c r="D54" s="16">
        <v>113330.41</v>
      </c>
      <c r="E54" s="16">
        <v>100211.5</v>
      </c>
      <c r="F54" s="16">
        <v>114049.37</v>
      </c>
      <c r="G54" s="16">
        <v>138931</v>
      </c>
      <c r="H54" s="16">
        <v>108734</v>
      </c>
      <c r="I54" s="16">
        <v>99908</v>
      </c>
      <c r="J54" s="16">
        <v>102855.5</v>
      </c>
      <c r="K54" s="16">
        <v>100877</v>
      </c>
      <c r="L54" s="16">
        <v>109244</v>
      </c>
      <c r="M54" s="16">
        <v>109029.07</v>
      </c>
      <c r="N54" s="16">
        <v>119082</v>
      </c>
    </row>
    <row r="55" spans="1:14" x14ac:dyDescent="0.25">
      <c r="A55" s="95"/>
      <c r="B55" s="4" t="s">
        <v>4</v>
      </c>
      <c r="C55" s="16">
        <v>103271.9</v>
      </c>
      <c r="D55" s="16">
        <v>112992.53</v>
      </c>
      <c r="E55" s="16">
        <v>102127.28</v>
      </c>
      <c r="F55" s="16">
        <v>113979.6</v>
      </c>
      <c r="G55" s="16">
        <v>139210.47</v>
      </c>
      <c r="H55" s="16">
        <v>110251.04</v>
      </c>
      <c r="I55" s="16">
        <v>99639.08</v>
      </c>
      <c r="J55" s="16">
        <v>102478.49</v>
      </c>
      <c r="K55" s="16">
        <v>102105.41</v>
      </c>
      <c r="L55" s="16">
        <v>107964.43</v>
      </c>
      <c r="M55" s="16">
        <v>107220.99</v>
      </c>
      <c r="N55" s="16">
        <v>118631.91</v>
      </c>
    </row>
    <row r="56" spans="1:14" x14ac:dyDescent="0.25">
      <c r="A56" s="95"/>
      <c r="B56" s="4" t="s">
        <v>5</v>
      </c>
      <c r="C56" s="16">
        <v>3159.89</v>
      </c>
      <c r="D56" s="16">
        <v>3796.86</v>
      </c>
      <c r="E56" s="16">
        <v>6457.5</v>
      </c>
      <c r="F56" s="16">
        <v>6352.52</v>
      </c>
      <c r="G56" s="16">
        <v>15892.73</v>
      </c>
      <c r="H56" s="16">
        <v>8190.73</v>
      </c>
      <c r="I56" s="16">
        <v>3412.61</v>
      </c>
      <c r="J56" s="16">
        <v>3197.65</v>
      </c>
      <c r="K56" s="16">
        <v>4768.88</v>
      </c>
      <c r="L56" s="16">
        <v>5573.96</v>
      </c>
      <c r="M56" s="16">
        <v>4876.7700000000004</v>
      </c>
      <c r="N56" s="16">
        <v>5474.29</v>
      </c>
    </row>
    <row r="57" spans="1:14" ht="15" customHeight="1" x14ac:dyDescent="0.25">
      <c r="A57" s="95"/>
      <c r="B57" s="4" t="s">
        <v>9</v>
      </c>
      <c r="C57" s="16">
        <v>96024.48</v>
      </c>
      <c r="D57" s="16">
        <v>101797</v>
      </c>
      <c r="E57" s="16">
        <v>91182.3</v>
      </c>
      <c r="F57" s="16">
        <v>93777</v>
      </c>
      <c r="G57" s="16">
        <v>97188</v>
      </c>
      <c r="H57" s="16">
        <v>94194.33</v>
      </c>
      <c r="I57" s="16">
        <v>90147.62</v>
      </c>
      <c r="J57" s="16">
        <v>93002.34</v>
      </c>
      <c r="K57" s="16">
        <v>92545.75</v>
      </c>
      <c r="L57" s="16">
        <v>91322</v>
      </c>
      <c r="M57" s="16">
        <v>94358</v>
      </c>
      <c r="N57" s="16">
        <v>105053</v>
      </c>
    </row>
    <row r="58" spans="1:14" x14ac:dyDescent="0.25">
      <c r="A58" s="95"/>
      <c r="B58" s="4" t="s">
        <v>10</v>
      </c>
      <c r="C58" s="16">
        <v>111197.9</v>
      </c>
      <c r="D58" s="16">
        <v>121991</v>
      </c>
      <c r="E58" s="16">
        <v>121003</v>
      </c>
      <c r="F58" s="16">
        <v>130467.36</v>
      </c>
      <c r="G58" s="16">
        <v>179844.62</v>
      </c>
      <c r="H58" s="16">
        <v>132905</v>
      </c>
      <c r="I58" s="16">
        <v>106962.7</v>
      </c>
      <c r="J58" s="16">
        <v>109591.11</v>
      </c>
      <c r="K58" s="16">
        <v>120824</v>
      </c>
      <c r="L58" s="16">
        <v>118548.44</v>
      </c>
      <c r="M58" s="16">
        <v>114508.68</v>
      </c>
      <c r="N58" s="16">
        <v>130816.09</v>
      </c>
    </row>
    <row r="59" spans="1:14" ht="15" customHeight="1" x14ac:dyDescent="0.25">
      <c r="A59" s="86" t="s">
        <v>8</v>
      </c>
      <c r="B59" s="5" t="s">
        <v>3</v>
      </c>
      <c r="C59" s="17">
        <v>-19761</v>
      </c>
      <c r="D59" s="17">
        <v>-24869</v>
      </c>
      <c r="E59" s="17">
        <v>-55</v>
      </c>
      <c r="F59" s="17">
        <v>-22800</v>
      </c>
      <c r="G59" s="17">
        <v>-23913.65</v>
      </c>
      <c r="H59" s="17">
        <v>16395.04</v>
      </c>
      <c r="I59" s="17">
        <v>-22769.27</v>
      </c>
      <c r="J59" s="17">
        <v>-9017.4699999999993</v>
      </c>
      <c r="K59" s="17">
        <v>11495.6</v>
      </c>
      <c r="L59" s="17">
        <v>-21974</v>
      </c>
      <c r="M59" s="17">
        <v>-13506.8</v>
      </c>
      <c r="N59" s="17">
        <v>-14000</v>
      </c>
    </row>
    <row r="60" spans="1:14" x14ac:dyDescent="0.25">
      <c r="A60" s="86"/>
      <c r="B60" s="5" t="s">
        <v>4</v>
      </c>
      <c r="C60" s="17">
        <v>-19144.82</v>
      </c>
      <c r="D60" s="17">
        <v>-23010.12</v>
      </c>
      <c r="E60" s="17">
        <v>656.99</v>
      </c>
      <c r="F60" s="17">
        <v>-23551.72</v>
      </c>
      <c r="G60" s="17">
        <v>-25409.93</v>
      </c>
      <c r="H60" s="17">
        <v>13389.97</v>
      </c>
      <c r="I60" s="17">
        <v>-21832.31</v>
      </c>
      <c r="J60" s="17">
        <v>-8638.64</v>
      </c>
      <c r="K60" s="17">
        <v>8804.02</v>
      </c>
      <c r="L60" s="17">
        <v>-22056.02</v>
      </c>
      <c r="M60" s="17">
        <v>-14136.45</v>
      </c>
      <c r="N60" s="17">
        <v>-13808.46</v>
      </c>
    </row>
    <row r="61" spans="1:14" x14ac:dyDescent="0.25">
      <c r="A61" s="86"/>
      <c r="B61" s="5" t="s">
        <v>5</v>
      </c>
      <c r="C61" s="17">
        <v>4771.57</v>
      </c>
      <c r="D61" s="17">
        <v>6335.1</v>
      </c>
      <c r="E61" s="17">
        <v>13170.64</v>
      </c>
      <c r="F61" s="17">
        <v>9060.86</v>
      </c>
      <c r="G61" s="17">
        <v>16199.58</v>
      </c>
      <c r="H61" s="17">
        <v>14824.13</v>
      </c>
      <c r="I61" s="17">
        <v>5718.2</v>
      </c>
      <c r="J61" s="17">
        <v>4195.88</v>
      </c>
      <c r="K61" s="17">
        <v>9627.2199999999993</v>
      </c>
      <c r="L61" s="17">
        <v>6526.38</v>
      </c>
      <c r="M61" s="17">
        <v>5112.01</v>
      </c>
      <c r="N61" s="17">
        <v>7075.12</v>
      </c>
    </row>
    <row r="62" spans="1:14" x14ac:dyDescent="0.25">
      <c r="A62" s="86"/>
      <c r="B62" s="5" t="s">
        <v>9</v>
      </c>
      <c r="C62" s="17">
        <v>-27125</v>
      </c>
      <c r="D62" s="17">
        <v>-31363.05</v>
      </c>
      <c r="E62" s="17">
        <v>-35919.980000000003</v>
      </c>
      <c r="F62" s="17">
        <v>-45476.29</v>
      </c>
      <c r="G62" s="17">
        <v>-67177.86</v>
      </c>
      <c r="H62" s="17">
        <v>-29165</v>
      </c>
      <c r="I62" s="17">
        <v>-30406.63</v>
      </c>
      <c r="J62" s="17">
        <v>-14625</v>
      </c>
      <c r="K62" s="17">
        <v>-21869</v>
      </c>
      <c r="L62" s="17">
        <v>-32972.97</v>
      </c>
      <c r="M62" s="17">
        <v>-26134</v>
      </c>
      <c r="N62" s="17">
        <v>-27331.49</v>
      </c>
    </row>
    <row r="63" spans="1:14" ht="15.75" thickBot="1" x14ac:dyDescent="0.3">
      <c r="A63" s="87"/>
      <c r="B63" s="6" t="s">
        <v>10</v>
      </c>
      <c r="C63" s="18">
        <v>-4838.54</v>
      </c>
      <c r="D63" s="18">
        <v>-206</v>
      </c>
      <c r="E63" s="18">
        <v>39000</v>
      </c>
      <c r="F63" s="18">
        <v>-6633.1</v>
      </c>
      <c r="G63" s="18">
        <v>21940</v>
      </c>
      <c r="H63" s="18">
        <v>55241.64</v>
      </c>
      <c r="I63" s="18">
        <v>-10567</v>
      </c>
      <c r="J63" s="18">
        <v>8037</v>
      </c>
      <c r="K63" s="18">
        <v>20370</v>
      </c>
      <c r="L63" s="18">
        <v>-8409</v>
      </c>
      <c r="M63" s="18">
        <v>-3920</v>
      </c>
      <c r="N63" s="18">
        <v>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42979</v>
      </c>
      <c r="C10" s="3"/>
    </row>
    <row r="11" spans="1:6" ht="15.75" x14ac:dyDescent="0.25">
      <c r="A11" s="1" t="s">
        <v>0</v>
      </c>
      <c r="B11" s="2">
        <v>42979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1337898.78</v>
      </c>
      <c r="D15" s="11">
        <v>1440149.5</v>
      </c>
      <c r="E15" s="11">
        <v>1546065</v>
      </c>
      <c r="F15" s="11">
        <v>1670678</v>
      </c>
    </row>
    <row r="16" spans="1:6" x14ac:dyDescent="0.25">
      <c r="A16" s="95"/>
      <c r="B16" s="12" t="s">
        <v>4</v>
      </c>
      <c r="C16" s="13">
        <v>1339920.29</v>
      </c>
      <c r="D16" s="13">
        <v>1433323.56</v>
      </c>
      <c r="E16" s="13">
        <v>1543327.92</v>
      </c>
      <c r="F16" s="13">
        <v>1665366.22</v>
      </c>
    </row>
    <row r="17" spans="1:6" x14ac:dyDescent="0.25">
      <c r="A17" s="95"/>
      <c r="B17" s="12" t="s">
        <v>5</v>
      </c>
      <c r="C17" s="13">
        <v>24045.73</v>
      </c>
      <c r="D17" s="13">
        <v>31788.95</v>
      </c>
      <c r="E17" s="13">
        <v>48875.19</v>
      </c>
      <c r="F17" s="13">
        <v>65255.08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1393835</v>
      </c>
      <c r="D19" s="13">
        <v>1493913.59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1134501</v>
      </c>
      <c r="D20" s="14">
        <v>1210077</v>
      </c>
      <c r="E20" s="14">
        <v>1300146.01</v>
      </c>
      <c r="F20" s="14">
        <v>1398457</v>
      </c>
    </row>
    <row r="21" spans="1:6" x14ac:dyDescent="0.25">
      <c r="A21" s="86"/>
      <c r="B21" s="5" t="s">
        <v>4</v>
      </c>
      <c r="C21" s="14">
        <v>1129238.55</v>
      </c>
      <c r="D21" s="14">
        <v>1210876.9099999999</v>
      </c>
      <c r="E21" s="14">
        <v>1306639.81</v>
      </c>
      <c r="F21" s="14">
        <v>1410468.22</v>
      </c>
    </row>
    <row r="22" spans="1:6" x14ac:dyDescent="0.25">
      <c r="A22" s="86"/>
      <c r="B22" s="5" t="s">
        <v>5</v>
      </c>
      <c r="C22" s="14">
        <v>20148.48</v>
      </c>
      <c r="D22" s="14">
        <v>25659.279999999999</v>
      </c>
      <c r="E22" s="14">
        <v>43676.08</v>
      </c>
      <c r="F22" s="14">
        <v>58792.12</v>
      </c>
    </row>
    <row r="23" spans="1:6" x14ac:dyDescent="0.25">
      <c r="A23" s="86"/>
      <c r="B23" s="5" t="s">
        <v>9</v>
      </c>
      <c r="C23" s="14">
        <v>1060677.5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1166476.77</v>
      </c>
      <c r="D24" s="14">
        <v>1273046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1292176</v>
      </c>
      <c r="D25" s="12">
        <v>1363258.2</v>
      </c>
      <c r="E25" s="12">
        <v>1422219.65</v>
      </c>
      <c r="F25" s="12">
        <v>1484300.24</v>
      </c>
    </row>
    <row r="26" spans="1:6" x14ac:dyDescent="0.25">
      <c r="A26" s="95"/>
      <c r="B26" s="4" t="s">
        <v>4</v>
      </c>
      <c r="C26" s="12">
        <v>1288568.1000000001</v>
      </c>
      <c r="D26" s="12">
        <v>1359122.18</v>
      </c>
      <c r="E26" s="12">
        <v>1422260.43</v>
      </c>
      <c r="F26" s="12">
        <v>1484908.85</v>
      </c>
    </row>
    <row r="27" spans="1:6" x14ac:dyDescent="0.25">
      <c r="A27" s="95"/>
      <c r="B27" s="4" t="s">
        <v>5</v>
      </c>
      <c r="C27" s="12">
        <v>15854.55</v>
      </c>
      <c r="D27" s="12">
        <v>28443.11</v>
      </c>
      <c r="E27" s="12">
        <v>38945.5</v>
      </c>
      <c r="F27" s="12">
        <v>46394.7</v>
      </c>
    </row>
    <row r="28" spans="1:6" x14ac:dyDescent="0.25">
      <c r="A28" s="95"/>
      <c r="B28" s="4" t="s">
        <v>9</v>
      </c>
      <c r="C28" s="12">
        <v>1252319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1326476.77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-159000</v>
      </c>
      <c r="D30" s="14">
        <v>-156341.42000000001</v>
      </c>
      <c r="E30" s="14">
        <v>-125000</v>
      </c>
      <c r="F30" s="14">
        <v>-71051</v>
      </c>
    </row>
    <row r="31" spans="1:6" x14ac:dyDescent="0.25">
      <c r="A31" s="96"/>
      <c r="B31" s="5" t="s">
        <v>4</v>
      </c>
      <c r="C31" s="14">
        <v>-158646.37</v>
      </c>
      <c r="D31" s="14">
        <v>-148644.71</v>
      </c>
      <c r="E31" s="14">
        <v>-118742.12</v>
      </c>
      <c r="F31" s="14">
        <v>-68237.13</v>
      </c>
    </row>
    <row r="32" spans="1:6" x14ac:dyDescent="0.25">
      <c r="A32" s="96"/>
      <c r="B32" s="5" t="s">
        <v>5</v>
      </c>
      <c r="C32" s="14">
        <v>8614.1</v>
      </c>
      <c r="D32" s="14">
        <v>16908.05</v>
      </c>
      <c r="E32" s="14">
        <v>28136.58</v>
      </c>
      <c r="F32" s="14">
        <v>49631.5</v>
      </c>
    </row>
    <row r="33" spans="1:14" ht="15" customHeight="1" x14ac:dyDescent="0.25">
      <c r="A33" s="96"/>
      <c r="B33" s="5" t="s">
        <v>9</v>
      </c>
      <c r="C33" s="14">
        <v>-204356.87</v>
      </c>
      <c r="D33" s="14">
        <v>-175209</v>
      </c>
      <c r="E33" s="14">
        <v>-172970</v>
      </c>
      <c r="F33" s="14">
        <v>-165941.53</v>
      </c>
    </row>
    <row r="34" spans="1:14" x14ac:dyDescent="0.25">
      <c r="A34" s="96"/>
      <c r="B34" s="5" t="s">
        <v>10</v>
      </c>
      <c r="C34" s="14">
        <v>-130802</v>
      </c>
      <c r="D34" s="14">
        <v>-92128.12</v>
      </c>
      <c r="E34" s="14">
        <v>-27060.68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78.819999999999993</v>
      </c>
      <c r="E35" s="12">
        <v>81.97</v>
      </c>
      <c r="F35" s="12">
        <v>84</v>
      </c>
    </row>
    <row r="36" spans="1:14" x14ac:dyDescent="0.25">
      <c r="A36" s="97"/>
      <c r="B36" s="4" t="s">
        <v>4</v>
      </c>
      <c r="C36" s="12">
        <v>75.94</v>
      </c>
      <c r="D36" s="12">
        <v>78.92</v>
      </c>
      <c r="E36" s="12">
        <v>81.86</v>
      </c>
      <c r="F36" s="12">
        <v>84.21</v>
      </c>
    </row>
    <row r="37" spans="1:14" x14ac:dyDescent="0.25">
      <c r="A37" s="97"/>
      <c r="B37" s="4" t="s">
        <v>5</v>
      </c>
      <c r="C37" s="12">
        <v>1.07</v>
      </c>
      <c r="D37" s="12">
        <v>1.63</v>
      </c>
      <c r="E37" s="12">
        <v>2.46</v>
      </c>
      <c r="F37" s="12">
        <v>3.2</v>
      </c>
    </row>
    <row r="38" spans="1:14" x14ac:dyDescent="0.25">
      <c r="A38" s="97"/>
      <c r="B38" s="4" t="s">
        <v>9</v>
      </c>
      <c r="C38" s="12">
        <v>73.77</v>
      </c>
      <c r="D38" s="12">
        <v>75.400000000000006</v>
      </c>
      <c r="E38" s="12">
        <v>77.86</v>
      </c>
      <c r="F38" s="12">
        <v>75.09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42979</v>
      </c>
      <c r="D43" s="9">
        <v>43009</v>
      </c>
      <c r="E43" s="9">
        <v>43040</v>
      </c>
      <c r="F43" s="9">
        <v>43070</v>
      </c>
      <c r="G43" s="9">
        <v>43101</v>
      </c>
      <c r="H43" s="9">
        <v>43132</v>
      </c>
      <c r="I43" s="9">
        <v>43160</v>
      </c>
      <c r="J43" s="9">
        <v>43191</v>
      </c>
      <c r="K43" s="9">
        <v>43221</v>
      </c>
      <c r="L43" s="9">
        <v>43252</v>
      </c>
      <c r="M43" s="9">
        <v>43282</v>
      </c>
      <c r="N43" s="9">
        <v>43313</v>
      </c>
    </row>
    <row r="44" spans="1:14" ht="15" customHeight="1" x14ac:dyDescent="0.25">
      <c r="A44" s="94" t="s">
        <v>11</v>
      </c>
      <c r="B44" s="4" t="s">
        <v>3</v>
      </c>
      <c r="C44" s="16">
        <v>101569.2</v>
      </c>
      <c r="D44" s="16">
        <v>115720</v>
      </c>
      <c r="E44" s="16">
        <v>109740.76</v>
      </c>
      <c r="F44" s="16">
        <v>136473.04999999999</v>
      </c>
      <c r="G44" s="16">
        <v>144790.68</v>
      </c>
      <c r="H44" s="16">
        <v>100025.44</v>
      </c>
      <c r="I44" s="16">
        <v>107726.84</v>
      </c>
      <c r="J44" s="16">
        <v>127221</v>
      </c>
      <c r="K44" s="16">
        <v>106175.46</v>
      </c>
      <c r="L44" s="16">
        <v>111111.36</v>
      </c>
      <c r="M44" s="16">
        <v>119047.27</v>
      </c>
      <c r="N44" s="16">
        <v>105756.5</v>
      </c>
    </row>
    <row r="45" spans="1:14" x14ac:dyDescent="0.25">
      <c r="A45" s="95"/>
      <c r="B45" s="4" t="s">
        <v>4</v>
      </c>
      <c r="C45" s="16">
        <v>102484.4</v>
      </c>
      <c r="D45" s="16">
        <v>118717.28</v>
      </c>
      <c r="E45" s="16">
        <v>111057.83</v>
      </c>
      <c r="F45" s="16">
        <v>137393.13</v>
      </c>
      <c r="G45" s="16">
        <v>144694.16</v>
      </c>
      <c r="H45" s="16">
        <v>100282.23</v>
      </c>
      <c r="I45" s="16">
        <v>108039.66</v>
      </c>
      <c r="J45" s="16">
        <v>128180.44</v>
      </c>
      <c r="K45" s="16">
        <v>106644.04</v>
      </c>
      <c r="L45" s="16">
        <v>111054.8</v>
      </c>
      <c r="M45" s="16">
        <v>118723.95</v>
      </c>
      <c r="N45" s="16">
        <v>105841.97</v>
      </c>
    </row>
    <row r="46" spans="1:14" x14ac:dyDescent="0.25">
      <c r="A46" s="95"/>
      <c r="B46" s="4" t="s">
        <v>5</v>
      </c>
      <c r="C46" s="16">
        <v>4450.66</v>
      </c>
      <c r="D46" s="16">
        <v>11142.1</v>
      </c>
      <c r="E46" s="16">
        <v>6216.72</v>
      </c>
      <c r="F46" s="16">
        <v>6288.26</v>
      </c>
      <c r="G46" s="16">
        <v>6129.99</v>
      </c>
      <c r="H46" s="16">
        <v>3158.62</v>
      </c>
      <c r="I46" s="16">
        <v>3958.88</v>
      </c>
      <c r="J46" s="16">
        <v>5066.0200000000004</v>
      </c>
      <c r="K46" s="16">
        <v>4197.2299999999996</v>
      </c>
      <c r="L46" s="16">
        <v>3452.76</v>
      </c>
      <c r="M46" s="16">
        <v>3952.37</v>
      </c>
      <c r="N46" s="16">
        <v>4379.7299999999996</v>
      </c>
    </row>
    <row r="47" spans="1:14" ht="15" customHeight="1" x14ac:dyDescent="0.25">
      <c r="A47" s="95"/>
      <c r="B47" s="4" t="s">
        <v>9</v>
      </c>
      <c r="C47" s="16">
        <v>94033.75</v>
      </c>
      <c r="D47" s="16">
        <v>99309.14</v>
      </c>
      <c r="E47" s="16">
        <v>100522.2</v>
      </c>
      <c r="F47" s="16">
        <v>125000</v>
      </c>
      <c r="G47" s="16">
        <v>130422.7</v>
      </c>
      <c r="H47" s="16">
        <v>92807</v>
      </c>
      <c r="I47" s="16">
        <v>99525</v>
      </c>
      <c r="J47" s="16">
        <v>118700</v>
      </c>
      <c r="K47" s="16">
        <v>95763</v>
      </c>
      <c r="L47" s="16">
        <v>101848</v>
      </c>
      <c r="M47" s="16">
        <v>110634</v>
      </c>
      <c r="N47" s="16">
        <v>99989</v>
      </c>
    </row>
    <row r="48" spans="1:14" x14ac:dyDescent="0.25">
      <c r="A48" s="95"/>
      <c r="B48" s="4" t="s">
        <v>10</v>
      </c>
      <c r="C48" s="16">
        <v>116470</v>
      </c>
      <c r="D48" s="16">
        <v>156087.07999999999</v>
      </c>
      <c r="E48" s="16">
        <v>128812</v>
      </c>
      <c r="F48" s="16">
        <v>156779.12</v>
      </c>
      <c r="G48" s="16">
        <v>158926.01</v>
      </c>
      <c r="H48" s="16">
        <v>107584</v>
      </c>
      <c r="I48" s="16">
        <v>119261.84</v>
      </c>
      <c r="J48" s="16">
        <v>140463</v>
      </c>
      <c r="K48" s="16">
        <v>115453</v>
      </c>
      <c r="L48" s="16">
        <v>117076</v>
      </c>
      <c r="M48" s="16">
        <v>128461</v>
      </c>
      <c r="N48" s="16">
        <v>117807</v>
      </c>
    </row>
    <row r="49" spans="1:14" ht="15" customHeight="1" x14ac:dyDescent="0.25">
      <c r="A49" s="86" t="s">
        <v>6</v>
      </c>
      <c r="B49" s="5" t="s">
        <v>3</v>
      </c>
      <c r="C49" s="17">
        <v>88724</v>
      </c>
      <c r="D49" s="17">
        <v>101452.5</v>
      </c>
      <c r="E49" s="17">
        <v>90977.38</v>
      </c>
      <c r="F49" s="17">
        <v>116493.67</v>
      </c>
      <c r="G49" s="17">
        <v>125136.83</v>
      </c>
      <c r="H49" s="17">
        <v>76780.539999999994</v>
      </c>
      <c r="I49" s="17">
        <v>93085.64</v>
      </c>
      <c r="J49" s="17">
        <v>114000</v>
      </c>
      <c r="K49" s="17">
        <v>86053.119999999995</v>
      </c>
      <c r="L49" s="17">
        <v>93082.66</v>
      </c>
      <c r="M49" s="17">
        <v>99999</v>
      </c>
      <c r="N49" s="17">
        <v>88141.29</v>
      </c>
    </row>
    <row r="50" spans="1:14" x14ac:dyDescent="0.25">
      <c r="A50" s="86"/>
      <c r="B50" s="5" t="s">
        <v>4</v>
      </c>
      <c r="C50" s="17">
        <v>89591.28</v>
      </c>
      <c r="D50" s="17">
        <v>103632.65</v>
      </c>
      <c r="E50" s="17">
        <v>90847.99</v>
      </c>
      <c r="F50" s="17">
        <v>115469.04</v>
      </c>
      <c r="G50" s="17">
        <v>124501.93</v>
      </c>
      <c r="H50" s="17">
        <v>77460.679999999993</v>
      </c>
      <c r="I50" s="17">
        <v>93483.89</v>
      </c>
      <c r="J50" s="17">
        <v>112724.38</v>
      </c>
      <c r="K50" s="17">
        <v>85961.9</v>
      </c>
      <c r="L50" s="17">
        <v>92878.6</v>
      </c>
      <c r="M50" s="17">
        <v>100537.15</v>
      </c>
      <c r="N50" s="17">
        <v>87912.8</v>
      </c>
    </row>
    <row r="51" spans="1:14" x14ac:dyDescent="0.25">
      <c r="A51" s="86"/>
      <c r="B51" s="5" t="s">
        <v>5</v>
      </c>
      <c r="C51" s="17">
        <v>4903.3599999999997</v>
      </c>
      <c r="D51" s="17">
        <v>11522.45</v>
      </c>
      <c r="E51" s="17">
        <v>7375.77</v>
      </c>
      <c r="F51" s="17">
        <v>8758.84</v>
      </c>
      <c r="G51" s="17">
        <v>6344.68</v>
      </c>
      <c r="H51" s="17">
        <v>4655.17</v>
      </c>
      <c r="I51" s="17">
        <v>3771.63</v>
      </c>
      <c r="J51" s="17">
        <v>4582.0600000000004</v>
      </c>
      <c r="K51" s="17">
        <v>4352.5600000000004</v>
      </c>
      <c r="L51" s="17">
        <v>3057.96</v>
      </c>
      <c r="M51" s="17">
        <v>5058.54</v>
      </c>
      <c r="N51" s="17">
        <v>4062.81</v>
      </c>
    </row>
    <row r="52" spans="1:14" ht="15" customHeight="1" x14ac:dyDescent="0.25">
      <c r="A52" s="86"/>
      <c r="B52" s="5" t="s">
        <v>9</v>
      </c>
      <c r="C52" s="17">
        <v>79141.83</v>
      </c>
      <c r="D52" s="17">
        <v>83820.72</v>
      </c>
      <c r="E52" s="17">
        <v>77520</v>
      </c>
      <c r="F52" s="17">
        <v>96605</v>
      </c>
      <c r="G52" s="17">
        <v>108811</v>
      </c>
      <c r="H52" s="17">
        <v>68269.509999999995</v>
      </c>
      <c r="I52" s="17">
        <v>86543.54</v>
      </c>
      <c r="J52" s="17">
        <v>101535.86</v>
      </c>
      <c r="K52" s="17">
        <v>75479</v>
      </c>
      <c r="L52" s="17">
        <v>86244</v>
      </c>
      <c r="M52" s="17">
        <v>90250</v>
      </c>
      <c r="N52" s="17">
        <v>80000</v>
      </c>
    </row>
    <row r="53" spans="1:14" x14ac:dyDescent="0.25">
      <c r="A53" s="86"/>
      <c r="B53" s="5" t="s">
        <v>10</v>
      </c>
      <c r="C53" s="17">
        <v>102542.8</v>
      </c>
      <c r="D53" s="17">
        <v>137000</v>
      </c>
      <c r="E53" s="17">
        <v>111492</v>
      </c>
      <c r="F53" s="17">
        <v>132669</v>
      </c>
      <c r="G53" s="17">
        <v>135000</v>
      </c>
      <c r="H53" s="17">
        <v>87736</v>
      </c>
      <c r="I53" s="17">
        <v>104666</v>
      </c>
      <c r="J53" s="17">
        <v>120782</v>
      </c>
      <c r="K53" s="17">
        <v>95052</v>
      </c>
      <c r="L53" s="17">
        <v>98866</v>
      </c>
      <c r="M53" s="17">
        <v>114418</v>
      </c>
      <c r="N53" s="17">
        <v>96990</v>
      </c>
    </row>
    <row r="54" spans="1:14" ht="15" customHeight="1" x14ac:dyDescent="0.25">
      <c r="A54" s="95" t="s">
        <v>7</v>
      </c>
      <c r="B54" s="4" t="s">
        <v>3</v>
      </c>
      <c r="C54" s="16">
        <v>112870</v>
      </c>
      <c r="D54" s="16">
        <v>100842.22</v>
      </c>
      <c r="E54" s="16">
        <v>114693</v>
      </c>
      <c r="F54" s="16">
        <v>140273.20000000001</v>
      </c>
      <c r="G54" s="16">
        <v>107203.58</v>
      </c>
      <c r="H54" s="16">
        <v>99874.5</v>
      </c>
      <c r="I54" s="16">
        <v>103000</v>
      </c>
      <c r="J54" s="16">
        <v>101484</v>
      </c>
      <c r="K54" s="16">
        <v>109233</v>
      </c>
      <c r="L54" s="16">
        <v>109406.39999999999</v>
      </c>
      <c r="M54" s="16">
        <v>115900</v>
      </c>
      <c r="N54" s="16">
        <v>106350</v>
      </c>
    </row>
    <row r="55" spans="1:14" x14ac:dyDescent="0.25">
      <c r="A55" s="95"/>
      <c r="B55" s="4" t="s">
        <v>4</v>
      </c>
      <c r="C55" s="16">
        <v>112954.57</v>
      </c>
      <c r="D55" s="16">
        <v>102219.52</v>
      </c>
      <c r="E55" s="16">
        <v>113670.39</v>
      </c>
      <c r="F55" s="16">
        <v>141813.20000000001</v>
      </c>
      <c r="G55" s="16">
        <v>109972.11</v>
      </c>
      <c r="H55" s="16">
        <v>99305.7</v>
      </c>
      <c r="I55" s="16">
        <v>103011.23</v>
      </c>
      <c r="J55" s="16">
        <v>102236.18</v>
      </c>
      <c r="K55" s="16">
        <v>108329.63</v>
      </c>
      <c r="L55" s="16">
        <v>107878.34</v>
      </c>
      <c r="M55" s="16">
        <v>116364.08</v>
      </c>
      <c r="N55" s="16">
        <v>106629.3</v>
      </c>
    </row>
    <row r="56" spans="1:14" x14ac:dyDescent="0.25">
      <c r="A56" s="95"/>
      <c r="B56" s="4" t="s">
        <v>5</v>
      </c>
      <c r="C56" s="16">
        <v>4199.25</v>
      </c>
      <c r="D56" s="16">
        <v>6145.09</v>
      </c>
      <c r="E56" s="16">
        <v>5663.27</v>
      </c>
      <c r="F56" s="16">
        <v>12141.37</v>
      </c>
      <c r="G56" s="16">
        <v>6974.52</v>
      </c>
      <c r="H56" s="16">
        <v>3472.16</v>
      </c>
      <c r="I56" s="16">
        <v>2727.15</v>
      </c>
      <c r="J56" s="16">
        <v>4202.6400000000003</v>
      </c>
      <c r="K56" s="16">
        <v>4787.75</v>
      </c>
      <c r="L56" s="16">
        <v>4925.67</v>
      </c>
      <c r="M56" s="16">
        <v>3779.68</v>
      </c>
      <c r="N56" s="16">
        <v>4245.2</v>
      </c>
    </row>
    <row r="57" spans="1:14" ht="15" customHeight="1" x14ac:dyDescent="0.25">
      <c r="A57" s="95"/>
      <c r="B57" s="4" t="s">
        <v>9</v>
      </c>
      <c r="C57" s="16">
        <v>102142</v>
      </c>
      <c r="D57" s="16">
        <v>91594.21</v>
      </c>
      <c r="E57" s="16">
        <v>102183</v>
      </c>
      <c r="F57" s="16">
        <v>117375</v>
      </c>
      <c r="G57" s="16">
        <v>94194.33</v>
      </c>
      <c r="H57" s="16">
        <v>90060.46</v>
      </c>
      <c r="I57" s="16">
        <v>96628</v>
      </c>
      <c r="J57" s="16">
        <v>92545.75</v>
      </c>
      <c r="K57" s="16">
        <v>97860.94</v>
      </c>
      <c r="L57" s="16">
        <v>94358</v>
      </c>
      <c r="M57" s="16">
        <v>105695.01</v>
      </c>
      <c r="N57" s="16">
        <v>92951.28</v>
      </c>
    </row>
    <row r="58" spans="1:14" x14ac:dyDescent="0.25">
      <c r="A58" s="95"/>
      <c r="B58" s="4" t="s">
        <v>10</v>
      </c>
      <c r="C58" s="16">
        <v>123063.64</v>
      </c>
      <c r="D58" s="16">
        <v>119000</v>
      </c>
      <c r="E58" s="16">
        <v>125368.2</v>
      </c>
      <c r="F58" s="16">
        <v>166364.91</v>
      </c>
      <c r="G58" s="16">
        <v>125264.67</v>
      </c>
      <c r="H58" s="16">
        <v>106613.4</v>
      </c>
      <c r="I58" s="16">
        <v>109591.11</v>
      </c>
      <c r="J58" s="16">
        <v>113686</v>
      </c>
      <c r="K58" s="16">
        <v>114546</v>
      </c>
      <c r="L58" s="16">
        <v>113876</v>
      </c>
      <c r="M58" s="16">
        <v>123018</v>
      </c>
      <c r="N58" s="16">
        <v>114632.36</v>
      </c>
    </row>
    <row r="59" spans="1:14" ht="15" customHeight="1" x14ac:dyDescent="0.25">
      <c r="A59" s="86" t="s">
        <v>8</v>
      </c>
      <c r="B59" s="5" t="s">
        <v>3</v>
      </c>
      <c r="C59" s="17">
        <v>-23907.47</v>
      </c>
      <c r="D59" s="17">
        <v>-1225.5999999999999</v>
      </c>
      <c r="E59" s="17">
        <v>-20004.759999999998</v>
      </c>
      <c r="F59" s="17">
        <v>-24620.82</v>
      </c>
      <c r="G59" s="17">
        <v>15500</v>
      </c>
      <c r="H59" s="17">
        <v>-22381.78</v>
      </c>
      <c r="I59" s="17">
        <v>-10374.879999999999</v>
      </c>
      <c r="J59" s="17">
        <v>11146</v>
      </c>
      <c r="K59" s="17">
        <v>-21924.06</v>
      </c>
      <c r="L59" s="17">
        <v>-15618.6</v>
      </c>
      <c r="M59" s="17">
        <v>-15440.5</v>
      </c>
      <c r="N59" s="17">
        <v>-18819</v>
      </c>
    </row>
    <row r="60" spans="1:14" x14ac:dyDescent="0.25">
      <c r="A60" s="86"/>
      <c r="B60" s="5" t="s">
        <v>4</v>
      </c>
      <c r="C60" s="17">
        <v>-22985.55</v>
      </c>
      <c r="D60" s="17">
        <v>1625.75</v>
      </c>
      <c r="E60" s="17">
        <v>-22826.3</v>
      </c>
      <c r="F60" s="17">
        <v>-26493.89</v>
      </c>
      <c r="G60" s="17">
        <v>14195.98</v>
      </c>
      <c r="H60" s="17">
        <v>-21840.95</v>
      </c>
      <c r="I60" s="17">
        <v>-9990.59</v>
      </c>
      <c r="J60" s="17">
        <v>9400.76</v>
      </c>
      <c r="K60" s="17">
        <v>-21676.93</v>
      </c>
      <c r="L60" s="17">
        <v>-15251.18</v>
      </c>
      <c r="M60" s="17">
        <v>-15299.46</v>
      </c>
      <c r="N60" s="17">
        <v>-18169.13</v>
      </c>
    </row>
    <row r="61" spans="1:14" x14ac:dyDescent="0.25">
      <c r="A61" s="86"/>
      <c r="B61" s="5" t="s">
        <v>5</v>
      </c>
      <c r="C61" s="17">
        <v>4434.24</v>
      </c>
      <c r="D61" s="17">
        <v>13501.44</v>
      </c>
      <c r="E61" s="17">
        <v>8394.11</v>
      </c>
      <c r="F61" s="17">
        <v>13835.5</v>
      </c>
      <c r="G61" s="17">
        <v>9490.7999999999993</v>
      </c>
      <c r="H61" s="17">
        <v>5935.37</v>
      </c>
      <c r="I61" s="17">
        <v>2989</v>
      </c>
      <c r="J61" s="17">
        <v>7072.97</v>
      </c>
      <c r="K61" s="17">
        <v>6588.14</v>
      </c>
      <c r="L61" s="17">
        <v>4536.1099999999997</v>
      </c>
      <c r="M61" s="17">
        <v>4411.8599999999997</v>
      </c>
      <c r="N61" s="17">
        <v>4295.96</v>
      </c>
    </row>
    <row r="62" spans="1:14" x14ac:dyDescent="0.25">
      <c r="A62" s="86"/>
      <c r="B62" s="5" t="s">
        <v>9</v>
      </c>
      <c r="C62" s="17">
        <v>-31896.65</v>
      </c>
      <c r="D62" s="17">
        <v>-27275</v>
      </c>
      <c r="E62" s="17">
        <v>-40981.56</v>
      </c>
      <c r="F62" s="17">
        <v>-53072.22</v>
      </c>
      <c r="G62" s="17">
        <v>-13357</v>
      </c>
      <c r="H62" s="17">
        <v>-31657.42</v>
      </c>
      <c r="I62" s="17">
        <v>-15767</v>
      </c>
      <c r="J62" s="17">
        <v>-13210</v>
      </c>
      <c r="K62" s="17">
        <v>-32106</v>
      </c>
      <c r="L62" s="17">
        <v>-25000</v>
      </c>
      <c r="M62" s="17">
        <v>-23560.39</v>
      </c>
      <c r="N62" s="17">
        <v>-28219.48</v>
      </c>
    </row>
    <row r="63" spans="1:14" ht="15.75" thickBot="1" x14ac:dyDescent="0.3">
      <c r="A63" s="87"/>
      <c r="B63" s="6" t="s">
        <v>10</v>
      </c>
      <c r="C63" s="18">
        <v>-9748.5</v>
      </c>
      <c r="D63" s="18">
        <v>40924.53</v>
      </c>
      <c r="E63" s="18">
        <v>-8293</v>
      </c>
      <c r="F63" s="18">
        <v>1748</v>
      </c>
      <c r="G63" s="18">
        <v>34574.379999999997</v>
      </c>
      <c r="H63" s="18">
        <v>-10567</v>
      </c>
      <c r="I63" s="18">
        <v>-1889</v>
      </c>
      <c r="J63" s="18">
        <v>18660</v>
      </c>
      <c r="K63" s="18">
        <v>-6311</v>
      </c>
      <c r="L63" s="18">
        <v>-7114</v>
      </c>
      <c r="M63" s="18">
        <v>-3437.81</v>
      </c>
      <c r="N63" s="18">
        <v>-10000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43009</v>
      </c>
      <c r="C10" s="3"/>
    </row>
    <row r="11" spans="1:6" ht="15.75" x14ac:dyDescent="0.25">
      <c r="A11" s="1" t="s">
        <v>0</v>
      </c>
      <c r="B11" s="2">
        <v>43009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1335826</v>
      </c>
      <c r="D15" s="11">
        <v>1448327.1</v>
      </c>
      <c r="E15" s="11">
        <v>1555082.88</v>
      </c>
      <c r="F15" s="11">
        <v>1679170.5</v>
      </c>
    </row>
    <row r="16" spans="1:6" x14ac:dyDescent="0.25">
      <c r="A16" s="95"/>
      <c r="B16" s="12" t="s">
        <v>4</v>
      </c>
      <c r="C16" s="13">
        <v>1342185.61</v>
      </c>
      <c r="D16" s="13">
        <v>1440473.39</v>
      </c>
      <c r="E16" s="13">
        <v>1550162.56</v>
      </c>
      <c r="F16" s="13">
        <v>1675072.58</v>
      </c>
    </row>
    <row r="17" spans="1:6" x14ac:dyDescent="0.25">
      <c r="A17" s="95"/>
      <c r="B17" s="12" t="s">
        <v>5</v>
      </c>
      <c r="C17" s="13">
        <v>26089.040000000001</v>
      </c>
      <c r="D17" s="13">
        <v>36414.31</v>
      </c>
      <c r="E17" s="13">
        <v>44221.51</v>
      </c>
      <c r="F17" s="13">
        <v>52553.17</v>
      </c>
    </row>
    <row r="18" spans="1:6" x14ac:dyDescent="0.25">
      <c r="A18" s="95"/>
      <c r="B18" s="12" t="s">
        <v>9</v>
      </c>
      <c r="C18" s="13">
        <v>1287000</v>
      </c>
      <c r="D18" s="13">
        <v>1374073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1564468.31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1140817</v>
      </c>
      <c r="D20" s="14">
        <v>1215000</v>
      </c>
      <c r="E20" s="14">
        <v>1306168.5</v>
      </c>
      <c r="F20" s="14">
        <v>1403987.5</v>
      </c>
    </row>
    <row r="21" spans="1:6" x14ac:dyDescent="0.25">
      <c r="A21" s="86"/>
      <c r="B21" s="5" t="s">
        <v>4</v>
      </c>
      <c r="C21" s="14">
        <v>1136444.27</v>
      </c>
      <c r="D21" s="14">
        <v>1214384.8899999999</v>
      </c>
      <c r="E21" s="14">
        <v>1312917.3799999999</v>
      </c>
      <c r="F21" s="14">
        <v>1416806.51</v>
      </c>
    </row>
    <row r="22" spans="1:6" x14ac:dyDescent="0.25">
      <c r="A22" s="86"/>
      <c r="B22" s="5" t="s">
        <v>5</v>
      </c>
      <c r="C22" s="14">
        <v>19591.75</v>
      </c>
      <c r="D22" s="14">
        <v>20006.45</v>
      </c>
      <c r="E22" s="14">
        <v>37260.17</v>
      </c>
      <c r="F22" s="14">
        <v>49278.09</v>
      </c>
    </row>
    <row r="23" spans="1:6" x14ac:dyDescent="0.25">
      <c r="A23" s="86"/>
      <c r="B23" s="5" t="s">
        <v>9</v>
      </c>
      <c r="C23" s="14">
        <v>1060677.5</v>
      </c>
      <c r="D23" s="14">
        <v>1158251</v>
      </c>
      <c r="E23" s="14">
        <v>1240685</v>
      </c>
      <c r="F23" s="14">
        <v>1343210</v>
      </c>
    </row>
    <row r="24" spans="1:6" x14ac:dyDescent="0.25">
      <c r="A24" s="86"/>
      <c r="B24" s="5" t="s">
        <v>10</v>
      </c>
      <c r="C24" s="14">
        <v>1168827</v>
      </c>
      <c r="D24" s="14">
        <v>1251007.4099999999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1296813.8</v>
      </c>
      <c r="D25" s="12">
        <v>1366000</v>
      </c>
      <c r="E25" s="12">
        <v>1427164</v>
      </c>
      <c r="F25" s="12">
        <v>1487833.82</v>
      </c>
    </row>
    <row r="26" spans="1:6" x14ac:dyDescent="0.25">
      <c r="A26" s="95"/>
      <c r="B26" s="4" t="s">
        <v>4</v>
      </c>
      <c r="C26" s="12">
        <v>1293244.46</v>
      </c>
      <c r="D26" s="12">
        <v>1363984.05</v>
      </c>
      <c r="E26" s="12">
        <v>1428895.04</v>
      </c>
      <c r="F26" s="12">
        <v>1493212.91</v>
      </c>
    </row>
    <row r="27" spans="1:6" x14ac:dyDescent="0.25">
      <c r="A27" s="95"/>
      <c r="B27" s="4" t="s">
        <v>5</v>
      </c>
      <c r="C27" s="12">
        <v>17923.07</v>
      </c>
      <c r="D27" s="12">
        <v>24903</v>
      </c>
      <c r="E27" s="12">
        <v>33160.629999999997</v>
      </c>
      <c r="F27" s="12">
        <v>39611.79</v>
      </c>
    </row>
    <row r="28" spans="1:6" x14ac:dyDescent="0.25">
      <c r="A28" s="95"/>
      <c r="B28" s="4" t="s">
        <v>9</v>
      </c>
      <c r="C28" s="12">
        <v>1241612</v>
      </c>
      <c r="D28" s="12">
        <v>1309861.6399999999</v>
      </c>
      <c r="E28" s="12">
        <v>1362256.11</v>
      </c>
      <c r="F28" s="12">
        <v>1416746.35</v>
      </c>
    </row>
    <row r="29" spans="1:6" x14ac:dyDescent="0.25">
      <c r="A29" s="95"/>
      <c r="B29" s="4" t="s">
        <v>10</v>
      </c>
      <c r="C29" s="12">
        <v>1327980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-158430.95000000001</v>
      </c>
      <c r="D30" s="14">
        <v>-155613</v>
      </c>
      <c r="E30" s="14">
        <v>-121157.22</v>
      </c>
      <c r="F30" s="14">
        <v>-70000</v>
      </c>
    </row>
    <row r="31" spans="1:6" x14ac:dyDescent="0.25">
      <c r="A31" s="96"/>
      <c r="B31" s="5" t="s">
        <v>4</v>
      </c>
      <c r="C31" s="14">
        <v>-156519.71</v>
      </c>
      <c r="D31" s="14">
        <v>-150199.57999999999</v>
      </c>
      <c r="E31" s="14">
        <v>-118856.58</v>
      </c>
      <c r="F31" s="14">
        <v>-70363.16</v>
      </c>
    </row>
    <row r="32" spans="1:6" x14ac:dyDescent="0.25">
      <c r="A32" s="96"/>
      <c r="B32" s="5" t="s">
        <v>5</v>
      </c>
      <c r="C32" s="14">
        <v>9257.2099999999991</v>
      </c>
      <c r="D32" s="14">
        <v>13561.25</v>
      </c>
      <c r="E32" s="14">
        <v>24246.58</v>
      </c>
      <c r="F32" s="14">
        <v>44152.43</v>
      </c>
    </row>
    <row r="33" spans="1:14" ht="15" customHeight="1" x14ac:dyDescent="0.25">
      <c r="A33" s="96"/>
      <c r="B33" s="5" t="s">
        <v>9</v>
      </c>
      <c r="C33" s="14">
        <v>-170000</v>
      </c>
      <c r="D33" s="14">
        <v>-170000</v>
      </c>
      <c r="E33" s="14">
        <v>-171860</v>
      </c>
      <c r="F33" s="14">
        <v>-165941.53</v>
      </c>
    </row>
    <row r="34" spans="1:14" x14ac:dyDescent="0.25">
      <c r="A34" s="96"/>
      <c r="B34" s="5" t="s">
        <v>10</v>
      </c>
      <c r="C34" s="14">
        <v>-91001</v>
      </c>
      <c r="D34" s="14">
        <v>-100000</v>
      </c>
      <c r="E34" s="14">
        <v>-54332.78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77.8</v>
      </c>
      <c r="E35" s="12">
        <v>81</v>
      </c>
      <c r="F35" s="12">
        <v>82.6</v>
      </c>
    </row>
    <row r="36" spans="1:14" x14ac:dyDescent="0.25">
      <c r="A36" s="97"/>
      <c r="B36" s="4" t="s">
        <v>4</v>
      </c>
      <c r="C36" s="12">
        <v>75.540000000000006</v>
      </c>
      <c r="D36" s="12">
        <v>77.88</v>
      </c>
      <c r="E36" s="12">
        <v>80.709999999999994</v>
      </c>
      <c r="F36" s="12">
        <v>82.91</v>
      </c>
    </row>
    <row r="37" spans="1:14" x14ac:dyDescent="0.25">
      <c r="A37" s="97"/>
      <c r="B37" s="4" t="s">
        <v>5</v>
      </c>
      <c r="C37" s="12">
        <v>1.47</v>
      </c>
      <c r="D37" s="12">
        <v>2.48</v>
      </c>
      <c r="E37" s="12">
        <v>3.02</v>
      </c>
      <c r="F37" s="12">
        <v>3.7</v>
      </c>
    </row>
    <row r="38" spans="1:14" x14ac:dyDescent="0.25">
      <c r="A38" s="97"/>
      <c r="B38" s="4" t="s">
        <v>9</v>
      </c>
      <c r="C38" s="12">
        <v>73.099999999999994</v>
      </c>
      <c r="D38" s="12">
        <v>74</v>
      </c>
      <c r="E38" s="12">
        <v>75.7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43009</v>
      </c>
      <c r="D43" s="9">
        <v>43040</v>
      </c>
      <c r="E43" s="9">
        <v>43070</v>
      </c>
      <c r="F43" s="9">
        <v>43101</v>
      </c>
      <c r="G43" s="9">
        <v>43132</v>
      </c>
      <c r="H43" s="9">
        <v>43160</v>
      </c>
      <c r="I43" s="9">
        <v>43191</v>
      </c>
      <c r="J43" s="9">
        <v>43221</v>
      </c>
      <c r="K43" s="9">
        <v>43252</v>
      </c>
      <c r="L43" s="9">
        <v>43282</v>
      </c>
      <c r="M43" s="9">
        <v>43313</v>
      </c>
      <c r="N43" s="9">
        <v>43344</v>
      </c>
    </row>
    <row r="44" spans="1:14" ht="15" customHeight="1" x14ac:dyDescent="0.25">
      <c r="A44" s="94" t="s">
        <v>11</v>
      </c>
      <c r="B44" s="4" t="s">
        <v>3</v>
      </c>
      <c r="C44" s="16">
        <v>115833.5</v>
      </c>
      <c r="D44" s="16">
        <v>110000</v>
      </c>
      <c r="E44" s="16">
        <v>136399</v>
      </c>
      <c r="F44" s="16">
        <v>144826.66</v>
      </c>
      <c r="G44" s="16">
        <v>100361.54</v>
      </c>
      <c r="H44" s="16">
        <v>108439</v>
      </c>
      <c r="I44" s="16">
        <v>128036</v>
      </c>
      <c r="J44" s="16">
        <v>106897.5</v>
      </c>
      <c r="K44" s="16">
        <v>111520</v>
      </c>
      <c r="L44" s="16">
        <v>118483.58</v>
      </c>
      <c r="M44" s="16">
        <v>109922.44</v>
      </c>
      <c r="N44" s="16">
        <v>109507.57</v>
      </c>
    </row>
    <row r="45" spans="1:14" x14ac:dyDescent="0.25">
      <c r="A45" s="95"/>
      <c r="B45" s="4" t="s">
        <v>4</v>
      </c>
      <c r="C45" s="16">
        <v>116421.14</v>
      </c>
      <c r="D45" s="16">
        <v>111481.19</v>
      </c>
      <c r="E45" s="16">
        <v>137154.23999999999</v>
      </c>
      <c r="F45" s="16">
        <v>145226.72</v>
      </c>
      <c r="G45" s="16">
        <v>101501.61</v>
      </c>
      <c r="H45" s="16">
        <v>108567.45</v>
      </c>
      <c r="I45" s="16">
        <v>128711.12</v>
      </c>
      <c r="J45" s="16">
        <v>107670.86</v>
      </c>
      <c r="K45" s="16">
        <v>111742.75</v>
      </c>
      <c r="L45" s="16">
        <v>119136.07</v>
      </c>
      <c r="M45" s="16">
        <v>109523.88</v>
      </c>
      <c r="N45" s="16">
        <v>109909.37</v>
      </c>
    </row>
    <row r="46" spans="1:14" x14ac:dyDescent="0.25">
      <c r="A46" s="95"/>
      <c r="B46" s="4" t="s">
        <v>5</v>
      </c>
      <c r="C46" s="16">
        <v>7425.76</v>
      </c>
      <c r="D46" s="16">
        <v>6596.75</v>
      </c>
      <c r="E46" s="16">
        <v>5876.09</v>
      </c>
      <c r="F46" s="16">
        <v>5652.37</v>
      </c>
      <c r="G46" s="16">
        <v>6544.62</v>
      </c>
      <c r="H46" s="16">
        <v>4190.04</v>
      </c>
      <c r="I46" s="16">
        <v>5312.56</v>
      </c>
      <c r="J46" s="16">
        <v>4262.2299999999996</v>
      </c>
      <c r="K46" s="16">
        <v>2713</v>
      </c>
      <c r="L46" s="16">
        <v>4167.54</v>
      </c>
      <c r="M46" s="16">
        <v>6095.41</v>
      </c>
      <c r="N46" s="16">
        <v>4106.7299999999996</v>
      </c>
    </row>
    <row r="47" spans="1:14" ht="15" customHeight="1" x14ac:dyDescent="0.25">
      <c r="A47" s="95"/>
      <c r="B47" s="4" t="s">
        <v>9</v>
      </c>
      <c r="C47" s="16">
        <v>99688.58</v>
      </c>
      <c r="D47" s="16">
        <v>95985.02</v>
      </c>
      <c r="E47" s="16">
        <v>125365.7</v>
      </c>
      <c r="F47" s="16">
        <v>131903.20000000001</v>
      </c>
      <c r="G47" s="16">
        <v>91629</v>
      </c>
      <c r="H47" s="16">
        <v>99525</v>
      </c>
      <c r="I47" s="16">
        <v>116141</v>
      </c>
      <c r="J47" s="16">
        <v>98163</v>
      </c>
      <c r="K47" s="16">
        <v>104614</v>
      </c>
      <c r="L47" s="16">
        <v>110634</v>
      </c>
      <c r="M47" s="16">
        <v>99989</v>
      </c>
      <c r="N47" s="16">
        <v>103823</v>
      </c>
    </row>
    <row r="48" spans="1:14" x14ac:dyDescent="0.25">
      <c r="A48" s="95"/>
      <c r="B48" s="4" t="s">
        <v>10</v>
      </c>
      <c r="C48" s="16">
        <v>147528</v>
      </c>
      <c r="D48" s="16">
        <v>135817</v>
      </c>
      <c r="E48" s="16">
        <v>160296.1</v>
      </c>
      <c r="F48" s="16">
        <v>159725</v>
      </c>
      <c r="G48" s="16">
        <v>137128</v>
      </c>
      <c r="H48" s="16">
        <v>121574</v>
      </c>
      <c r="I48" s="16">
        <v>140259</v>
      </c>
      <c r="J48" s="16">
        <v>120354</v>
      </c>
      <c r="K48" s="16">
        <v>117076</v>
      </c>
      <c r="L48" s="16">
        <v>134954</v>
      </c>
      <c r="M48" s="16">
        <v>127632</v>
      </c>
      <c r="N48" s="16">
        <v>125909.08</v>
      </c>
    </row>
    <row r="49" spans="1:14" ht="15" customHeight="1" x14ac:dyDescent="0.25">
      <c r="A49" s="86" t="s">
        <v>6</v>
      </c>
      <c r="B49" s="5" t="s">
        <v>3</v>
      </c>
      <c r="C49" s="17">
        <v>100391</v>
      </c>
      <c r="D49" s="17">
        <v>93967.51</v>
      </c>
      <c r="E49" s="17">
        <v>116928.34</v>
      </c>
      <c r="F49" s="17">
        <v>125311</v>
      </c>
      <c r="G49" s="17">
        <v>76638</v>
      </c>
      <c r="H49" s="17">
        <v>93119.34</v>
      </c>
      <c r="I49" s="17">
        <v>114000</v>
      </c>
      <c r="J49" s="17">
        <v>86502</v>
      </c>
      <c r="K49" s="17">
        <v>93242.880000000005</v>
      </c>
      <c r="L49" s="17">
        <v>99852.59</v>
      </c>
      <c r="M49" s="17">
        <v>91830</v>
      </c>
      <c r="N49" s="17">
        <v>92788.5</v>
      </c>
    </row>
    <row r="50" spans="1:14" x14ac:dyDescent="0.25">
      <c r="A50" s="86"/>
      <c r="B50" s="5" t="s">
        <v>4</v>
      </c>
      <c r="C50" s="17">
        <v>102722.74</v>
      </c>
      <c r="D50" s="17">
        <v>93675.62</v>
      </c>
      <c r="E50" s="17">
        <v>117124.04</v>
      </c>
      <c r="F50" s="17">
        <v>125188.94</v>
      </c>
      <c r="G50" s="17">
        <v>77782.84</v>
      </c>
      <c r="H50" s="17">
        <v>93486.21</v>
      </c>
      <c r="I50" s="17">
        <v>112759.92</v>
      </c>
      <c r="J50" s="17">
        <v>86822.87</v>
      </c>
      <c r="K50" s="17">
        <v>92974.53</v>
      </c>
      <c r="L50" s="17">
        <v>99885.23</v>
      </c>
      <c r="M50" s="17">
        <v>92414.87</v>
      </c>
      <c r="N50" s="17">
        <v>93672.71</v>
      </c>
    </row>
    <row r="51" spans="1:14" x14ac:dyDescent="0.25">
      <c r="A51" s="86"/>
      <c r="B51" s="5" t="s">
        <v>5</v>
      </c>
      <c r="C51" s="17">
        <v>10122.959999999999</v>
      </c>
      <c r="D51" s="17">
        <v>8243.7900000000009</v>
      </c>
      <c r="E51" s="17">
        <v>9886.08</v>
      </c>
      <c r="F51" s="17">
        <v>5610.93</v>
      </c>
      <c r="G51" s="17">
        <v>4773.41</v>
      </c>
      <c r="H51" s="17">
        <v>3341.13</v>
      </c>
      <c r="I51" s="17">
        <v>4461.5200000000004</v>
      </c>
      <c r="J51" s="17">
        <v>3832.28</v>
      </c>
      <c r="K51" s="17">
        <v>2322.9499999999998</v>
      </c>
      <c r="L51" s="17">
        <v>4369.59</v>
      </c>
      <c r="M51" s="17">
        <v>5294.48</v>
      </c>
      <c r="N51" s="17">
        <v>3113.37</v>
      </c>
    </row>
    <row r="52" spans="1:14" ht="15" customHeight="1" x14ac:dyDescent="0.25">
      <c r="A52" s="86"/>
      <c r="B52" s="5" t="s">
        <v>9</v>
      </c>
      <c r="C52" s="17">
        <v>81631</v>
      </c>
      <c r="D52" s="17">
        <v>74603.95</v>
      </c>
      <c r="E52" s="17">
        <v>96503</v>
      </c>
      <c r="F52" s="17">
        <v>108811</v>
      </c>
      <c r="G52" s="17">
        <v>68269.509999999995</v>
      </c>
      <c r="H52" s="17">
        <v>85369.600000000006</v>
      </c>
      <c r="I52" s="17">
        <v>98145</v>
      </c>
      <c r="J52" s="17">
        <v>79334</v>
      </c>
      <c r="K52" s="17">
        <v>87477</v>
      </c>
      <c r="L52" s="17">
        <v>90250</v>
      </c>
      <c r="M52" s="17">
        <v>81775</v>
      </c>
      <c r="N52" s="17">
        <v>87352</v>
      </c>
    </row>
    <row r="53" spans="1:14" x14ac:dyDescent="0.25">
      <c r="A53" s="86"/>
      <c r="B53" s="5" t="s">
        <v>10</v>
      </c>
      <c r="C53" s="17">
        <v>134401.01</v>
      </c>
      <c r="D53" s="17">
        <v>116557</v>
      </c>
      <c r="E53" s="17">
        <v>137380</v>
      </c>
      <c r="F53" s="17">
        <v>137800</v>
      </c>
      <c r="G53" s="17">
        <v>93426</v>
      </c>
      <c r="H53" s="17">
        <v>101783.08</v>
      </c>
      <c r="I53" s="17">
        <v>119624</v>
      </c>
      <c r="J53" s="17">
        <v>95052</v>
      </c>
      <c r="K53" s="17">
        <v>98842.6</v>
      </c>
      <c r="L53" s="17">
        <v>107971</v>
      </c>
      <c r="M53" s="17">
        <v>102238</v>
      </c>
      <c r="N53" s="17">
        <v>101088</v>
      </c>
    </row>
    <row r="54" spans="1:14" ht="15" customHeight="1" x14ac:dyDescent="0.25">
      <c r="A54" s="95" t="s">
        <v>7</v>
      </c>
      <c r="B54" s="4" t="s">
        <v>3</v>
      </c>
      <c r="C54" s="16">
        <v>101622</v>
      </c>
      <c r="D54" s="16">
        <v>114768</v>
      </c>
      <c r="E54" s="16">
        <v>145702</v>
      </c>
      <c r="F54" s="16">
        <v>106835</v>
      </c>
      <c r="G54" s="16">
        <v>100012</v>
      </c>
      <c r="H54" s="16">
        <v>103615.78</v>
      </c>
      <c r="I54" s="16">
        <v>101500</v>
      </c>
      <c r="J54" s="16">
        <v>109164</v>
      </c>
      <c r="K54" s="16">
        <v>109676.2</v>
      </c>
      <c r="L54" s="16">
        <v>115599.98</v>
      </c>
      <c r="M54" s="16">
        <v>106654</v>
      </c>
      <c r="N54" s="16">
        <v>117672.5</v>
      </c>
    </row>
    <row r="55" spans="1:14" x14ac:dyDescent="0.25">
      <c r="A55" s="95"/>
      <c r="B55" s="4" t="s">
        <v>4</v>
      </c>
      <c r="C55" s="16">
        <v>102908.77</v>
      </c>
      <c r="D55" s="16">
        <v>113853.58</v>
      </c>
      <c r="E55" s="16">
        <v>144317.62</v>
      </c>
      <c r="F55" s="16">
        <v>110010.33</v>
      </c>
      <c r="G55" s="16">
        <v>99954.33</v>
      </c>
      <c r="H55" s="16">
        <v>103547.18</v>
      </c>
      <c r="I55" s="16">
        <v>102849.84</v>
      </c>
      <c r="J55" s="16">
        <v>109018.52</v>
      </c>
      <c r="K55" s="16">
        <v>109065.99</v>
      </c>
      <c r="L55" s="16">
        <v>115611.63</v>
      </c>
      <c r="M55" s="16">
        <v>106751.18</v>
      </c>
      <c r="N55" s="16">
        <v>116751.3</v>
      </c>
    </row>
    <row r="56" spans="1:14" x14ac:dyDescent="0.25">
      <c r="A56" s="95"/>
      <c r="B56" s="4" t="s">
        <v>5</v>
      </c>
      <c r="C56" s="16">
        <v>5549.12</v>
      </c>
      <c r="D56" s="16">
        <v>6786.26</v>
      </c>
      <c r="E56" s="16">
        <v>15178.65</v>
      </c>
      <c r="F56" s="16">
        <v>7128.15</v>
      </c>
      <c r="G56" s="16">
        <v>3274.13</v>
      </c>
      <c r="H56" s="16">
        <v>2279.44</v>
      </c>
      <c r="I56" s="16">
        <v>4002.04</v>
      </c>
      <c r="J56" s="16">
        <v>4041.67</v>
      </c>
      <c r="K56" s="16">
        <v>3621.36</v>
      </c>
      <c r="L56" s="16">
        <v>2951.96</v>
      </c>
      <c r="M56" s="16">
        <v>3236.85</v>
      </c>
      <c r="N56" s="16">
        <v>5085.12</v>
      </c>
    </row>
    <row r="57" spans="1:14" ht="15" customHeight="1" x14ac:dyDescent="0.25">
      <c r="A57" s="95"/>
      <c r="B57" s="4" t="s">
        <v>9</v>
      </c>
      <c r="C57" s="16">
        <v>91594.21</v>
      </c>
      <c r="D57" s="16">
        <v>94575</v>
      </c>
      <c r="E57" s="16">
        <v>107911.63</v>
      </c>
      <c r="F57" s="16">
        <v>94194.33</v>
      </c>
      <c r="G57" s="16">
        <v>91148</v>
      </c>
      <c r="H57" s="16">
        <v>98024</v>
      </c>
      <c r="I57" s="16">
        <v>95169.64</v>
      </c>
      <c r="J57" s="16">
        <v>101095</v>
      </c>
      <c r="K57" s="16">
        <v>101575.34</v>
      </c>
      <c r="L57" s="16">
        <v>106471.66</v>
      </c>
      <c r="M57" s="16">
        <v>97733.31</v>
      </c>
      <c r="N57" s="16">
        <v>101634</v>
      </c>
    </row>
    <row r="58" spans="1:14" x14ac:dyDescent="0.25">
      <c r="A58" s="95"/>
      <c r="B58" s="4" t="s">
        <v>10</v>
      </c>
      <c r="C58" s="16">
        <v>117911.56</v>
      </c>
      <c r="D58" s="16">
        <v>125876</v>
      </c>
      <c r="E58" s="16">
        <v>176713</v>
      </c>
      <c r="F58" s="16">
        <v>133603</v>
      </c>
      <c r="G58" s="16">
        <v>107320.5</v>
      </c>
      <c r="H58" s="16">
        <v>109591.11</v>
      </c>
      <c r="I58" s="16">
        <v>114275</v>
      </c>
      <c r="J58" s="16">
        <v>114546</v>
      </c>
      <c r="K58" s="16">
        <v>113876</v>
      </c>
      <c r="L58" s="16">
        <v>122003</v>
      </c>
      <c r="M58" s="16">
        <v>116000</v>
      </c>
      <c r="N58" s="16">
        <v>124499.09</v>
      </c>
    </row>
    <row r="59" spans="1:14" ht="15" customHeight="1" x14ac:dyDescent="0.25">
      <c r="A59" s="86" t="s">
        <v>8</v>
      </c>
      <c r="B59" s="5" t="s">
        <v>3</v>
      </c>
      <c r="C59" s="17">
        <v>-2827</v>
      </c>
      <c r="D59" s="17">
        <v>-19815</v>
      </c>
      <c r="E59" s="17">
        <v>-28072.5</v>
      </c>
      <c r="F59" s="17">
        <v>17960</v>
      </c>
      <c r="G59" s="17">
        <v>-23158.52</v>
      </c>
      <c r="H59" s="17">
        <v>-10302</v>
      </c>
      <c r="I59" s="17">
        <v>11495.6</v>
      </c>
      <c r="J59" s="17">
        <v>-22396</v>
      </c>
      <c r="K59" s="17">
        <v>-16976</v>
      </c>
      <c r="L59" s="17">
        <v>-16424.5</v>
      </c>
      <c r="M59" s="17">
        <v>-15286.76</v>
      </c>
      <c r="N59" s="17">
        <v>-23713</v>
      </c>
    </row>
    <row r="60" spans="1:14" x14ac:dyDescent="0.25">
      <c r="A60" s="86"/>
      <c r="B60" s="5" t="s">
        <v>4</v>
      </c>
      <c r="C60" s="17">
        <v>-558.16999999999996</v>
      </c>
      <c r="D60" s="17">
        <v>-20885.16</v>
      </c>
      <c r="E60" s="17">
        <v>-27561.65</v>
      </c>
      <c r="F60" s="17">
        <v>15212.61</v>
      </c>
      <c r="G60" s="17">
        <v>-22054.240000000002</v>
      </c>
      <c r="H60" s="17">
        <v>-10044.64</v>
      </c>
      <c r="I60" s="17">
        <v>9559.7000000000007</v>
      </c>
      <c r="J60" s="17">
        <v>-21827.88</v>
      </c>
      <c r="K60" s="17">
        <v>-15948.41</v>
      </c>
      <c r="L60" s="17">
        <v>-16155.47</v>
      </c>
      <c r="M60" s="17">
        <v>-14412.51</v>
      </c>
      <c r="N60" s="17">
        <v>-22937.79</v>
      </c>
    </row>
    <row r="61" spans="1:14" x14ac:dyDescent="0.25">
      <c r="A61" s="86"/>
      <c r="B61" s="5" t="s">
        <v>5</v>
      </c>
      <c r="C61" s="17">
        <v>11819.23</v>
      </c>
      <c r="D61" s="17">
        <v>7890.43</v>
      </c>
      <c r="E61" s="17">
        <v>14138.61</v>
      </c>
      <c r="F61" s="17">
        <v>9380.2800000000007</v>
      </c>
      <c r="G61" s="17">
        <v>5870.03</v>
      </c>
      <c r="H61" s="17">
        <v>3440.14</v>
      </c>
      <c r="I61" s="17">
        <v>5897.71</v>
      </c>
      <c r="J61" s="17">
        <v>6448.31</v>
      </c>
      <c r="K61" s="17">
        <v>4107.57</v>
      </c>
      <c r="L61" s="17">
        <v>4309.16</v>
      </c>
      <c r="M61" s="17">
        <v>5756.98</v>
      </c>
      <c r="N61" s="17">
        <v>6171.53</v>
      </c>
    </row>
    <row r="62" spans="1:14" x14ac:dyDescent="0.25">
      <c r="A62" s="86"/>
      <c r="B62" s="5" t="s">
        <v>9</v>
      </c>
      <c r="C62" s="17">
        <v>-30744</v>
      </c>
      <c r="D62" s="17">
        <v>-42483.11</v>
      </c>
      <c r="E62" s="17">
        <v>-57232</v>
      </c>
      <c r="F62" s="17">
        <v>-13357</v>
      </c>
      <c r="G62" s="17">
        <v>-31645.73</v>
      </c>
      <c r="H62" s="17">
        <v>-20929.12</v>
      </c>
      <c r="I62" s="17">
        <v>-8122</v>
      </c>
      <c r="J62" s="17">
        <v>-32356</v>
      </c>
      <c r="K62" s="17">
        <v>-24328</v>
      </c>
      <c r="L62" s="17">
        <v>-23792</v>
      </c>
      <c r="M62" s="17">
        <v>-26370</v>
      </c>
      <c r="N62" s="17">
        <v>-34444.15</v>
      </c>
    </row>
    <row r="63" spans="1:14" ht="15.75" thickBot="1" x14ac:dyDescent="0.3">
      <c r="A63" s="87"/>
      <c r="B63" s="6" t="s">
        <v>10</v>
      </c>
      <c r="C63" s="18">
        <v>35919.980000000003</v>
      </c>
      <c r="D63" s="18">
        <v>-3970</v>
      </c>
      <c r="E63" s="18">
        <v>1748</v>
      </c>
      <c r="F63" s="18">
        <v>34574.379999999997</v>
      </c>
      <c r="G63" s="18">
        <v>-7630</v>
      </c>
      <c r="H63" s="18">
        <v>-2123</v>
      </c>
      <c r="I63" s="18">
        <v>20521.060000000001</v>
      </c>
      <c r="J63" s="18">
        <v>-6586</v>
      </c>
      <c r="K63" s="18">
        <v>-8221.5</v>
      </c>
      <c r="L63" s="18">
        <v>-4766.26</v>
      </c>
      <c r="M63" s="18">
        <v>1957.4</v>
      </c>
      <c r="N63" s="18">
        <v>-9598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0:N63"/>
  <sheetViews>
    <sheetView topLeftCell="A1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43040</v>
      </c>
      <c r="C10" s="3"/>
    </row>
    <row r="11" spans="1:6" ht="15.75" x14ac:dyDescent="0.25">
      <c r="A11" s="1" t="s">
        <v>0</v>
      </c>
      <c r="B11" s="2">
        <v>43040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1337275</v>
      </c>
      <c r="D15" s="11">
        <v>1450000</v>
      </c>
      <c r="E15" s="11">
        <v>1555780.26</v>
      </c>
      <c r="F15" s="11">
        <v>1680500</v>
      </c>
    </row>
    <row r="16" spans="1:6" x14ac:dyDescent="0.25">
      <c r="A16" s="95"/>
      <c r="B16" s="12" t="s">
        <v>4</v>
      </c>
      <c r="C16" s="13">
        <v>1344355.63</v>
      </c>
      <c r="D16" s="13">
        <v>1444544.38</v>
      </c>
      <c r="E16" s="13">
        <v>1550286.44</v>
      </c>
      <c r="F16" s="13">
        <v>1674309.46</v>
      </c>
    </row>
    <row r="17" spans="1:6" x14ac:dyDescent="0.25">
      <c r="A17" s="95"/>
      <c r="B17" s="12" t="s">
        <v>5</v>
      </c>
      <c r="C17" s="13">
        <v>24454.7</v>
      </c>
      <c r="D17" s="13">
        <v>34415.29</v>
      </c>
      <c r="E17" s="13">
        <v>44411.81</v>
      </c>
      <c r="F17" s="13">
        <v>53251.31</v>
      </c>
    </row>
    <row r="18" spans="1:6" x14ac:dyDescent="0.25">
      <c r="A18" s="95"/>
      <c r="B18" s="12" t="s">
        <v>9</v>
      </c>
      <c r="C18" s="13">
        <v>1287000</v>
      </c>
      <c r="D18" s="13">
        <v>1373667.6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1515947.32</v>
      </c>
      <c r="E19" s="13">
        <v>1635036</v>
      </c>
      <c r="F19" s="13">
        <v>1789082</v>
      </c>
    </row>
    <row r="20" spans="1:6" ht="15" customHeight="1" x14ac:dyDescent="0.25">
      <c r="A20" s="86" t="s">
        <v>6</v>
      </c>
      <c r="B20" s="5" t="s">
        <v>3</v>
      </c>
      <c r="C20" s="14">
        <v>1141257.5</v>
      </c>
      <c r="D20" s="14">
        <v>1213510.76</v>
      </c>
      <c r="E20" s="14">
        <v>1303623.52</v>
      </c>
      <c r="F20" s="14">
        <v>1402813</v>
      </c>
    </row>
    <row r="21" spans="1:6" x14ac:dyDescent="0.25">
      <c r="A21" s="86"/>
      <c r="B21" s="5" t="s">
        <v>4</v>
      </c>
      <c r="C21" s="14">
        <v>1138183.47</v>
      </c>
      <c r="D21" s="14">
        <v>1211660.3</v>
      </c>
      <c r="E21" s="14">
        <v>1308609.3400000001</v>
      </c>
      <c r="F21" s="14">
        <v>1406400.95</v>
      </c>
    </row>
    <row r="22" spans="1:6" x14ac:dyDescent="0.25">
      <c r="A22" s="86"/>
      <c r="B22" s="5" t="s">
        <v>5</v>
      </c>
      <c r="C22" s="14">
        <v>18119.48</v>
      </c>
      <c r="D22" s="14">
        <v>20737.71</v>
      </c>
      <c r="E22" s="14">
        <v>39503.980000000003</v>
      </c>
      <c r="F22" s="14">
        <v>42193.89</v>
      </c>
    </row>
    <row r="23" spans="1:6" x14ac:dyDescent="0.25">
      <c r="A23" s="86"/>
      <c r="B23" s="5" t="s">
        <v>9</v>
      </c>
      <c r="C23" s="14">
        <v>1093376.1200000001</v>
      </c>
      <c r="D23" s="14">
        <v>1156906</v>
      </c>
      <c r="E23" s="14">
        <v>1221795</v>
      </c>
      <c r="F23" s="14">
        <v>1314624</v>
      </c>
    </row>
    <row r="24" spans="1:6" x14ac:dyDescent="0.25">
      <c r="A24" s="86"/>
      <c r="B24" s="5" t="s">
        <v>10</v>
      </c>
      <c r="C24" s="14">
        <v>1190000</v>
      </c>
      <c r="D24" s="14">
        <v>1250000</v>
      </c>
      <c r="E24" s="14">
        <v>1400000</v>
      </c>
      <c r="F24" s="14">
        <v>1503887.98</v>
      </c>
    </row>
    <row r="25" spans="1:6" ht="15" customHeight="1" x14ac:dyDescent="0.25">
      <c r="A25" s="95" t="s">
        <v>7</v>
      </c>
      <c r="B25" s="4" t="s">
        <v>3</v>
      </c>
      <c r="C25" s="12">
        <v>1295438.5</v>
      </c>
      <c r="D25" s="12">
        <v>1365872.59</v>
      </c>
      <c r="E25" s="12">
        <v>1423904.37</v>
      </c>
      <c r="F25" s="12">
        <v>1482056.1</v>
      </c>
    </row>
    <row r="26" spans="1:6" x14ac:dyDescent="0.25">
      <c r="A26" s="95"/>
      <c r="B26" s="4" t="s">
        <v>4</v>
      </c>
      <c r="C26" s="12">
        <v>1293906.6599999999</v>
      </c>
      <c r="D26" s="12">
        <v>1362158.47</v>
      </c>
      <c r="E26" s="12">
        <v>1422258.64</v>
      </c>
      <c r="F26" s="12">
        <v>1484651.21</v>
      </c>
    </row>
    <row r="27" spans="1:6" x14ac:dyDescent="0.25">
      <c r="A27" s="95"/>
      <c r="B27" s="4" t="s">
        <v>5</v>
      </c>
      <c r="C27" s="12">
        <v>17453.97</v>
      </c>
      <c r="D27" s="12">
        <v>23602.51</v>
      </c>
      <c r="E27" s="12">
        <v>28984.68</v>
      </c>
      <c r="F27" s="12">
        <v>37202.949999999997</v>
      </c>
    </row>
    <row r="28" spans="1:6" x14ac:dyDescent="0.25">
      <c r="A28" s="95"/>
      <c r="B28" s="4" t="s">
        <v>9</v>
      </c>
      <c r="C28" s="12">
        <v>1258139</v>
      </c>
      <c r="D28" s="12">
        <v>1309861.6399999999</v>
      </c>
      <c r="E28" s="12">
        <v>1362256.11</v>
      </c>
      <c r="F28" s="12">
        <v>1410260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1490000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-157413.5</v>
      </c>
      <c r="D30" s="14">
        <v>-156406.14000000001</v>
      </c>
      <c r="E30" s="14">
        <v>-124144</v>
      </c>
      <c r="F30" s="14">
        <v>-74665.429999999993</v>
      </c>
    </row>
    <row r="31" spans="1:6" x14ac:dyDescent="0.25">
      <c r="A31" s="96"/>
      <c r="B31" s="5" t="s">
        <v>4</v>
      </c>
      <c r="C31" s="14">
        <v>-156730.23999999999</v>
      </c>
      <c r="D31" s="14">
        <v>-151530.01</v>
      </c>
      <c r="E31" s="14">
        <v>-119956</v>
      </c>
      <c r="F31" s="14">
        <v>-73314.53</v>
      </c>
    </row>
    <row r="32" spans="1:6" x14ac:dyDescent="0.25">
      <c r="A32" s="96"/>
      <c r="B32" s="5" t="s">
        <v>5</v>
      </c>
      <c r="C32" s="14">
        <v>5015.3900000000003</v>
      </c>
      <c r="D32" s="14">
        <v>14029.1</v>
      </c>
      <c r="E32" s="14">
        <v>28733.54</v>
      </c>
      <c r="F32" s="14">
        <v>44044.74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-179749</v>
      </c>
      <c r="F33" s="14">
        <v>-165941.53</v>
      </c>
    </row>
    <row r="34" spans="1:14" x14ac:dyDescent="0.25">
      <c r="A34" s="96"/>
      <c r="B34" s="5" t="s">
        <v>10</v>
      </c>
      <c r="C34" s="14">
        <v>-140000</v>
      </c>
      <c r="D34" s="14">
        <v>-84668.52</v>
      </c>
      <c r="E34" s="14">
        <v>-10514.58</v>
      </c>
      <c r="F34" s="14">
        <v>59347.41</v>
      </c>
    </row>
    <row r="35" spans="1:14" ht="15" customHeight="1" x14ac:dyDescent="0.25">
      <c r="A35" s="97" t="s">
        <v>20</v>
      </c>
      <c r="B35" s="4" t="s">
        <v>3</v>
      </c>
      <c r="C35" s="12">
        <v>75.11</v>
      </c>
      <c r="D35" s="12">
        <v>77</v>
      </c>
      <c r="E35" s="12">
        <v>79.7</v>
      </c>
      <c r="F35" s="12">
        <v>81.8</v>
      </c>
    </row>
    <row r="36" spans="1:14" x14ac:dyDescent="0.25">
      <c r="A36" s="97"/>
      <c r="B36" s="4" t="s">
        <v>4</v>
      </c>
      <c r="C36" s="12">
        <v>75.36</v>
      </c>
      <c r="D36" s="12">
        <v>77.39</v>
      </c>
      <c r="E36" s="12">
        <v>79.8</v>
      </c>
      <c r="F36" s="12">
        <v>82.05</v>
      </c>
    </row>
    <row r="37" spans="1:14" x14ac:dyDescent="0.25">
      <c r="A37" s="97"/>
      <c r="B37" s="4" t="s">
        <v>5</v>
      </c>
      <c r="C37" s="12">
        <v>1.41</v>
      </c>
      <c r="D37" s="12">
        <v>2.38</v>
      </c>
      <c r="E37" s="12">
        <v>2.4700000000000002</v>
      </c>
      <c r="F37" s="12">
        <v>3.37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84.9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43040</v>
      </c>
      <c r="D43" s="9">
        <v>43070</v>
      </c>
      <c r="E43" s="9">
        <v>43101</v>
      </c>
      <c r="F43" s="9">
        <v>43132</v>
      </c>
      <c r="G43" s="9">
        <v>43160</v>
      </c>
      <c r="H43" s="9">
        <v>43191</v>
      </c>
      <c r="I43" s="9">
        <v>43221</v>
      </c>
      <c r="J43" s="9">
        <v>43252</v>
      </c>
      <c r="K43" s="9">
        <v>43282</v>
      </c>
      <c r="L43" s="9">
        <v>43313</v>
      </c>
      <c r="M43" s="9">
        <v>43344</v>
      </c>
      <c r="N43" s="9">
        <v>43374</v>
      </c>
    </row>
    <row r="44" spans="1:14" ht="15" customHeight="1" x14ac:dyDescent="0.25">
      <c r="A44" s="94" t="s">
        <v>11</v>
      </c>
      <c r="B44" s="4" t="s">
        <v>3</v>
      </c>
      <c r="C44" s="16">
        <v>110986</v>
      </c>
      <c r="D44" s="16">
        <v>136785.5</v>
      </c>
      <c r="E44" s="16">
        <v>146956.91</v>
      </c>
      <c r="F44" s="16">
        <v>100737</v>
      </c>
      <c r="G44" s="16">
        <v>108645.53</v>
      </c>
      <c r="H44" s="16">
        <v>128617.9</v>
      </c>
      <c r="I44" s="16">
        <v>107562</v>
      </c>
      <c r="J44" s="16">
        <v>112870.45</v>
      </c>
      <c r="K44" s="16">
        <v>118864.5</v>
      </c>
      <c r="L44" s="16">
        <v>110355.1</v>
      </c>
      <c r="M44" s="16">
        <v>110616.52</v>
      </c>
      <c r="N44" s="16">
        <v>125420.43</v>
      </c>
    </row>
    <row r="45" spans="1:14" x14ac:dyDescent="0.25">
      <c r="A45" s="95"/>
      <c r="B45" s="4" t="s">
        <v>4</v>
      </c>
      <c r="C45" s="16">
        <v>112355.35</v>
      </c>
      <c r="D45" s="16">
        <v>138984.89000000001</v>
      </c>
      <c r="E45" s="16">
        <v>146276.1</v>
      </c>
      <c r="F45" s="16">
        <v>101107.43</v>
      </c>
      <c r="G45" s="16">
        <v>109460.09</v>
      </c>
      <c r="H45" s="16">
        <v>129613.73</v>
      </c>
      <c r="I45" s="16">
        <v>108433.88</v>
      </c>
      <c r="J45" s="16">
        <v>112430.03</v>
      </c>
      <c r="K45" s="16">
        <v>119244.33</v>
      </c>
      <c r="L45" s="16">
        <v>110890.39</v>
      </c>
      <c r="M45" s="16">
        <v>111520.01</v>
      </c>
      <c r="N45" s="16">
        <v>126409.15</v>
      </c>
    </row>
    <row r="46" spans="1:14" x14ac:dyDescent="0.25">
      <c r="A46" s="95"/>
      <c r="B46" s="4" t="s">
        <v>5</v>
      </c>
      <c r="C46" s="16">
        <v>6122.07</v>
      </c>
      <c r="D46" s="16">
        <v>5750.1</v>
      </c>
      <c r="E46" s="16">
        <v>5315.33</v>
      </c>
      <c r="F46" s="16">
        <v>3522.24</v>
      </c>
      <c r="G46" s="16">
        <v>4146.2299999999996</v>
      </c>
      <c r="H46" s="16">
        <v>5398.46</v>
      </c>
      <c r="I46" s="16">
        <v>4338.6499999999996</v>
      </c>
      <c r="J46" s="16">
        <v>2420.02</v>
      </c>
      <c r="K46" s="16">
        <v>2918.05</v>
      </c>
      <c r="L46" s="16">
        <v>6214.23</v>
      </c>
      <c r="M46" s="16">
        <v>5473.56</v>
      </c>
      <c r="N46" s="16">
        <v>9207.9500000000007</v>
      </c>
    </row>
    <row r="47" spans="1:14" ht="15" customHeight="1" x14ac:dyDescent="0.25">
      <c r="A47" s="95"/>
      <c r="B47" s="4" t="s">
        <v>9</v>
      </c>
      <c r="C47" s="16">
        <v>102404</v>
      </c>
      <c r="D47" s="16">
        <v>128832</v>
      </c>
      <c r="E47" s="16">
        <v>132165</v>
      </c>
      <c r="F47" s="16">
        <v>91686.65</v>
      </c>
      <c r="G47" s="16">
        <v>103147.37</v>
      </c>
      <c r="H47" s="16">
        <v>116141.64</v>
      </c>
      <c r="I47" s="16">
        <v>101849.5</v>
      </c>
      <c r="J47" s="16">
        <v>107160</v>
      </c>
      <c r="K47" s="16">
        <v>112539</v>
      </c>
      <c r="L47" s="16">
        <v>99989</v>
      </c>
      <c r="M47" s="16">
        <v>103823</v>
      </c>
      <c r="N47" s="16">
        <v>113183.77</v>
      </c>
    </row>
    <row r="48" spans="1:14" x14ac:dyDescent="0.25">
      <c r="A48" s="95"/>
      <c r="B48" s="4" t="s">
        <v>10</v>
      </c>
      <c r="C48" s="16">
        <v>135817</v>
      </c>
      <c r="D48" s="16">
        <v>153801.48000000001</v>
      </c>
      <c r="E48" s="16">
        <v>159725</v>
      </c>
      <c r="F48" s="16">
        <v>111285.54</v>
      </c>
      <c r="G48" s="16">
        <v>121574</v>
      </c>
      <c r="H48" s="16">
        <v>143484.49</v>
      </c>
      <c r="I48" s="16">
        <v>120354</v>
      </c>
      <c r="J48" s="16">
        <v>117076</v>
      </c>
      <c r="K48" s="16">
        <v>126069</v>
      </c>
      <c r="L48" s="16">
        <v>127632</v>
      </c>
      <c r="M48" s="16">
        <v>133868</v>
      </c>
      <c r="N48" s="16">
        <v>163000</v>
      </c>
    </row>
    <row r="49" spans="1:14" ht="15" customHeight="1" x14ac:dyDescent="0.25">
      <c r="A49" s="86" t="s">
        <v>6</v>
      </c>
      <c r="B49" s="5" t="s">
        <v>3</v>
      </c>
      <c r="C49" s="17">
        <v>94693.119999999995</v>
      </c>
      <c r="D49" s="17">
        <v>118852.64</v>
      </c>
      <c r="E49" s="17">
        <v>126108.65</v>
      </c>
      <c r="F49" s="17">
        <v>77250.94</v>
      </c>
      <c r="G49" s="17">
        <v>93592</v>
      </c>
      <c r="H49" s="17">
        <v>114454.2</v>
      </c>
      <c r="I49" s="17">
        <v>86366.38</v>
      </c>
      <c r="J49" s="17">
        <v>93384</v>
      </c>
      <c r="K49" s="17">
        <v>99999</v>
      </c>
      <c r="L49" s="17">
        <v>92507</v>
      </c>
      <c r="M49" s="17">
        <v>94570.83</v>
      </c>
      <c r="N49" s="17">
        <v>107810</v>
      </c>
    </row>
    <row r="50" spans="1:14" x14ac:dyDescent="0.25">
      <c r="A50" s="86"/>
      <c r="B50" s="5" t="s">
        <v>4</v>
      </c>
      <c r="C50" s="17">
        <v>94500.03</v>
      </c>
      <c r="D50" s="17">
        <v>118182.71</v>
      </c>
      <c r="E50" s="17">
        <v>124339.02</v>
      </c>
      <c r="F50" s="17">
        <v>77689.47</v>
      </c>
      <c r="G50" s="17">
        <v>93989.56</v>
      </c>
      <c r="H50" s="17">
        <v>113254.68</v>
      </c>
      <c r="I50" s="17">
        <v>87028.02</v>
      </c>
      <c r="J50" s="17">
        <v>93508.71</v>
      </c>
      <c r="K50" s="17">
        <v>99789.17</v>
      </c>
      <c r="L50" s="17">
        <v>93361.42</v>
      </c>
      <c r="M50" s="17">
        <v>94694.47</v>
      </c>
      <c r="N50" s="17">
        <v>107636.81</v>
      </c>
    </row>
    <row r="51" spans="1:14" x14ac:dyDescent="0.25">
      <c r="A51" s="86"/>
      <c r="B51" s="5" t="s">
        <v>5</v>
      </c>
      <c r="C51" s="17">
        <v>8852.25</v>
      </c>
      <c r="D51" s="17">
        <v>8781.39</v>
      </c>
      <c r="E51" s="17">
        <v>7511.56</v>
      </c>
      <c r="F51" s="17">
        <v>4023.62</v>
      </c>
      <c r="G51" s="17">
        <v>3517.59</v>
      </c>
      <c r="H51" s="17">
        <v>5120.7299999999996</v>
      </c>
      <c r="I51" s="17">
        <v>4052.2</v>
      </c>
      <c r="J51" s="17">
        <v>2034.05</v>
      </c>
      <c r="K51" s="17">
        <v>3804.96</v>
      </c>
      <c r="L51" s="17">
        <v>4957.2299999999996</v>
      </c>
      <c r="M51" s="17">
        <v>3682.01</v>
      </c>
      <c r="N51" s="17">
        <v>8706.5</v>
      </c>
    </row>
    <row r="52" spans="1:14" ht="15" customHeight="1" x14ac:dyDescent="0.25">
      <c r="A52" s="86"/>
      <c r="B52" s="5" t="s">
        <v>9</v>
      </c>
      <c r="C52" s="17">
        <v>78257</v>
      </c>
      <c r="D52" s="17">
        <v>96977</v>
      </c>
      <c r="E52" s="17">
        <v>103101</v>
      </c>
      <c r="F52" s="17">
        <v>68269.509999999995</v>
      </c>
      <c r="G52" s="17">
        <v>81667.070000000007</v>
      </c>
      <c r="H52" s="17">
        <v>97362.86</v>
      </c>
      <c r="I52" s="17">
        <v>79558</v>
      </c>
      <c r="J52" s="17">
        <v>87702</v>
      </c>
      <c r="K52" s="17">
        <v>91246.16</v>
      </c>
      <c r="L52" s="17">
        <v>81775</v>
      </c>
      <c r="M52" s="17">
        <v>85416.07</v>
      </c>
      <c r="N52" s="17">
        <v>92709.33</v>
      </c>
    </row>
    <row r="53" spans="1:14" x14ac:dyDescent="0.25">
      <c r="A53" s="86"/>
      <c r="B53" s="5" t="s">
        <v>10</v>
      </c>
      <c r="C53" s="17">
        <v>116557</v>
      </c>
      <c r="D53" s="17">
        <v>132575.79999999999</v>
      </c>
      <c r="E53" s="17">
        <v>137800</v>
      </c>
      <c r="F53" s="17">
        <v>86082</v>
      </c>
      <c r="G53" s="17">
        <v>101783.08</v>
      </c>
      <c r="H53" s="17">
        <v>125714</v>
      </c>
      <c r="I53" s="17">
        <v>96504</v>
      </c>
      <c r="J53" s="17">
        <v>98667</v>
      </c>
      <c r="K53" s="17">
        <v>106718</v>
      </c>
      <c r="L53" s="17">
        <v>101882</v>
      </c>
      <c r="M53" s="17">
        <v>104152.81</v>
      </c>
      <c r="N53" s="17">
        <v>135050</v>
      </c>
    </row>
    <row r="54" spans="1:14" ht="15" customHeight="1" x14ac:dyDescent="0.25">
      <c r="A54" s="95" t="s">
        <v>7</v>
      </c>
      <c r="B54" s="4" t="s">
        <v>3</v>
      </c>
      <c r="C54" s="16">
        <v>115021.67</v>
      </c>
      <c r="D54" s="16">
        <v>149184.67000000001</v>
      </c>
      <c r="E54" s="16">
        <v>106825</v>
      </c>
      <c r="F54" s="16">
        <v>100000</v>
      </c>
      <c r="G54" s="16">
        <v>103723.5</v>
      </c>
      <c r="H54" s="16">
        <v>101550</v>
      </c>
      <c r="I54" s="16">
        <v>110000</v>
      </c>
      <c r="J54" s="16">
        <v>110339.81</v>
      </c>
      <c r="K54" s="16">
        <v>115050.2</v>
      </c>
      <c r="L54" s="16">
        <v>106430.1</v>
      </c>
      <c r="M54" s="16">
        <v>118017.5</v>
      </c>
      <c r="N54" s="16">
        <v>106595.44</v>
      </c>
    </row>
    <row r="55" spans="1:14" x14ac:dyDescent="0.25">
      <c r="A55" s="95"/>
      <c r="B55" s="4" t="s">
        <v>4</v>
      </c>
      <c r="C55" s="16">
        <v>114519.61</v>
      </c>
      <c r="D55" s="16">
        <v>145978.17000000001</v>
      </c>
      <c r="E55" s="16">
        <v>109800.92</v>
      </c>
      <c r="F55" s="16">
        <v>100094.91</v>
      </c>
      <c r="G55" s="16">
        <v>103621.1</v>
      </c>
      <c r="H55" s="16">
        <v>102754.44</v>
      </c>
      <c r="I55" s="16">
        <v>109216.22</v>
      </c>
      <c r="J55" s="16">
        <v>108646.82</v>
      </c>
      <c r="K55" s="16">
        <v>115159.56</v>
      </c>
      <c r="L55" s="16">
        <v>106282.31</v>
      </c>
      <c r="M55" s="16">
        <v>117188.52</v>
      </c>
      <c r="N55" s="16">
        <v>106411.87</v>
      </c>
    </row>
    <row r="56" spans="1:14" x14ac:dyDescent="0.25">
      <c r="A56" s="95"/>
      <c r="B56" s="4" t="s">
        <v>5</v>
      </c>
      <c r="C56" s="16">
        <v>6764.91</v>
      </c>
      <c r="D56" s="16">
        <v>14269.97</v>
      </c>
      <c r="E56" s="16">
        <v>7576.92</v>
      </c>
      <c r="F56" s="16">
        <v>3351.14</v>
      </c>
      <c r="G56" s="16">
        <v>2455.79</v>
      </c>
      <c r="H56" s="16">
        <v>4023.54</v>
      </c>
      <c r="I56" s="16">
        <v>3946.09</v>
      </c>
      <c r="J56" s="16">
        <v>3972.29</v>
      </c>
      <c r="K56" s="16">
        <v>3112.01</v>
      </c>
      <c r="L56" s="16">
        <v>2787.66</v>
      </c>
      <c r="M56" s="16">
        <v>4381.8</v>
      </c>
      <c r="N56" s="16">
        <v>7138.46</v>
      </c>
    </row>
    <row r="57" spans="1:14" ht="15" customHeight="1" x14ac:dyDescent="0.25">
      <c r="A57" s="95"/>
      <c r="B57" s="4" t="s">
        <v>9</v>
      </c>
      <c r="C57" s="16">
        <v>94575</v>
      </c>
      <c r="D57" s="16">
        <v>117039</v>
      </c>
      <c r="E57" s="16">
        <v>92692</v>
      </c>
      <c r="F57" s="16">
        <v>91148</v>
      </c>
      <c r="G57" s="16">
        <v>98024</v>
      </c>
      <c r="H57" s="16">
        <v>95052</v>
      </c>
      <c r="I57" s="16">
        <v>101516</v>
      </c>
      <c r="J57" s="16">
        <v>99427.07</v>
      </c>
      <c r="K57" s="16">
        <v>105703</v>
      </c>
      <c r="L57" s="16">
        <v>97733.31</v>
      </c>
      <c r="M57" s="16">
        <v>101634</v>
      </c>
      <c r="N57" s="16">
        <v>87487.56</v>
      </c>
    </row>
    <row r="58" spans="1:14" x14ac:dyDescent="0.25">
      <c r="A58" s="95"/>
      <c r="B58" s="4" t="s">
        <v>10</v>
      </c>
      <c r="C58" s="16">
        <v>131306</v>
      </c>
      <c r="D58" s="16">
        <v>176713</v>
      </c>
      <c r="E58" s="16">
        <v>133603</v>
      </c>
      <c r="F58" s="16">
        <v>107049.2</v>
      </c>
      <c r="G58" s="16">
        <v>109591.11</v>
      </c>
      <c r="H58" s="16">
        <v>114275</v>
      </c>
      <c r="I58" s="16">
        <v>116342</v>
      </c>
      <c r="J58" s="16">
        <v>114596</v>
      </c>
      <c r="K58" s="16">
        <v>122761.25</v>
      </c>
      <c r="L58" s="16">
        <v>111857.33</v>
      </c>
      <c r="M58" s="16">
        <v>126191</v>
      </c>
      <c r="N58" s="16">
        <v>125269</v>
      </c>
    </row>
    <row r="59" spans="1:14" ht="15" customHeight="1" x14ac:dyDescent="0.25">
      <c r="A59" s="86" t="s">
        <v>8</v>
      </c>
      <c r="B59" s="5" t="s">
        <v>3</v>
      </c>
      <c r="C59" s="17">
        <v>-19429.86</v>
      </c>
      <c r="D59" s="17">
        <v>-29425.89</v>
      </c>
      <c r="E59" s="17">
        <v>17053</v>
      </c>
      <c r="F59" s="17">
        <v>-23781.4</v>
      </c>
      <c r="G59" s="17">
        <v>-10000</v>
      </c>
      <c r="H59" s="17">
        <v>11201</v>
      </c>
      <c r="I59" s="17">
        <v>-23725.39</v>
      </c>
      <c r="J59" s="17">
        <v>-16027.01</v>
      </c>
      <c r="K59" s="17">
        <v>-16160.6</v>
      </c>
      <c r="L59" s="17">
        <v>-12958</v>
      </c>
      <c r="M59" s="17">
        <v>-23062.9</v>
      </c>
      <c r="N59" s="17">
        <v>2313.8000000000002</v>
      </c>
    </row>
    <row r="60" spans="1:14" x14ac:dyDescent="0.25">
      <c r="A60" s="86"/>
      <c r="B60" s="5" t="s">
        <v>4</v>
      </c>
      <c r="C60" s="17">
        <v>-20652.080000000002</v>
      </c>
      <c r="D60" s="17">
        <v>-28449.82</v>
      </c>
      <c r="E60" s="17">
        <v>15572.92</v>
      </c>
      <c r="F60" s="17">
        <v>-22354.33</v>
      </c>
      <c r="G60" s="17">
        <v>-9786.2800000000007</v>
      </c>
      <c r="H60" s="17">
        <v>10114.01</v>
      </c>
      <c r="I60" s="17">
        <v>-22278.79</v>
      </c>
      <c r="J60" s="17">
        <v>-15238.97</v>
      </c>
      <c r="K60" s="17">
        <v>-16029.62</v>
      </c>
      <c r="L60" s="17">
        <v>-12812.04</v>
      </c>
      <c r="M60" s="17">
        <v>-22515.77</v>
      </c>
      <c r="N60" s="17">
        <v>-728.26</v>
      </c>
    </row>
    <row r="61" spans="1:14" x14ac:dyDescent="0.25">
      <c r="A61" s="86"/>
      <c r="B61" s="5" t="s">
        <v>5</v>
      </c>
      <c r="C61" s="17">
        <v>7863.12</v>
      </c>
      <c r="D61" s="17">
        <v>12674.14</v>
      </c>
      <c r="E61" s="17">
        <v>11715.4</v>
      </c>
      <c r="F61" s="17">
        <v>5385</v>
      </c>
      <c r="G61" s="17">
        <v>3238.51</v>
      </c>
      <c r="H61" s="17">
        <v>6481.92</v>
      </c>
      <c r="I61" s="17">
        <v>6196.09</v>
      </c>
      <c r="J61" s="17">
        <v>3684.84</v>
      </c>
      <c r="K61" s="17">
        <v>3741.8</v>
      </c>
      <c r="L61" s="17">
        <v>4874.99</v>
      </c>
      <c r="M61" s="17">
        <v>4764.46</v>
      </c>
      <c r="N61" s="17">
        <v>9220.77</v>
      </c>
    </row>
    <row r="62" spans="1:14" x14ac:dyDescent="0.25">
      <c r="A62" s="86"/>
      <c r="B62" s="5" t="s">
        <v>9</v>
      </c>
      <c r="C62" s="17">
        <v>-39387</v>
      </c>
      <c r="D62" s="17">
        <v>-61711</v>
      </c>
      <c r="E62" s="17">
        <v>-13357</v>
      </c>
      <c r="F62" s="17">
        <v>-31393.599999999999</v>
      </c>
      <c r="G62" s="17">
        <v>-19917.79</v>
      </c>
      <c r="H62" s="17">
        <v>-8122</v>
      </c>
      <c r="I62" s="17">
        <v>-32356</v>
      </c>
      <c r="J62" s="17">
        <v>-21000</v>
      </c>
      <c r="K62" s="17">
        <v>-23792</v>
      </c>
      <c r="L62" s="17">
        <v>-20215</v>
      </c>
      <c r="M62" s="17">
        <v>-32458.66</v>
      </c>
      <c r="N62" s="17">
        <v>-25302</v>
      </c>
    </row>
    <row r="63" spans="1:14" ht="15.75" thickBot="1" x14ac:dyDescent="0.3">
      <c r="A63" s="87"/>
      <c r="B63" s="6" t="s">
        <v>10</v>
      </c>
      <c r="C63" s="18">
        <v>-3970</v>
      </c>
      <c r="D63" s="18">
        <v>5748</v>
      </c>
      <c r="E63" s="18">
        <v>48353</v>
      </c>
      <c r="F63" s="18">
        <v>-10567</v>
      </c>
      <c r="G63" s="18">
        <v>-2594</v>
      </c>
      <c r="H63" s="18">
        <v>21261</v>
      </c>
      <c r="I63" s="18">
        <v>-7369</v>
      </c>
      <c r="J63" s="18">
        <v>-7985</v>
      </c>
      <c r="K63" s="18">
        <v>-7412.6</v>
      </c>
      <c r="L63" s="18">
        <v>1957.4</v>
      </c>
      <c r="M63" s="18">
        <v>-9598</v>
      </c>
      <c r="N63" s="18">
        <v>19282.560000000001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5:S28"/>
  <sheetViews>
    <sheetView showGridLines="0" workbookViewId="0">
      <selection activeCell="Q12" sqref="Q12:R12"/>
    </sheetView>
  </sheetViews>
  <sheetFormatPr defaultRowHeight="15" x14ac:dyDescent="0.25"/>
  <cols>
    <col min="18" max="18" width="10.7109375" bestFit="1" customWidth="1"/>
  </cols>
  <sheetData>
    <row r="5" spans="5:19" x14ac:dyDescent="0.25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</row>
    <row r="6" spans="5:19" x14ac:dyDescent="0.25">
      <c r="E6" s="38"/>
      <c r="S6" s="39"/>
    </row>
    <row r="7" spans="5:19" x14ac:dyDescent="0.25">
      <c r="E7" s="38"/>
      <c r="S7" s="39"/>
    </row>
    <row r="8" spans="5:19" x14ac:dyDescent="0.25">
      <c r="E8" s="38"/>
      <c r="S8" s="39"/>
    </row>
    <row r="9" spans="5:19" x14ac:dyDescent="0.25">
      <c r="E9" s="38"/>
      <c r="S9" s="39"/>
    </row>
    <row r="10" spans="5:19" x14ac:dyDescent="0.25">
      <c r="E10" s="38"/>
      <c r="S10" s="39"/>
    </row>
    <row r="11" spans="5:19" x14ac:dyDescent="0.25">
      <c r="E11" s="38"/>
      <c r="Q11" s="62" t="s">
        <v>35</v>
      </c>
      <c r="R11" s="62"/>
      <c r="S11" s="39"/>
    </row>
    <row r="12" spans="5:19" x14ac:dyDescent="0.25">
      <c r="E12" s="38"/>
      <c r="Q12" s="61">
        <v>46174</v>
      </c>
      <c r="R12" s="61"/>
      <c r="S12" s="39"/>
    </row>
    <row r="13" spans="5:19" ht="26.25" x14ac:dyDescent="0.4">
      <c r="E13" s="38"/>
      <c r="F13" s="60" t="s">
        <v>34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39"/>
    </row>
    <row r="14" spans="5:19" ht="15.75" thickBot="1" x14ac:dyDescent="0.3"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</row>
    <row r="15" spans="5:19" x14ac:dyDescent="0.25">
      <c r="E15" s="38"/>
      <c r="S15" s="39"/>
    </row>
    <row r="16" spans="5:19" x14ac:dyDescent="0.25">
      <c r="E16" s="38"/>
      <c r="S16" s="39"/>
    </row>
    <row r="17" spans="5:19" x14ac:dyDescent="0.25">
      <c r="E17" s="38"/>
      <c r="S17" s="39"/>
    </row>
    <row r="18" spans="5:19" x14ac:dyDescent="0.25">
      <c r="E18" s="38"/>
      <c r="S18" s="39"/>
    </row>
    <row r="19" spans="5:19" x14ac:dyDescent="0.25">
      <c r="E19" s="38"/>
      <c r="S19" s="39"/>
    </row>
    <row r="20" spans="5:19" x14ac:dyDescent="0.25">
      <c r="E20" s="38"/>
      <c r="S20" s="39"/>
    </row>
    <row r="21" spans="5:19" x14ac:dyDescent="0.25">
      <c r="E21" s="38"/>
      <c r="S21" s="39"/>
    </row>
    <row r="22" spans="5:19" x14ac:dyDescent="0.25">
      <c r="E22" s="38"/>
      <c r="S22" s="39"/>
    </row>
    <row r="23" spans="5:19" x14ac:dyDescent="0.25">
      <c r="E23" s="38"/>
      <c r="S23" s="39"/>
    </row>
    <row r="24" spans="5:19" x14ac:dyDescent="0.25">
      <c r="E24" s="38"/>
      <c r="S24" s="39"/>
    </row>
    <row r="25" spans="5:19" x14ac:dyDescent="0.25">
      <c r="E25" s="38"/>
      <c r="S25" s="39"/>
    </row>
    <row r="26" spans="5:19" x14ac:dyDescent="0.25">
      <c r="E26" s="38"/>
      <c r="S26" s="39"/>
    </row>
    <row r="27" spans="5:19" x14ac:dyDescent="0.25">
      <c r="E27" s="38"/>
      <c r="S27" s="39"/>
    </row>
    <row r="28" spans="5:19" x14ac:dyDescent="0.25"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</row>
  </sheetData>
  <sheetProtection algorithmName="SHA-512" hashValue="YUGE4PnHnVRIpp/OtXULEPNJSuoTMimeTAczGh8jSYP/TgiTULUUCYWwt8OwvfgnCHO7bYUMKKl29hAuUa905Q==" saltValue="/2gP13em/L5wzAyZaHLT7g==" spinCount="100000" sheet="1" objects="1" scenarios="1"/>
  <mergeCells count="3">
    <mergeCell ref="F13:R13"/>
    <mergeCell ref="Q12:R12"/>
    <mergeCell ref="Q11:R11"/>
  </mergeCell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43070</v>
      </c>
      <c r="C10" s="3"/>
    </row>
    <row r="11" spans="1:6" ht="15.75" x14ac:dyDescent="0.25">
      <c r="A11" s="1" t="s">
        <v>0</v>
      </c>
      <c r="B11" s="2">
        <v>43070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1341319.96</v>
      </c>
      <c r="D15" s="11">
        <v>1450000</v>
      </c>
      <c r="E15" s="11">
        <v>1556070.77</v>
      </c>
      <c r="F15" s="11">
        <v>1680250</v>
      </c>
    </row>
    <row r="16" spans="1:6" x14ac:dyDescent="0.25">
      <c r="A16" s="95"/>
      <c r="B16" s="12" t="s">
        <v>4</v>
      </c>
      <c r="C16" s="13">
        <v>1349527.04</v>
      </c>
      <c r="D16" s="13">
        <v>1449990.53</v>
      </c>
      <c r="E16" s="13">
        <v>1553815.68</v>
      </c>
      <c r="F16" s="13">
        <v>1673184.88</v>
      </c>
    </row>
    <row r="17" spans="1:6" x14ac:dyDescent="0.25">
      <c r="A17" s="95"/>
      <c r="B17" s="12" t="s">
        <v>5</v>
      </c>
      <c r="C17" s="13">
        <v>23950.52</v>
      </c>
      <c r="D17" s="13">
        <v>43546.09</v>
      </c>
      <c r="E17" s="13">
        <v>50784.26</v>
      </c>
      <c r="F17" s="13">
        <v>68255.199999999997</v>
      </c>
    </row>
    <row r="18" spans="1:6" x14ac:dyDescent="0.25">
      <c r="A18" s="95"/>
      <c r="B18" s="12" t="s">
        <v>9</v>
      </c>
      <c r="C18" s="13">
        <v>1287000</v>
      </c>
      <c r="D18" s="13">
        <v>1365779</v>
      </c>
      <c r="E18" s="13">
        <v>1430072</v>
      </c>
      <c r="F18" s="13">
        <v>1489832</v>
      </c>
    </row>
    <row r="19" spans="1:6" x14ac:dyDescent="0.25">
      <c r="A19" s="95"/>
      <c r="B19" s="12" t="s">
        <v>10</v>
      </c>
      <c r="C19" s="13">
        <v>1413737</v>
      </c>
      <c r="D19" s="13">
        <v>1625452</v>
      </c>
      <c r="E19" s="13">
        <v>1699357</v>
      </c>
      <c r="F19" s="13">
        <v>1835305</v>
      </c>
    </row>
    <row r="20" spans="1:6" ht="15" customHeight="1" x14ac:dyDescent="0.25">
      <c r="A20" s="86" t="s">
        <v>6</v>
      </c>
      <c r="B20" s="5" t="s">
        <v>3</v>
      </c>
      <c r="C20" s="14">
        <v>1143113.94</v>
      </c>
      <c r="D20" s="14">
        <v>1214815.8400000001</v>
      </c>
      <c r="E20" s="14">
        <v>1306168.5</v>
      </c>
      <c r="F20" s="14">
        <v>1405042.5</v>
      </c>
    </row>
    <row r="21" spans="1:6" x14ac:dyDescent="0.25">
      <c r="A21" s="86"/>
      <c r="B21" s="5" t="s">
        <v>4</v>
      </c>
      <c r="C21" s="14">
        <v>1140847.6599999999</v>
      </c>
      <c r="D21" s="14">
        <v>1215058.42</v>
      </c>
      <c r="E21" s="14">
        <v>1309797</v>
      </c>
      <c r="F21" s="14">
        <v>1410137.13</v>
      </c>
    </row>
    <row r="22" spans="1:6" x14ac:dyDescent="0.25">
      <c r="A22" s="86"/>
      <c r="B22" s="5" t="s">
        <v>5</v>
      </c>
      <c r="C22" s="14">
        <v>19602.64</v>
      </c>
      <c r="D22" s="14">
        <v>30787.54</v>
      </c>
      <c r="E22" s="14">
        <v>41318.5</v>
      </c>
      <c r="F22" s="14">
        <v>47051.76</v>
      </c>
    </row>
    <row r="23" spans="1:6" x14ac:dyDescent="0.25">
      <c r="A23" s="86"/>
      <c r="B23" s="5" t="s">
        <v>9</v>
      </c>
      <c r="C23" s="14">
        <v>1093376.1200000001</v>
      </c>
      <c r="D23" s="14">
        <v>1135000</v>
      </c>
      <c r="E23" s="14">
        <v>1205651</v>
      </c>
      <c r="F23" s="14">
        <v>1281640</v>
      </c>
    </row>
    <row r="24" spans="1:6" x14ac:dyDescent="0.25">
      <c r="A24" s="86"/>
      <c r="B24" s="5" t="s">
        <v>10</v>
      </c>
      <c r="C24" s="14">
        <v>1190000</v>
      </c>
      <c r="D24" s="14">
        <v>1296380.8999999999</v>
      </c>
      <c r="E24" s="14">
        <v>1400000</v>
      </c>
      <c r="F24" s="14">
        <v>1533461.36</v>
      </c>
    </row>
    <row r="25" spans="1:6" ht="15" customHeight="1" x14ac:dyDescent="0.25">
      <c r="A25" s="95" t="s">
        <v>7</v>
      </c>
      <c r="B25" s="4" t="s">
        <v>3</v>
      </c>
      <c r="C25" s="12">
        <v>1299197.73</v>
      </c>
      <c r="D25" s="12">
        <v>1365936.3</v>
      </c>
      <c r="E25" s="12">
        <v>1424999.48</v>
      </c>
      <c r="F25" s="12">
        <v>1482083.86</v>
      </c>
    </row>
    <row r="26" spans="1:6" x14ac:dyDescent="0.25">
      <c r="A26" s="95"/>
      <c r="B26" s="4" t="s">
        <v>4</v>
      </c>
      <c r="C26" s="12">
        <v>1296178.3799999999</v>
      </c>
      <c r="D26" s="12">
        <v>1361130.7</v>
      </c>
      <c r="E26" s="12">
        <v>1424240.89</v>
      </c>
      <c r="F26" s="12">
        <v>1482647.53</v>
      </c>
    </row>
    <row r="27" spans="1:6" x14ac:dyDescent="0.25">
      <c r="A27" s="95"/>
      <c r="B27" s="4" t="s">
        <v>5</v>
      </c>
      <c r="C27" s="12">
        <v>18700.82</v>
      </c>
      <c r="D27" s="12">
        <v>29068.13</v>
      </c>
      <c r="E27" s="12">
        <v>37127.35</v>
      </c>
      <c r="F27" s="12">
        <v>43847.14</v>
      </c>
    </row>
    <row r="28" spans="1:6" x14ac:dyDescent="0.25">
      <c r="A28" s="95"/>
      <c r="B28" s="4" t="s">
        <v>9</v>
      </c>
      <c r="C28" s="12">
        <v>1257488</v>
      </c>
      <c r="D28" s="12">
        <v>1271808</v>
      </c>
      <c r="E28" s="12">
        <v>1314218</v>
      </c>
      <c r="F28" s="12">
        <v>1354087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-156736.1</v>
      </c>
      <c r="D30" s="14">
        <v>-155000</v>
      </c>
      <c r="E30" s="14">
        <v>-125513.5</v>
      </c>
      <c r="F30" s="14">
        <v>-73723.5</v>
      </c>
    </row>
    <row r="31" spans="1:6" x14ac:dyDescent="0.25">
      <c r="A31" s="96"/>
      <c r="B31" s="5" t="s">
        <v>4</v>
      </c>
      <c r="C31" s="14">
        <v>-155665.35</v>
      </c>
      <c r="D31" s="14">
        <v>-151648.28</v>
      </c>
      <c r="E31" s="14">
        <v>-121001.02</v>
      </c>
      <c r="F31" s="14">
        <v>-74016.53</v>
      </c>
    </row>
    <row r="32" spans="1:6" x14ac:dyDescent="0.25">
      <c r="A32" s="96"/>
      <c r="B32" s="5" t="s">
        <v>5</v>
      </c>
      <c r="C32" s="14">
        <v>5543.02</v>
      </c>
      <c r="D32" s="14">
        <v>10193.969999999999</v>
      </c>
      <c r="E32" s="14">
        <v>20890.87</v>
      </c>
      <c r="F32" s="14">
        <v>36897.26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-157916</v>
      </c>
      <c r="F33" s="14">
        <v>-165941.53</v>
      </c>
    </row>
    <row r="34" spans="1:14" x14ac:dyDescent="0.25">
      <c r="A34" s="96"/>
      <c r="B34" s="5" t="s">
        <v>10</v>
      </c>
      <c r="C34" s="14">
        <v>-139773</v>
      </c>
      <c r="D34" s="14">
        <v>-119123.35</v>
      </c>
      <c r="E34" s="14">
        <v>-61977.919999999998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75.2</v>
      </c>
      <c r="D35" s="12">
        <v>77.209999999999994</v>
      </c>
      <c r="E35" s="12">
        <v>79.459999999999994</v>
      </c>
      <c r="F35" s="12">
        <v>81.5</v>
      </c>
    </row>
    <row r="36" spans="1:14" x14ac:dyDescent="0.25">
      <c r="A36" s="97"/>
      <c r="B36" s="4" t="s">
        <v>4</v>
      </c>
      <c r="C36" s="12">
        <v>75.430000000000007</v>
      </c>
      <c r="D36" s="12">
        <v>77.349999999999994</v>
      </c>
      <c r="E36" s="12">
        <v>79.61</v>
      </c>
      <c r="F36" s="12">
        <v>81.819999999999993</v>
      </c>
    </row>
    <row r="37" spans="1:14" x14ac:dyDescent="0.25">
      <c r="A37" s="97"/>
      <c r="B37" s="4" t="s">
        <v>5</v>
      </c>
      <c r="C37" s="12">
        <v>1.38</v>
      </c>
      <c r="D37" s="12">
        <v>2.21</v>
      </c>
      <c r="E37" s="12">
        <v>2.2400000000000002</v>
      </c>
      <c r="F37" s="12">
        <v>3.31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75.47</v>
      </c>
      <c r="F38" s="12">
        <v>74.77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85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43070</v>
      </c>
      <c r="D43" s="9">
        <v>43101</v>
      </c>
      <c r="E43" s="9">
        <v>43132</v>
      </c>
      <c r="F43" s="9">
        <v>43160</v>
      </c>
      <c r="G43" s="9">
        <v>43191</v>
      </c>
      <c r="H43" s="9">
        <v>43221</v>
      </c>
      <c r="I43" s="9">
        <v>43252</v>
      </c>
      <c r="J43" s="9">
        <v>43282</v>
      </c>
      <c r="K43" s="9">
        <v>43313</v>
      </c>
      <c r="L43" s="9">
        <v>43344</v>
      </c>
      <c r="M43" s="9">
        <v>43374</v>
      </c>
      <c r="N43" s="9">
        <v>43405</v>
      </c>
    </row>
    <row r="44" spans="1:14" ht="15" customHeight="1" x14ac:dyDescent="0.25">
      <c r="A44" s="94" t="s">
        <v>11</v>
      </c>
      <c r="B44" s="4" t="s">
        <v>3</v>
      </c>
      <c r="C44" s="16">
        <v>138735</v>
      </c>
      <c r="D44" s="16">
        <v>147009</v>
      </c>
      <c r="E44" s="16">
        <v>100737</v>
      </c>
      <c r="F44" s="16">
        <v>108772.8</v>
      </c>
      <c r="G44" s="16">
        <v>128890.34</v>
      </c>
      <c r="H44" s="16">
        <v>107104.06</v>
      </c>
      <c r="I44" s="16">
        <v>112723</v>
      </c>
      <c r="J44" s="16">
        <v>119111.67999999999</v>
      </c>
      <c r="K44" s="16">
        <v>111713</v>
      </c>
      <c r="L44" s="16">
        <v>111087.08</v>
      </c>
      <c r="M44" s="16">
        <v>127470.23</v>
      </c>
      <c r="N44" s="16">
        <v>120046.81</v>
      </c>
    </row>
    <row r="45" spans="1:14" x14ac:dyDescent="0.25">
      <c r="A45" s="95"/>
      <c r="B45" s="4" t="s">
        <v>4</v>
      </c>
      <c r="C45" s="16">
        <v>139151.72</v>
      </c>
      <c r="D45" s="16">
        <v>146373.16</v>
      </c>
      <c r="E45" s="16">
        <v>101614.37</v>
      </c>
      <c r="F45" s="16">
        <v>109530.35</v>
      </c>
      <c r="G45" s="16">
        <v>129582.84</v>
      </c>
      <c r="H45" s="16">
        <v>108606.51</v>
      </c>
      <c r="I45" s="16">
        <v>112458.1</v>
      </c>
      <c r="J45" s="16">
        <v>119428.62</v>
      </c>
      <c r="K45" s="16">
        <v>112291.67</v>
      </c>
      <c r="L45" s="16">
        <v>112265.04</v>
      </c>
      <c r="M45" s="16">
        <v>126867.85</v>
      </c>
      <c r="N45" s="16">
        <v>120669.56</v>
      </c>
    </row>
    <row r="46" spans="1:14" x14ac:dyDescent="0.25">
      <c r="A46" s="95"/>
      <c r="B46" s="4" t="s">
        <v>5</v>
      </c>
      <c r="C46" s="16">
        <v>6723.67</v>
      </c>
      <c r="D46" s="16">
        <v>7434.69</v>
      </c>
      <c r="E46" s="16">
        <v>4263.25</v>
      </c>
      <c r="F46" s="16">
        <v>4671.9399999999996</v>
      </c>
      <c r="G46" s="16">
        <v>5495.63</v>
      </c>
      <c r="H46" s="16">
        <v>4263.0200000000004</v>
      </c>
      <c r="I46" s="16">
        <v>2813.3</v>
      </c>
      <c r="J46" s="16">
        <v>3755.8</v>
      </c>
      <c r="K46" s="16">
        <v>5185.6000000000004</v>
      </c>
      <c r="L46" s="16">
        <v>5223.71</v>
      </c>
      <c r="M46" s="16">
        <v>5758.6</v>
      </c>
      <c r="N46" s="16">
        <v>7546.6</v>
      </c>
    </row>
    <row r="47" spans="1:14" ht="15" customHeight="1" x14ac:dyDescent="0.25">
      <c r="A47" s="95"/>
      <c r="B47" s="4" t="s">
        <v>9</v>
      </c>
      <c r="C47" s="16">
        <v>119975.92</v>
      </c>
      <c r="D47" s="16">
        <v>129623</v>
      </c>
      <c r="E47" s="16">
        <v>91686.65</v>
      </c>
      <c r="F47" s="16">
        <v>99525</v>
      </c>
      <c r="G47" s="16">
        <v>116141.64</v>
      </c>
      <c r="H47" s="16">
        <v>101000</v>
      </c>
      <c r="I47" s="16">
        <v>105418</v>
      </c>
      <c r="J47" s="16">
        <v>110850</v>
      </c>
      <c r="K47" s="16">
        <v>102155</v>
      </c>
      <c r="L47" s="16">
        <v>104161</v>
      </c>
      <c r="M47" s="16">
        <v>112655</v>
      </c>
      <c r="N47" s="16">
        <v>110479</v>
      </c>
    </row>
    <row r="48" spans="1:14" x14ac:dyDescent="0.25">
      <c r="A48" s="95"/>
      <c r="B48" s="4" t="s">
        <v>10</v>
      </c>
      <c r="C48" s="16">
        <v>158245.98000000001</v>
      </c>
      <c r="D48" s="16">
        <v>173258</v>
      </c>
      <c r="E48" s="16">
        <v>113189</v>
      </c>
      <c r="F48" s="16">
        <v>121574</v>
      </c>
      <c r="G48" s="16">
        <v>143484.49</v>
      </c>
      <c r="H48" s="16">
        <v>120354</v>
      </c>
      <c r="I48" s="16">
        <v>119400</v>
      </c>
      <c r="J48" s="16">
        <v>128900</v>
      </c>
      <c r="K48" s="16">
        <v>127632</v>
      </c>
      <c r="L48" s="16">
        <v>133868</v>
      </c>
      <c r="M48" s="16">
        <v>141095.59</v>
      </c>
      <c r="N48" s="16">
        <v>146040</v>
      </c>
    </row>
    <row r="49" spans="1:14" ht="15" customHeight="1" x14ac:dyDescent="0.25">
      <c r="A49" s="86" t="s">
        <v>6</v>
      </c>
      <c r="B49" s="5" t="s">
        <v>3</v>
      </c>
      <c r="C49" s="17">
        <v>119256.81</v>
      </c>
      <c r="D49" s="17">
        <v>125996.65</v>
      </c>
      <c r="E49" s="17">
        <v>78866.100000000006</v>
      </c>
      <c r="F49" s="17">
        <v>94499</v>
      </c>
      <c r="G49" s="17">
        <v>114700</v>
      </c>
      <c r="H49" s="17">
        <v>86501</v>
      </c>
      <c r="I49" s="17">
        <v>93562</v>
      </c>
      <c r="J49" s="17">
        <v>99888.22</v>
      </c>
      <c r="K49" s="17">
        <v>93790.2</v>
      </c>
      <c r="L49" s="17">
        <v>95551</v>
      </c>
      <c r="M49" s="17">
        <v>107810</v>
      </c>
      <c r="N49" s="17">
        <v>96820.3</v>
      </c>
    </row>
    <row r="50" spans="1:14" x14ac:dyDescent="0.25">
      <c r="A50" s="86"/>
      <c r="B50" s="5" t="s">
        <v>4</v>
      </c>
      <c r="C50" s="17">
        <v>118618.65</v>
      </c>
      <c r="D50" s="17">
        <v>124404.38</v>
      </c>
      <c r="E50" s="17">
        <v>78687.58</v>
      </c>
      <c r="F50" s="17">
        <v>94144.09</v>
      </c>
      <c r="G50" s="17">
        <v>113446.36</v>
      </c>
      <c r="H50" s="17">
        <v>87329.03</v>
      </c>
      <c r="I50" s="17">
        <v>93658.65</v>
      </c>
      <c r="J50" s="17">
        <v>99662.78</v>
      </c>
      <c r="K50" s="17">
        <v>94004.19</v>
      </c>
      <c r="L50" s="17">
        <v>95274.32</v>
      </c>
      <c r="M50" s="17">
        <v>107419.53</v>
      </c>
      <c r="N50" s="17">
        <v>96455.63</v>
      </c>
    </row>
    <row r="51" spans="1:14" x14ac:dyDescent="0.25">
      <c r="A51" s="86"/>
      <c r="B51" s="5" t="s">
        <v>5</v>
      </c>
      <c r="C51" s="17">
        <v>10316.58</v>
      </c>
      <c r="D51" s="17">
        <v>7494.63</v>
      </c>
      <c r="E51" s="17">
        <v>4579.57</v>
      </c>
      <c r="F51" s="17">
        <v>3765.38</v>
      </c>
      <c r="G51" s="17">
        <v>5104.82</v>
      </c>
      <c r="H51" s="17">
        <v>4136.5</v>
      </c>
      <c r="I51" s="17">
        <v>2786.28</v>
      </c>
      <c r="J51" s="17">
        <v>3691.39</v>
      </c>
      <c r="K51" s="17">
        <v>4185.3</v>
      </c>
      <c r="L51" s="17">
        <v>3865.34</v>
      </c>
      <c r="M51" s="17">
        <v>4538.58</v>
      </c>
      <c r="N51" s="17">
        <v>7600.44</v>
      </c>
    </row>
    <row r="52" spans="1:14" ht="15" customHeight="1" x14ac:dyDescent="0.25">
      <c r="A52" s="86"/>
      <c r="B52" s="5" t="s">
        <v>9</v>
      </c>
      <c r="C52" s="17">
        <v>95906</v>
      </c>
      <c r="D52" s="17">
        <v>103101</v>
      </c>
      <c r="E52" s="17">
        <v>68269.509999999995</v>
      </c>
      <c r="F52" s="17">
        <v>84747.89</v>
      </c>
      <c r="G52" s="17">
        <v>98145.02</v>
      </c>
      <c r="H52" s="17">
        <v>79440</v>
      </c>
      <c r="I52" s="17">
        <v>87586</v>
      </c>
      <c r="J52" s="17">
        <v>92000</v>
      </c>
      <c r="K52" s="17">
        <v>86074</v>
      </c>
      <c r="L52" s="17">
        <v>85416.07</v>
      </c>
      <c r="M52" s="17">
        <v>96138.51</v>
      </c>
      <c r="N52" s="17">
        <v>82738</v>
      </c>
    </row>
    <row r="53" spans="1:14" x14ac:dyDescent="0.25">
      <c r="A53" s="86"/>
      <c r="B53" s="5" t="s">
        <v>10</v>
      </c>
      <c r="C53" s="17">
        <v>139921</v>
      </c>
      <c r="D53" s="17">
        <v>139837</v>
      </c>
      <c r="E53" s="17">
        <v>91823.039999999994</v>
      </c>
      <c r="F53" s="17">
        <v>101783.08</v>
      </c>
      <c r="G53" s="17">
        <v>125714</v>
      </c>
      <c r="H53" s="17">
        <v>97677.07</v>
      </c>
      <c r="I53" s="17">
        <v>100062.79</v>
      </c>
      <c r="J53" s="17">
        <v>106915</v>
      </c>
      <c r="K53" s="17">
        <v>104916.35</v>
      </c>
      <c r="L53" s="17">
        <v>104152.81</v>
      </c>
      <c r="M53" s="17">
        <v>118456.43</v>
      </c>
      <c r="N53" s="17">
        <v>115339.85</v>
      </c>
    </row>
    <row r="54" spans="1:14" ht="15" customHeight="1" x14ac:dyDescent="0.25">
      <c r="A54" s="95" t="s">
        <v>7</v>
      </c>
      <c r="B54" s="4" t="s">
        <v>3</v>
      </c>
      <c r="C54" s="16">
        <v>152284.07999999999</v>
      </c>
      <c r="D54" s="16">
        <v>107657</v>
      </c>
      <c r="E54" s="16">
        <v>100252</v>
      </c>
      <c r="F54" s="16">
        <v>103947</v>
      </c>
      <c r="G54" s="16">
        <v>102833.07</v>
      </c>
      <c r="H54" s="16">
        <v>109421</v>
      </c>
      <c r="I54" s="16">
        <v>110061</v>
      </c>
      <c r="J54" s="16">
        <v>115056</v>
      </c>
      <c r="K54" s="16">
        <v>107115.1</v>
      </c>
      <c r="L54" s="16">
        <v>118021.7</v>
      </c>
      <c r="M54" s="16">
        <v>105746.24000000001</v>
      </c>
      <c r="N54" s="16">
        <v>118658.97</v>
      </c>
    </row>
    <row r="55" spans="1:14" x14ac:dyDescent="0.25">
      <c r="A55" s="95"/>
      <c r="B55" s="4" t="s">
        <v>4</v>
      </c>
      <c r="C55" s="16">
        <v>148505.46</v>
      </c>
      <c r="D55" s="16">
        <v>110403.01</v>
      </c>
      <c r="E55" s="16">
        <v>100326.1</v>
      </c>
      <c r="F55" s="16">
        <v>103771.36</v>
      </c>
      <c r="G55" s="16">
        <v>103271.02</v>
      </c>
      <c r="H55" s="16">
        <v>108998.83</v>
      </c>
      <c r="I55" s="16">
        <v>108579.43</v>
      </c>
      <c r="J55" s="16">
        <v>116251.18</v>
      </c>
      <c r="K55" s="16">
        <v>107111.25</v>
      </c>
      <c r="L55" s="16">
        <v>117935.55</v>
      </c>
      <c r="M55" s="16">
        <v>106687.1</v>
      </c>
      <c r="N55" s="16">
        <v>119237.8</v>
      </c>
    </row>
    <row r="56" spans="1:14" x14ac:dyDescent="0.25">
      <c r="A56" s="95"/>
      <c r="B56" s="4" t="s">
        <v>5</v>
      </c>
      <c r="C56" s="16">
        <v>17095.53</v>
      </c>
      <c r="D56" s="16">
        <v>7282.74</v>
      </c>
      <c r="E56" s="16">
        <v>3673.9</v>
      </c>
      <c r="F56" s="16">
        <v>2825.93</v>
      </c>
      <c r="G56" s="16">
        <v>3900.95</v>
      </c>
      <c r="H56" s="16">
        <v>4114.6099999999997</v>
      </c>
      <c r="I56" s="16">
        <v>4285.38</v>
      </c>
      <c r="J56" s="16">
        <v>3936.1</v>
      </c>
      <c r="K56" s="16">
        <v>2394.54</v>
      </c>
      <c r="L56" s="16">
        <v>3255.5</v>
      </c>
      <c r="M56" s="16">
        <v>4695.62</v>
      </c>
      <c r="N56" s="16">
        <v>7775.68</v>
      </c>
    </row>
    <row r="57" spans="1:14" ht="15" customHeight="1" x14ac:dyDescent="0.25">
      <c r="A57" s="95"/>
      <c r="B57" s="4" t="s">
        <v>9</v>
      </c>
      <c r="C57" s="16">
        <v>113000</v>
      </c>
      <c r="D57" s="16">
        <v>95430</v>
      </c>
      <c r="E57" s="16">
        <v>90903</v>
      </c>
      <c r="F57" s="16">
        <v>97844</v>
      </c>
      <c r="G57" s="16">
        <v>95052</v>
      </c>
      <c r="H57" s="16">
        <v>98700</v>
      </c>
      <c r="I57" s="16">
        <v>99552.38</v>
      </c>
      <c r="J57" s="16">
        <v>105703</v>
      </c>
      <c r="K57" s="16">
        <v>101774</v>
      </c>
      <c r="L57" s="16">
        <v>107965</v>
      </c>
      <c r="M57" s="16">
        <v>99075.57</v>
      </c>
      <c r="N57" s="16">
        <v>103028</v>
      </c>
    </row>
    <row r="58" spans="1:14" x14ac:dyDescent="0.25">
      <c r="A58" s="95"/>
      <c r="B58" s="4" t="s">
        <v>10</v>
      </c>
      <c r="C58" s="16">
        <v>176713</v>
      </c>
      <c r="D58" s="16">
        <v>133603</v>
      </c>
      <c r="E58" s="16">
        <v>106711.1</v>
      </c>
      <c r="F58" s="16">
        <v>111000</v>
      </c>
      <c r="G58" s="16">
        <v>114275</v>
      </c>
      <c r="H58" s="16">
        <v>116342</v>
      </c>
      <c r="I58" s="16">
        <v>115310.5</v>
      </c>
      <c r="J58" s="16">
        <v>127643</v>
      </c>
      <c r="K58" s="16">
        <v>111857.33</v>
      </c>
      <c r="L58" s="16">
        <v>126191</v>
      </c>
      <c r="M58" s="16">
        <v>115769</v>
      </c>
      <c r="N58" s="16">
        <v>139897.82</v>
      </c>
    </row>
    <row r="59" spans="1:14" ht="15" customHeight="1" x14ac:dyDescent="0.25">
      <c r="A59" s="86" t="s">
        <v>8</v>
      </c>
      <c r="B59" s="5" t="s">
        <v>3</v>
      </c>
      <c r="C59" s="17">
        <v>-31809.9</v>
      </c>
      <c r="D59" s="17">
        <v>15927.8</v>
      </c>
      <c r="E59" s="17">
        <v>-21412.74</v>
      </c>
      <c r="F59" s="17">
        <v>-9836.64</v>
      </c>
      <c r="G59" s="17">
        <v>11033</v>
      </c>
      <c r="H59" s="17">
        <v>-22936.2</v>
      </c>
      <c r="I59" s="17">
        <v>-15000</v>
      </c>
      <c r="J59" s="17">
        <v>-16433.669999999998</v>
      </c>
      <c r="K59" s="17">
        <v>-12626.16</v>
      </c>
      <c r="L59" s="17">
        <v>-22302.25</v>
      </c>
      <c r="M59" s="17">
        <v>2320</v>
      </c>
      <c r="N59" s="17">
        <v>-20642</v>
      </c>
    </row>
    <row r="60" spans="1:14" x14ac:dyDescent="0.25">
      <c r="A60" s="86"/>
      <c r="B60" s="5" t="s">
        <v>4</v>
      </c>
      <c r="C60" s="17">
        <v>-30510.46</v>
      </c>
      <c r="D60" s="17">
        <v>14534.58</v>
      </c>
      <c r="E60" s="17">
        <v>-21569.68</v>
      </c>
      <c r="F60" s="17">
        <v>-10164.1</v>
      </c>
      <c r="G60" s="17">
        <v>9959.75</v>
      </c>
      <c r="H60" s="17">
        <v>-21864.45</v>
      </c>
      <c r="I60" s="17">
        <v>-14946.88</v>
      </c>
      <c r="J60" s="17">
        <v>-16922.91</v>
      </c>
      <c r="K60" s="17">
        <v>-12595.27</v>
      </c>
      <c r="L60" s="17">
        <v>-22780.92</v>
      </c>
      <c r="M60" s="17">
        <v>936.26</v>
      </c>
      <c r="N60" s="17">
        <v>-21674.22</v>
      </c>
    </row>
    <row r="61" spans="1:14" x14ac:dyDescent="0.25">
      <c r="A61" s="86"/>
      <c r="B61" s="5" t="s">
        <v>5</v>
      </c>
      <c r="C61" s="17">
        <v>11933.29</v>
      </c>
      <c r="D61" s="17">
        <v>11117.75</v>
      </c>
      <c r="E61" s="17">
        <v>5750.85</v>
      </c>
      <c r="F61" s="17">
        <v>3388.7</v>
      </c>
      <c r="G61" s="17">
        <v>6418.92</v>
      </c>
      <c r="H61" s="17">
        <v>5711.21</v>
      </c>
      <c r="I61" s="17">
        <v>3737.49</v>
      </c>
      <c r="J61" s="17">
        <v>4420.93</v>
      </c>
      <c r="K61" s="17">
        <v>4401.8</v>
      </c>
      <c r="L61" s="17">
        <v>4050.09</v>
      </c>
      <c r="M61" s="17">
        <v>7144.22</v>
      </c>
      <c r="N61" s="17">
        <v>8388.94</v>
      </c>
    </row>
    <row r="62" spans="1:14" x14ac:dyDescent="0.25">
      <c r="A62" s="86"/>
      <c r="B62" s="5" t="s">
        <v>9</v>
      </c>
      <c r="C62" s="17">
        <v>-61711</v>
      </c>
      <c r="D62" s="17">
        <v>-13357</v>
      </c>
      <c r="E62" s="17">
        <v>-32197.200000000001</v>
      </c>
      <c r="F62" s="17">
        <v>-21000</v>
      </c>
      <c r="G62" s="17">
        <v>-8122</v>
      </c>
      <c r="H62" s="17">
        <v>-30162.400000000001</v>
      </c>
      <c r="I62" s="17">
        <v>-22296.02</v>
      </c>
      <c r="J62" s="17">
        <v>-31000</v>
      </c>
      <c r="K62" s="17">
        <v>-20171</v>
      </c>
      <c r="L62" s="17">
        <v>-32458.66</v>
      </c>
      <c r="M62" s="17">
        <v>-16344</v>
      </c>
      <c r="N62" s="17">
        <v>-47271.28</v>
      </c>
    </row>
    <row r="63" spans="1:14" ht="15.75" thickBot="1" x14ac:dyDescent="0.3">
      <c r="A63" s="87"/>
      <c r="B63" s="6" t="s">
        <v>10</v>
      </c>
      <c r="C63" s="18">
        <v>5748</v>
      </c>
      <c r="D63" s="18">
        <v>48353</v>
      </c>
      <c r="E63" s="18">
        <v>-8175.29</v>
      </c>
      <c r="F63" s="18">
        <v>-2594</v>
      </c>
      <c r="G63" s="18">
        <v>21261</v>
      </c>
      <c r="H63" s="18">
        <v>-11668</v>
      </c>
      <c r="I63" s="18">
        <v>-5468</v>
      </c>
      <c r="J63" s="18">
        <v>-7082.17</v>
      </c>
      <c r="K63" s="18">
        <v>294</v>
      </c>
      <c r="L63" s="18">
        <v>-15447.43</v>
      </c>
      <c r="M63" s="18">
        <v>14011.35</v>
      </c>
      <c r="N63" s="18">
        <v>-5000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43101</v>
      </c>
      <c r="C10" s="3"/>
    </row>
    <row r="11" spans="1:6" ht="15.75" x14ac:dyDescent="0.25">
      <c r="A11" s="1" t="s">
        <v>0</v>
      </c>
      <c r="B11" s="2">
        <v>43101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1446349.3</v>
      </c>
      <c r="D15" s="11">
        <v>1556070.77</v>
      </c>
      <c r="E15" s="11">
        <v>1680250</v>
      </c>
      <c r="F15" s="11">
        <v>1802688.48</v>
      </c>
    </row>
    <row r="16" spans="1:6" x14ac:dyDescent="0.25">
      <c r="A16" s="95"/>
      <c r="B16" s="12" t="s">
        <v>4</v>
      </c>
      <c r="C16" s="13">
        <v>1443343.4427118641</v>
      </c>
      <c r="D16" s="13">
        <v>1557569.2784313723</v>
      </c>
      <c r="E16" s="13">
        <v>1674925.5380851063</v>
      </c>
      <c r="F16" s="13">
        <v>1791161.4133333333</v>
      </c>
    </row>
    <row r="17" spans="1:6" x14ac:dyDescent="0.25">
      <c r="A17" s="95"/>
      <c r="B17" s="12" t="s">
        <v>5</v>
      </c>
      <c r="C17" s="13">
        <v>34911.635485468898</v>
      </c>
      <c r="D17" s="13">
        <v>53782.676250363795</v>
      </c>
      <c r="E17" s="13">
        <v>69813.616849861195</v>
      </c>
      <c r="F17" s="13">
        <v>100044.35402650198</v>
      </c>
    </row>
    <row r="18" spans="1:6" x14ac:dyDescent="0.25">
      <c r="A18" s="95"/>
      <c r="B18" s="12" t="s">
        <v>9</v>
      </c>
      <c r="C18" s="13">
        <v>1343506.22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1699357</v>
      </c>
      <c r="E19" s="13">
        <v>1846547.8</v>
      </c>
      <c r="F19" s="13">
        <v>1978566.8</v>
      </c>
    </row>
    <row r="20" spans="1:6" ht="15" customHeight="1" x14ac:dyDescent="0.25">
      <c r="A20" s="86" t="s">
        <v>6</v>
      </c>
      <c r="B20" s="5" t="s">
        <v>3</v>
      </c>
      <c r="C20" s="14">
        <v>1217831</v>
      </c>
      <c r="D20" s="14">
        <v>1311020.3600000001</v>
      </c>
      <c r="E20" s="14">
        <v>1407118.9</v>
      </c>
      <c r="F20" s="14">
        <v>1508854</v>
      </c>
    </row>
    <row r="21" spans="1:6" x14ac:dyDescent="0.25">
      <c r="A21" s="86"/>
      <c r="B21" s="5" t="s">
        <v>4</v>
      </c>
      <c r="C21" s="14">
        <v>1215656.6295238095</v>
      </c>
      <c r="D21" s="14">
        <v>1306954.7510909091</v>
      </c>
      <c r="E21" s="14">
        <v>1406754.2775510203</v>
      </c>
      <c r="F21" s="14">
        <v>1512906.3160606062</v>
      </c>
    </row>
    <row r="22" spans="1:6" x14ac:dyDescent="0.25">
      <c r="A22" s="86"/>
      <c r="B22" s="5" t="s">
        <v>5</v>
      </c>
      <c r="C22" s="14">
        <v>27656.960023897533</v>
      </c>
      <c r="D22" s="14">
        <v>43324.150664495501</v>
      </c>
      <c r="E22" s="14">
        <v>53803.983835169944</v>
      </c>
      <c r="F22" s="14">
        <v>62588.194810618537</v>
      </c>
    </row>
    <row r="23" spans="1:6" x14ac:dyDescent="0.25">
      <c r="A23" s="86"/>
      <c r="B23" s="5" t="s">
        <v>9</v>
      </c>
      <c r="C23" s="14">
        <v>1145481</v>
      </c>
      <c r="D23" s="14">
        <v>1191752.92</v>
      </c>
      <c r="E23" s="14">
        <v>1250000</v>
      </c>
      <c r="F23" s="14">
        <v>1303812</v>
      </c>
    </row>
    <row r="24" spans="1:6" x14ac:dyDescent="0.25">
      <c r="A24" s="86"/>
      <c r="B24" s="5" t="s">
        <v>10</v>
      </c>
      <c r="C24" s="14">
        <v>1296380.8999999999</v>
      </c>
      <c r="D24" s="14">
        <v>1403278.8</v>
      </c>
      <c r="E24" s="14">
        <v>1508985.8</v>
      </c>
      <c r="F24" s="14">
        <v>1623489</v>
      </c>
    </row>
    <row r="25" spans="1:6" ht="15" customHeight="1" x14ac:dyDescent="0.25">
      <c r="A25" s="95" t="s">
        <v>7</v>
      </c>
      <c r="B25" s="4" t="s">
        <v>3</v>
      </c>
      <c r="C25" s="12">
        <v>1367017.1850000001</v>
      </c>
      <c r="D25" s="12">
        <v>1425166</v>
      </c>
      <c r="E25" s="12">
        <v>1483706.7</v>
      </c>
      <c r="F25" s="12">
        <v>1542445.7</v>
      </c>
    </row>
    <row r="26" spans="1:6" x14ac:dyDescent="0.25">
      <c r="A26" s="95"/>
      <c r="B26" s="4" t="s">
        <v>4</v>
      </c>
      <c r="C26" s="12">
        <v>1363097.9578125</v>
      </c>
      <c r="D26" s="12">
        <v>1422632.254642857</v>
      </c>
      <c r="E26" s="12">
        <v>1484579.371</v>
      </c>
      <c r="F26" s="12">
        <v>1532346.8988235295</v>
      </c>
    </row>
    <row r="27" spans="1:6" x14ac:dyDescent="0.25">
      <c r="A27" s="95"/>
      <c r="B27" s="4" t="s">
        <v>5</v>
      </c>
      <c r="C27" s="12">
        <v>33930.445604039611</v>
      </c>
      <c r="D27" s="12">
        <v>40416.2368635612</v>
      </c>
      <c r="E27" s="12">
        <v>47441.482928291996</v>
      </c>
      <c r="F27" s="12">
        <v>52986.604835895436</v>
      </c>
    </row>
    <row r="28" spans="1:6" x14ac:dyDescent="0.25">
      <c r="A28" s="95"/>
      <c r="B28" s="4" t="s">
        <v>9</v>
      </c>
      <c r="C28" s="12">
        <v>1271808</v>
      </c>
      <c r="D28" s="12">
        <v>1303850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1471343</v>
      </c>
      <c r="D29" s="12">
        <v>1533875</v>
      </c>
      <c r="E29" s="12">
        <v>1595230</v>
      </c>
      <c r="F29" s="12">
        <v>1661180.57</v>
      </c>
    </row>
    <row r="30" spans="1:6" ht="15" customHeight="1" x14ac:dyDescent="0.25">
      <c r="A30" s="96" t="s">
        <v>8</v>
      </c>
      <c r="B30" s="5" t="s">
        <v>3</v>
      </c>
      <c r="C30" s="14">
        <v>-153944.17000000001</v>
      </c>
      <c r="D30" s="14">
        <v>-120960.65</v>
      </c>
      <c r="E30" s="14">
        <v>-75195</v>
      </c>
      <c r="F30" s="14">
        <v>-37383</v>
      </c>
    </row>
    <row r="31" spans="1:6" x14ac:dyDescent="0.25">
      <c r="A31" s="96"/>
      <c r="B31" s="5" t="s">
        <v>4</v>
      </c>
      <c r="C31" s="14">
        <v>-148472.33369230767</v>
      </c>
      <c r="D31" s="14">
        <v>-115591.05821428573</v>
      </c>
      <c r="E31" s="14">
        <v>-74929.736470588221</v>
      </c>
      <c r="F31" s="14">
        <v>-28545.198484848479</v>
      </c>
    </row>
    <row r="32" spans="1:6" x14ac:dyDescent="0.25">
      <c r="A32" s="96"/>
      <c r="B32" s="5" t="s">
        <v>5</v>
      </c>
      <c r="C32" s="14">
        <v>13332.150379437522</v>
      </c>
      <c r="D32" s="14">
        <v>28927.583525462196</v>
      </c>
      <c r="E32" s="14">
        <v>36178.014390682372</v>
      </c>
      <c r="F32" s="14">
        <v>42383.440628076234</v>
      </c>
    </row>
    <row r="33" spans="1:14" ht="15" customHeight="1" x14ac:dyDescent="0.25">
      <c r="A33" s="96"/>
      <c r="B33" s="5" t="s">
        <v>9</v>
      </c>
      <c r="C33" s="14">
        <v>-164597</v>
      </c>
      <c r="D33" s="14">
        <v>-158239.10999999999</v>
      </c>
      <c r="E33" s="14">
        <v>-161708</v>
      </c>
      <c r="F33" s="14">
        <v>-105000</v>
      </c>
    </row>
    <row r="34" spans="1:14" x14ac:dyDescent="0.25">
      <c r="A34" s="96"/>
      <c r="B34" s="5" t="s">
        <v>10</v>
      </c>
      <c r="C34" s="14">
        <v>-100000</v>
      </c>
      <c r="D34" s="14">
        <v>-18362.599999999999</v>
      </c>
      <c r="E34" s="14">
        <v>40000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78.39</v>
      </c>
      <c r="E35" s="12">
        <v>80.5</v>
      </c>
      <c r="F35" s="12">
        <v>81.03</v>
      </c>
    </row>
    <row r="36" spans="1:14" x14ac:dyDescent="0.25">
      <c r="A36" s="97"/>
      <c r="B36" s="4" t="s">
        <v>4</v>
      </c>
      <c r="C36" s="12">
        <v>76.556093750000002</v>
      </c>
      <c r="D36" s="12">
        <v>78.578571428571422</v>
      </c>
      <c r="E36" s="12">
        <v>80.850370370370371</v>
      </c>
      <c r="F36" s="12">
        <v>82.080249999999992</v>
      </c>
    </row>
    <row r="37" spans="1:14" x14ac:dyDescent="0.25">
      <c r="A37" s="97"/>
      <c r="B37" s="4" t="s">
        <v>5</v>
      </c>
      <c r="C37" s="12">
        <v>1.7226222325718403</v>
      </c>
      <c r="D37" s="12">
        <v>2.1724468220891393</v>
      </c>
      <c r="E37" s="12">
        <v>3.130496954317687</v>
      </c>
      <c r="F37" s="12">
        <v>3.52492188493189</v>
      </c>
    </row>
    <row r="38" spans="1:14" x14ac:dyDescent="0.25">
      <c r="A38" s="97"/>
      <c r="B38" s="4" t="s">
        <v>9</v>
      </c>
      <c r="C38" s="12">
        <v>73.2</v>
      </c>
      <c r="D38" s="12">
        <v>74.7</v>
      </c>
      <c r="E38" s="12">
        <v>73.3</v>
      </c>
      <c r="F38" s="12">
        <v>75.5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43101</v>
      </c>
      <c r="D43" s="9">
        <v>43132</v>
      </c>
      <c r="E43" s="9">
        <v>43160</v>
      </c>
      <c r="F43" s="9">
        <v>43191</v>
      </c>
      <c r="G43" s="9">
        <v>43221</v>
      </c>
      <c r="H43" s="9">
        <v>43252</v>
      </c>
      <c r="I43" s="9">
        <v>43282</v>
      </c>
      <c r="J43" s="9">
        <v>43313</v>
      </c>
      <c r="K43" s="9">
        <v>43344</v>
      </c>
      <c r="L43" s="9">
        <v>43374</v>
      </c>
      <c r="M43" s="9">
        <v>43405</v>
      </c>
      <c r="N43" s="9">
        <v>43435</v>
      </c>
    </row>
    <row r="44" spans="1:14" ht="15" customHeight="1" x14ac:dyDescent="0.25">
      <c r="A44" s="94" t="s">
        <v>11</v>
      </c>
      <c r="B44" s="4" t="s">
        <v>3</v>
      </c>
      <c r="C44" s="16">
        <v>147043.5</v>
      </c>
      <c r="D44" s="16">
        <v>101068.5</v>
      </c>
      <c r="E44" s="16">
        <v>108713.96</v>
      </c>
      <c r="F44" s="16">
        <v>129008.22</v>
      </c>
      <c r="G44" s="16">
        <v>107412</v>
      </c>
      <c r="H44" s="16">
        <v>113305</v>
      </c>
      <c r="I44" s="16">
        <v>119000</v>
      </c>
      <c r="J44" s="16">
        <v>111501</v>
      </c>
      <c r="K44" s="16">
        <v>111501.09</v>
      </c>
      <c r="L44" s="16">
        <v>126866.1</v>
      </c>
      <c r="M44" s="16">
        <v>119954.5</v>
      </c>
      <c r="N44" s="16">
        <v>146336</v>
      </c>
    </row>
    <row r="45" spans="1:14" x14ac:dyDescent="0.25">
      <c r="A45" s="95"/>
      <c r="B45" s="4" t="s">
        <v>4</v>
      </c>
      <c r="C45" s="16">
        <v>146309.57321428569</v>
      </c>
      <c r="D45" s="16">
        <v>101795.06962962962</v>
      </c>
      <c r="E45" s="16">
        <v>109514.51320754716</v>
      </c>
      <c r="F45" s="16">
        <v>129419.59788461539</v>
      </c>
      <c r="G45" s="16">
        <v>107554.01326530613</v>
      </c>
      <c r="H45" s="16">
        <v>112794.35893617019</v>
      </c>
      <c r="I45" s="16">
        <v>119653.51319148933</v>
      </c>
      <c r="J45" s="16">
        <v>111232.83425531916</v>
      </c>
      <c r="K45" s="16">
        <v>112036.44106382977</v>
      </c>
      <c r="L45" s="16">
        <v>126790.42276595745</v>
      </c>
      <c r="M45" s="16">
        <v>120003.83478260873</v>
      </c>
      <c r="N45" s="16">
        <v>146767.01651162791</v>
      </c>
    </row>
    <row r="46" spans="1:14" x14ac:dyDescent="0.25">
      <c r="A46" s="95"/>
      <c r="B46" s="4" t="s">
        <v>5</v>
      </c>
      <c r="C46" s="16">
        <v>5086.8847225997324</v>
      </c>
      <c r="D46" s="16">
        <v>3429.7268798181335</v>
      </c>
      <c r="E46" s="16">
        <v>4096.2612659894248</v>
      </c>
      <c r="F46" s="16">
        <v>5138.139001267903</v>
      </c>
      <c r="G46" s="16">
        <v>3189.6754563770455</v>
      </c>
      <c r="H46" s="16">
        <v>2748.0413325670097</v>
      </c>
      <c r="I46" s="16">
        <v>3784.1012508831272</v>
      </c>
      <c r="J46" s="16">
        <v>4516.5154658699403</v>
      </c>
      <c r="K46" s="16">
        <v>3815.379484623204</v>
      </c>
      <c r="L46" s="16">
        <v>5491.8659655026649</v>
      </c>
      <c r="M46" s="16">
        <v>5514.0816032279226</v>
      </c>
      <c r="N46" s="16">
        <v>5353.7983349647075</v>
      </c>
    </row>
    <row r="47" spans="1:14" ht="15" customHeight="1" x14ac:dyDescent="0.25">
      <c r="A47" s="95"/>
      <c r="B47" s="4" t="s">
        <v>9</v>
      </c>
      <c r="C47" s="16">
        <v>131729</v>
      </c>
      <c r="D47" s="16">
        <v>92500</v>
      </c>
      <c r="E47" s="16">
        <v>98700</v>
      </c>
      <c r="F47" s="16">
        <v>116141.64</v>
      </c>
      <c r="G47" s="16">
        <v>97400</v>
      </c>
      <c r="H47" s="16">
        <v>105418</v>
      </c>
      <c r="I47" s="16">
        <v>112539</v>
      </c>
      <c r="J47" s="16">
        <v>101534.05</v>
      </c>
      <c r="K47" s="16">
        <v>104093</v>
      </c>
      <c r="L47" s="16">
        <v>113967.58</v>
      </c>
      <c r="M47" s="16">
        <v>106462.21</v>
      </c>
      <c r="N47" s="16">
        <v>136881</v>
      </c>
    </row>
    <row r="48" spans="1:14" x14ac:dyDescent="0.25">
      <c r="A48" s="95"/>
      <c r="B48" s="4" t="s">
        <v>10</v>
      </c>
      <c r="C48" s="16">
        <v>158948</v>
      </c>
      <c r="D48" s="16">
        <v>111285.54</v>
      </c>
      <c r="E48" s="16">
        <v>121574</v>
      </c>
      <c r="F48" s="16">
        <v>143321</v>
      </c>
      <c r="G48" s="16">
        <v>115348.53</v>
      </c>
      <c r="H48" s="16">
        <v>119400</v>
      </c>
      <c r="I48" s="16">
        <v>128900</v>
      </c>
      <c r="J48" s="16">
        <v>120870</v>
      </c>
      <c r="K48" s="16">
        <v>122400</v>
      </c>
      <c r="L48" s="16">
        <v>140667.82999999999</v>
      </c>
      <c r="M48" s="16">
        <v>134512.4</v>
      </c>
      <c r="N48" s="16">
        <v>162000</v>
      </c>
    </row>
    <row r="49" spans="1:14" ht="15" customHeight="1" x14ac:dyDescent="0.25">
      <c r="A49" s="86" t="s">
        <v>6</v>
      </c>
      <c r="B49" s="5" t="s">
        <v>3</v>
      </c>
      <c r="C49" s="17">
        <v>125804</v>
      </c>
      <c r="D49" s="17">
        <v>78238</v>
      </c>
      <c r="E49" s="17">
        <v>94609.3</v>
      </c>
      <c r="F49" s="17">
        <v>114214.25</v>
      </c>
      <c r="G49" s="17">
        <v>86305</v>
      </c>
      <c r="H49" s="17">
        <v>94756.459999999992</v>
      </c>
      <c r="I49" s="17">
        <v>99944.5</v>
      </c>
      <c r="J49" s="17">
        <v>93254.65</v>
      </c>
      <c r="K49" s="17">
        <v>95950.399999999994</v>
      </c>
      <c r="L49" s="17">
        <v>108416</v>
      </c>
      <c r="M49" s="17">
        <v>98350.5</v>
      </c>
      <c r="N49" s="17">
        <v>123282</v>
      </c>
    </row>
    <row r="50" spans="1:14" x14ac:dyDescent="0.25">
      <c r="A50" s="86"/>
      <c r="B50" s="5" t="s">
        <v>4</v>
      </c>
      <c r="C50" s="17">
        <v>125453.17596491228</v>
      </c>
      <c r="D50" s="17">
        <v>78794.727818181811</v>
      </c>
      <c r="E50" s="17">
        <v>94417.773269230762</v>
      </c>
      <c r="F50" s="17">
        <v>113167.52173076922</v>
      </c>
      <c r="G50" s="17">
        <v>86510.021428571446</v>
      </c>
      <c r="H50" s="17">
        <v>94284.160208333327</v>
      </c>
      <c r="I50" s="17">
        <v>99898.627291666679</v>
      </c>
      <c r="J50" s="17">
        <v>93822.059583333335</v>
      </c>
      <c r="K50" s="17">
        <v>95771.534791666665</v>
      </c>
      <c r="L50" s="17">
        <v>108071.89765957448</v>
      </c>
      <c r="M50" s="17">
        <v>99171.704468085096</v>
      </c>
      <c r="N50" s="17">
        <v>122756.25227272726</v>
      </c>
    </row>
    <row r="51" spans="1:14" x14ac:dyDescent="0.25">
      <c r="A51" s="86"/>
      <c r="B51" s="5" t="s">
        <v>5</v>
      </c>
      <c r="C51" s="17">
        <v>7188.0539304407339</v>
      </c>
      <c r="D51" s="17">
        <v>4474.7358480964658</v>
      </c>
      <c r="E51" s="17">
        <v>3326.2935467784682</v>
      </c>
      <c r="F51" s="17">
        <v>5214.5895112112321</v>
      </c>
      <c r="G51" s="17">
        <v>3340.6648782534048</v>
      </c>
      <c r="H51" s="17">
        <v>2571.7003542746866</v>
      </c>
      <c r="I51" s="17">
        <v>3537.7105621632536</v>
      </c>
      <c r="J51" s="17">
        <v>3867.6892798589702</v>
      </c>
      <c r="K51" s="17">
        <v>3114.7678714957378</v>
      </c>
      <c r="L51" s="17">
        <v>4137.4722852612886</v>
      </c>
      <c r="M51" s="17">
        <v>8209.2308208378963</v>
      </c>
      <c r="N51" s="17">
        <v>8546.9309099459806</v>
      </c>
    </row>
    <row r="52" spans="1:14" ht="15" customHeight="1" x14ac:dyDescent="0.25">
      <c r="A52" s="86"/>
      <c r="B52" s="5" t="s">
        <v>9</v>
      </c>
      <c r="C52" s="17">
        <v>102931</v>
      </c>
      <c r="D52" s="17">
        <v>71279</v>
      </c>
      <c r="E52" s="17">
        <v>86299.02</v>
      </c>
      <c r="F52" s="17">
        <v>98145.02</v>
      </c>
      <c r="G52" s="17">
        <v>79374</v>
      </c>
      <c r="H52" s="17">
        <v>87804</v>
      </c>
      <c r="I52" s="17">
        <v>93472.86</v>
      </c>
      <c r="J52" s="17">
        <v>86074</v>
      </c>
      <c r="K52" s="17">
        <v>90000</v>
      </c>
      <c r="L52" s="17">
        <v>97520.44</v>
      </c>
      <c r="M52" s="17">
        <v>84140</v>
      </c>
      <c r="N52" s="17">
        <v>100715.32</v>
      </c>
    </row>
    <row r="53" spans="1:14" x14ac:dyDescent="0.25">
      <c r="A53" s="86"/>
      <c r="B53" s="5" t="s">
        <v>10</v>
      </c>
      <c r="C53" s="17">
        <v>146430</v>
      </c>
      <c r="D53" s="17">
        <v>89820.43</v>
      </c>
      <c r="E53" s="17">
        <v>101783.08</v>
      </c>
      <c r="F53" s="17">
        <v>125714</v>
      </c>
      <c r="G53" s="17">
        <v>95462.77</v>
      </c>
      <c r="H53" s="17">
        <v>98777</v>
      </c>
      <c r="I53" s="17">
        <v>108800</v>
      </c>
      <c r="J53" s="17">
        <v>104916.35</v>
      </c>
      <c r="K53" s="17">
        <v>103651</v>
      </c>
      <c r="L53" s="17">
        <v>118456.43</v>
      </c>
      <c r="M53" s="17">
        <v>118157</v>
      </c>
      <c r="N53" s="17">
        <v>137226.20000000001</v>
      </c>
    </row>
    <row r="54" spans="1:14" ht="15" customHeight="1" x14ac:dyDescent="0.25">
      <c r="A54" s="95" t="s">
        <v>7</v>
      </c>
      <c r="B54" s="4" t="s">
        <v>3</v>
      </c>
      <c r="C54" s="16">
        <v>108377</v>
      </c>
      <c r="D54" s="16">
        <v>100309.5</v>
      </c>
      <c r="E54" s="16">
        <v>104341.36499999999</v>
      </c>
      <c r="F54" s="16">
        <v>102905</v>
      </c>
      <c r="G54" s="16">
        <v>110000</v>
      </c>
      <c r="H54" s="16">
        <v>110333.30499999999</v>
      </c>
      <c r="I54" s="16">
        <v>115830</v>
      </c>
      <c r="J54" s="16">
        <v>107599.41</v>
      </c>
      <c r="K54" s="16">
        <v>118527.97</v>
      </c>
      <c r="L54" s="16">
        <v>104861.65</v>
      </c>
      <c r="M54" s="16">
        <v>113523.2</v>
      </c>
      <c r="N54" s="16">
        <v>159671</v>
      </c>
    </row>
    <row r="55" spans="1:14" x14ac:dyDescent="0.25">
      <c r="A55" s="95"/>
      <c r="B55" s="4" t="s">
        <v>4</v>
      </c>
      <c r="C55" s="16">
        <v>109289.54036363638</v>
      </c>
      <c r="D55" s="16">
        <v>99929.519814814819</v>
      </c>
      <c r="E55" s="16">
        <v>103687.63769230769</v>
      </c>
      <c r="F55" s="16">
        <v>103444.58764705884</v>
      </c>
      <c r="G55" s="16">
        <v>109684.92893617021</v>
      </c>
      <c r="H55" s="16">
        <v>109306.85673913042</v>
      </c>
      <c r="I55" s="16">
        <v>116343.31260869568</v>
      </c>
      <c r="J55" s="16">
        <v>107384.98711111108</v>
      </c>
      <c r="K55" s="16">
        <v>118339.1402222222</v>
      </c>
      <c r="L55" s="16">
        <v>105829.27717391307</v>
      </c>
      <c r="M55" s="16">
        <v>114888.14422222222</v>
      </c>
      <c r="N55" s="16">
        <v>159855.77477272725</v>
      </c>
    </row>
    <row r="56" spans="1:14" x14ac:dyDescent="0.25">
      <c r="A56" s="95"/>
      <c r="B56" s="4" t="s">
        <v>5</v>
      </c>
      <c r="C56" s="16">
        <v>5659.9086188163601</v>
      </c>
      <c r="D56" s="16">
        <v>3460.0308530937036</v>
      </c>
      <c r="E56" s="16">
        <v>2818.3168147663182</v>
      </c>
      <c r="F56" s="16">
        <v>4048.1084912213455</v>
      </c>
      <c r="G56" s="16">
        <v>4205.7518736876409</v>
      </c>
      <c r="H56" s="16">
        <v>3963.7265481244931</v>
      </c>
      <c r="I56" s="16">
        <v>3771.0006812388883</v>
      </c>
      <c r="J56" s="16">
        <v>2111.4846028506945</v>
      </c>
      <c r="K56" s="16">
        <v>3138.8504483782031</v>
      </c>
      <c r="L56" s="16">
        <v>4317.3659229116201</v>
      </c>
      <c r="M56" s="16">
        <v>5894.5270918155657</v>
      </c>
      <c r="N56" s="16">
        <v>16280.491128375721</v>
      </c>
    </row>
    <row r="57" spans="1:14" ht="15" customHeight="1" x14ac:dyDescent="0.25">
      <c r="A57" s="95"/>
      <c r="B57" s="4" t="s">
        <v>9</v>
      </c>
      <c r="C57" s="16">
        <v>95432</v>
      </c>
      <c r="D57" s="16">
        <v>90903</v>
      </c>
      <c r="E57" s="16">
        <v>95600</v>
      </c>
      <c r="F57" s="16">
        <v>94400</v>
      </c>
      <c r="G57" s="16">
        <v>98700</v>
      </c>
      <c r="H57" s="16">
        <v>100663</v>
      </c>
      <c r="I57" s="16">
        <v>105705</v>
      </c>
      <c r="J57" s="16">
        <v>101774</v>
      </c>
      <c r="K57" s="16">
        <v>109396</v>
      </c>
      <c r="L57" s="16">
        <v>92450</v>
      </c>
      <c r="M57" s="16">
        <v>105091</v>
      </c>
      <c r="N57" s="16">
        <v>118505</v>
      </c>
    </row>
    <row r="58" spans="1:14" x14ac:dyDescent="0.25">
      <c r="A58" s="95"/>
      <c r="B58" s="4" t="s">
        <v>10</v>
      </c>
      <c r="C58" s="16">
        <v>125264.67</v>
      </c>
      <c r="D58" s="16">
        <v>107038.67</v>
      </c>
      <c r="E58" s="16">
        <v>109591.11</v>
      </c>
      <c r="F58" s="16">
        <v>114820.58</v>
      </c>
      <c r="G58" s="16">
        <v>116022</v>
      </c>
      <c r="H58" s="16">
        <v>115310.5</v>
      </c>
      <c r="I58" s="16">
        <v>127643</v>
      </c>
      <c r="J58" s="16">
        <v>111448</v>
      </c>
      <c r="K58" s="16">
        <v>125947</v>
      </c>
      <c r="L58" s="16">
        <v>116184.59</v>
      </c>
      <c r="M58" s="16">
        <v>132470</v>
      </c>
      <c r="N58" s="16">
        <v>194081.48</v>
      </c>
    </row>
    <row r="59" spans="1:14" ht="15" customHeight="1" x14ac:dyDescent="0.25">
      <c r="A59" s="86" t="s">
        <v>8</v>
      </c>
      <c r="B59" s="5" t="s">
        <v>3</v>
      </c>
      <c r="C59" s="17">
        <v>16911.54</v>
      </c>
      <c r="D59" s="17">
        <v>-21320.075000000001</v>
      </c>
      <c r="E59" s="17">
        <v>-9215</v>
      </c>
      <c r="F59" s="17">
        <v>11064</v>
      </c>
      <c r="G59" s="17">
        <v>-24010.55</v>
      </c>
      <c r="H59" s="17">
        <v>-16101.5</v>
      </c>
      <c r="I59" s="17">
        <v>-16804.82</v>
      </c>
      <c r="J59" s="17">
        <v>-13100</v>
      </c>
      <c r="K59" s="17">
        <v>-22500</v>
      </c>
      <c r="L59" s="17">
        <v>3680.15</v>
      </c>
      <c r="M59" s="17">
        <v>-16559.68</v>
      </c>
      <c r="N59" s="17">
        <v>-38000</v>
      </c>
    </row>
    <row r="60" spans="1:14" x14ac:dyDescent="0.25">
      <c r="A60" s="86"/>
      <c r="B60" s="5" t="s">
        <v>4</v>
      </c>
      <c r="C60" s="17">
        <v>14923.570181818184</v>
      </c>
      <c r="D60" s="17">
        <v>-21330.324629629631</v>
      </c>
      <c r="E60" s="17">
        <v>-9506.0747058823545</v>
      </c>
      <c r="F60" s="17">
        <v>9770.0576470588221</v>
      </c>
      <c r="G60" s="17">
        <v>-23074.71020833333</v>
      </c>
      <c r="H60" s="17">
        <v>-14965.133478260866</v>
      </c>
      <c r="I60" s="17">
        <v>-16771.687333333335</v>
      </c>
      <c r="J60" s="17">
        <v>-13081.076304347825</v>
      </c>
      <c r="K60" s="17">
        <v>-22765.858666666663</v>
      </c>
      <c r="L60" s="17">
        <v>2678.4410638297873</v>
      </c>
      <c r="M60" s="17">
        <v>-15591.445434782609</v>
      </c>
      <c r="N60" s="17">
        <v>-36116.969318181815</v>
      </c>
    </row>
    <row r="61" spans="1:14" x14ac:dyDescent="0.25">
      <c r="A61" s="86"/>
      <c r="B61" s="5" t="s">
        <v>5</v>
      </c>
      <c r="C61" s="17">
        <v>8807.315053909042</v>
      </c>
      <c r="D61" s="17">
        <v>5775.1268989297778</v>
      </c>
      <c r="E61" s="17">
        <v>3465.0204254245614</v>
      </c>
      <c r="F61" s="17">
        <v>6508.0920959628711</v>
      </c>
      <c r="G61" s="17">
        <v>5790.949274106868</v>
      </c>
      <c r="H61" s="17">
        <v>3734.6354861266741</v>
      </c>
      <c r="I61" s="17">
        <v>4123.3197509764723</v>
      </c>
      <c r="J61" s="17">
        <v>4036.8099757921441</v>
      </c>
      <c r="K61" s="17">
        <v>3503.4526684411608</v>
      </c>
      <c r="L61" s="17">
        <v>6210.2910931775987</v>
      </c>
      <c r="M61" s="17">
        <v>10334.294206753169</v>
      </c>
      <c r="N61" s="17">
        <v>18081.530359894808</v>
      </c>
    </row>
    <row r="62" spans="1:14" x14ac:dyDescent="0.25">
      <c r="A62" s="86"/>
      <c r="B62" s="5" t="s">
        <v>9</v>
      </c>
      <c r="C62" s="17">
        <v>-7592</v>
      </c>
      <c r="D62" s="17">
        <v>-30115.5</v>
      </c>
      <c r="E62" s="17">
        <v>-19720.14</v>
      </c>
      <c r="F62" s="17">
        <v>-9002.2199999999993</v>
      </c>
      <c r="G62" s="17">
        <v>-32697</v>
      </c>
      <c r="H62" s="17">
        <v>-22547.360000000001</v>
      </c>
      <c r="I62" s="17">
        <v>-26401.85</v>
      </c>
      <c r="J62" s="17">
        <v>-20151</v>
      </c>
      <c r="K62" s="17">
        <v>-28921</v>
      </c>
      <c r="L62" s="17">
        <v>-14025.78</v>
      </c>
      <c r="M62" s="17">
        <v>-38000</v>
      </c>
      <c r="N62" s="17">
        <v>-68388.17</v>
      </c>
    </row>
    <row r="63" spans="1:14" ht="15.75" thickBot="1" x14ac:dyDescent="0.3">
      <c r="A63" s="87"/>
      <c r="B63" s="6" t="s">
        <v>10</v>
      </c>
      <c r="C63" s="18">
        <v>30372</v>
      </c>
      <c r="D63" s="18">
        <v>-6947</v>
      </c>
      <c r="E63" s="18">
        <v>-818</v>
      </c>
      <c r="F63" s="18">
        <v>24481</v>
      </c>
      <c r="G63" s="18">
        <v>-6821.12</v>
      </c>
      <c r="H63" s="18">
        <v>-6460.1</v>
      </c>
      <c r="I63" s="18">
        <v>-8200</v>
      </c>
      <c r="J63" s="18">
        <v>-2426</v>
      </c>
      <c r="K63" s="18">
        <v>-16979</v>
      </c>
      <c r="L63" s="18">
        <v>19426</v>
      </c>
      <c r="M63" s="18">
        <v>7123.41</v>
      </c>
      <c r="N63" s="18">
        <v>8708.4599999999991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43132</v>
      </c>
      <c r="C10" s="3"/>
    </row>
    <row r="11" spans="1:6" ht="15.75" x14ac:dyDescent="0.25">
      <c r="A11" s="1" t="s">
        <v>0</v>
      </c>
      <c r="B11" s="2">
        <v>43132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1450551.2</v>
      </c>
      <c r="D15" s="11">
        <v>1563890.08</v>
      </c>
      <c r="E15" s="11">
        <v>1682532.83</v>
      </c>
      <c r="F15" s="11">
        <v>1802688</v>
      </c>
    </row>
    <row r="16" spans="1:6" x14ac:dyDescent="0.25">
      <c r="A16" s="95"/>
      <c r="B16" s="12" t="s">
        <v>4</v>
      </c>
      <c r="C16" s="13">
        <v>1446325.2</v>
      </c>
      <c r="D16" s="13">
        <v>1556749.43</v>
      </c>
      <c r="E16" s="13">
        <v>1669666.77</v>
      </c>
      <c r="F16" s="13">
        <v>1779399.58</v>
      </c>
    </row>
    <row r="17" spans="1:6" x14ac:dyDescent="0.25">
      <c r="A17" s="95"/>
      <c r="B17" s="12" t="s">
        <v>5</v>
      </c>
      <c r="C17" s="13">
        <v>30447.759999999998</v>
      </c>
      <c r="D17" s="13">
        <v>44487.09</v>
      </c>
      <c r="E17" s="13">
        <v>63851.19</v>
      </c>
      <c r="F17" s="13">
        <v>96386.87</v>
      </c>
    </row>
    <row r="18" spans="1:6" x14ac:dyDescent="0.25">
      <c r="A18" s="95"/>
      <c r="B18" s="12" t="s">
        <v>9</v>
      </c>
      <c r="C18" s="13">
        <v>1365779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1632238</v>
      </c>
      <c r="E19" s="13">
        <v>1767421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1220148</v>
      </c>
      <c r="D20" s="14">
        <v>1316270</v>
      </c>
      <c r="E20" s="14">
        <v>1413686.42</v>
      </c>
      <c r="F20" s="14">
        <v>1513781</v>
      </c>
    </row>
    <row r="21" spans="1:6" x14ac:dyDescent="0.25">
      <c r="A21" s="86"/>
      <c r="B21" s="5" t="s">
        <v>4</v>
      </c>
      <c r="C21" s="14">
        <v>1218796.8999999999</v>
      </c>
      <c r="D21" s="14">
        <v>1312060.08</v>
      </c>
      <c r="E21" s="14">
        <v>1414295.43</v>
      </c>
      <c r="F21" s="14">
        <v>1519066.92</v>
      </c>
    </row>
    <row r="22" spans="1:6" x14ac:dyDescent="0.25">
      <c r="A22" s="86"/>
      <c r="B22" s="5" t="s">
        <v>5</v>
      </c>
      <c r="C22" s="14">
        <v>24638.15</v>
      </c>
      <c r="D22" s="14">
        <v>37481.410000000003</v>
      </c>
      <c r="E22" s="14">
        <v>44854.9</v>
      </c>
      <c r="F22" s="14">
        <v>60243.31</v>
      </c>
    </row>
    <row r="23" spans="1:6" x14ac:dyDescent="0.25">
      <c r="A23" s="86"/>
      <c r="B23" s="5" t="s">
        <v>9</v>
      </c>
      <c r="C23" s="14">
        <v>1145481</v>
      </c>
      <c r="D23" s="14">
        <v>1205651</v>
      </c>
      <c r="E23" s="14">
        <v>1281640</v>
      </c>
      <c r="F23" s="14">
        <v>1303812</v>
      </c>
    </row>
    <row r="24" spans="1:6" x14ac:dyDescent="0.25">
      <c r="A24" s="86"/>
      <c r="B24" s="5" t="s">
        <v>10</v>
      </c>
      <c r="C24" s="14">
        <v>1290000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1364188.26</v>
      </c>
      <c r="D25" s="12">
        <v>1422383.7</v>
      </c>
      <c r="E25" s="12">
        <v>1480000</v>
      </c>
      <c r="F25" s="12">
        <v>1539885.87</v>
      </c>
    </row>
    <row r="26" spans="1:6" x14ac:dyDescent="0.25">
      <c r="A26" s="95"/>
      <c r="B26" s="4" t="s">
        <v>4</v>
      </c>
      <c r="C26" s="12">
        <v>1364400.86</v>
      </c>
      <c r="D26" s="12">
        <v>1424448.65</v>
      </c>
      <c r="E26" s="12">
        <v>1482955.16</v>
      </c>
      <c r="F26" s="12">
        <v>1531159.98</v>
      </c>
    </row>
    <row r="27" spans="1:6" x14ac:dyDescent="0.25">
      <c r="A27" s="95"/>
      <c r="B27" s="4" t="s">
        <v>5</v>
      </c>
      <c r="C27" s="12">
        <v>32995.69</v>
      </c>
      <c r="D27" s="12">
        <v>36318.61</v>
      </c>
      <c r="E27" s="12">
        <v>45863.69</v>
      </c>
      <c r="F27" s="12">
        <v>49735.23</v>
      </c>
    </row>
    <row r="28" spans="1:6" x14ac:dyDescent="0.25">
      <c r="A28" s="95"/>
      <c r="B28" s="4" t="s">
        <v>9</v>
      </c>
      <c r="C28" s="12">
        <v>1271808</v>
      </c>
      <c r="D28" s="12">
        <v>1314218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1500000</v>
      </c>
      <c r="D29" s="12">
        <v>1533875</v>
      </c>
      <c r="E29" s="12">
        <v>1595230</v>
      </c>
      <c r="F29" s="12">
        <v>1610476</v>
      </c>
    </row>
    <row r="30" spans="1:6" ht="15" customHeight="1" x14ac:dyDescent="0.25">
      <c r="A30" s="96" t="s">
        <v>8</v>
      </c>
      <c r="B30" s="5" t="s">
        <v>3</v>
      </c>
      <c r="C30" s="14">
        <v>-149186</v>
      </c>
      <c r="D30" s="14">
        <v>-119000</v>
      </c>
      <c r="E30" s="14">
        <v>-72447</v>
      </c>
      <c r="F30" s="14">
        <v>-25862.5</v>
      </c>
    </row>
    <row r="31" spans="1:6" x14ac:dyDescent="0.25">
      <c r="A31" s="96"/>
      <c r="B31" s="5" t="s">
        <v>4</v>
      </c>
      <c r="C31" s="14">
        <v>-144478.31</v>
      </c>
      <c r="D31" s="14">
        <v>-114910.28</v>
      </c>
      <c r="E31" s="14">
        <v>-72565.11</v>
      </c>
      <c r="F31" s="14">
        <v>-27154.86</v>
      </c>
    </row>
    <row r="32" spans="1:6" x14ac:dyDescent="0.25">
      <c r="A32" s="96"/>
      <c r="B32" s="5" t="s">
        <v>5</v>
      </c>
      <c r="C32" s="14">
        <v>13872.27</v>
      </c>
      <c r="D32" s="14">
        <v>24242.93</v>
      </c>
      <c r="E32" s="14">
        <v>32603.08</v>
      </c>
      <c r="F32" s="14">
        <v>47661.51</v>
      </c>
    </row>
    <row r="33" spans="1:14" ht="15" customHeight="1" x14ac:dyDescent="0.25">
      <c r="A33" s="96"/>
      <c r="B33" s="5" t="s">
        <v>9</v>
      </c>
      <c r="C33" s="14">
        <v>-167679</v>
      </c>
      <c r="D33" s="14">
        <v>-151810</v>
      </c>
      <c r="E33" s="14">
        <v>-160861</v>
      </c>
      <c r="F33" s="14">
        <v>-176098</v>
      </c>
    </row>
    <row r="34" spans="1:14" x14ac:dyDescent="0.25">
      <c r="A34" s="96"/>
      <c r="B34" s="5" t="s">
        <v>10</v>
      </c>
      <c r="C34" s="14">
        <v>-110265</v>
      </c>
      <c r="D34" s="14">
        <v>-54206.7</v>
      </c>
      <c r="E34" s="14">
        <v>8030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75.5</v>
      </c>
      <c r="D35" s="12">
        <v>77.2</v>
      </c>
      <c r="E35" s="12">
        <v>79.2</v>
      </c>
      <c r="F35" s="12">
        <v>80</v>
      </c>
    </row>
    <row r="36" spans="1:14" x14ac:dyDescent="0.25">
      <c r="A36" s="97"/>
      <c r="B36" s="4" t="s">
        <v>4</v>
      </c>
      <c r="C36" s="12">
        <v>75.73</v>
      </c>
      <c r="D36" s="12">
        <v>77.52</v>
      </c>
      <c r="E36" s="12">
        <v>79.64</v>
      </c>
      <c r="F36" s="12">
        <v>80.599999999999994</v>
      </c>
    </row>
    <row r="37" spans="1:14" x14ac:dyDescent="0.25">
      <c r="A37" s="97"/>
      <c r="B37" s="4" t="s">
        <v>5</v>
      </c>
      <c r="C37" s="12">
        <v>1.62</v>
      </c>
      <c r="D37" s="12">
        <v>2.2999999999999998</v>
      </c>
      <c r="E37" s="12">
        <v>3.36</v>
      </c>
      <c r="F37" s="12">
        <v>4.3099999999999996</v>
      </c>
    </row>
    <row r="38" spans="1:14" x14ac:dyDescent="0.25">
      <c r="A38" s="97"/>
      <c r="B38" s="4" t="s">
        <v>9</v>
      </c>
      <c r="C38" s="12">
        <v>73.53</v>
      </c>
      <c r="D38" s="12">
        <v>73.5</v>
      </c>
      <c r="E38" s="12">
        <v>73.67</v>
      </c>
      <c r="F38" s="12">
        <v>69.150000000000006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43132</v>
      </c>
      <c r="D43" s="9">
        <v>43160</v>
      </c>
      <c r="E43" s="9">
        <v>43191</v>
      </c>
      <c r="F43" s="9">
        <v>43221</v>
      </c>
      <c r="G43" s="9">
        <v>43252</v>
      </c>
      <c r="H43" s="9">
        <v>43282</v>
      </c>
      <c r="I43" s="9">
        <v>43313</v>
      </c>
      <c r="J43" s="9">
        <v>43344</v>
      </c>
      <c r="K43" s="9">
        <v>43374</v>
      </c>
      <c r="L43" s="9">
        <v>43405</v>
      </c>
      <c r="M43" s="9">
        <v>43435</v>
      </c>
      <c r="N43" s="9">
        <v>43466</v>
      </c>
    </row>
    <row r="44" spans="1:14" ht="15" customHeight="1" x14ac:dyDescent="0.25">
      <c r="A44" s="94" t="s">
        <v>11</v>
      </c>
      <c r="B44" s="4" t="s">
        <v>3</v>
      </c>
      <c r="C44" s="16">
        <v>101888.3</v>
      </c>
      <c r="D44" s="16">
        <v>108840.87</v>
      </c>
      <c r="E44" s="16">
        <v>129000</v>
      </c>
      <c r="F44" s="16">
        <v>107390</v>
      </c>
      <c r="G44" s="16">
        <v>112963</v>
      </c>
      <c r="H44" s="16">
        <v>119248.64</v>
      </c>
      <c r="I44" s="16">
        <v>111608</v>
      </c>
      <c r="J44" s="16">
        <v>111069.1</v>
      </c>
      <c r="K44" s="16">
        <v>127017.33</v>
      </c>
      <c r="L44" s="16">
        <v>119386.75</v>
      </c>
      <c r="M44" s="16">
        <v>146049</v>
      </c>
      <c r="N44" s="16">
        <v>154875.70000000001</v>
      </c>
    </row>
    <row r="45" spans="1:14" x14ac:dyDescent="0.25">
      <c r="A45" s="95"/>
      <c r="B45" s="4" t="s">
        <v>4</v>
      </c>
      <c r="C45" s="16">
        <v>102443.08</v>
      </c>
      <c r="D45" s="16">
        <v>109569.07</v>
      </c>
      <c r="E45" s="16">
        <v>129518.77</v>
      </c>
      <c r="F45" s="16">
        <v>107566.02</v>
      </c>
      <c r="G45" s="16">
        <v>112551.75</v>
      </c>
      <c r="H45" s="16">
        <v>119719.02</v>
      </c>
      <c r="I45" s="16">
        <v>111563.07</v>
      </c>
      <c r="J45" s="16">
        <v>111622.69</v>
      </c>
      <c r="K45" s="16">
        <v>126854.12</v>
      </c>
      <c r="L45" s="16">
        <v>120573.51</v>
      </c>
      <c r="M45" s="16">
        <v>146786.31</v>
      </c>
      <c r="N45" s="16">
        <v>154678.21</v>
      </c>
    </row>
    <row r="46" spans="1:14" x14ac:dyDescent="0.25">
      <c r="A46" s="95"/>
      <c r="B46" s="4" t="s">
        <v>5</v>
      </c>
      <c r="C46" s="16">
        <v>3560.95</v>
      </c>
      <c r="D46" s="16">
        <v>4032.65</v>
      </c>
      <c r="E46" s="16">
        <v>4927.7299999999996</v>
      </c>
      <c r="F46" s="16">
        <v>3092.41</v>
      </c>
      <c r="G46" s="16">
        <v>2409.9699999999998</v>
      </c>
      <c r="H46" s="16">
        <v>3440.84</v>
      </c>
      <c r="I46" s="16">
        <v>4299.3999999999996</v>
      </c>
      <c r="J46" s="16">
        <v>3908.91</v>
      </c>
      <c r="K46" s="16">
        <v>5374.44</v>
      </c>
      <c r="L46" s="16">
        <v>5934.94</v>
      </c>
      <c r="M46" s="16">
        <v>7179.53</v>
      </c>
      <c r="N46" s="16">
        <v>8624.93</v>
      </c>
    </row>
    <row r="47" spans="1:14" ht="15" customHeight="1" x14ac:dyDescent="0.25">
      <c r="A47" s="95"/>
      <c r="B47" s="4" t="s">
        <v>9</v>
      </c>
      <c r="C47" s="16">
        <v>95925</v>
      </c>
      <c r="D47" s="16">
        <v>100626.82</v>
      </c>
      <c r="E47" s="16">
        <v>120456</v>
      </c>
      <c r="F47" s="16">
        <v>98073.17</v>
      </c>
      <c r="G47" s="16">
        <v>105418</v>
      </c>
      <c r="H47" s="16">
        <v>112419.5</v>
      </c>
      <c r="I47" s="16">
        <v>103544.66</v>
      </c>
      <c r="J47" s="16">
        <v>99771.07</v>
      </c>
      <c r="K47" s="16">
        <v>110417.96</v>
      </c>
      <c r="L47" s="16">
        <v>108561.72</v>
      </c>
      <c r="M47" s="16">
        <v>125331</v>
      </c>
      <c r="N47" s="16">
        <v>134935</v>
      </c>
    </row>
    <row r="48" spans="1:14" x14ac:dyDescent="0.25">
      <c r="A48" s="95"/>
      <c r="B48" s="4" t="s">
        <v>10</v>
      </c>
      <c r="C48" s="16">
        <v>112820</v>
      </c>
      <c r="D48" s="16">
        <v>121574</v>
      </c>
      <c r="E48" s="16">
        <v>143321</v>
      </c>
      <c r="F48" s="16">
        <v>115348.53</v>
      </c>
      <c r="G48" s="16">
        <v>116616</v>
      </c>
      <c r="H48" s="16">
        <v>128900</v>
      </c>
      <c r="I48" s="16">
        <v>124971.46</v>
      </c>
      <c r="J48" s="16">
        <v>120858.09</v>
      </c>
      <c r="K48" s="16">
        <v>144480</v>
      </c>
      <c r="L48" s="16">
        <v>136536.70000000001</v>
      </c>
      <c r="M48" s="16">
        <v>165209.41</v>
      </c>
      <c r="N48" s="16">
        <v>169449.27</v>
      </c>
    </row>
    <row r="49" spans="1:14" ht="15" customHeight="1" x14ac:dyDescent="0.25">
      <c r="A49" s="86" t="s">
        <v>6</v>
      </c>
      <c r="B49" s="5" t="s">
        <v>3</v>
      </c>
      <c r="C49" s="17">
        <v>79053.05</v>
      </c>
      <c r="D49" s="17">
        <v>94460.5</v>
      </c>
      <c r="E49" s="17">
        <v>113844.13</v>
      </c>
      <c r="F49" s="17">
        <v>86342</v>
      </c>
      <c r="G49" s="17">
        <v>94500</v>
      </c>
      <c r="H49" s="17">
        <v>100245.32</v>
      </c>
      <c r="I49" s="17">
        <v>93191.15</v>
      </c>
      <c r="J49" s="17">
        <v>95957.25</v>
      </c>
      <c r="K49" s="17">
        <v>108449.67</v>
      </c>
      <c r="L49" s="17">
        <v>99199.9</v>
      </c>
      <c r="M49" s="17">
        <v>124379.94</v>
      </c>
      <c r="N49" s="17">
        <v>133613.20000000001</v>
      </c>
    </row>
    <row r="50" spans="1:14" x14ac:dyDescent="0.25">
      <c r="A50" s="86"/>
      <c r="B50" s="5" t="s">
        <v>4</v>
      </c>
      <c r="C50" s="17">
        <v>79411.429999999993</v>
      </c>
      <c r="D50" s="17">
        <v>94540.91</v>
      </c>
      <c r="E50" s="17">
        <v>113319.19</v>
      </c>
      <c r="F50" s="17">
        <v>86708.07</v>
      </c>
      <c r="G50" s="17">
        <v>94387.43</v>
      </c>
      <c r="H50" s="17">
        <v>100836.02</v>
      </c>
      <c r="I50" s="17">
        <v>93495.64</v>
      </c>
      <c r="J50" s="17">
        <v>96860.9</v>
      </c>
      <c r="K50" s="17">
        <v>109384.96000000001</v>
      </c>
      <c r="L50" s="17">
        <v>99411.62</v>
      </c>
      <c r="M50" s="17">
        <v>125201.52</v>
      </c>
      <c r="N50" s="17">
        <v>133358.23000000001</v>
      </c>
    </row>
    <row r="51" spans="1:14" x14ac:dyDescent="0.25">
      <c r="A51" s="86"/>
      <c r="B51" s="5" t="s">
        <v>5</v>
      </c>
      <c r="C51" s="17">
        <v>4451.46</v>
      </c>
      <c r="D51" s="17">
        <v>3380.12</v>
      </c>
      <c r="E51" s="17">
        <v>5260.89</v>
      </c>
      <c r="F51" s="17">
        <v>2947.51</v>
      </c>
      <c r="G51" s="17">
        <v>2739.04</v>
      </c>
      <c r="H51" s="17">
        <v>3925.01</v>
      </c>
      <c r="I51" s="17">
        <v>3732.15</v>
      </c>
      <c r="J51" s="17">
        <v>4511.93</v>
      </c>
      <c r="K51" s="17">
        <v>5658.68</v>
      </c>
      <c r="L51" s="17">
        <v>6870.7</v>
      </c>
      <c r="M51" s="17">
        <v>6568.49</v>
      </c>
      <c r="N51" s="17">
        <v>11869.92</v>
      </c>
    </row>
    <row r="52" spans="1:14" ht="15" customHeight="1" x14ac:dyDescent="0.25">
      <c r="A52" s="86"/>
      <c r="B52" s="5" t="s">
        <v>9</v>
      </c>
      <c r="C52" s="17">
        <v>71279</v>
      </c>
      <c r="D52" s="17">
        <v>86274.3</v>
      </c>
      <c r="E52" s="17">
        <v>100303</v>
      </c>
      <c r="F52" s="17">
        <v>80043</v>
      </c>
      <c r="G52" s="17">
        <v>88134</v>
      </c>
      <c r="H52" s="17">
        <v>93023.21</v>
      </c>
      <c r="I52" s="17">
        <v>86074</v>
      </c>
      <c r="J52" s="17">
        <v>89900.56</v>
      </c>
      <c r="K52" s="17">
        <v>93970.82</v>
      </c>
      <c r="L52" s="17">
        <v>84140</v>
      </c>
      <c r="M52" s="17">
        <v>112973</v>
      </c>
      <c r="N52" s="17">
        <v>98100</v>
      </c>
    </row>
    <row r="53" spans="1:14" x14ac:dyDescent="0.25">
      <c r="A53" s="86"/>
      <c r="B53" s="5" t="s">
        <v>10</v>
      </c>
      <c r="C53" s="17">
        <v>93158.6</v>
      </c>
      <c r="D53" s="17">
        <v>101783.08</v>
      </c>
      <c r="E53" s="17">
        <v>126547.97</v>
      </c>
      <c r="F53" s="17">
        <v>96099</v>
      </c>
      <c r="G53" s="17">
        <v>105554.83</v>
      </c>
      <c r="H53" s="17">
        <v>112682.8</v>
      </c>
      <c r="I53" s="17">
        <v>103506</v>
      </c>
      <c r="J53" s="17">
        <v>112350.43</v>
      </c>
      <c r="K53" s="17">
        <v>124500</v>
      </c>
      <c r="L53" s="17">
        <v>112310.34</v>
      </c>
      <c r="M53" s="17">
        <v>136720.82999999999</v>
      </c>
      <c r="N53" s="17">
        <v>155705.95000000001</v>
      </c>
    </row>
    <row r="54" spans="1:14" ht="15" customHeight="1" x14ac:dyDescent="0.25">
      <c r="A54" s="95" t="s">
        <v>7</v>
      </c>
      <c r="B54" s="4" t="s">
        <v>3</v>
      </c>
      <c r="C54" s="16">
        <v>101019</v>
      </c>
      <c r="D54" s="16">
        <v>104658</v>
      </c>
      <c r="E54" s="16">
        <v>102605.91</v>
      </c>
      <c r="F54" s="16">
        <v>110695</v>
      </c>
      <c r="G54" s="16">
        <v>111268.15</v>
      </c>
      <c r="H54" s="16">
        <v>117000</v>
      </c>
      <c r="I54" s="16">
        <v>108030</v>
      </c>
      <c r="J54" s="16">
        <v>119536</v>
      </c>
      <c r="K54" s="16">
        <v>105218.46</v>
      </c>
      <c r="L54" s="16">
        <v>112981.7</v>
      </c>
      <c r="M54" s="16">
        <v>155414.54</v>
      </c>
      <c r="N54" s="16">
        <v>113928.5</v>
      </c>
    </row>
    <row r="55" spans="1:14" x14ac:dyDescent="0.25">
      <c r="A55" s="95"/>
      <c r="B55" s="4" t="s">
        <v>4</v>
      </c>
      <c r="C55" s="16">
        <v>100090.86</v>
      </c>
      <c r="D55" s="16">
        <v>104134.98</v>
      </c>
      <c r="E55" s="16">
        <v>103794.31</v>
      </c>
      <c r="F55" s="16">
        <v>109641.69</v>
      </c>
      <c r="G55" s="16">
        <v>110451.55</v>
      </c>
      <c r="H55" s="16">
        <v>117265.8</v>
      </c>
      <c r="I55" s="16">
        <v>107950.65</v>
      </c>
      <c r="J55" s="16">
        <v>119660.36</v>
      </c>
      <c r="K55" s="16">
        <v>106562.12</v>
      </c>
      <c r="L55" s="16">
        <v>114532.09</v>
      </c>
      <c r="M55" s="16">
        <v>155150.12</v>
      </c>
      <c r="N55" s="16">
        <v>113935.86</v>
      </c>
    </row>
    <row r="56" spans="1:14" x14ac:dyDescent="0.25">
      <c r="A56" s="95"/>
      <c r="B56" s="4" t="s">
        <v>5</v>
      </c>
      <c r="C56" s="16">
        <v>3398.38</v>
      </c>
      <c r="D56" s="16">
        <v>2582.08</v>
      </c>
      <c r="E56" s="16">
        <v>4517.0600000000004</v>
      </c>
      <c r="F56" s="16">
        <v>5372.15</v>
      </c>
      <c r="G56" s="16">
        <v>4303.6000000000004</v>
      </c>
      <c r="H56" s="16">
        <v>4629.88</v>
      </c>
      <c r="I56" s="16">
        <v>3580.65</v>
      </c>
      <c r="J56" s="16">
        <v>4696.1499999999996</v>
      </c>
      <c r="K56" s="16">
        <v>5233.9799999999996</v>
      </c>
      <c r="L56" s="16">
        <v>5710.04</v>
      </c>
      <c r="M56" s="16">
        <v>13440.28</v>
      </c>
      <c r="N56" s="16">
        <v>6299.47</v>
      </c>
    </row>
    <row r="57" spans="1:14" ht="15" customHeight="1" x14ac:dyDescent="0.25">
      <c r="A57" s="95"/>
      <c r="B57" s="4" t="s">
        <v>9</v>
      </c>
      <c r="C57" s="16">
        <v>90903</v>
      </c>
      <c r="D57" s="16">
        <v>97448</v>
      </c>
      <c r="E57" s="16">
        <v>93594</v>
      </c>
      <c r="F57" s="16">
        <v>92178.94</v>
      </c>
      <c r="G57" s="16">
        <v>100663</v>
      </c>
      <c r="H57" s="16">
        <v>105705</v>
      </c>
      <c r="I57" s="16">
        <v>93684.1</v>
      </c>
      <c r="J57" s="16">
        <v>110210</v>
      </c>
      <c r="K57" s="16">
        <v>92272.6</v>
      </c>
      <c r="L57" s="16">
        <v>105091</v>
      </c>
      <c r="M57" s="16">
        <v>130378.08</v>
      </c>
      <c r="N57" s="16">
        <v>100346</v>
      </c>
    </row>
    <row r="58" spans="1:14" x14ac:dyDescent="0.25">
      <c r="A58" s="95"/>
      <c r="B58" s="4" t="s">
        <v>10</v>
      </c>
      <c r="C58" s="16">
        <v>105585</v>
      </c>
      <c r="D58" s="16">
        <v>109591.11</v>
      </c>
      <c r="E58" s="16">
        <v>116814</v>
      </c>
      <c r="F58" s="16">
        <v>124007.71</v>
      </c>
      <c r="G58" s="16">
        <v>120574.06</v>
      </c>
      <c r="H58" s="16">
        <v>130360.88</v>
      </c>
      <c r="I58" s="16">
        <v>119469</v>
      </c>
      <c r="J58" s="16">
        <v>138267.29999999999</v>
      </c>
      <c r="K58" s="16">
        <v>125269</v>
      </c>
      <c r="L58" s="16">
        <v>132520.5</v>
      </c>
      <c r="M58" s="16">
        <v>194081.48</v>
      </c>
      <c r="N58" s="16">
        <v>127115</v>
      </c>
    </row>
    <row r="59" spans="1:14" ht="15" customHeight="1" x14ac:dyDescent="0.25">
      <c r="A59" s="86" t="s">
        <v>8</v>
      </c>
      <c r="B59" s="5" t="s">
        <v>3</v>
      </c>
      <c r="C59" s="17">
        <v>-21346.720000000001</v>
      </c>
      <c r="D59" s="17">
        <v>-9867</v>
      </c>
      <c r="E59" s="17">
        <v>9882.2999999999993</v>
      </c>
      <c r="F59" s="17">
        <v>-23639.58</v>
      </c>
      <c r="G59" s="17">
        <v>-16453</v>
      </c>
      <c r="H59" s="17">
        <v>-16000</v>
      </c>
      <c r="I59" s="17">
        <v>-14329</v>
      </c>
      <c r="J59" s="17">
        <v>-23396.5</v>
      </c>
      <c r="K59" s="17">
        <v>2992.1</v>
      </c>
      <c r="L59" s="17">
        <v>-15726</v>
      </c>
      <c r="M59" s="17">
        <v>-31636.84</v>
      </c>
      <c r="N59" s="17">
        <v>20663</v>
      </c>
    </row>
    <row r="60" spans="1:14" x14ac:dyDescent="0.25">
      <c r="A60" s="86"/>
      <c r="B60" s="5" t="s">
        <v>4</v>
      </c>
      <c r="C60" s="17">
        <v>-21244.09</v>
      </c>
      <c r="D60" s="17">
        <v>-9720.61</v>
      </c>
      <c r="E60" s="17">
        <v>9873.3700000000008</v>
      </c>
      <c r="F60" s="17">
        <v>-23302.57</v>
      </c>
      <c r="G60" s="17">
        <v>-15919.96</v>
      </c>
      <c r="H60" s="17">
        <v>-16691.009999999998</v>
      </c>
      <c r="I60" s="17">
        <v>-13766.56</v>
      </c>
      <c r="J60" s="17">
        <v>-22944.74</v>
      </c>
      <c r="K60" s="17">
        <v>3183.43</v>
      </c>
      <c r="L60" s="17">
        <v>-15055.86</v>
      </c>
      <c r="M60" s="17">
        <v>-30148.74</v>
      </c>
      <c r="N60" s="17">
        <v>17896.689999999999</v>
      </c>
    </row>
    <row r="61" spans="1:14" x14ac:dyDescent="0.25">
      <c r="A61" s="86"/>
      <c r="B61" s="5" t="s">
        <v>5</v>
      </c>
      <c r="C61" s="17">
        <v>5392.74</v>
      </c>
      <c r="D61" s="17">
        <v>3302.87</v>
      </c>
      <c r="E61" s="17">
        <v>6451.46</v>
      </c>
      <c r="F61" s="17">
        <v>4776.97</v>
      </c>
      <c r="G61" s="17">
        <v>3669.79</v>
      </c>
      <c r="H61" s="17">
        <v>4975.1400000000003</v>
      </c>
      <c r="I61" s="17">
        <v>4226.83</v>
      </c>
      <c r="J61" s="17">
        <v>4224.32</v>
      </c>
      <c r="K61" s="17">
        <v>6424.37</v>
      </c>
      <c r="L61" s="17">
        <v>7969.46</v>
      </c>
      <c r="M61" s="17">
        <v>12867.92</v>
      </c>
      <c r="N61" s="17">
        <v>12453.18</v>
      </c>
    </row>
    <row r="62" spans="1:14" x14ac:dyDescent="0.25">
      <c r="A62" s="86"/>
      <c r="B62" s="5" t="s">
        <v>9</v>
      </c>
      <c r="C62" s="17">
        <v>-30530.2</v>
      </c>
      <c r="D62" s="17">
        <v>-19373.52</v>
      </c>
      <c r="E62" s="17">
        <v>-3337</v>
      </c>
      <c r="F62" s="17">
        <v>-30748.400000000001</v>
      </c>
      <c r="G62" s="17">
        <v>-27662.35</v>
      </c>
      <c r="H62" s="17">
        <v>-32431.3</v>
      </c>
      <c r="I62" s="17">
        <v>-20095.23</v>
      </c>
      <c r="J62" s="17">
        <v>-31519.62</v>
      </c>
      <c r="K62" s="17">
        <v>-10015</v>
      </c>
      <c r="L62" s="17">
        <v>-33048.800000000003</v>
      </c>
      <c r="M62" s="17">
        <v>-63873.86</v>
      </c>
      <c r="N62" s="17">
        <v>-10819</v>
      </c>
    </row>
    <row r="63" spans="1:14" ht="15.75" thickBot="1" x14ac:dyDescent="0.3">
      <c r="A63" s="87"/>
      <c r="B63" s="6" t="s">
        <v>10</v>
      </c>
      <c r="C63" s="18">
        <v>-8436</v>
      </c>
      <c r="D63" s="18">
        <v>-2446</v>
      </c>
      <c r="E63" s="18">
        <v>24481</v>
      </c>
      <c r="F63" s="18">
        <v>-13312</v>
      </c>
      <c r="G63" s="18">
        <v>-4479</v>
      </c>
      <c r="H63" s="18">
        <v>-8021</v>
      </c>
      <c r="I63" s="18">
        <v>-1562.06</v>
      </c>
      <c r="J63" s="18">
        <v>-13364.5</v>
      </c>
      <c r="K63" s="18">
        <v>19388.099999999999</v>
      </c>
      <c r="L63" s="18">
        <v>-830.86</v>
      </c>
      <c r="M63" s="18">
        <v>-3790</v>
      </c>
      <c r="N63" s="18">
        <v>38000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43160</v>
      </c>
      <c r="C10" s="3"/>
    </row>
    <row r="11" spans="1:6" ht="15.75" x14ac:dyDescent="0.25">
      <c r="A11" s="1" t="s">
        <v>0</v>
      </c>
      <c r="B11" s="2">
        <v>43160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1455321</v>
      </c>
      <c r="D15" s="11">
        <v>1569469</v>
      </c>
      <c r="E15" s="11">
        <v>1684948</v>
      </c>
      <c r="F15" s="11">
        <v>1795777</v>
      </c>
    </row>
    <row r="16" spans="1:6" x14ac:dyDescent="0.25">
      <c r="A16" s="95"/>
      <c r="B16" s="12" t="s">
        <v>4</v>
      </c>
      <c r="C16" s="13">
        <v>1454397.78</v>
      </c>
      <c r="D16" s="13">
        <v>1567586.03</v>
      </c>
      <c r="E16" s="13">
        <v>1683667.99</v>
      </c>
      <c r="F16" s="13">
        <v>1796932.04</v>
      </c>
    </row>
    <row r="17" spans="1:6" x14ac:dyDescent="0.25">
      <c r="A17" s="95"/>
      <c r="B17" s="12" t="s">
        <v>5</v>
      </c>
      <c r="C17" s="13">
        <v>27832.42</v>
      </c>
      <c r="D17" s="13">
        <v>41190.61</v>
      </c>
      <c r="E17" s="13">
        <v>51108.74</v>
      </c>
      <c r="F17" s="13">
        <v>76419.91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1589832</v>
      </c>
      <c r="F18" s="13">
        <v>1600000</v>
      </c>
    </row>
    <row r="19" spans="1:6" x14ac:dyDescent="0.25">
      <c r="A19" s="95"/>
      <c r="B19" s="12" t="s">
        <v>10</v>
      </c>
      <c r="C19" s="13">
        <v>1516489.02</v>
      </c>
      <c r="D19" s="13">
        <v>1658790</v>
      </c>
      <c r="E19" s="13">
        <v>1777790.5</v>
      </c>
      <c r="F19" s="13">
        <v>1940672.7</v>
      </c>
    </row>
    <row r="20" spans="1:6" ht="15" customHeight="1" x14ac:dyDescent="0.25">
      <c r="A20" s="86" t="s">
        <v>6</v>
      </c>
      <c r="B20" s="5" t="s">
        <v>3</v>
      </c>
      <c r="C20" s="14">
        <v>1224142.49</v>
      </c>
      <c r="D20" s="14">
        <v>1321003.3600000001</v>
      </c>
      <c r="E20" s="14">
        <v>1415116.64</v>
      </c>
      <c r="F20" s="14">
        <v>1523494.74</v>
      </c>
    </row>
    <row r="21" spans="1:6" x14ac:dyDescent="0.25">
      <c r="A21" s="86"/>
      <c r="B21" s="5" t="s">
        <v>4</v>
      </c>
      <c r="C21" s="14">
        <v>1228079.27</v>
      </c>
      <c r="D21" s="14">
        <v>1319002.54</v>
      </c>
      <c r="E21" s="14">
        <v>1420260.58</v>
      </c>
      <c r="F21" s="14">
        <v>1529643.99</v>
      </c>
    </row>
    <row r="22" spans="1:6" x14ac:dyDescent="0.25">
      <c r="A22" s="86"/>
      <c r="B22" s="5" t="s">
        <v>5</v>
      </c>
      <c r="C22" s="14">
        <v>25564.69</v>
      </c>
      <c r="D22" s="14">
        <v>31733.13</v>
      </c>
      <c r="E22" s="14">
        <v>37394.65</v>
      </c>
      <c r="F22" s="14">
        <v>44894.41</v>
      </c>
    </row>
    <row r="23" spans="1:6" x14ac:dyDescent="0.25">
      <c r="A23" s="86"/>
      <c r="B23" s="5" t="s">
        <v>9</v>
      </c>
      <c r="C23" s="14">
        <v>1170736</v>
      </c>
      <c r="D23" s="14">
        <v>1220000</v>
      </c>
      <c r="E23" s="14">
        <v>1345000</v>
      </c>
      <c r="F23" s="14">
        <v>1466515.93</v>
      </c>
    </row>
    <row r="24" spans="1:6" x14ac:dyDescent="0.25">
      <c r="A24" s="86"/>
      <c r="B24" s="5" t="s">
        <v>10</v>
      </c>
      <c r="C24" s="14">
        <v>1316567.9099999999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1360236.6</v>
      </c>
      <c r="D25" s="12">
        <v>1420974</v>
      </c>
      <c r="E25" s="12">
        <v>1477768.35</v>
      </c>
      <c r="F25" s="12">
        <v>1540000</v>
      </c>
    </row>
    <row r="26" spans="1:6" x14ac:dyDescent="0.25">
      <c r="A26" s="95"/>
      <c r="B26" s="4" t="s">
        <v>4</v>
      </c>
      <c r="C26" s="12">
        <v>1358520.31</v>
      </c>
      <c r="D26" s="12">
        <v>1425849.87</v>
      </c>
      <c r="E26" s="12">
        <v>1483341.56</v>
      </c>
      <c r="F26" s="12">
        <v>1538660.54</v>
      </c>
    </row>
    <row r="27" spans="1:6" x14ac:dyDescent="0.25">
      <c r="A27" s="95"/>
      <c r="B27" s="4" t="s">
        <v>5</v>
      </c>
      <c r="C27" s="12">
        <v>15904.39</v>
      </c>
      <c r="D27" s="12">
        <v>30807.52</v>
      </c>
      <c r="E27" s="12">
        <v>39335.730000000003</v>
      </c>
      <c r="F27" s="12">
        <v>29808.93</v>
      </c>
    </row>
    <row r="28" spans="1:6" x14ac:dyDescent="0.25">
      <c r="A28" s="95"/>
      <c r="B28" s="4" t="s">
        <v>9</v>
      </c>
      <c r="C28" s="12">
        <v>1317901</v>
      </c>
      <c r="D28" s="12">
        <v>1359000</v>
      </c>
      <c r="E28" s="12">
        <v>1372000</v>
      </c>
      <c r="F28" s="12">
        <v>1468559.8</v>
      </c>
    </row>
    <row r="29" spans="1:6" x14ac:dyDescent="0.25">
      <c r="A29" s="95"/>
      <c r="B29" s="4" t="s">
        <v>10</v>
      </c>
      <c r="C29" s="12">
        <v>1401179</v>
      </c>
      <c r="D29" s="12">
        <v>1533875</v>
      </c>
      <c r="E29" s="12">
        <v>1595230</v>
      </c>
      <c r="F29" s="12">
        <v>1609773</v>
      </c>
    </row>
    <row r="30" spans="1:6" ht="15" customHeight="1" x14ac:dyDescent="0.25">
      <c r="A30" s="96" t="s">
        <v>8</v>
      </c>
      <c r="B30" s="5" t="s">
        <v>3</v>
      </c>
      <c r="C30" s="14">
        <v>-139132</v>
      </c>
      <c r="D30" s="14">
        <v>-111892</v>
      </c>
      <c r="E30" s="14">
        <v>-65000</v>
      </c>
      <c r="F30" s="14">
        <v>-20840.240000000002</v>
      </c>
    </row>
    <row r="31" spans="1:6" x14ac:dyDescent="0.25">
      <c r="A31" s="96"/>
      <c r="B31" s="5" t="s">
        <v>4</v>
      </c>
      <c r="C31" s="14">
        <v>-134686.19</v>
      </c>
      <c r="D31" s="14">
        <v>-108437.92</v>
      </c>
      <c r="E31" s="14">
        <v>-64530.239999999998</v>
      </c>
      <c r="F31" s="14">
        <v>-15046.12</v>
      </c>
    </row>
    <row r="32" spans="1:6" x14ac:dyDescent="0.25">
      <c r="A32" s="96"/>
      <c r="B32" s="5" t="s">
        <v>5</v>
      </c>
      <c r="C32" s="14">
        <v>19570.3</v>
      </c>
      <c r="D32" s="14">
        <v>27149.61</v>
      </c>
      <c r="E32" s="14">
        <v>35728.25</v>
      </c>
      <c r="F32" s="14">
        <v>55926.57</v>
      </c>
    </row>
    <row r="33" spans="1:14" ht="15" customHeight="1" x14ac:dyDescent="0.25">
      <c r="A33" s="96"/>
      <c r="B33" s="5" t="s">
        <v>9</v>
      </c>
      <c r="C33" s="14">
        <v>-161300</v>
      </c>
      <c r="D33" s="14">
        <v>-152603</v>
      </c>
      <c r="E33" s="14">
        <v>-160812</v>
      </c>
      <c r="F33" s="14">
        <v>-176089</v>
      </c>
    </row>
    <row r="34" spans="1:14" x14ac:dyDescent="0.25">
      <c r="A34" s="96"/>
      <c r="B34" s="5" t="s">
        <v>10</v>
      </c>
      <c r="C34" s="14">
        <v>-67000</v>
      </c>
      <c r="D34" s="14">
        <v>-33756.5</v>
      </c>
      <c r="E34" s="14">
        <v>18604.599999999999</v>
      </c>
      <c r="F34" s="14">
        <v>151288.44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76.95</v>
      </c>
      <c r="E35" s="12">
        <v>78.849999999999994</v>
      </c>
      <c r="F35" s="12">
        <v>79.95</v>
      </c>
    </row>
    <row r="36" spans="1:14" x14ac:dyDescent="0.25">
      <c r="A36" s="97"/>
      <c r="B36" s="4" t="s">
        <v>4</v>
      </c>
      <c r="C36" s="12">
        <v>75.39</v>
      </c>
      <c r="D36" s="12">
        <v>77.099999999999994</v>
      </c>
      <c r="E36" s="12">
        <v>79.069999999999993</v>
      </c>
      <c r="F36" s="12">
        <v>80.010000000000005</v>
      </c>
    </row>
    <row r="37" spans="1:14" x14ac:dyDescent="0.25">
      <c r="A37" s="97"/>
      <c r="B37" s="4" t="s">
        <v>5</v>
      </c>
      <c r="C37" s="12">
        <v>1.58</v>
      </c>
      <c r="D37" s="12">
        <v>2.19</v>
      </c>
      <c r="E37" s="12">
        <v>3.43</v>
      </c>
      <c r="F37" s="12">
        <v>4.34</v>
      </c>
    </row>
    <row r="38" spans="1:14" x14ac:dyDescent="0.25">
      <c r="A38" s="97"/>
      <c r="B38" s="4" t="s">
        <v>9</v>
      </c>
      <c r="C38" s="12">
        <v>73.400000000000006</v>
      </c>
      <c r="D38" s="12">
        <v>73.400000000000006</v>
      </c>
      <c r="E38" s="12">
        <v>72.709999999999994</v>
      </c>
      <c r="F38" s="12">
        <v>68.08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43160</v>
      </c>
      <c r="D43" s="9">
        <v>43191</v>
      </c>
      <c r="E43" s="9">
        <v>43221</v>
      </c>
      <c r="F43" s="9">
        <v>43252</v>
      </c>
      <c r="G43" s="9">
        <v>43282</v>
      </c>
      <c r="H43" s="9">
        <v>43313</v>
      </c>
      <c r="I43" s="9">
        <v>43344</v>
      </c>
      <c r="J43" s="9">
        <v>43374</v>
      </c>
      <c r="K43" s="9">
        <v>43405</v>
      </c>
      <c r="L43" s="9">
        <v>43435</v>
      </c>
      <c r="M43" s="9">
        <v>43466</v>
      </c>
      <c r="N43" s="9">
        <v>43497</v>
      </c>
    </row>
    <row r="44" spans="1:14" ht="15" customHeight="1" x14ac:dyDescent="0.25">
      <c r="A44" s="94" t="s">
        <v>11</v>
      </c>
      <c r="B44" s="4" t="s">
        <v>3</v>
      </c>
      <c r="C44" s="16">
        <v>109227.44</v>
      </c>
      <c r="D44" s="16">
        <v>129025.65</v>
      </c>
      <c r="E44" s="16">
        <v>107500</v>
      </c>
      <c r="F44" s="16">
        <v>113369.88</v>
      </c>
      <c r="G44" s="16">
        <v>119845.73</v>
      </c>
      <c r="H44" s="16">
        <v>111064.05</v>
      </c>
      <c r="I44" s="16">
        <v>111025</v>
      </c>
      <c r="J44" s="16">
        <v>126847.45</v>
      </c>
      <c r="K44" s="16">
        <v>119298</v>
      </c>
      <c r="L44" s="16">
        <v>146507.75</v>
      </c>
      <c r="M44" s="16">
        <v>160207.51</v>
      </c>
      <c r="N44" s="16">
        <v>110836</v>
      </c>
    </row>
    <row r="45" spans="1:14" x14ac:dyDescent="0.25">
      <c r="A45" s="95"/>
      <c r="B45" s="4" t="s">
        <v>4</v>
      </c>
      <c r="C45" s="16">
        <v>109614.45</v>
      </c>
      <c r="D45" s="16">
        <v>129776.94</v>
      </c>
      <c r="E45" s="16">
        <v>107944.84</v>
      </c>
      <c r="F45" s="16">
        <v>113232.11</v>
      </c>
      <c r="G45" s="16">
        <v>120371.96</v>
      </c>
      <c r="H45" s="16">
        <v>111149.02</v>
      </c>
      <c r="I45" s="16">
        <v>111239.31</v>
      </c>
      <c r="J45" s="16">
        <v>127298.86</v>
      </c>
      <c r="K45" s="16">
        <v>120039.33</v>
      </c>
      <c r="L45" s="16">
        <v>146752.56</v>
      </c>
      <c r="M45" s="16">
        <v>159171.39000000001</v>
      </c>
      <c r="N45" s="16">
        <v>111667.99</v>
      </c>
    </row>
    <row r="46" spans="1:14" x14ac:dyDescent="0.25">
      <c r="A46" s="95"/>
      <c r="B46" s="4" t="s">
        <v>5</v>
      </c>
      <c r="C46" s="16">
        <v>3015.65</v>
      </c>
      <c r="D46" s="16">
        <v>4176.7299999999996</v>
      </c>
      <c r="E46" s="16">
        <v>2985.62</v>
      </c>
      <c r="F46" s="16">
        <v>2499.6999999999998</v>
      </c>
      <c r="G46" s="16">
        <v>3681.26</v>
      </c>
      <c r="H46" s="16">
        <v>3946.36</v>
      </c>
      <c r="I46" s="16">
        <v>3903.69</v>
      </c>
      <c r="J46" s="16">
        <v>3702.35</v>
      </c>
      <c r="K46" s="16">
        <v>4708.34</v>
      </c>
      <c r="L46" s="16">
        <v>6115.96</v>
      </c>
      <c r="M46" s="16">
        <v>7658.54</v>
      </c>
      <c r="N46" s="16">
        <v>5970.24</v>
      </c>
    </row>
    <row r="47" spans="1:14" ht="15" customHeight="1" x14ac:dyDescent="0.25">
      <c r="A47" s="95"/>
      <c r="B47" s="4" t="s">
        <v>9</v>
      </c>
      <c r="C47" s="16">
        <v>104939</v>
      </c>
      <c r="D47" s="16">
        <v>120456</v>
      </c>
      <c r="E47" s="16">
        <v>102876</v>
      </c>
      <c r="F47" s="16">
        <v>107899</v>
      </c>
      <c r="G47" s="16">
        <v>111065</v>
      </c>
      <c r="H47" s="16">
        <v>100980</v>
      </c>
      <c r="I47" s="16">
        <v>102459</v>
      </c>
      <c r="J47" s="16">
        <v>120000</v>
      </c>
      <c r="K47" s="16">
        <v>113394</v>
      </c>
      <c r="L47" s="16">
        <v>132908</v>
      </c>
      <c r="M47" s="16">
        <v>144210</v>
      </c>
      <c r="N47" s="16">
        <v>98290.73</v>
      </c>
    </row>
    <row r="48" spans="1:14" x14ac:dyDescent="0.25">
      <c r="A48" s="95"/>
      <c r="B48" s="4" t="s">
        <v>10</v>
      </c>
      <c r="C48" s="16">
        <v>119261.84</v>
      </c>
      <c r="D48" s="16">
        <v>138054</v>
      </c>
      <c r="E48" s="16">
        <v>115900</v>
      </c>
      <c r="F48" s="16">
        <v>119037</v>
      </c>
      <c r="G48" s="16">
        <v>130900</v>
      </c>
      <c r="H48" s="16">
        <v>119900</v>
      </c>
      <c r="I48" s="16">
        <v>120746.79</v>
      </c>
      <c r="J48" s="16">
        <v>138401.9</v>
      </c>
      <c r="K48" s="16">
        <v>132285</v>
      </c>
      <c r="L48" s="16">
        <v>160723.88</v>
      </c>
      <c r="M48" s="16">
        <v>172455.94</v>
      </c>
      <c r="N48" s="16">
        <v>128900</v>
      </c>
    </row>
    <row r="49" spans="1:14" ht="15" customHeight="1" x14ac:dyDescent="0.25">
      <c r="A49" s="86" t="s">
        <v>6</v>
      </c>
      <c r="B49" s="5" t="s">
        <v>3</v>
      </c>
      <c r="C49" s="17">
        <v>94828.5</v>
      </c>
      <c r="D49" s="17">
        <v>114743.78</v>
      </c>
      <c r="E49" s="17">
        <v>86349</v>
      </c>
      <c r="F49" s="17">
        <v>94742.2</v>
      </c>
      <c r="G49" s="17">
        <v>100389.2</v>
      </c>
      <c r="H49" s="17">
        <v>93638.23</v>
      </c>
      <c r="I49" s="17">
        <v>95875.5</v>
      </c>
      <c r="J49" s="17">
        <v>108237.35</v>
      </c>
      <c r="K49" s="17">
        <v>99575.88</v>
      </c>
      <c r="L49" s="17">
        <v>125206.9</v>
      </c>
      <c r="M49" s="17">
        <v>140133</v>
      </c>
      <c r="N49" s="17">
        <v>86298.52</v>
      </c>
    </row>
    <row r="50" spans="1:14" x14ac:dyDescent="0.25">
      <c r="A50" s="86"/>
      <c r="B50" s="5" t="s">
        <v>4</v>
      </c>
      <c r="C50" s="17">
        <v>95120.69</v>
      </c>
      <c r="D50" s="17">
        <v>114693.99</v>
      </c>
      <c r="E50" s="17">
        <v>86856.92</v>
      </c>
      <c r="F50" s="17">
        <v>94647.12</v>
      </c>
      <c r="G50" s="17">
        <v>100877.49</v>
      </c>
      <c r="H50" s="17">
        <v>93712.06</v>
      </c>
      <c r="I50" s="17">
        <v>95801.72</v>
      </c>
      <c r="J50" s="17">
        <v>108875.18</v>
      </c>
      <c r="K50" s="17">
        <v>100870.6</v>
      </c>
      <c r="L50" s="17">
        <v>125481.58</v>
      </c>
      <c r="M50" s="17">
        <v>138213.67000000001</v>
      </c>
      <c r="N50" s="17">
        <v>87383.62</v>
      </c>
    </row>
    <row r="51" spans="1:14" x14ac:dyDescent="0.25">
      <c r="A51" s="86"/>
      <c r="B51" s="5" t="s">
        <v>5</v>
      </c>
      <c r="C51" s="17">
        <v>3493.51</v>
      </c>
      <c r="D51" s="17">
        <v>4808.24</v>
      </c>
      <c r="E51" s="17">
        <v>3979.43</v>
      </c>
      <c r="F51" s="17">
        <v>2700.64</v>
      </c>
      <c r="G51" s="17">
        <v>4745.68</v>
      </c>
      <c r="H51" s="17">
        <v>3536.85</v>
      </c>
      <c r="I51" s="17">
        <v>4303.6000000000004</v>
      </c>
      <c r="J51" s="17">
        <v>3898.09</v>
      </c>
      <c r="K51" s="17">
        <v>6214.14</v>
      </c>
      <c r="L51" s="17">
        <v>6214.96</v>
      </c>
      <c r="M51" s="17">
        <v>7552.35</v>
      </c>
      <c r="N51" s="17">
        <v>7952.23</v>
      </c>
    </row>
    <row r="52" spans="1:14" ht="15" customHeight="1" x14ac:dyDescent="0.25">
      <c r="A52" s="86"/>
      <c r="B52" s="5" t="s">
        <v>9</v>
      </c>
      <c r="C52" s="17">
        <v>87648</v>
      </c>
      <c r="D52" s="17">
        <v>103000</v>
      </c>
      <c r="E52" s="17">
        <v>77457</v>
      </c>
      <c r="F52" s="17">
        <v>88115</v>
      </c>
      <c r="G52" s="17">
        <v>91113</v>
      </c>
      <c r="H52" s="17">
        <v>87514</v>
      </c>
      <c r="I52" s="17">
        <v>85548</v>
      </c>
      <c r="J52" s="17">
        <v>99977</v>
      </c>
      <c r="K52" s="17">
        <v>88875</v>
      </c>
      <c r="L52" s="17">
        <v>113784.35</v>
      </c>
      <c r="M52" s="17">
        <v>122876</v>
      </c>
      <c r="N52" s="17">
        <v>73993.81</v>
      </c>
    </row>
    <row r="53" spans="1:14" x14ac:dyDescent="0.25">
      <c r="A53" s="86"/>
      <c r="B53" s="5" t="s">
        <v>10</v>
      </c>
      <c r="C53" s="17">
        <v>103259</v>
      </c>
      <c r="D53" s="17">
        <v>126776</v>
      </c>
      <c r="E53" s="17">
        <v>98659</v>
      </c>
      <c r="F53" s="17">
        <v>100500</v>
      </c>
      <c r="G53" s="17">
        <v>114570</v>
      </c>
      <c r="H53" s="17">
        <v>102526</v>
      </c>
      <c r="I53" s="17">
        <v>106163</v>
      </c>
      <c r="J53" s="17">
        <v>122000</v>
      </c>
      <c r="K53" s="17">
        <v>114053</v>
      </c>
      <c r="L53" s="17">
        <v>139167</v>
      </c>
      <c r="M53" s="17">
        <v>155569.5</v>
      </c>
      <c r="N53" s="17">
        <v>105000</v>
      </c>
    </row>
    <row r="54" spans="1:14" ht="15" customHeight="1" x14ac:dyDescent="0.25">
      <c r="A54" s="95" t="s">
        <v>7</v>
      </c>
      <c r="B54" s="4" t="s">
        <v>3</v>
      </c>
      <c r="C54" s="16">
        <v>105631</v>
      </c>
      <c r="D54" s="16">
        <v>105445</v>
      </c>
      <c r="E54" s="16">
        <v>108915</v>
      </c>
      <c r="F54" s="16">
        <v>109472</v>
      </c>
      <c r="G54" s="16">
        <v>116441.7</v>
      </c>
      <c r="H54" s="16">
        <v>108056.49</v>
      </c>
      <c r="I54" s="16">
        <v>119630</v>
      </c>
      <c r="J54" s="16">
        <v>105304.3</v>
      </c>
      <c r="K54" s="16">
        <v>113956.65</v>
      </c>
      <c r="L54" s="16">
        <v>155239.28</v>
      </c>
      <c r="M54" s="16">
        <v>110871.43</v>
      </c>
      <c r="N54" s="16">
        <v>104923</v>
      </c>
    </row>
    <row r="55" spans="1:14" x14ac:dyDescent="0.25">
      <c r="A55" s="95"/>
      <c r="B55" s="4" t="s">
        <v>4</v>
      </c>
      <c r="C55" s="16">
        <v>106536.85</v>
      </c>
      <c r="D55" s="16">
        <v>106074.43</v>
      </c>
      <c r="E55" s="16">
        <v>108486.24</v>
      </c>
      <c r="F55" s="16">
        <v>108789.21</v>
      </c>
      <c r="G55" s="16">
        <v>117069.71</v>
      </c>
      <c r="H55" s="16">
        <v>108623.15</v>
      </c>
      <c r="I55" s="16">
        <v>119959.71</v>
      </c>
      <c r="J55" s="16">
        <v>106354.16</v>
      </c>
      <c r="K55" s="16">
        <v>114558.8</v>
      </c>
      <c r="L55" s="16">
        <v>153257.59</v>
      </c>
      <c r="M55" s="16">
        <v>112226.16</v>
      </c>
      <c r="N55" s="16">
        <v>105436.8</v>
      </c>
    </row>
    <row r="56" spans="1:14" x14ac:dyDescent="0.25">
      <c r="A56" s="95"/>
      <c r="B56" s="4" t="s">
        <v>5</v>
      </c>
      <c r="C56" s="16">
        <v>4542.92</v>
      </c>
      <c r="D56" s="16">
        <v>5897.23</v>
      </c>
      <c r="E56" s="16">
        <v>4793.54</v>
      </c>
      <c r="F56" s="16">
        <v>4125.6400000000003</v>
      </c>
      <c r="G56" s="16">
        <v>3987.5</v>
      </c>
      <c r="H56" s="16">
        <v>2597.5100000000002</v>
      </c>
      <c r="I56" s="16">
        <v>3529.11</v>
      </c>
      <c r="J56" s="16">
        <v>3346.26</v>
      </c>
      <c r="K56" s="16">
        <v>5178.3100000000004</v>
      </c>
      <c r="L56" s="16">
        <v>10193.719999999999</v>
      </c>
      <c r="M56" s="16">
        <v>5319.57</v>
      </c>
      <c r="N56" s="16">
        <v>4703.26</v>
      </c>
    </row>
    <row r="57" spans="1:14" ht="15" customHeight="1" x14ac:dyDescent="0.25">
      <c r="A57" s="95"/>
      <c r="B57" s="4" t="s">
        <v>9</v>
      </c>
      <c r="C57" s="16">
        <v>97591</v>
      </c>
      <c r="D57" s="16">
        <v>93594</v>
      </c>
      <c r="E57" s="16">
        <v>92178.94</v>
      </c>
      <c r="F57" s="16">
        <v>101739</v>
      </c>
      <c r="G57" s="16">
        <v>105705</v>
      </c>
      <c r="H57" s="16">
        <v>105207</v>
      </c>
      <c r="I57" s="16">
        <v>111765</v>
      </c>
      <c r="J57" s="16">
        <v>101588</v>
      </c>
      <c r="K57" s="16">
        <v>98058.45</v>
      </c>
      <c r="L57" s="16">
        <v>124946.21</v>
      </c>
      <c r="M57" s="16">
        <v>100346</v>
      </c>
      <c r="N57" s="16">
        <v>95528</v>
      </c>
    </row>
    <row r="58" spans="1:14" x14ac:dyDescent="0.25">
      <c r="A58" s="95"/>
      <c r="B58" s="4" t="s">
        <v>10</v>
      </c>
      <c r="C58" s="16">
        <v>118673</v>
      </c>
      <c r="D58" s="16">
        <v>123000</v>
      </c>
      <c r="E58" s="16">
        <v>115146.94</v>
      </c>
      <c r="F58" s="16">
        <v>119372</v>
      </c>
      <c r="G58" s="16">
        <v>129974.2</v>
      </c>
      <c r="H58" s="16">
        <v>119469</v>
      </c>
      <c r="I58" s="16">
        <v>133635.22</v>
      </c>
      <c r="J58" s="16">
        <v>114238</v>
      </c>
      <c r="K58" s="16">
        <v>130389</v>
      </c>
      <c r="L58" s="16">
        <v>174505</v>
      </c>
      <c r="M58" s="16">
        <v>122294.16</v>
      </c>
      <c r="N58" s="16">
        <v>123048.23</v>
      </c>
    </row>
    <row r="59" spans="1:14" ht="15" customHeight="1" x14ac:dyDescent="0.25">
      <c r="A59" s="86" t="s">
        <v>8</v>
      </c>
      <c r="B59" s="5" t="s">
        <v>3</v>
      </c>
      <c r="C59" s="17">
        <v>-12322.04</v>
      </c>
      <c r="D59" s="17">
        <v>9662</v>
      </c>
      <c r="E59" s="17">
        <v>-22545.3</v>
      </c>
      <c r="F59" s="17">
        <v>-15050.9</v>
      </c>
      <c r="G59" s="17">
        <v>-16715.580000000002</v>
      </c>
      <c r="H59" s="17">
        <v>-13676.8</v>
      </c>
      <c r="I59" s="17">
        <v>-24509.439999999999</v>
      </c>
      <c r="J59" s="17">
        <v>2968.12</v>
      </c>
      <c r="K59" s="17">
        <v>-14856.4</v>
      </c>
      <c r="L59" s="17">
        <v>-27750</v>
      </c>
      <c r="M59" s="17">
        <v>25063.32</v>
      </c>
      <c r="N59" s="17">
        <v>-18665</v>
      </c>
    </row>
    <row r="60" spans="1:14" x14ac:dyDescent="0.25">
      <c r="A60" s="86"/>
      <c r="B60" s="5" t="s">
        <v>4</v>
      </c>
      <c r="C60" s="17">
        <v>-11815.25</v>
      </c>
      <c r="D60" s="17">
        <v>8713.15</v>
      </c>
      <c r="E60" s="17">
        <v>-22236.97</v>
      </c>
      <c r="F60" s="17">
        <v>-13735.56</v>
      </c>
      <c r="G60" s="17">
        <v>-16485.060000000001</v>
      </c>
      <c r="H60" s="17">
        <v>-14219.05</v>
      </c>
      <c r="I60" s="17">
        <v>-24854.799999999999</v>
      </c>
      <c r="J60" s="17">
        <v>2618.36</v>
      </c>
      <c r="K60" s="17">
        <v>-13732.96</v>
      </c>
      <c r="L60" s="17">
        <v>-27330.35</v>
      </c>
      <c r="M60" s="17">
        <v>24569.17</v>
      </c>
      <c r="N60" s="17">
        <v>-18121.810000000001</v>
      </c>
    </row>
    <row r="61" spans="1:14" x14ac:dyDescent="0.25">
      <c r="A61" s="86"/>
      <c r="B61" s="5" t="s">
        <v>5</v>
      </c>
      <c r="C61" s="17">
        <v>5487.9</v>
      </c>
      <c r="D61" s="17">
        <v>7205.07</v>
      </c>
      <c r="E61" s="17">
        <v>6418.64</v>
      </c>
      <c r="F61" s="17">
        <v>5694.56</v>
      </c>
      <c r="G61" s="17">
        <v>6420.82</v>
      </c>
      <c r="H61" s="17">
        <v>3996.37</v>
      </c>
      <c r="I61" s="17">
        <v>6753.18</v>
      </c>
      <c r="J61" s="17">
        <v>6222.72</v>
      </c>
      <c r="K61" s="17">
        <v>9061.93</v>
      </c>
      <c r="L61" s="17">
        <v>10110.68</v>
      </c>
      <c r="M61" s="17">
        <v>10722.02</v>
      </c>
      <c r="N61" s="17">
        <v>7955.03</v>
      </c>
    </row>
    <row r="62" spans="1:14" x14ac:dyDescent="0.25">
      <c r="A62" s="86"/>
      <c r="B62" s="5" t="s">
        <v>9</v>
      </c>
      <c r="C62" s="17">
        <v>-23902</v>
      </c>
      <c r="D62" s="17">
        <v>-10800</v>
      </c>
      <c r="E62" s="17">
        <v>-35375.230000000003</v>
      </c>
      <c r="F62" s="17">
        <v>-29630</v>
      </c>
      <c r="G62" s="17">
        <v>-32431.3</v>
      </c>
      <c r="H62" s="17">
        <v>-21160</v>
      </c>
      <c r="I62" s="17">
        <v>-46148</v>
      </c>
      <c r="J62" s="17">
        <v>-15503.08</v>
      </c>
      <c r="K62" s="17">
        <v>-33048.800000000003</v>
      </c>
      <c r="L62" s="17">
        <v>-49111</v>
      </c>
      <c r="M62" s="17">
        <v>3569</v>
      </c>
      <c r="N62" s="17">
        <v>-30802.16</v>
      </c>
    </row>
    <row r="63" spans="1:14" ht="15.75" thickBot="1" x14ac:dyDescent="0.3">
      <c r="A63" s="87"/>
      <c r="B63" s="6" t="s">
        <v>10</v>
      </c>
      <c r="C63" s="18">
        <v>3825</v>
      </c>
      <c r="D63" s="18">
        <v>27668</v>
      </c>
      <c r="E63" s="18">
        <v>-5276</v>
      </c>
      <c r="F63" s="18">
        <v>-1564</v>
      </c>
      <c r="G63" s="18">
        <v>2656</v>
      </c>
      <c r="H63" s="18">
        <v>-3523.8</v>
      </c>
      <c r="I63" s="18">
        <v>-1766.69</v>
      </c>
      <c r="J63" s="18">
        <v>19388.099999999999</v>
      </c>
      <c r="K63" s="18">
        <v>10479</v>
      </c>
      <c r="L63" s="18">
        <v>-1063</v>
      </c>
      <c r="M63" s="18">
        <v>46006.65</v>
      </c>
      <c r="N63" s="18">
        <v>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43191</v>
      </c>
      <c r="C10" s="3"/>
    </row>
    <row r="11" spans="1:6" ht="15.75" x14ac:dyDescent="0.25">
      <c r="A11" s="1" t="s">
        <v>0</v>
      </c>
      <c r="B11" s="2">
        <v>43191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1459552</v>
      </c>
      <c r="D15" s="11">
        <v>1578063.6</v>
      </c>
      <c r="E15" s="11">
        <v>1691482.9</v>
      </c>
      <c r="F15" s="11">
        <v>1802571.94</v>
      </c>
    </row>
    <row r="16" spans="1:6" x14ac:dyDescent="0.25">
      <c r="A16" s="95"/>
      <c r="B16" s="12" t="s">
        <v>4</v>
      </c>
      <c r="C16" s="13">
        <v>1458142.08</v>
      </c>
      <c r="D16" s="13">
        <v>1571996.33</v>
      </c>
      <c r="E16" s="13">
        <v>1689855.75</v>
      </c>
      <c r="F16" s="13">
        <v>1806623.62</v>
      </c>
    </row>
    <row r="17" spans="1:6" x14ac:dyDescent="0.25">
      <c r="A17" s="95"/>
      <c r="B17" s="12" t="s">
        <v>5</v>
      </c>
      <c r="C17" s="13">
        <v>26945.3</v>
      </c>
      <c r="D17" s="13">
        <v>39562.53</v>
      </c>
      <c r="E17" s="13">
        <v>49520.77</v>
      </c>
      <c r="F17" s="13">
        <v>54948.45</v>
      </c>
    </row>
    <row r="18" spans="1:6" x14ac:dyDescent="0.25">
      <c r="A18" s="95"/>
      <c r="B18" s="12" t="s">
        <v>9</v>
      </c>
      <c r="C18" s="13">
        <v>1375642</v>
      </c>
      <c r="D18" s="13">
        <v>1476365</v>
      </c>
      <c r="E18" s="13">
        <v>1589832</v>
      </c>
      <c r="F18" s="13">
        <v>1673729.85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1223090.1599999999</v>
      </c>
      <c r="D20" s="14">
        <v>1317982</v>
      </c>
      <c r="E20" s="14">
        <v>1419361.84</v>
      </c>
      <c r="F20" s="14">
        <v>1526000</v>
      </c>
    </row>
    <row r="21" spans="1:6" x14ac:dyDescent="0.25">
      <c r="A21" s="86"/>
      <c r="B21" s="5" t="s">
        <v>4</v>
      </c>
      <c r="C21" s="14">
        <v>1228083.53</v>
      </c>
      <c r="D21" s="14">
        <v>1320344.51</v>
      </c>
      <c r="E21" s="14">
        <v>1423603.29</v>
      </c>
      <c r="F21" s="14">
        <v>1530345.62</v>
      </c>
    </row>
    <row r="22" spans="1:6" x14ac:dyDescent="0.25">
      <c r="A22" s="86"/>
      <c r="B22" s="5" t="s">
        <v>5</v>
      </c>
      <c r="C22" s="14">
        <v>22517.78</v>
      </c>
      <c r="D22" s="14">
        <v>30010.71</v>
      </c>
      <c r="E22" s="14">
        <v>40368.67</v>
      </c>
      <c r="F22" s="14">
        <v>42497.279999999999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1345000</v>
      </c>
      <c r="F23" s="14">
        <v>1452073</v>
      </c>
    </row>
    <row r="24" spans="1:6" x14ac:dyDescent="0.25">
      <c r="A24" s="86"/>
      <c r="B24" s="5" t="s">
        <v>10</v>
      </c>
      <c r="C24" s="14">
        <v>1301545.56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1359732.6</v>
      </c>
      <c r="D25" s="12">
        <v>1422724.1</v>
      </c>
      <c r="E25" s="12">
        <v>1481000</v>
      </c>
      <c r="F25" s="12">
        <v>1540000</v>
      </c>
    </row>
    <row r="26" spans="1:6" x14ac:dyDescent="0.25">
      <c r="A26" s="95"/>
      <c r="B26" s="4" t="s">
        <v>4</v>
      </c>
      <c r="C26" s="12">
        <v>1359959.91</v>
      </c>
      <c r="D26" s="12">
        <v>1426679.19</v>
      </c>
      <c r="E26" s="12">
        <v>1490744.82</v>
      </c>
      <c r="F26" s="12">
        <v>1542401.9</v>
      </c>
    </row>
    <row r="27" spans="1:6" x14ac:dyDescent="0.25">
      <c r="A27" s="95"/>
      <c r="B27" s="4" t="s">
        <v>5</v>
      </c>
      <c r="C27" s="12">
        <v>21698.28</v>
      </c>
      <c r="D27" s="12">
        <v>26348.55</v>
      </c>
      <c r="E27" s="12">
        <v>41563.300000000003</v>
      </c>
      <c r="F27" s="12">
        <v>34525.61</v>
      </c>
    </row>
    <row r="28" spans="1:6" x14ac:dyDescent="0.25">
      <c r="A28" s="95"/>
      <c r="B28" s="4" t="s">
        <v>9</v>
      </c>
      <c r="C28" s="12">
        <v>1309500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1441940.8</v>
      </c>
      <c r="D29" s="12">
        <v>1503201.18</v>
      </c>
      <c r="E29" s="12">
        <v>1595230</v>
      </c>
      <c r="F29" s="12">
        <v>1610000</v>
      </c>
    </row>
    <row r="30" spans="1:6" ht="15" customHeight="1" x14ac:dyDescent="0.25">
      <c r="A30" s="96" t="s">
        <v>8</v>
      </c>
      <c r="B30" s="5" t="s">
        <v>3</v>
      </c>
      <c r="C30" s="14">
        <v>-136103.39000000001</v>
      </c>
      <c r="D30" s="14">
        <v>-107304</v>
      </c>
      <c r="E30" s="14">
        <v>-66324.7</v>
      </c>
      <c r="F30" s="14">
        <v>-14000</v>
      </c>
    </row>
    <row r="31" spans="1:6" x14ac:dyDescent="0.25">
      <c r="A31" s="96"/>
      <c r="B31" s="5" t="s">
        <v>4</v>
      </c>
      <c r="C31" s="14">
        <v>-135299.9</v>
      </c>
      <c r="D31" s="14">
        <v>-107435.01</v>
      </c>
      <c r="E31" s="14">
        <v>-64784.58</v>
      </c>
      <c r="F31" s="14">
        <v>-15070.87</v>
      </c>
    </row>
    <row r="32" spans="1:6" x14ac:dyDescent="0.25">
      <c r="A32" s="96"/>
      <c r="B32" s="5" t="s">
        <v>5</v>
      </c>
      <c r="C32" s="14">
        <v>18697.78</v>
      </c>
      <c r="D32" s="14">
        <v>25316.23</v>
      </c>
      <c r="E32" s="14">
        <v>33184.339999999997</v>
      </c>
      <c r="F32" s="14">
        <v>40652.29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-148892.29999999999</v>
      </c>
      <c r="E33" s="14">
        <v>-152030</v>
      </c>
      <c r="F33" s="14">
        <v>-117649.91</v>
      </c>
    </row>
    <row r="34" spans="1:14" x14ac:dyDescent="0.25">
      <c r="A34" s="96"/>
      <c r="B34" s="5" t="s">
        <v>10</v>
      </c>
      <c r="C34" s="14">
        <v>-72698</v>
      </c>
      <c r="D34" s="14">
        <v>-30163</v>
      </c>
      <c r="E34" s="14">
        <v>17783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74.900000000000006</v>
      </c>
      <c r="D35" s="12">
        <v>76.900000000000006</v>
      </c>
      <c r="E35" s="12">
        <v>78.45</v>
      </c>
      <c r="F35" s="12">
        <v>79.66</v>
      </c>
    </row>
    <row r="36" spans="1:14" x14ac:dyDescent="0.25">
      <c r="A36" s="97"/>
      <c r="B36" s="4" t="s">
        <v>4</v>
      </c>
      <c r="C36" s="12">
        <v>75.13</v>
      </c>
      <c r="D36" s="12">
        <v>76.77</v>
      </c>
      <c r="E36" s="12">
        <v>78.42</v>
      </c>
      <c r="F36" s="12">
        <v>79.58</v>
      </c>
    </row>
    <row r="37" spans="1:14" x14ac:dyDescent="0.25">
      <c r="A37" s="97"/>
      <c r="B37" s="4" t="s">
        <v>5</v>
      </c>
      <c r="C37" s="12">
        <v>1.5</v>
      </c>
      <c r="D37" s="12">
        <v>2.2000000000000002</v>
      </c>
      <c r="E37" s="12">
        <v>3.01</v>
      </c>
      <c r="F37" s="12">
        <v>4.21</v>
      </c>
    </row>
    <row r="38" spans="1:14" x14ac:dyDescent="0.25">
      <c r="A38" s="97"/>
      <c r="B38" s="4" t="s">
        <v>9</v>
      </c>
      <c r="C38" s="12">
        <v>72.95</v>
      </c>
      <c r="D38" s="12">
        <v>72.900000000000006</v>
      </c>
      <c r="E38" s="12">
        <v>72.819999999999993</v>
      </c>
      <c r="F38" s="12">
        <v>68.31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43191</v>
      </c>
      <c r="D43" s="9">
        <v>43221</v>
      </c>
      <c r="E43" s="9">
        <v>43252</v>
      </c>
      <c r="F43" s="9">
        <v>43282</v>
      </c>
      <c r="G43" s="9">
        <v>43313</v>
      </c>
      <c r="H43" s="9">
        <v>43344</v>
      </c>
      <c r="I43" s="9">
        <v>43374</v>
      </c>
      <c r="J43" s="9">
        <v>43405</v>
      </c>
      <c r="K43" s="9">
        <v>43435</v>
      </c>
      <c r="L43" s="9">
        <v>43466</v>
      </c>
      <c r="M43" s="9">
        <v>43497</v>
      </c>
      <c r="N43" s="9">
        <v>43525</v>
      </c>
    </row>
    <row r="44" spans="1:14" ht="15" customHeight="1" x14ac:dyDescent="0.25">
      <c r="A44" s="94" t="s">
        <v>11</v>
      </c>
      <c r="B44" s="4" t="s">
        <v>3</v>
      </c>
      <c r="C44" s="16">
        <v>129526</v>
      </c>
      <c r="D44" s="16">
        <v>107933</v>
      </c>
      <c r="E44" s="16">
        <v>112979</v>
      </c>
      <c r="F44" s="16">
        <v>119985.25</v>
      </c>
      <c r="G44" s="16">
        <v>111677</v>
      </c>
      <c r="H44" s="16">
        <v>111780</v>
      </c>
      <c r="I44" s="16">
        <v>128006.15</v>
      </c>
      <c r="J44" s="16">
        <v>119166.53</v>
      </c>
      <c r="K44" s="16">
        <v>146123</v>
      </c>
      <c r="L44" s="16">
        <v>160207.5</v>
      </c>
      <c r="M44" s="16">
        <v>112255.67999999999</v>
      </c>
      <c r="N44" s="16">
        <v>117386</v>
      </c>
    </row>
    <row r="45" spans="1:14" x14ac:dyDescent="0.25">
      <c r="A45" s="95"/>
      <c r="B45" s="4" t="s">
        <v>4</v>
      </c>
      <c r="C45" s="16">
        <v>129948.62</v>
      </c>
      <c r="D45" s="16">
        <v>108040.65</v>
      </c>
      <c r="E45" s="16">
        <v>113040.11</v>
      </c>
      <c r="F45" s="16">
        <v>120479.53</v>
      </c>
      <c r="G45" s="16">
        <v>111635.27</v>
      </c>
      <c r="H45" s="16">
        <v>111647.82</v>
      </c>
      <c r="I45" s="16">
        <v>128185.38</v>
      </c>
      <c r="J45" s="16">
        <v>120375.02</v>
      </c>
      <c r="K45" s="16">
        <v>145860.06</v>
      </c>
      <c r="L45" s="16">
        <v>160232.78</v>
      </c>
      <c r="M45" s="16">
        <v>112423.09</v>
      </c>
      <c r="N45" s="16">
        <v>117535.37</v>
      </c>
    </row>
    <row r="46" spans="1:14" x14ac:dyDescent="0.25">
      <c r="A46" s="95"/>
      <c r="B46" s="4" t="s">
        <v>5</v>
      </c>
      <c r="C46" s="16">
        <v>4190.17</v>
      </c>
      <c r="D46" s="16">
        <v>3362.43</v>
      </c>
      <c r="E46" s="16">
        <v>2708.13</v>
      </c>
      <c r="F46" s="16">
        <v>4073.16</v>
      </c>
      <c r="G46" s="16">
        <v>3893.87</v>
      </c>
      <c r="H46" s="16">
        <v>3644.09</v>
      </c>
      <c r="I46" s="16">
        <v>4229.1400000000003</v>
      </c>
      <c r="J46" s="16">
        <v>4943.91</v>
      </c>
      <c r="K46" s="16">
        <v>7143.84</v>
      </c>
      <c r="L46" s="16">
        <v>7772.93</v>
      </c>
      <c r="M46" s="16">
        <v>4122.68</v>
      </c>
      <c r="N46" s="16">
        <v>5189.54</v>
      </c>
    </row>
    <row r="47" spans="1:14" ht="15" customHeight="1" x14ac:dyDescent="0.25">
      <c r="A47" s="95"/>
      <c r="B47" s="4" t="s">
        <v>9</v>
      </c>
      <c r="C47" s="16">
        <v>120456</v>
      </c>
      <c r="D47" s="16">
        <v>101593</v>
      </c>
      <c r="E47" s="16">
        <v>106663</v>
      </c>
      <c r="F47" s="16">
        <v>111572</v>
      </c>
      <c r="G47" s="16">
        <v>100980</v>
      </c>
      <c r="H47" s="16">
        <v>102459</v>
      </c>
      <c r="I47" s="16">
        <v>120665</v>
      </c>
      <c r="J47" s="16">
        <v>112788</v>
      </c>
      <c r="K47" s="16">
        <v>125331</v>
      </c>
      <c r="L47" s="16">
        <v>139564</v>
      </c>
      <c r="M47" s="16">
        <v>105247</v>
      </c>
      <c r="N47" s="16">
        <v>107537.96</v>
      </c>
    </row>
    <row r="48" spans="1:14" x14ac:dyDescent="0.25">
      <c r="A48" s="95"/>
      <c r="B48" s="4" t="s">
        <v>10</v>
      </c>
      <c r="C48" s="16">
        <v>138606</v>
      </c>
      <c r="D48" s="16">
        <v>115900</v>
      </c>
      <c r="E48" s="16">
        <v>119037</v>
      </c>
      <c r="F48" s="16">
        <v>130900</v>
      </c>
      <c r="G48" s="16">
        <v>119900</v>
      </c>
      <c r="H48" s="16">
        <v>120369.46</v>
      </c>
      <c r="I48" s="16">
        <v>139250</v>
      </c>
      <c r="J48" s="16">
        <v>134151</v>
      </c>
      <c r="K48" s="16">
        <v>162805</v>
      </c>
      <c r="L48" s="16">
        <v>175011.91</v>
      </c>
      <c r="M48" s="16">
        <v>122070</v>
      </c>
      <c r="N48" s="16">
        <v>129950</v>
      </c>
    </row>
    <row r="49" spans="1:14" ht="15" customHeight="1" x14ac:dyDescent="0.25">
      <c r="A49" s="86" t="s">
        <v>6</v>
      </c>
      <c r="B49" s="5" t="s">
        <v>3</v>
      </c>
      <c r="C49" s="17">
        <v>114601.26</v>
      </c>
      <c r="D49" s="17">
        <v>86664.67</v>
      </c>
      <c r="E49" s="17">
        <v>94635</v>
      </c>
      <c r="F49" s="17">
        <v>100209.8</v>
      </c>
      <c r="G49" s="17">
        <v>93271.5</v>
      </c>
      <c r="H49" s="17">
        <v>96039</v>
      </c>
      <c r="I49" s="17">
        <v>108804.5</v>
      </c>
      <c r="J49" s="17">
        <v>100775.98</v>
      </c>
      <c r="K49" s="17">
        <v>124817.8</v>
      </c>
      <c r="L49" s="17">
        <v>137737.63</v>
      </c>
      <c r="M49" s="17">
        <v>86811.95</v>
      </c>
      <c r="N49" s="17">
        <v>100341.45</v>
      </c>
    </row>
    <row r="50" spans="1:14" x14ac:dyDescent="0.25">
      <c r="A50" s="86"/>
      <c r="B50" s="5" t="s">
        <v>4</v>
      </c>
      <c r="C50" s="17">
        <v>114768.12</v>
      </c>
      <c r="D50" s="17">
        <v>86896.9</v>
      </c>
      <c r="E50" s="17">
        <v>94619.58</v>
      </c>
      <c r="F50" s="17">
        <v>100878.06</v>
      </c>
      <c r="G50" s="17">
        <v>93956.59</v>
      </c>
      <c r="H50" s="17">
        <v>96492.800000000003</v>
      </c>
      <c r="I50" s="17">
        <v>109415.46</v>
      </c>
      <c r="J50" s="17">
        <v>101092.95</v>
      </c>
      <c r="K50" s="17">
        <v>125568.34</v>
      </c>
      <c r="L50" s="17">
        <v>138573.56</v>
      </c>
      <c r="M50" s="17">
        <v>87123.46</v>
      </c>
      <c r="N50" s="17">
        <v>101082.39</v>
      </c>
    </row>
    <row r="51" spans="1:14" x14ac:dyDescent="0.25">
      <c r="A51" s="86"/>
      <c r="B51" s="5" t="s">
        <v>5</v>
      </c>
      <c r="C51" s="17">
        <v>4834.4799999999996</v>
      </c>
      <c r="D51" s="17">
        <v>4017.95</v>
      </c>
      <c r="E51" s="17">
        <v>3189.96</v>
      </c>
      <c r="F51" s="17">
        <v>4577.1899999999996</v>
      </c>
      <c r="G51" s="17">
        <v>3705.7</v>
      </c>
      <c r="H51" s="17">
        <v>4858.5200000000004</v>
      </c>
      <c r="I51" s="17">
        <v>3804.83</v>
      </c>
      <c r="J51" s="17">
        <v>6467.12</v>
      </c>
      <c r="K51" s="17">
        <v>6985.62</v>
      </c>
      <c r="L51" s="17">
        <v>7328.82</v>
      </c>
      <c r="M51" s="17">
        <v>7179.05</v>
      </c>
      <c r="N51" s="17">
        <v>4568.7</v>
      </c>
    </row>
    <row r="52" spans="1:14" ht="15" customHeight="1" x14ac:dyDescent="0.25">
      <c r="A52" s="86"/>
      <c r="B52" s="5" t="s">
        <v>9</v>
      </c>
      <c r="C52" s="17">
        <v>103000</v>
      </c>
      <c r="D52" s="17">
        <v>77457</v>
      </c>
      <c r="E52" s="17">
        <v>87265</v>
      </c>
      <c r="F52" s="17">
        <v>91852</v>
      </c>
      <c r="G52" s="17">
        <v>85877</v>
      </c>
      <c r="H52" s="17">
        <v>85548</v>
      </c>
      <c r="I52" s="17">
        <v>99977</v>
      </c>
      <c r="J52" s="17">
        <v>88875</v>
      </c>
      <c r="K52" s="17">
        <v>111226.1</v>
      </c>
      <c r="L52" s="17">
        <v>123190</v>
      </c>
      <c r="M52" s="17">
        <v>76145.38</v>
      </c>
      <c r="N52" s="17">
        <v>89256.51</v>
      </c>
    </row>
    <row r="53" spans="1:14" x14ac:dyDescent="0.25">
      <c r="A53" s="86"/>
      <c r="B53" s="5" t="s">
        <v>10</v>
      </c>
      <c r="C53" s="17">
        <v>126776</v>
      </c>
      <c r="D53" s="17">
        <v>98659</v>
      </c>
      <c r="E53" s="17">
        <v>104905.21</v>
      </c>
      <c r="F53" s="17">
        <v>114570</v>
      </c>
      <c r="G53" s="17">
        <v>102526</v>
      </c>
      <c r="H53" s="17">
        <v>110187.8</v>
      </c>
      <c r="I53" s="17">
        <v>120250</v>
      </c>
      <c r="J53" s="17">
        <v>114612</v>
      </c>
      <c r="K53" s="17">
        <v>141430</v>
      </c>
      <c r="L53" s="17">
        <v>155093.70000000001</v>
      </c>
      <c r="M53" s="17">
        <v>106943</v>
      </c>
      <c r="N53" s="17">
        <v>109616.69</v>
      </c>
    </row>
    <row r="54" spans="1:14" ht="15" customHeight="1" x14ac:dyDescent="0.25">
      <c r="A54" s="95" t="s">
        <v>7</v>
      </c>
      <c r="B54" s="4" t="s">
        <v>3</v>
      </c>
      <c r="C54" s="16">
        <v>106000</v>
      </c>
      <c r="D54" s="16">
        <v>108543.36</v>
      </c>
      <c r="E54" s="16">
        <v>109198.94</v>
      </c>
      <c r="F54" s="16">
        <v>116608.4</v>
      </c>
      <c r="G54" s="16">
        <v>108066</v>
      </c>
      <c r="H54" s="16">
        <v>119977.39</v>
      </c>
      <c r="I54" s="16">
        <v>105647</v>
      </c>
      <c r="J54" s="16">
        <v>114086.64</v>
      </c>
      <c r="K54" s="16">
        <v>154983.62</v>
      </c>
      <c r="L54" s="16">
        <v>112000</v>
      </c>
      <c r="M54" s="16">
        <v>103216.94</v>
      </c>
      <c r="N54" s="16">
        <v>110937</v>
      </c>
    </row>
    <row r="55" spans="1:14" x14ac:dyDescent="0.25">
      <c r="A55" s="95"/>
      <c r="B55" s="4" t="s">
        <v>4</v>
      </c>
      <c r="C55" s="16">
        <v>106707.44</v>
      </c>
      <c r="D55" s="16">
        <v>108057.93</v>
      </c>
      <c r="E55" s="16">
        <v>108906.13</v>
      </c>
      <c r="F55" s="16">
        <v>117230.06</v>
      </c>
      <c r="G55" s="16">
        <v>108630.42</v>
      </c>
      <c r="H55" s="16">
        <v>119858.86</v>
      </c>
      <c r="I55" s="16">
        <v>106407.52</v>
      </c>
      <c r="J55" s="16">
        <v>114732.77</v>
      </c>
      <c r="K55" s="16">
        <v>152915.47</v>
      </c>
      <c r="L55" s="16">
        <v>112670.72</v>
      </c>
      <c r="M55" s="16">
        <v>104285.13</v>
      </c>
      <c r="N55" s="16">
        <v>111998.89</v>
      </c>
    </row>
    <row r="56" spans="1:14" x14ac:dyDescent="0.25">
      <c r="A56" s="95"/>
      <c r="B56" s="4" t="s">
        <v>5</v>
      </c>
      <c r="C56" s="16">
        <v>5909.27</v>
      </c>
      <c r="D56" s="16">
        <v>4902.67</v>
      </c>
      <c r="E56" s="16">
        <v>3979.75</v>
      </c>
      <c r="F56" s="16">
        <v>3320.84</v>
      </c>
      <c r="G56" s="16">
        <v>2492.5700000000002</v>
      </c>
      <c r="H56" s="16">
        <v>2859.05</v>
      </c>
      <c r="I56" s="16">
        <v>3255.18</v>
      </c>
      <c r="J56" s="16">
        <v>4123.04</v>
      </c>
      <c r="K56" s="16">
        <v>10290.08</v>
      </c>
      <c r="L56" s="16">
        <v>5370.35</v>
      </c>
      <c r="M56" s="16">
        <v>4557.6099999999997</v>
      </c>
      <c r="N56" s="16">
        <v>5630.3</v>
      </c>
    </row>
    <row r="57" spans="1:14" ht="15" customHeight="1" x14ac:dyDescent="0.25">
      <c r="A57" s="95"/>
      <c r="B57" s="4" t="s">
        <v>9</v>
      </c>
      <c r="C57" s="16">
        <v>93594</v>
      </c>
      <c r="D57" s="16">
        <v>92178.94</v>
      </c>
      <c r="E57" s="16">
        <v>101739</v>
      </c>
      <c r="F57" s="16">
        <v>111627</v>
      </c>
      <c r="G57" s="16">
        <v>103500</v>
      </c>
      <c r="H57" s="16">
        <v>113367</v>
      </c>
      <c r="I57" s="16">
        <v>101588</v>
      </c>
      <c r="J57" s="16">
        <v>104000</v>
      </c>
      <c r="K57" s="16">
        <v>124946.21</v>
      </c>
      <c r="L57" s="16">
        <v>100346</v>
      </c>
      <c r="M57" s="16">
        <v>94909</v>
      </c>
      <c r="N57" s="16">
        <v>103474.98</v>
      </c>
    </row>
    <row r="58" spans="1:14" x14ac:dyDescent="0.25">
      <c r="A58" s="95"/>
      <c r="B58" s="4" t="s">
        <v>10</v>
      </c>
      <c r="C58" s="16">
        <v>123000</v>
      </c>
      <c r="D58" s="16">
        <v>115489</v>
      </c>
      <c r="E58" s="16">
        <v>120391.72</v>
      </c>
      <c r="F58" s="16">
        <v>125101.55</v>
      </c>
      <c r="G58" s="16">
        <v>115974</v>
      </c>
      <c r="H58" s="16">
        <v>126851</v>
      </c>
      <c r="I58" s="16">
        <v>115324.19</v>
      </c>
      <c r="J58" s="16">
        <v>126021.68</v>
      </c>
      <c r="K58" s="16">
        <v>174505</v>
      </c>
      <c r="L58" s="16">
        <v>124514.19</v>
      </c>
      <c r="M58" s="16">
        <v>119854.3</v>
      </c>
      <c r="N58" s="16">
        <v>122770</v>
      </c>
    </row>
    <row r="59" spans="1:14" ht="15" customHeight="1" x14ac:dyDescent="0.25">
      <c r="A59" s="86" t="s">
        <v>8</v>
      </c>
      <c r="B59" s="5" t="s">
        <v>3</v>
      </c>
      <c r="C59" s="17">
        <v>8796.44</v>
      </c>
      <c r="D59" s="17">
        <v>-21841.15</v>
      </c>
      <c r="E59" s="17">
        <v>-15394</v>
      </c>
      <c r="F59" s="17">
        <v>-17170.8</v>
      </c>
      <c r="G59" s="17">
        <v>-15388.9</v>
      </c>
      <c r="H59" s="17">
        <v>-24612.47</v>
      </c>
      <c r="I59" s="17">
        <v>2968.12</v>
      </c>
      <c r="J59" s="17">
        <v>-15702.5</v>
      </c>
      <c r="K59" s="17">
        <v>-27301.89</v>
      </c>
      <c r="L59" s="17">
        <v>25500</v>
      </c>
      <c r="M59" s="17">
        <v>-17132</v>
      </c>
      <c r="N59" s="17">
        <v>-10958.5</v>
      </c>
    </row>
    <row r="60" spans="1:14" x14ac:dyDescent="0.25">
      <c r="A60" s="86"/>
      <c r="B60" s="5" t="s">
        <v>4</v>
      </c>
      <c r="C60" s="17">
        <v>8164.29</v>
      </c>
      <c r="D60" s="17">
        <v>-21786.73</v>
      </c>
      <c r="E60" s="17">
        <v>-13625.43</v>
      </c>
      <c r="F60" s="17">
        <v>-17016.37</v>
      </c>
      <c r="G60" s="17">
        <v>-14594.21</v>
      </c>
      <c r="H60" s="17">
        <v>-23751.32</v>
      </c>
      <c r="I60" s="17">
        <v>2705.83</v>
      </c>
      <c r="J60" s="17">
        <v>-13429.8</v>
      </c>
      <c r="K60" s="17">
        <v>-26863.56</v>
      </c>
      <c r="L60" s="17">
        <v>24623.18</v>
      </c>
      <c r="M60" s="17">
        <v>-17459.2</v>
      </c>
      <c r="N60" s="17">
        <v>-11389.3</v>
      </c>
    </row>
    <row r="61" spans="1:14" x14ac:dyDescent="0.25">
      <c r="A61" s="86"/>
      <c r="B61" s="5" t="s">
        <v>5</v>
      </c>
      <c r="C61" s="17">
        <v>7109.77</v>
      </c>
      <c r="D61" s="17">
        <v>6495.29</v>
      </c>
      <c r="E61" s="17">
        <v>5214.75</v>
      </c>
      <c r="F61" s="17">
        <v>4716.08</v>
      </c>
      <c r="G61" s="17">
        <v>4411.26</v>
      </c>
      <c r="H61" s="17">
        <v>4523.1499999999996</v>
      </c>
      <c r="I61" s="17">
        <v>5081.12</v>
      </c>
      <c r="J61" s="17">
        <v>8667.94</v>
      </c>
      <c r="K61" s="17">
        <v>10331.17</v>
      </c>
      <c r="L61" s="17">
        <v>10287.950000000001</v>
      </c>
      <c r="M61" s="17">
        <v>6588.84</v>
      </c>
      <c r="N61" s="17">
        <v>5492.72</v>
      </c>
    </row>
    <row r="62" spans="1:14" x14ac:dyDescent="0.25">
      <c r="A62" s="86"/>
      <c r="B62" s="5" t="s">
        <v>9</v>
      </c>
      <c r="C62" s="17">
        <v>-10140</v>
      </c>
      <c r="D62" s="17">
        <v>-37871.089999999997</v>
      </c>
      <c r="E62" s="17">
        <v>-25093</v>
      </c>
      <c r="F62" s="17">
        <v>-31159</v>
      </c>
      <c r="G62" s="17">
        <v>-25723</v>
      </c>
      <c r="H62" s="17">
        <v>-30929</v>
      </c>
      <c r="I62" s="17">
        <v>-10890</v>
      </c>
      <c r="J62" s="17">
        <v>-29049</v>
      </c>
      <c r="K62" s="17">
        <v>-48502</v>
      </c>
      <c r="L62" s="17">
        <v>4710</v>
      </c>
      <c r="M62" s="17">
        <v>-30583.59</v>
      </c>
      <c r="N62" s="17">
        <v>-22071</v>
      </c>
    </row>
    <row r="63" spans="1:14" ht="15.75" thickBot="1" x14ac:dyDescent="0.3">
      <c r="A63" s="87"/>
      <c r="B63" s="6" t="s">
        <v>10</v>
      </c>
      <c r="C63" s="18">
        <v>27668</v>
      </c>
      <c r="D63" s="18">
        <v>-5276</v>
      </c>
      <c r="E63" s="18">
        <v>-1564</v>
      </c>
      <c r="F63" s="18">
        <v>-5000</v>
      </c>
      <c r="G63" s="18">
        <v>-4382</v>
      </c>
      <c r="H63" s="18">
        <v>-12494.2</v>
      </c>
      <c r="I63" s="18">
        <v>13500</v>
      </c>
      <c r="J63" s="18">
        <v>5233</v>
      </c>
      <c r="K63" s="18">
        <v>-2826.74</v>
      </c>
      <c r="L63" s="18">
        <v>41392</v>
      </c>
      <c r="M63" s="18">
        <v>-2077</v>
      </c>
      <c r="N63" s="18">
        <v>-1298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43221</v>
      </c>
      <c r="C10" s="3"/>
    </row>
    <row r="11" spans="1:6" ht="15.75" x14ac:dyDescent="0.25">
      <c r="A11" s="1" t="s">
        <v>0</v>
      </c>
      <c r="B11" s="2">
        <v>43221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1453848</v>
      </c>
      <c r="D15" s="11">
        <v>1576112.02</v>
      </c>
      <c r="E15" s="11">
        <v>1695416.21</v>
      </c>
      <c r="F15" s="11">
        <v>1808217.69</v>
      </c>
    </row>
    <row r="16" spans="1:6" x14ac:dyDescent="0.25">
      <c r="A16" s="95"/>
      <c r="B16" s="12" t="s">
        <v>4</v>
      </c>
      <c r="C16" s="13">
        <v>1454108.57</v>
      </c>
      <c r="D16" s="13">
        <v>1569914.39</v>
      </c>
      <c r="E16" s="13">
        <v>1691158.28</v>
      </c>
      <c r="F16" s="13">
        <v>1811496.43</v>
      </c>
    </row>
    <row r="17" spans="1:6" x14ac:dyDescent="0.25">
      <c r="A17" s="95"/>
      <c r="B17" s="12" t="s">
        <v>5</v>
      </c>
      <c r="C17" s="13">
        <v>27613.37</v>
      </c>
      <c r="D17" s="13">
        <v>38484.379999999997</v>
      </c>
      <c r="E17" s="13">
        <v>46204.51</v>
      </c>
      <c r="F17" s="13">
        <v>53563.93</v>
      </c>
    </row>
    <row r="18" spans="1:6" x14ac:dyDescent="0.25">
      <c r="A18" s="95"/>
      <c r="B18" s="12" t="s">
        <v>9</v>
      </c>
      <c r="C18" s="13">
        <v>1375642</v>
      </c>
      <c r="D18" s="13">
        <v>1485552.87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1219568.5</v>
      </c>
      <c r="D20" s="14">
        <v>1317691</v>
      </c>
      <c r="E20" s="14">
        <v>1417459</v>
      </c>
      <c r="F20" s="14">
        <v>1524341</v>
      </c>
    </row>
    <row r="21" spans="1:6" x14ac:dyDescent="0.25">
      <c r="A21" s="86"/>
      <c r="B21" s="5" t="s">
        <v>4</v>
      </c>
      <c r="C21" s="14">
        <v>1222553.1299999999</v>
      </c>
      <c r="D21" s="14">
        <v>1317610.19</v>
      </c>
      <c r="E21" s="14">
        <v>1421320.66</v>
      </c>
      <c r="F21" s="14">
        <v>1531091.44</v>
      </c>
    </row>
    <row r="22" spans="1:6" x14ac:dyDescent="0.25">
      <c r="A22" s="86"/>
      <c r="B22" s="5" t="s">
        <v>5</v>
      </c>
      <c r="C22" s="14">
        <v>19776.72</v>
      </c>
      <c r="D22" s="14">
        <v>28578.79</v>
      </c>
      <c r="E22" s="14">
        <v>39367.050000000003</v>
      </c>
      <c r="F22" s="14">
        <v>46569.41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1343616.92</v>
      </c>
      <c r="F23" s="14">
        <v>1452073</v>
      </c>
    </row>
    <row r="24" spans="1:6" x14ac:dyDescent="0.25">
      <c r="A24" s="86"/>
      <c r="B24" s="5" t="s">
        <v>10</v>
      </c>
      <c r="C24" s="14">
        <v>1274789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1359486.3</v>
      </c>
      <c r="D25" s="12">
        <v>1417586</v>
      </c>
      <c r="E25" s="12">
        <v>1480262.56</v>
      </c>
      <c r="F25" s="12">
        <v>1539223.7</v>
      </c>
    </row>
    <row r="26" spans="1:6" x14ac:dyDescent="0.25">
      <c r="A26" s="95"/>
      <c r="B26" s="4" t="s">
        <v>4</v>
      </c>
      <c r="C26" s="12">
        <v>1359727.12</v>
      </c>
      <c r="D26" s="12">
        <v>1424062.4</v>
      </c>
      <c r="E26" s="12">
        <v>1489419.82</v>
      </c>
      <c r="F26" s="12">
        <v>1547969.43</v>
      </c>
    </row>
    <row r="27" spans="1:6" x14ac:dyDescent="0.25">
      <c r="A27" s="95"/>
      <c r="B27" s="4" t="s">
        <v>5</v>
      </c>
      <c r="C27" s="12">
        <v>21419.78</v>
      </c>
      <c r="D27" s="12">
        <v>26822.080000000002</v>
      </c>
      <c r="E27" s="12">
        <v>42285.9</v>
      </c>
      <c r="F27" s="12">
        <v>47012.78</v>
      </c>
    </row>
    <row r="28" spans="1:6" x14ac:dyDescent="0.25">
      <c r="A28" s="95"/>
      <c r="B28" s="4" t="s">
        <v>9</v>
      </c>
      <c r="C28" s="12">
        <v>1317901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1445000</v>
      </c>
      <c r="D29" s="12">
        <v>1511934.52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-138543.35</v>
      </c>
      <c r="D30" s="14">
        <v>-105929.74</v>
      </c>
      <c r="E30" s="14">
        <v>-66052</v>
      </c>
      <c r="F30" s="14">
        <v>-13986.54</v>
      </c>
    </row>
    <row r="31" spans="1:6" x14ac:dyDescent="0.25">
      <c r="A31" s="96"/>
      <c r="B31" s="5" t="s">
        <v>4</v>
      </c>
      <c r="C31" s="14">
        <v>-138785.91</v>
      </c>
      <c r="D31" s="14">
        <v>-107796.83</v>
      </c>
      <c r="E31" s="14">
        <v>-64253.5</v>
      </c>
      <c r="F31" s="14">
        <v>-15305.48</v>
      </c>
    </row>
    <row r="32" spans="1:6" x14ac:dyDescent="0.25">
      <c r="A32" s="96"/>
      <c r="B32" s="5" t="s">
        <v>5</v>
      </c>
      <c r="C32" s="14">
        <v>13375.13</v>
      </c>
      <c r="D32" s="14">
        <v>23640.54</v>
      </c>
      <c r="E32" s="14">
        <v>33147.29</v>
      </c>
      <c r="F32" s="14">
        <v>41805.64</v>
      </c>
    </row>
    <row r="33" spans="1:14" ht="15" customHeight="1" x14ac:dyDescent="0.25">
      <c r="A33" s="96"/>
      <c r="B33" s="5" t="s">
        <v>9</v>
      </c>
      <c r="C33" s="14">
        <v>-166766.63</v>
      </c>
      <c r="D33" s="14">
        <v>-157973.76000000001</v>
      </c>
      <c r="E33" s="14">
        <v>-156261</v>
      </c>
      <c r="F33" s="14">
        <v>-117649.91</v>
      </c>
    </row>
    <row r="34" spans="1:14" x14ac:dyDescent="0.25">
      <c r="A34" s="96"/>
      <c r="B34" s="5" t="s">
        <v>10</v>
      </c>
      <c r="C34" s="14">
        <v>-105246.39999999999</v>
      </c>
      <c r="D34" s="14">
        <v>-56456.2</v>
      </c>
      <c r="E34" s="14">
        <v>5000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76.8</v>
      </c>
      <c r="E35" s="12">
        <v>78.55</v>
      </c>
      <c r="F35" s="12">
        <v>80</v>
      </c>
    </row>
    <row r="36" spans="1:14" x14ac:dyDescent="0.25">
      <c r="A36" s="97"/>
      <c r="B36" s="4" t="s">
        <v>4</v>
      </c>
      <c r="C36" s="12">
        <v>75.27</v>
      </c>
      <c r="D36" s="12">
        <v>76.69</v>
      </c>
      <c r="E36" s="12">
        <v>78.48</v>
      </c>
      <c r="F36" s="12">
        <v>79.790000000000006</v>
      </c>
    </row>
    <row r="37" spans="1:14" x14ac:dyDescent="0.25">
      <c r="A37" s="97"/>
      <c r="B37" s="4" t="s">
        <v>5</v>
      </c>
      <c r="C37" s="12">
        <v>1.53</v>
      </c>
      <c r="D37" s="12">
        <v>1.86</v>
      </c>
      <c r="E37" s="12">
        <v>2.88</v>
      </c>
      <c r="F37" s="12">
        <v>4.09</v>
      </c>
    </row>
    <row r="38" spans="1:14" x14ac:dyDescent="0.25">
      <c r="A38" s="97"/>
      <c r="B38" s="4" t="s">
        <v>9</v>
      </c>
      <c r="C38" s="12">
        <v>72.599999999999994</v>
      </c>
      <c r="D38" s="12">
        <v>72.900000000000006</v>
      </c>
      <c r="E38" s="12">
        <v>72.38</v>
      </c>
      <c r="F38" s="12">
        <v>67.739999999999995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82.1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43221</v>
      </c>
      <c r="D43" s="9">
        <v>43252</v>
      </c>
      <c r="E43" s="9">
        <v>43282</v>
      </c>
      <c r="F43" s="9">
        <v>43313</v>
      </c>
      <c r="G43" s="9">
        <v>43344</v>
      </c>
      <c r="H43" s="9">
        <v>43374</v>
      </c>
      <c r="I43" s="9">
        <v>43405</v>
      </c>
      <c r="J43" s="9">
        <v>43435</v>
      </c>
      <c r="K43" s="9">
        <v>43466</v>
      </c>
      <c r="L43" s="9">
        <v>43497</v>
      </c>
      <c r="M43" s="9">
        <v>43525</v>
      </c>
      <c r="N43" s="9">
        <v>43556</v>
      </c>
    </row>
    <row r="44" spans="1:14" ht="15" customHeight="1" x14ac:dyDescent="0.25">
      <c r="A44" s="94" t="s">
        <v>11</v>
      </c>
      <c r="B44" s="4" t="s">
        <v>3</v>
      </c>
      <c r="C44" s="16">
        <v>106646.28</v>
      </c>
      <c r="D44" s="16">
        <v>112384.5</v>
      </c>
      <c r="E44" s="16">
        <v>119161.1</v>
      </c>
      <c r="F44" s="16">
        <v>111059</v>
      </c>
      <c r="G44" s="16">
        <v>111059.5</v>
      </c>
      <c r="H44" s="16">
        <v>127373.32</v>
      </c>
      <c r="I44" s="16">
        <v>119896.35</v>
      </c>
      <c r="J44" s="16">
        <v>146569</v>
      </c>
      <c r="K44" s="16">
        <v>160130.88</v>
      </c>
      <c r="L44" s="16">
        <v>112348.42</v>
      </c>
      <c r="M44" s="16">
        <v>115247.07</v>
      </c>
      <c r="N44" s="16">
        <v>139346</v>
      </c>
    </row>
    <row r="45" spans="1:14" x14ac:dyDescent="0.25">
      <c r="A45" s="95"/>
      <c r="B45" s="4" t="s">
        <v>4</v>
      </c>
      <c r="C45" s="16">
        <v>107139.52</v>
      </c>
      <c r="D45" s="16">
        <v>112379.64</v>
      </c>
      <c r="E45" s="16">
        <v>119603.35</v>
      </c>
      <c r="F45" s="16">
        <v>111282.16</v>
      </c>
      <c r="G45" s="16">
        <v>111512.52</v>
      </c>
      <c r="H45" s="16">
        <v>127364.56</v>
      </c>
      <c r="I45" s="16">
        <v>120248.74</v>
      </c>
      <c r="J45" s="16">
        <v>146949.31</v>
      </c>
      <c r="K45" s="16">
        <v>159596.99</v>
      </c>
      <c r="L45" s="16">
        <v>112120.49</v>
      </c>
      <c r="M45" s="16">
        <v>115913.94</v>
      </c>
      <c r="N45" s="16">
        <v>139581.13</v>
      </c>
    </row>
    <row r="46" spans="1:14" x14ac:dyDescent="0.25">
      <c r="A46" s="95"/>
      <c r="B46" s="4" t="s">
        <v>5</v>
      </c>
      <c r="C46" s="16">
        <v>3221.94</v>
      </c>
      <c r="D46" s="16">
        <v>2384.84</v>
      </c>
      <c r="E46" s="16">
        <v>3925.48</v>
      </c>
      <c r="F46" s="16">
        <v>3846.08</v>
      </c>
      <c r="G46" s="16">
        <v>3606.4</v>
      </c>
      <c r="H46" s="16">
        <v>3664</v>
      </c>
      <c r="I46" s="16">
        <v>5110.3999999999996</v>
      </c>
      <c r="J46" s="16">
        <v>5991.29</v>
      </c>
      <c r="K46" s="16">
        <v>6726.15</v>
      </c>
      <c r="L46" s="16">
        <v>3838.37</v>
      </c>
      <c r="M46" s="16">
        <v>4040.38</v>
      </c>
      <c r="N46" s="16">
        <v>5336.13</v>
      </c>
    </row>
    <row r="47" spans="1:14" ht="15" customHeight="1" x14ac:dyDescent="0.25">
      <c r="A47" s="95"/>
      <c r="B47" s="4" t="s">
        <v>9</v>
      </c>
      <c r="C47" s="16">
        <v>99598.35</v>
      </c>
      <c r="D47" s="16">
        <v>106129.07</v>
      </c>
      <c r="E47" s="16">
        <v>112091.21</v>
      </c>
      <c r="F47" s="16">
        <v>100980</v>
      </c>
      <c r="G47" s="16">
        <v>102459</v>
      </c>
      <c r="H47" s="16">
        <v>120665</v>
      </c>
      <c r="I47" s="16">
        <v>109525</v>
      </c>
      <c r="J47" s="16">
        <v>133068</v>
      </c>
      <c r="K47" s="16">
        <v>147039</v>
      </c>
      <c r="L47" s="16">
        <v>105247</v>
      </c>
      <c r="M47" s="16">
        <v>107537.96</v>
      </c>
      <c r="N47" s="16">
        <v>130812</v>
      </c>
    </row>
    <row r="48" spans="1:14" x14ac:dyDescent="0.25">
      <c r="A48" s="95"/>
      <c r="B48" s="4" t="s">
        <v>10</v>
      </c>
      <c r="C48" s="16">
        <v>115900</v>
      </c>
      <c r="D48" s="16">
        <v>118130</v>
      </c>
      <c r="E48" s="16">
        <v>130900</v>
      </c>
      <c r="F48" s="16">
        <v>119900</v>
      </c>
      <c r="G48" s="16">
        <v>120286.23</v>
      </c>
      <c r="H48" s="16">
        <v>137735</v>
      </c>
      <c r="I48" s="16">
        <v>135213.82999999999</v>
      </c>
      <c r="J48" s="16">
        <v>164809.20000000001</v>
      </c>
      <c r="K48" s="16">
        <v>172773</v>
      </c>
      <c r="L48" s="16">
        <v>121500</v>
      </c>
      <c r="M48" s="16">
        <v>129128.11</v>
      </c>
      <c r="N48" s="16">
        <v>153747</v>
      </c>
    </row>
    <row r="49" spans="1:14" ht="15" customHeight="1" x14ac:dyDescent="0.25">
      <c r="A49" s="86" t="s">
        <v>6</v>
      </c>
      <c r="B49" s="5" t="s">
        <v>3</v>
      </c>
      <c r="C49" s="17">
        <v>85512</v>
      </c>
      <c r="D49" s="17">
        <v>93805</v>
      </c>
      <c r="E49" s="17">
        <v>99998</v>
      </c>
      <c r="F49" s="17">
        <v>93413</v>
      </c>
      <c r="G49" s="17">
        <v>96066.69</v>
      </c>
      <c r="H49" s="17">
        <v>108312.8</v>
      </c>
      <c r="I49" s="17">
        <v>99875</v>
      </c>
      <c r="J49" s="17">
        <v>124988.12</v>
      </c>
      <c r="K49" s="17">
        <v>138129.75</v>
      </c>
      <c r="L49" s="17">
        <v>84967.07</v>
      </c>
      <c r="M49" s="17">
        <v>97814.3</v>
      </c>
      <c r="N49" s="17">
        <v>122161.12</v>
      </c>
    </row>
    <row r="50" spans="1:14" x14ac:dyDescent="0.25">
      <c r="A50" s="86"/>
      <c r="B50" s="5" t="s">
        <v>4</v>
      </c>
      <c r="C50" s="17">
        <v>85603.75</v>
      </c>
      <c r="D50" s="17">
        <v>93801.14</v>
      </c>
      <c r="E50" s="17">
        <v>99772.62</v>
      </c>
      <c r="F50" s="17">
        <v>93599.48</v>
      </c>
      <c r="G50" s="17">
        <v>96416.22</v>
      </c>
      <c r="H50" s="17">
        <v>108629.58</v>
      </c>
      <c r="I50" s="17">
        <v>100867.85</v>
      </c>
      <c r="J50" s="17">
        <v>126019.34</v>
      </c>
      <c r="K50" s="17">
        <v>137985.32</v>
      </c>
      <c r="L50" s="17">
        <v>86004.73</v>
      </c>
      <c r="M50" s="17">
        <v>99045.33</v>
      </c>
      <c r="N50" s="17">
        <v>121440.95</v>
      </c>
    </row>
    <row r="51" spans="1:14" x14ac:dyDescent="0.25">
      <c r="A51" s="86"/>
      <c r="B51" s="5" t="s">
        <v>5</v>
      </c>
      <c r="C51" s="17">
        <v>3532.2</v>
      </c>
      <c r="D51" s="17">
        <v>2834.05</v>
      </c>
      <c r="E51" s="17">
        <v>4343.96</v>
      </c>
      <c r="F51" s="17">
        <v>3805.13</v>
      </c>
      <c r="G51" s="17">
        <v>5639.47</v>
      </c>
      <c r="H51" s="17">
        <v>3216.27</v>
      </c>
      <c r="I51" s="17">
        <v>7087.45</v>
      </c>
      <c r="J51" s="17">
        <v>7235.83</v>
      </c>
      <c r="K51" s="17">
        <v>6699.66</v>
      </c>
      <c r="L51" s="17">
        <v>5925.99</v>
      </c>
      <c r="M51" s="17">
        <v>4316.24</v>
      </c>
      <c r="N51" s="17">
        <v>4859.22</v>
      </c>
    </row>
    <row r="52" spans="1:14" ht="15" customHeight="1" x14ac:dyDescent="0.25">
      <c r="A52" s="86"/>
      <c r="B52" s="5" t="s">
        <v>9</v>
      </c>
      <c r="C52" s="17">
        <v>77457</v>
      </c>
      <c r="D52" s="17">
        <v>86935</v>
      </c>
      <c r="E52" s="17">
        <v>90913.29</v>
      </c>
      <c r="F52" s="17">
        <v>86890</v>
      </c>
      <c r="G52" s="17">
        <v>80684.539999999994</v>
      </c>
      <c r="H52" s="17">
        <v>99950</v>
      </c>
      <c r="I52" s="17">
        <v>88851</v>
      </c>
      <c r="J52" s="17">
        <v>112527</v>
      </c>
      <c r="K52" s="17">
        <v>122575</v>
      </c>
      <c r="L52" s="17">
        <v>77212.34</v>
      </c>
      <c r="M52" s="17">
        <v>89256.51</v>
      </c>
      <c r="N52" s="17">
        <v>109370.93</v>
      </c>
    </row>
    <row r="53" spans="1:14" x14ac:dyDescent="0.25">
      <c r="A53" s="86"/>
      <c r="B53" s="5" t="s">
        <v>10</v>
      </c>
      <c r="C53" s="17">
        <v>94900</v>
      </c>
      <c r="D53" s="17">
        <v>99099</v>
      </c>
      <c r="E53" s="17">
        <v>109696</v>
      </c>
      <c r="F53" s="17">
        <v>101324</v>
      </c>
      <c r="G53" s="17">
        <v>110076.1</v>
      </c>
      <c r="H53" s="17">
        <v>115257</v>
      </c>
      <c r="I53" s="17">
        <v>117458.36</v>
      </c>
      <c r="J53" s="17">
        <v>141952</v>
      </c>
      <c r="K53" s="17">
        <v>151221</v>
      </c>
      <c r="L53" s="17">
        <v>102348</v>
      </c>
      <c r="M53" s="17">
        <v>109515.65</v>
      </c>
      <c r="N53" s="17">
        <v>131792</v>
      </c>
    </row>
    <row r="54" spans="1:14" ht="15" customHeight="1" x14ac:dyDescent="0.25">
      <c r="A54" s="95" t="s">
        <v>7</v>
      </c>
      <c r="B54" s="4" t="s">
        <v>3</v>
      </c>
      <c r="C54" s="16">
        <v>106362</v>
      </c>
      <c r="D54" s="16">
        <v>107177</v>
      </c>
      <c r="E54" s="16">
        <v>117045.7</v>
      </c>
      <c r="F54" s="16">
        <v>107971</v>
      </c>
      <c r="G54" s="16">
        <v>119604.5</v>
      </c>
      <c r="H54" s="16">
        <v>105134</v>
      </c>
      <c r="I54" s="16">
        <v>113688.5</v>
      </c>
      <c r="J54" s="16">
        <v>155779.70000000001</v>
      </c>
      <c r="K54" s="16">
        <v>111302.56</v>
      </c>
      <c r="L54" s="16">
        <v>102895.03</v>
      </c>
      <c r="M54" s="16">
        <v>114256.98</v>
      </c>
      <c r="N54" s="16">
        <v>108919</v>
      </c>
    </row>
    <row r="55" spans="1:14" x14ac:dyDescent="0.25">
      <c r="A55" s="95"/>
      <c r="B55" s="4" t="s">
        <v>4</v>
      </c>
      <c r="C55" s="16">
        <v>107088.61</v>
      </c>
      <c r="D55" s="16">
        <v>108050.13</v>
      </c>
      <c r="E55" s="16">
        <v>117315.42</v>
      </c>
      <c r="F55" s="16">
        <v>108166.13</v>
      </c>
      <c r="G55" s="16">
        <v>119650.38</v>
      </c>
      <c r="H55" s="16">
        <v>105992.9</v>
      </c>
      <c r="I55" s="16">
        <v>114698.46</v>
      </c>
      <c r="J55" s="16">
        <v>154354.59</v>
      </c>
      <c r="K55" s="16">
        <v>112620.71</v>
      </c>
      <c r="L55" s="16">
        <v>103217.95</v>
      </c>
      <c r="M55" s="16">
        <v>113892.31</v>
      </c>
      <c r="N55" s="16">
        <v>109836.88</v>
      </c>
    </row>
    <row r="56" spans="1:14" x14ac:dyDescent="0.25">
      <c r="A56" s="95"/>
      <c r="B56" s="4" t="s">
        <v>5</v>
      </c>
      <c r="C56" s="16">
        <v>4450.1400000000003</v>
      </c>
      <c r="D56" s="16">
        <v>4129.59</v>
      </c>
      <c r="E56" s="16">
        <v>3341.3</v>
      </c>
      <c r="F56" s="16">
        <v>3115.72</v>
      </c>
      <c r="G56" s="16">
        <v>3171.01</v>
      </c>
      <c r="H56" s="16">
        <v>3826.78</v>
      </c>
      <c r="I56" s="16">
        <v>4705.1400000000003</v>
      </c>
      <c r="J56" s="16">
        <v>11361.74</v>
      </c>
      <c r="K56" s="16">
        <v>4604.6400000000003</v>
      </c>
      <c r="L56" s="16">
        <v>3480.02</v>
      </c>
      <c r="M56" s="16">
        <v>5919.45</v>
      </c>
      <c r="N56" s="16">
        <v>5530.36</v>
      </c>
    </row>
    <row r="57" spans="1:14" ht="15" customHeight="1" x14ac:dyDescent="0.25">
      <c r="A57" s="95"/>
      <c r="B57" s="4" t="s">
        <v>9</v>
      </c>
      <c r="C57" s="16">
        <v>95812</v>
      </c>
      <c r="D57" s="16">
        <v>100131</v>
      </c>
      <c r="E57" s="16">
        <v>112816.4</v>
      </c>
      <c r="F57" s="16">
        <v>98055</v>
      </c>
      <c r="G57" s="16">
        <v>111939</v>
      </c>
      <c r="H57" s="16">
        <v>96719</v>
      </c>
      <c r="I57" s="16">
        <v>104010</v>
      </c>
      <c r="J57" s="16">
        <v>124946.21</v>
      </c>
      <c r="K57" s="16">
        <v>105262.72</v>
      </c>
      <c r="L57" s="16">
        <v>93441</v>
      </c>
      <c r="M57" s="16">
        <v>103474.98</v>
      </c>
      <c r="N57" s="16">
        <v>100275.22</v>
      </c>
    </row>
    <row r="58" spans="1:14" x14ac:dyDescent="0.25">
      <c r="A58" s="95"/>
      <c r="B58" s="4" t="s">
        <v>10</v>
      </c>
      <c r="C58" s="16">
        <v>115489</v>
      </c>
      <c r="D58" s="16">
        <v>117250</v>
      </c>
      <c r="E58" s="16">
        <v>128250</v>
      </c>
      <c r="F58" s="16">
        <v>118250</v>
      </c>
      <c r="G58" s="16">
        <v>128250</v>
      </c>
      <c r="H58" s="16">
        <v>117446</v>
      </c>
      <c r="I58" s="16">
        <v>128682</v>
      </c>
      <c r="J58" s="16">
        <v>186022.41</v>
      </c>
      <c r="K58" s="16">
        <v>125237.6</v>
      </c>
      <c r="L58" s="16">
        <v>109608</v>
      </c>
      <c r="M58" s="16">
        <v>122770</v>
      </c>
      <c r="N58" s="16">
        <v>120279</v>
      </c>
    </row>
    <row r="59" spans="1:14" ht="15" customHeight="1" x14ac:dyDescent="0.25">
      <c r="A59" s="86" t="s">
        <v>8</v>
      </c>
      <c r="B59" s="5" t="s">
        <v>3</v>
      </c>
      <c r="C59" s="17">
        <v>-22000</v>
      </c>
      <c r="D59" s="17">
        <v>-14768</v>
      </c>
      <c r="E59" s="17">
        <v>-16845.2</v>
      </c>
      <c r="F59" s="17">
        <v>-15155.02</v>
      </c>
      <c r="G59" s="17">
        <v>-23587.5</v>
      </c>
      <c r="H59" s="17">
        <v>2956.46</v>
      </c>
      <c r="I59" s="17">
        <v>-16586.28</v>
      </c>
      <c r="J59" s="17">
        <v>-30153</v>
      </c>
      <c r="K59" s="17">
        <v>26895.3</v>
      </c>
      <c r="L59" s="17">
        <v>-17786.900000000001</v>
      </c>
      <c r="M59" s="17">
        <v>-15145.5</v>
      </c>
      <c r="N59" s="17">
        <v>11220.5</v>
      </c>
    </row>
    <row r="60" spans="1:14" x14ac:dyDescent="0.25">
      <c r="A60" s="86"/>
      <c r="B60" s="5" t="s">
        <v>4</v>
      </c>
      <c r="C60" s="17">
        <v>-21789.96</v>
      </c>
      <c r="D60" s="17">
        <v>-14127.98</v>
      </c>
      <c r="E60" s="17">
        <v>-17357.53</v>
      </c>
      <c r="F60" s="17">
        <v>-14636.77</v>
      </c>
      <c r="G60" s="17">
        <v>-23409.61</v>
      </c>
      <c r="H60" s="17">
        <v>1899.26</v>
      </c>
      <c r="I60" s="17">
        <v>-13686.07</v>
      </c>
      <c r="J60" s="17">
        <v>-29172.33</v>
      </c>
      <c r="K60" s="17">
        <v>25185.75</v>
      </c>
      <c r="L60" s="17">
        <v>-17131.740000000002</v>
      </c>
      <c r="M60" s="17">
        <v>-15187.98</v>
      </c>
      <c r="N60" s="17">
        <v>10449.48</v>
      </c>
    </row>
    <row r="61" spans="1:14" x14ac:dyDescent="0.25">
      <c r="A61" s="86"/>
      <c r="B61" s="5" t="s">
        <v>5</v>
      </c>
      <c r="C61" s="17">
        <v>5540.89</v>
      </c>
      <c r="D61" s="17">
        <v>5104.1099999999997</v>
      </c>
      <c r="E61" s="17">
        <v>4640.01</v>
      </c>
      <c r="F61" s="17">
        <v>4224.47</v>
      </c>
      <c r="G61" s="17">
        <v>5842.95</v>
      </c>
      <c r="H61" s="17">
        <v>5415.43</v>
      </c>
      <c r="I61" s="17">
        <v>8398.33</v>
      </c>
      <c r="J61" s="17">
        <v>12176.58</v>
      </c>
      <c r="K61" s="17">
        <v>10127.43</v>
      </c>
      <c r="L61" s="17">
        <v>6180.72</v>
      </c>
      <c r="M61" s="17">
        <v>7061.41</v>
      </c>
      <c r="N61" s="17">
        <v>9470.7900000000009</v>
      </c>
    </row>
    <row r="62" spans="1:14" x14ac:dyDescent="0.25">
      <c r="A62" s="86"/>
      <c r="B62" s="5" t="s">
        <v>9</v>
      </c>
      <c r="C62" s="17">
        <v>-34186</v>
      </c>
      <c r="D62" s="17">
        <v>-27750</v>
      </c>
      <c r="E62" s="17">
        <v>-30861</v>
      </c>
      <c r="F62" s="17">
        <v>-24119</v>
      </c>
      <c r="G62" s="17">
        <v>-39000</v>
      </c>
      <c r="H62" s="17">
        <v>-12713.05</v>
      </c>
      <c r="I62" s="17">
        <v>-26250</v>
      </c>
      <c r="J62" s="17">
        <v>-54298.53</v>
      </c>
      <c r="K62" s="17">
        <v>3740</v>
      </c>
      <c r="L62" s="17">
        <v>-30583.59</v>
      </c>
      <c r="M62" s="17">
        <v>-25389.02</v>
      </c>
      <c r="N62" s="17">
        <v>-14600</v>
      </c>
    </row>
    <row r="63" spans="1:14" ht="15.75" thickBot="1" x14ac:dyDescent="0.3">
      <c r="A63" s="87"/>
      <c r="B63" s="6" t="s">
        <v>10</v>
      </c>
      <c r="C63" s="18">
        <v>-5276</v>
      </c>
      <c r="D63" s="18">
        <v>-5087.76</v>
      </c>
      <c r="E63" s="18">
        <v>-7714</v>
      </c>
      <c r="F63" s="18">
        <v>-4382</v>
      </c>
      <c r="G63" s="18">
        <v>-11550.5</v>
      </c>
      <c r="H63" s="18">
        <v>12951</v>
      </c>
      <c r="I63" s="18">
        <v>5622.7</v>
      </c>
      <c r="J63" s="18">
        <v>-2826.74</v>
      </c>
      <c r="K63" s="18">
        <v>43800</v>
      </c>
      <c r="L63" s="18">
        <v>-2077</v>
      </c>
      <c r="M63" s="18">
        <v>-3801</v>
      </c>
      <c r="N63" s="18">
        <v>34756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43252</v>
      </c>
      <c r="C10" s="3"/>
    </row>
    <row r="11" spans="1:6" ht="15.75" x14ac:dyDescent="0.25">
      <c r="A11" s="1" t="s">
        <v>0</v>
      </c>
      <c r="B11" s="2">
        <v>43252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1445149.78</v>
      </c>
      <c r="D15" s="11">
        <v>1552595</v>
      </c>
      <c r="E15" s="11">
        <v>1679525.94</v>
      </c>
      <c r="F15" s="11">
        <v>1795491.5</v>
      </c>
    </row>
    <row r="16" spans="1:6" x14ac:dyDescent="0.25">
      <c r="A16" s="95"/>
      <c r="B16" s="12" t="s">
        <v>4</v>
      </c>
      <c r="C16" s="13">
        <v>1447048.17</v>
      </c>
      <c r="D16" s="13">
        <v>1554166.46</v>
      </c>
      <c r="E16" s="13">
        <v>1678333.86</v>
      </c>
      <c r="F16" s="13">
        <v>1798541.8</v>
      </c>
    </row>
    <row r="17" spans="1:6" x14ac:dyDescent="0.25">
      <c r="A17" s="95"/>
      <c r="B17" s="12" t="s">
        <v>5</v>
      </c>
      <c r="C17" s="13">
        <v>26555.68</v>
      </c>
      <c r="D17" s="13">
        <v>44009.77</v>
      </c>
      <c r="E17" s="13">
        <v>48684.5</v>
      </c>
      <c r="F17" s="13">
        <v>57052.639999999999</v>
      </c>
    </row>
    <row r="18" spans="1:6" x14ac:dyDescent="0.25">
      <c r="A18" s="95"/>
      <c r="B18" s="12" t="s">
        <v>9</v>
      </c>
      <c r="C18" s="13">
        <v>1375642</v>
      </c>
      <c r="D18" s="13">
        <v>1422586.77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1509627</v>
      </c>
      <c r="D19" s="13">
        <v>1658790</v>
      </c>
      <c r="E19" s="13">
        <v>1774905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1217036</v>
      </c>
      <c r="D20" s="14">
        <v>1303762.5</v>
      </c>
      <c r="E20" s="14">
        <v>1403803</v>
      </c>
      <c r="F20" s="14">
        <v>1514365.34</v>
      </c>
    </row>
    <row r="21" spans="1:6" x14ac:dyDescent="0.25">
      <c r="A21" s="86"/>
      <c r="B21" s="5" t="s">
        <v>4</v>
      </c>
      <c r="C21" s="14">
        <v>1219432.03</v>
      </c>
      <c r="D21" s="14">
        <v>1309600.3799999999</v>
      </c>
      <c r="E21" s="14">
        <v>1410841.65</v>
      </c>
      <c r="F21" s="14">
        <v>1520205.67</v>
      </c>
    </row>
    <row r="22" spans="1:6" x14ac:dyDescent="0.25">
      <c r="A22" s="86"/>
      <c r="B22" s="5" t="s">
        <v>5</v>
      </c>
      <c r="C22" s="14">
        <v>20444.060000000001</v>
      </c>
      <c r="D22" s="14">
        <v>29538.23</v>
      </c>
      <c r="E22" s="14">
        <v>40965.5</v>
      </c>
      <c r="F22" s="14">
        <v>50975.46</v>
      </c>
    </row>
    <row r="23" spans="1:6" x14ac:dyDescent="0.25">
      <c r="A23" s="86"/>
      <c r="B23" s="5" t="s">
        <v>9</v>
      </c>
      <c r="C23" s="14">
        <v>1170736</v>
      </c>
      <c r="D23" s="14">
        <v>1257385</v>
      </c>
      <c r="E23" s="14">
        <v>1343616.92</v>
      </c>
      <c r="F23" s="14">
        <v>1451057.23</v>
      </c>
    </row>
    <row r="24" spans="1:6" x14ac:dyDescent="0.25">
      <c r="A24" s="86"/>
      <c r="B24" s="5" t="s">
        <v>10</v>
      </c>
      <c r="C24" s="14">
        <v>1275164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1367305</v>
      </c>
      <c r="D25" s="12">
        <v>1420592.86</v>
      </c>
      <c r="E25" s="12">
        <v>1480871.84</v>
      </c>
      <c r="F25" s="12">
        <v>1543128.4</v>
      </c>
    </row>
    <row r="26" spans="1:6" x14ac:dyDescent="0.25">
      <c r="A26" s="95"/>
      <c r="B26" s="4" t="s">
        <v>4</v>
      </c>
      <c r="C26" s="12">
        <v>1364891.47</v>
      </c>
      <c r="D26" s="12">
        <v>1422147.47</v>
      </c>
      <c r="E26" s="12">
        <v>1485415.71</v>
      </c>
      <c r="F26" s="12">
        <v>1548890.62</v>
      </c>
    </row>
    <row r="27" spans="1:6" x14ac:dyDescent="0.25">
      <c r="A27" s="95"/>
      <c r="B27" s="4" t="s">
        <v>5</v>
      </c>
      <c r="C27" s="12">
        <v>18748.84</v>
      </c>
      <c r="D27" s="12">
        <v>24414.22</v>
      </c>
      <c r="E27" s="12">
        <v>39220.89</v>
      </c>
      <c r="F27" s="12">
        <v>52793.64</v>
      </c>
    </row>
    <row r="28" spans="1:6" x14ac:dyDescent="0.25">
      <c r="A28" s="95"/>
      <c r="B28" s="4" t="s">
        <v>9</v>
      </c>
      <c r="C28" s="12">
        <v>1317901</v>
      </c>
      <c r="D28" s="12">
        <v>1345643</v>
      </c>
      <c r="E28" s="12">
        <v>1386981.2</v>
      </c>
      <c r="F28" s="12">
        <v>1429188.9</v>
      </c>
    </row>
    <row r="29" spans="1:6" x14ac:dyDescent="0.25">
      <c r="A29" s="95"/>
      <c r="B29" s="4" t="s">
        <v>10</v>
      </c>
      <c r="C29" s="12">
        <v>1431614</v>
      </c>
      <c r="D29" s="12">
        <v>1500015.23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-151192</v>
      </c>
      <c r="D30" s="14">
        <v>-117875.25</v>
      </c>
      <c r="E30" s="14">
        <v>-73081.5</v>
      </c>
      <c r="F30" s="14">
        <v>-24987</v>
      </c>
    </row>
    <row r="31" spans="1:6" x14ac:dyDescent="0.25">
      <c r="A31" s="96"/>
      <c r="B31" s="5" t="s">
        <v>4</v>
      </c>
      <c r="C31" s="14">
        <v>-148439.20000000001</v>
      </c>
      <c r="D31" s="14">
        <v>-117068.88</v>
      </c>
      <c r="E31" s="14">
        <v>-72826.759999999995</v>
      </c>
      <c r="F31" s="14">
        <v>-27018.6</v>
      </c>
    </row>
    <row r="32" spans="1:6" x14ac:dyDescent="0.25">
      <c r="A32" s="96"/>
      <c r="B32" s="5" t="s">
        <v>5</v>
      </c>
      <c r="C32" s="14">
        <v>17026.14</v>
      </c>
      <c r="D32" s="14">
        <v>23253.7</v>
      </c>
      <c r="E32" s="14">
        <v>31990.61</v>
      </c>
      <c r="F32" s="14">
        <v>46313.85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-176501</v>
      </c>
      <c r="E33" s="14">
        <v>-151413.17000000001</v>
      </c>
      <c r="F33" s="14">
        <v>-117649.91</v>
      </c>
    </row>
    <row r="34" spans="1:14" x14ac:dyDescent="0.25">
      <c r="A34" s="96"/>
      <c r="B34" s="5" t="s">
        <v>10</v>
      </c>
      <c r="C34" s="14">
        <v>-101750</v>
      </c>
      <c r="D34" s="14">
        <v>-65249</v>
      </c>
      <c r="E34" s="14">
        <v>-3197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77.8</v>
      </c>
      <c r="E35" s="12">
        <v>79.75</v>
      </c>
      <c r="F35" s="12">
        <v>81.430000000000007</v>
      </c>
    </row>
    <row r="36" spans="1:14" x14ac:dyDescent="0.25">
      <c r="A36" s="97"/>
      <c r="B36" s="4" t="s">
        <v>4</v>
      </c>
      <c r="C36" s="12">
        <v>75.89</v>
      </c>
      <c r="D36" s="12">
        <v>77.7</v>
      </c>
      <c r="E36" s="12">
        <v>79.5</v>
      </c>
      <c r="F36" s="12">
        <v>81.34</v>
      </c>
    </row>
    <row r="37" spans="1:14" x14ac:dyDescent="0.25">
      <c r="A37" s="97"/>
      <c r="B37" s="4" t="s">
        <v>5</v>
      </c>
      <c r="C37" s="12">
        <v>1.57</v>
      </c>
      <c r="D37" s="12">
        <v>2.06</v>
      </c>
      <c r="E37" s="12">
        <v>2.73</v>
      </c>
      <c r="F37" s="12">
        <v>3.32</v>
      </c>
    </row>
    <row r="38" spans="1:14" x14ac:dyDescent="0.25">
      <c r="A38" s="97"/>
      <c r="B38" s="4" t="s">
        <v>9</v>
      </c>
      <c r="C38" s="12">
        <v>72.3</v>
      </c>
      <c r="D38" s="12">
        <v>73.3</v>
      </c>
      <c r="E38" s="12">
        <v>72.84</v>
      </c>
      <c r="F38" s="12">
        <v>73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43252</v>
      </c>
      <c r="D43" s="9">
        <v>43282</v>
      </c>
      <c r="E43" s="9">
        <v>43313</v>
      </c>
      <c r="F43" s="9">
        <v>43344</v>
      </c>
      <c r="G43" s="9">
        <v>43374</v>
      </c>
      <c r="H43" s="9">
        <v>43405</v>
      </c>
      <c r="I43" s="9">
        <v>43435</v>
      </c>
      <c r="J43" s="9">
        <v>43466</v>
      </c>
      <c r="K43" s="9">
        <v>43497</v>
      </c>
      <c r="L43" s="9">
        <v>43525</v>
      </c>
      <c r="M43" s="9">
        <v>43556</v>
      </c>
      <c r="N43" s="9">
        <v>43586</v>
      </c>
    </row>
    <row r="44" spans="1:14" ht="15" customHeight="1" x14ac:dyDescent="0.25">
      <c r="A44" s="94" t="s">
        <v>11</v>
      </c>
      <c r="B44" s="4" t="s">
        <v>3</v>
      </c>
      <c r="C44" s="16">
        <v>111289</v>
      </c>
      <c r="D44" s="16">
        <v>118985.98</v>
      </c>
      <c r="E44" s="16">
        <v>109626.66</v>
      </c>
      <c r="F44" s="16">
        <v>110481.37</v>
      </c>
      <c r="G44" s="16">
        <v>127405.72</v>
      </c>
      <c r="H44" s="16">
        <v>119898</v>
      </c>
      <c r="I44" s="16">
        <v>145325.63</v>
      </c>
      <c r="J44" s="16">
        <v>159508.54999999999</v>
      </c>
      <c r="K44" s="16">
        <v>112193.66</v>
      </c>
      <c r="L44" s="16">
        <v>115403.53</v>
      </c>
      <c r="M44" s="16">
        <v>139822.56</v>
      </c>
      <c r="N44" s="16">
        <v>113468</v>
      </c>
    </row>
    <row r="45" spans="1:14" x14ac:dyDescent="0.25">
      <c r="A45" s="95"/>
      <c r="B45" s="4" t="s">
        <v>4</v>
      </c>
      <c r="C45" s="16">
        <v>110794.41</v>
      </c>
      <c r="D45" s="16">
        <v>118838.43</v>
      </c>
      <c r="E45" s="16">
        <v>110259.27</v>
      </c>
      <c r="F45" s="16">
        <v>110887.13</v>
      </c>
      <c r="G45" s="16">
        <v>126815.27</v>
      </c>
      <c r="H45" s="16">
        <v>120242.62</v>
      </c>
      <c r="I45" s="16">
        <v>145242.64000000001</v>
      </c>
      <c r="J45" s="16">
        <v>158840.48000000001</v>
      </c>
      <c r="K45" s="16">
        <v>111784.12</v>
      </c>
      <c r="L45" s="16">
        <v>115249.87</v>
      </c>
      <c r="M45" s="16">
        <v>140211.60999999999</v>
      </c>
      <c r="N45" s="16">
        <v>114361.82</v>
      </c>
    </row>
    <row r="46" spans="1:14" x14ac:dyDescent="0.25">
      <c r="A46" s="95"/>
      <c r="B46" s="4" t="s">
        <v>5</v>
      </c>
      <c r="C46" s="16">
        <v>3355.37</v>
      </c>
      <c r="D46" s="16">
        <v>3961.82</v>
      </c>
      <c r="E46" s="16">
        <v>4665.88</v>
      </c>
      <c r="F46" s="16">
        <v>4579.72</v>
      </c>
      <c r="G46" s="16">
        <v>3981.21</v>
      </c>
      <c r="H46" s="16">
        <v>6645.66</v>
      </c>
      <c r="I46" s="16">
        <v>5201.26</v>
      </c>
      <c r="J46" s="16">
        <v>8022.27</v>
      </c>
      <c r="K46" s="16">
        <v>4579.47</v>
      </c>
      <c r="L46" s="16">
        <v>4064.24</v>
      </c>
      <c r="M46" s="16">
        <v>6209.89</v>
      </c>
      <c r="N46" s="16">
        <v>4306.18</v>
      </c>
    </row>
    <row r="47" spans="1:14" ht="15" customHeight="1" x14ac:dyDescent="0.25">
      <c r="A47" s="95"/>
      <c r="B47" s="4" t="s">
        <v>9</v>
      </c>
      <c r="C47" s="16">
        <v>101111</v>
      </c>
      <c r="D47" s="16">
        <v>110748</v>
      </c>
      <c r="E47" s="16">
        <v>98328.2</v>
      </c>
      <c r="F47" s="16">
        <v>101893</v>
      </c>
      <c r="G47" s="16">
        <v>119755</v>
      </c>
      <c r="H47" s="16">
        <v>106103.3</v>
      </c>
      <c r="I47" s="16">
        <v>133068</v>
      </c>
      <c r="J47" s="16">
        <v>138096.4</v>
      </c>
      <c r="K47" s="16">
        <v>98619.520000000004</v>
      </c>
      <c r="L47" s="16">
        <v>106270.45</v>
      </c>
      <c r="M47" s="16">
        <v>129014</v>
      </c>
      <c r="N47" s="16">
        <v>107234</v>
      </c>
    </row>
    <row r="48" spans="1:14" x14ac:dyDescent="0.25">
      <c r="A48" s="95"/>
      <c r="B48" s="4" t="s">
        <v>10</v>
      </c>
      <c r="C48" s="16">
        <v>118036</v>
      </c>
      <c r="D48" s="16">
        <v>128271</v>
      </c>
      <c r="E48" s="16">
        <v>120900</v>
      </c>
      <c r="F48" s="16">
        <v>125958</v>
      </c>
      <c r="G48" s="16">
        <v>135750</v>
      </c>
      <c r="H48" s="16">
        <v>147364</v>
      </c>
      <c r="I48" s="16">
        <v>161560</v>
      </c>
      <c r="J48" s="16">
        <v>173587.05</v>
      </c>
      <c r="K48" s="16">
        <v>121673</v>
      </c>
      <c r="L48" s="16">
        <v>128007.07</v>
      </c>
      <c r="M48" s="16">
        <v>152556</v>
      </c>
      <c r="N48" s="16">
        <v>128342</v>
      </c>
    </row>
    <row r="49" spans="1:14" ht="15" customHeight="1" x14ac:dyDescent="0.25">
      <c r="A49" s="86" t="s">
        <v>6</v>
      </c>
      <c r="B49" s="5" t="s">
        <v>3</v>
      </c>
      <c r="C49" s="17">
        <v>93000</v>
      </c>
      <c r="D49" s="17">
        <v>98506.240000000005</v>
      </c>
      <c r="E49" s="17">
        <v>92083.6</v>
      </c>
      <c r="F49" s="17">
        <v>95500</v>
      </c>
      <c r="G49" s="17">
        <v>108150</v>
      </c>
      <c r="H49" s="17">
        <v>99416</v>
      </c>
      <c r="I49" s="17">
        <v>124319.39</v>
      </c>
      <c r="J49" s="17">
        <v>139024.72</v>
      </c>
      <c r="K49" s="17">
        <v>85446</v>
      </c>
      <c r="L49" s="17">
        <v>98210</v>
      </c>
      <c r="M49" s="17">
        <v>124249.95</v>
      </c>
      <c r="N49" s="17">
        <v>92122.65</v>
      </c>
    </row>
    <row r="50" spans="1:14" x14ac:dyDescent="0.25">
      <c r="A50" s="86"/>
      <c r="B50" s="5" t="s">
        <v>4</v>
      </c>
      <c r="C50" s="17">
        <v>92709.38</v>
      </c>
      <c r="D50" s="17">
        <v>98975.58</v>
      </c>
      <c r="E50" s="17">
        <v>92324.58</v>
      </c>
      <c r="F50" s="17">
        <v>96019.33</v>
      </c>
      <c r="G50" s="17">
        <v>107922.51</v>
      </c>
      <c r="H50" s="17">
        <v>100175.43</v>
      </c>
      <c r="I50" s="17">
        <v>124773.69</v>
      </c>
      <c r="J50" s="17">
        <v>137475.97</v>
      </c>
      <c r="K50" s="17">
        <v>86621.51</v>
      </c>
      <c r="L50" s="17">
        <v>98916.479999999996</v>
      </c>
      <c r="M50" s="17">
        <v>123180.82</v>
      </c>
      <c r="N50" s="17">
        <v>93593.84</v>
      </c>
    </row>
    <row r="51" spans="1:14" x14ac:dyDescent="0.25">
      <c r="A51" s="86"/>
      <c r="B51" s="5" t="s">
        <v>5</v>
      </c>
      <c r="C51" s="17">
        <v>3304</v>
      </c>
      <c r="D51" s="17">
        <v>4658.17</v>
      </c>
      <c r="E51" s="17">
        <v>4909.57</v>
      </c>
      <c r="F51" s="17">
        <v>5470.35</v>
      </c>
      <c r="G51" s="17">
        <v>4123.34</v>
      </c>
      <c r="H51" s="17">
        <v>7213.31</v>
      </c>
      <c r="I51" s="17">
        <v>6888.32</v>
      </c>
      <c r="J51" s="17">
        <v>7566.47</v>
      </c>
      <c r="K51" s="17">
        <v>6735.44</v>
      </c>
      <c r="L51" s="17">
        <v>5170.22</v>
      </c>
      <c r="M51" s="17">
        <v>6409.66</v>
      </c>
      <c r="N51" s="17">
        <v>7196.34</v>
      </c>
    </row>
    <row r="52" spans="1:14" ht="15" customHeight="1" x14ac:dyDescent="0.25">
      <c r="A52" s="86"/>
      <c r="B52" s="5" t="s">
        <v>9</v>
      </c>
      <c r="C52" s="17">
        <v>83673</v>
      </c>
      <c r="D52" s="17">
        <v>89834</v>
      </c>
      <c r="E52" s="17">
        <v>80608.899999999994</v>
      </c>
      <c r="F52" s="17">
        <v>85548</v>
      </c>
      <c r="G52" s="17">
        <v>98588</v>
      </c>
      <c r="H52" s="17">
        <v>87641</v>
      </c>
      <c r="I52" s="17">
        <v>111915</v>
      </c>
      <c r="J52" s="17">
        <v>118304.5</v>
      </c>
      <c r="K52" s="17">
        <v>74853.289999999994</v>
      </c>
      <c r="L52" s="17">
        <v>89256.51</v>
      </c>
      <c r="M52" s="17">
        <v>109370.93</v>
      </c>
      <c r="N52" s="17">
        <v>81679</v>
      </c>
    </row>
    <row r="53" spans="1:14" x14ac:dyDescent="0.25">
      <c r="A53" s="86"/>
      <c r="B53" s="5" t="s">
        <v>10</v>
      </c>
      <c r="C53" s="17">
        <v>99616</v>
      </c>
      <c r="D53" s="17">
        <v>108261</v>
      </c>
      <c r="E53" s="17">
        <v>101504.01</v>
      </c>
      <c r="F53" s="17">
        <v>110867</v>
      </c>
      <c r="G53" s="17">
        <v>120000</v>
      </c>
      <c r="H53" s="17">
        <v>117701.79</v>
      </c>
      <c r="I53" s="17">
        <v>141952</v>
      </c>
      <c r="J53" s="17">
        <v>150231</v>
      </c>
      <c r="K53" s="17">
        <v>105424</v>
      </c>
      <c r="L53" s="17">
        <v>117063</v>
      </c>
      <c r="M53" s="17">
        <v>141634</v>
      </c>
      <c r="N53" s="17">
        <v>116223</v>
      </c>
    </row>
    <row r="54" spans="1:14" ht="15" customHeight="1" x14ac:dyDescent="0.25">
      <c r="A54" s="95" t="s">
        <v>7</v>
      </c>
      <c r="B54" s="4" t="s">
        <v>3</v>
      </c>
      <c r="C54" s="16">
        <v>107505</v>
      </c>
      <c r="D54" s="16">
        <v>117925.14</v>
      </c>
      <c r="E54" s="16">
        <v>108642</v>
      </c>
      <c r="F54" s="16">
        <v>119977.39</v>
      </c>
      <c r="G54" s="16">
        <v>105631</v>
      </c>
      <c r="H54" s="16">
        <v>114428</v>
      </c>
      <c r="I54" s="16">
        <v>157262.75</v>
      </c>
      <c r="J54" s="16">
        <v>111172.66</v>
      </c>
      <c r="K54" s="16">
        <v>102620</v>
      </c>
      <c r="L54" s="16">
        <v>114971</v>
      </c>
      <c r="M54" s="16">
        <v>112332.37</v>
      </c>
      <c r="N54" s="16">
        <v>112263</v>
      </c>
    </row>
    <row r="55" spans="1:14" x14ac:dyDescent="0.25">
      <c r="A55" s="95"/>
      <c r="B55" s="4" t="s">
        <v>4</v>
      </c>
      <c r="C55" s="16">
        <v>108395.28</v>
      </c>
      <c r="D55" s="16">
        <v>117524.74</v>
      </c>
      <c r="E55" s="16">
        <v>108519.88</v>
      </c>
      <c r="F55" s="16">
        <v>119987.4</v>
      </c>
      <c r="G55" s="16">
        <v>106712.19</v>
      </c>
      <c r="H55" s="16">
        <v>114685.63</v>
      </c>
      <c r="I55" s="16">
        <v>154698.68</v>
      </c>
      <c r="J55" s="16">
        <v>112316.04</v>
      </c>
      <c r="K55" s="16">
        <v>102835.89</v>
      </c>
      <c r="L55" s="16">
        <v>114066.23</v>
      </c>
      <c r="M55" s="16">
        <v>112062.98</v>
      </c>
      <c r="N55" s="16">
        <v>112528.56</v>
      </c>
    </row>
    <row r="56" spans="1:14" x14ac:dyDescent="0.25">
      <c r="A56" s="95"/>
      <c r="B56" s="4" t="s">
        <v>5</v>
      </c>
      <c r="C56" s="16">
        <v>4146.22</v>
      </c>
      <c r="D56" s="16">
        <v>3297.75</v>
      </c>
      <c r="E56" s="16">
        <v>2865.09</v>
      </c>
      <c r="F56" s="16">
        <v>3262.58</v>
      </c>
      <c r="G56" s="16">
        <v>4248.8999999999996</v>
      </c>
      <c r="H56" s="16">
        <v>4080.66</v>
      </c>
      <c r="I56" s="16">
        <v>10245.02</v>
      </c>
      <c r="J56" s="16">
        <v>4303.53</v>
      </c>
      <c r="K56" s="16">
        <v>3208.44</v>
      </c>
      <c r="L56" s="16">
        <v>5492.38</v>
      </c>
      <c r="M56" s="16">
        <v>5427.73</v>
      </c>
      <c r="N56" s="16">
        <v>4324.7</v>
      </c>
    </row>
    <row r="57" spans="1:14" ht="15" customHeight="1" x14ac:dyDescent="0.25">
      <c r="A57" s="95"/>
      <c r="B57" s="4" t="s">
        <v>9</v>
      </c>
      <c r="C57" s="16">
        <v>100138</v>
      </c>
      <c r="D57" s="16">
        <v>109112</v>
      </c>
      <c r="E57" s="16">
        <v>101228</v>
      </c>
      <c r="F57" s="16">
        <v>110743</v>
      </c>
      <c r="G57" s="16">
        <v>96871.6</v>
      </c>
      <c r="H57" s="16">
        <v>107277</v>
      </c>
      <c r="I57" s="16">
        <v>124946.21</v>
      </c>
      <c r="J57" s="16">
        <v>105262.13</v>
      </c>
      <c r="K57" s="16">
        <v>93441</v>
      </c>
      <c r="L57" s="16">
        <v>103474.98</v>
      </c>
      <c r="M57" s="16">
        <v>100275.22</v>
      </c>
      <c r="N57" s="16">
        <v>104312.5</v>
      </c>
    </row>
    <row r="58" spans="1:14" x14ac:dyDescent="0.25">
      <c r="A58" s="95"/>
      <c r="B58" s="4" t="s">
        <v>10</v>
      </c>
      <c r="C58" s="16">
        <v>117476</v>
      </c>
      <c r="D58" s="16">
        <v>125816</v>
      </c>
      <c r="E58" s="16">
        <v>116061</v>
      </c>
      <c r="F58" s="16">
        <v>128566</v>
      </c>
      <c r="G58" s="16">
        <v>119282</v>
      </c>
      <c r="H58" s="16">
        <v>128329</v>
      </c>
      <c r="I58" s="16">
        <v>174505</v>
      </c>
      <c r="J58" s="16">
        <v>124250.29</v>
      </c>
      <c r="K58" s="16">
        <v>108893</v>
      </c>
      <c r="L58" s="16">
        <v>121571.89</v>
      </c>
      <c r="M58" s="16">
        <v>120279</v>
      </c>
      <c r="N58" s="16">
        <v>122482.14</v>
      </c>
    </row>
    <row r="59" spans="1:14" ht="15" customHeight="1" x14ac:dyDescent="0.25">
      <c r="A59" s="86" t="s">
        <v>8</v>
      </c>
      <c r="B59" s="5" t="s">
        <v>3</v>
      </c>
      <c r="C59" s="17">
        <v>-15429.3</v>
      </c>
      <c r="D59" s="17">
        <v>-19007.599999999999</v>
      </c>
      <c r="E59" s="17">
        <v>-16490.61</v>
      </c>
      <c r="F59" s="17">
        <v>-24690.35</v>
      </c>
      <c r="G59" s="17">
        <v>1776.47</v>
      </c>
      <c r="H59" s="17">
        <v>-16069</v>
      </c>
      <c r="I59" s="17">
        <v>-31351</v>
      </c>
      <c r="J59" s="17">
        <v>27616.7</v>
      </c>
      <c r="K59" s="17">
        <v>-17930.5</v>
      </c>
      <c r="L59" s="17">
        <v>-14600</v>
      </c>
      <c r="M59" s="17">
        <v>10845.04</v>
      </c>
      <c r="N59" s="17">
        <v>-19671</v>
      </c>
    </row>
    <row r="60" spans="1:14" x14ac:dyDescent="0.25">
      <c r="A60" s="86"/>
      <c r="B60" s="5" t="s">
        <v>4</v>
      </c>
      <c r="C60" s="17">
        <v>-15573.97</v>
      </c>
      <c r="D60" s="17">
        <v>-19169.14</v>
      </c>
      <c r="E60" s="17">
        <v>-16071.19</v>
      </c>
      <c r="F60" s="17">
        <v>-24112.48</v>
      </c>
      <c r="G60" s="17">
        <v>846.62</v>
      </c>
      <c r="H60" s="17">
        <v>-14486.89</v>
      </c>
      <c r="I60" s="17">
        <v>-30389.11</v>
      </c>
      <c r="J60" s="17">
        <v>24889.91</v>
      </c>
      <c r="K60" s="17">
        <v>-16635.71</v>
      </c>
      <c r="L60" s="17">
        <v>-14477.63</v>
      </c>
      <c r="M60" s="17">
        <v>11043.62</v>
      </c>
      <c r="N60" s="17">
        <v>-20775.490000000002</v>
      </c>
    </row>
    <row r="61" spans="1:14" x14ac:dyDescent="0.25">
      <c r="A61" s="86"/>
      <c r="B61" s="5" t="s">
        <v>5</v>
      </c>
      <c r="C61" s="17">
        <v>4894.6499999999996</v>
      </c>
      <c r="D61" s="17">
        <v>6123.99</v>
      </c>
      <c r="E61" s="17">
        <v>5330.02</v>
      </c>
      <c r="F61" s="17">
        <v>5396.35</v>
      </c>
      <c r="G61" s="17">
        <v>5249.49</v>
      </c>
      <c r="H61" s="17">
        <v>8447.14</v>
      </c>
      <c r="I61" s="17">
        <v>10279.56</v>
      </c>
      <c r="J61" s="17">
        <v>10266.86</v>
      </c>
      <c r="K61" s="17">
        <v>6186.57</v>
      </c>
      <c r="L61" s="17">
        <v>8705.0400000000009</v>
      </c>
      <c r="M61" s="17">
        <v>5736.27</v>
      </c>
      <c r="N61" s="17">
        <v>8434.5</v>
      </c>
    </row>
    <row r="62" spans="1:14" x14ac:dyDescent="0.25">
      <c r="A62" s="86"/>
      <c r="B62" s="5" t="s">
        <v>9</v>
      </c>
      <c r="C62" s="17">
        <v>-29756.400000000001</v>
      </c>
      <c r="D62" s="17">
        <v>-38343.4</v>
      </c>
      <c r="E62" s="17">
        <v>-26248</v>
      </c>
      <c r="F62" s="17">
        <v>-37464.6</v>
      </c>
      <c r="G62" s="17">
        <v>-12093.17</v>
      </c>
      <c r="H62" s="17">
        <v>-31836</v>
      </c>
      <c r="I62" s="17">
        <v>-53127.47</v>
      </c>
      <c r="J62" s="17">
        <v>939</v>
      </c>
      <c r="K62" s="17">
        <v>-30661</v>
      </c>
      <c r="L62" s="17">
        <v>-26389</v>
      </c>
      <c r="M62" s="17">
        <v>-1376</v>
      </c>
      <c r="N62" s="17">
        <v>-40118.17</v>
      </c>
    </row>
    <row r="63" spans="1:14" ht="15.75" thickBot="1" x14ac:dyDescent="0.3">
      <c r="A63" s="87"/>
      <c r="B63" s="6" t="s">
        <v>10</v>
      </c>
      <c r="C63" s="18">
        <v>-5612.87</v>
      </c>
      <c r="D63" s="18">
        <v>-4034</v>
      </c>
      <c r="E63" s="18">
        <v>-3608.24</v>
      </c>
      <c r="F63" s="18">
        <v>-10892</v>
      </c>
      <c r="G63" s="18">
        <v>12951</v>
      </c>
      <c r="H63" s="18">
        <v>4503</v>
      </c>
      <c r="I63" s="18">
        <v>-2826.74</v>
      </c>
      <c r="J63" s="18">
        <v>43016</v>
      </c>
      <c r="K63" s="18">
        <v>-2048</v>
      </c>
      <c r="L63" s="18">
        <v>10691</v>
      </c>
      <c r="M63" s="18">
        <v>20963.2</v>
      </c>
      <c r="N63" s="18">
        <v>7000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43282</v>
      </c>
      <c r="C10" s="3"/>
    </row>
    <row r="11" spans="1:6" ht="15.75" x14ac:dyDescent="0.25">
      <c r="A11" s="1" t="s">
        <v>0</v>
      </c>
      <c r="B11" s="2">
        <v>43282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1444810.79</v>
      </c>
      <c r="D15" s="11">
        <v>1547064.43</v>
      </c>
      <c r="E15" s="11">
        <v>1667268.25</v>
      </c>
      <c r="F15" s="11">
        <v>1792182</v>
      </c>
    </row>
    <row r="16" spans="1:6" x14ac:dyDescent="0.25">
      <c r="A16" s="95"/>
      <c r="B16" s="12" t="s">
        <v>4</v>
      </c>
      <c r="C16" s="13">
        <v>1446177.11</v>
      </c>
      <c r="D16" s="13">
        <v>1550453.13</v>
      </c>
      <c r="E16" s="13">
        <v>1671581.8</v>
      </c>
      <c r="F16" s="13">
        <v>1790076.72</v>
      </c>
    </row>
    <row r="17" spans="1:6" x14ac:dyDescent="0.25">
      <c r="A17" s="95"/>
      <c r="B17" s="12" t="s">
        <v>5</v>
      </c>
      <c r="C17" s="13">
        <v>26018.43</v>
      </c>
      <c r="D17" s="13">
        <v>39518.879999999997</v>
      </c>
      <c r="E17" s="13">
        <v>49644.38</v>
      </c>
      <c r="F17" s="13">
        <v>60267.98</v>
      </c>
    </row>
    <row r="18" spans="1:6" x14ac:dyDescent="0.25">
      <c r="A18" s="95"/>
      <c r="B18" s="12" t="s">
        <v>9</v>
      </c>
      <c r="C18" s="13">
        <v>1375642</v>
      </c>
      <c r="D18" s="13">
        <v>1473677.59</v>
      </c>
      <c r="E18" s="13">
        <v>1555781</v>
      </c>
      <c r="F18" s="13">
        <v>1634193</v>
      </c>
    </row>
    <row r="19" spans="1:6" x14ac:dyDescent="0.25">
      <c r="A19" s="95"/>
      <c r="B19" s="12" t="s">
        <v>10</v>
      </c>
      <c r="C19" s="13">
        <v>1504911</v>
      </c>
      <c r="D19" s="13">
        <v>1624432.2</v>
      </c>
      <c r="E19" s="13">
        <v>1764101.7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1217637</v>
      </c>
      <c r="D20" s="14">
        <v>1302663.6000000001</v>
      </c>
      <c r="E20" s="14">
        <v>1403232.48</v>
      </c>
      <c r="F20" s="14">
        <v>1514365.34</v>
      </c>
    </row>
    <row r="21" spans="1:6" x14ac:dyDescent="0.25">
      <c r="A21" s="86"/>
      <c r="B21" s="5" t="s">
        <v>4</v>
      </c>
      <c r="C21" s="14">
        <v>1218619.8400000001</v>
      </c>
      <c r="D21" s="14">
        <v>1303343.06</v>
      </c>
      <c r="E21" s="14">
        <v>1401393.96</v>
      </c>
      <c r="F21" s="14">
        <v>1512503.58</v>
      </c>
    </row>
    <row r="22" spans="1:6" x14ac:dyDescent="0.25">
      <c r="A22" s="86"/>
      <c r="B22" s="5" t="s">
        <v>5</v>
      </c>
      <c r="C22" s="14">
        <v>17374.25</v>
      </c>
      <c r="D22" s="14">
        <v>24941.919999999998</v>
      </c>
      <c r="E22" s="14">
        <v>37430.769999999997</v>
      </c>
      <c r="F22" s="14">
        <v>53591.39</v>
      </c>
    </row>
    <row r="23" spans="1:6" x14ac:dyDescent="0.25">
      <c r="A23" s="86"/>
      <c r="B23" s="5" t="s">
        <v>9</v>
      </c>
      <c r="C23" s="14">
        <v>1170736</v>
      </c>
      <c r="D23" s="14">
        <v>1253990</v>
      </c>
      <c r="E23" s="14">
        <v>1338600</v>
      </c>
      <c r="F23" s="14">
        <v>1406100</v>
      </c>
    </row>
    <row r="24" spans="1:6" x14ac:dyDescent="0.25">
      <c r="A24" s="86"/>
      <c r="B24" s="5" t="s">
        <v>10</v>
      </c>
      <c r="C24" s="14">
        <v>1269341</v>
      </c>
      <c r="D24" s="14">
        <v>1356087.92</v>
      </c>
      <c r="E24" s="14">
        <v>1474927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1366495.9</v>
      </c>
      <c r="D25" s="12">
        <v>1422139.8</v>
      </c>
      <c r="E25" s="12">
        <v>1477948.24</v>
      </c>
      <c r="F25" s="12">
        <v>1540477</v>
      </c>
    </row>
    <row r="26" spans="1:6" x14ac:dyDescent="0.25">
      <c r="A26" s="95"/>
      <c r="B26" s="4" t="s">
        <v>4</v>
      </c>
      <c r="C26" s="12">
        <v>1366742.1</v>
      </c>
      <c r="D26" s="12">
        <v>1423948.97</v>
      </c>
      <c r="E26" s="12">
        <v>1482401.92</v>
      </c>
      <c r="F26" s="12">
        <v>1544678.37</v>
      </c>
    </row>
    <row r="27" spans="1:6" x14ac:dyDescent="0.25">
      <c r="A27" s="95"/>
      <c r="B27" s="4" t="s">
        <v>5</v>
      </c>
      <c r="C27" s="12">
        <v>24663.61</v>
      </c>
      <c r="D27" s="12">
        <v>21710.25</v>
      </c>
      <c r="E27" s="12">
        <v>33150.74</v>
      </c>
      <c r="F27" s="12">
        <v>34704.080000000002</v>
      </c>
    </row>
    <row r="28" spans="1:6" x14ac:dyDescent="0.25">
      <c r="A28" s="95"/>
      <c r="B28" s="4" t="s">
        <v>9</v>
      </c>
      <c r="C28" s="12">
        <v>1317747</v>
      </c>
      <c r="D28" s="12">
        <v>1383400</v>
      </c>
      <c r="E28" s="12">
        <v>1431396.22</v>
      </c>
      <c r="F28" s="12">
        <v>1482152.72</v>
      </c>
    </row>
    <row r="29" spans="1:6" x14ac:dyDescent="0.25">
      <c r="A29" s="95"/>
      <c r="B29" s="4" t="s">
        <v>10</v>
      </c>
      <c r="C29" s="12">
        <v>1471343</v>
      </c>
      <c r="D29" s="12">
        <v>1495087.92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-149642</v>
      </c>
      <c r="D30" s="14">
        <v>-123288</v>
      </c>
      <c r="E30" s="14">
        <v>-73167</v>
      </c>
      <c r="F30" s="14">
        <v>-38530.5</v>
      </c>
    </row>
    <row r="31" spans="1:6" x14ac:dyDescent="0.25">
      <c r="A31" s="96"/>
      <c r="B31" s="5" t="s">
        <v>4</v>
      </c>
      <c r="C31" s="14">
        <v>-146958.6</v>
      </c>
      <c r="D31" s="14">
        <v>-120338.43</v>
      </c>
      <c r="E31" s="14">
        <v>-77126.87</v>
      </c>
      <c r="F31" s="14">
        <v>-36275.82</v>
      </c>
    </row>
    <row r="32" spans="1:6" x14ac:dyDescent="0.25">
      <c r="A32" s="96"/>
      <c r="B32" s="5" t="s">
        <v>5</v>
      </c>
      <c r="C32" s="14">
        <v>14529.44</v>
      </c>
      <c r="D32" s="14">
        <v>20290.849999999999</v>
      </c>
      <c r="E32" s="14">
        <v>32123.22</v>
      </c>
      <c r="F32" s="14">
        <v>45082.080000000002</v>
      </c>
    </row>
    <row r="33" spans="1:14" ht="15" customHeight="1" x14ac:dyDescent="0.25">
      <c r="A33" s="96"/>
      <c r="B33" s="5" t="s">
        <v>9</v>
      </c>
      <c r="C33" s="14">
        <v>-175555.32</v>
      </c>
      <c r="D33" s="14">
        <v>-177166</v>
      </c>
      <c r="E33" s="14">
        <v>-151413.17000000001</v>
      </c>
      <c r="F33" s="14">
        <v>-108311.4</v>
      </c>
    </row>
    <row r="34" spans="1:14" x14ac:dyDescent="0.25">
      <c r="A34" s="96"/>
      <c r="B34" s="5" t="s">
        <v>10</v>
      </c>
      <c r="C34" s="14">
        <v>-106089</v>
      </c>
      <c r="D34" s="14">
        <v>-80000</v>
      </c>
      <c r="E34" s="14">
        <v>-9270.25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78.099999999999994</v>
      </c>
      <c r="E35" s="12">
        <v>80.099999999999994</v>
      </c>
      <c r="F35" s="12">
        <v>81.849999999999994</v>
      </c>
    </row>
    <row r="36" spans="1:14" x14ac:dyDescent="0.25">
      <c r="A36" s="97"/>
      <c r="B36" s="4" t="s">
        <v>4</v>
      </c>
      <c r="C36" s="12">
        <v>76.2</v>
      </c>
      <c r="D36" s="12">
        <v>78.099999999999994</v>
      </c>
      <c r="E36" s="12">
        <v>80.17</v>
      </c>
      <c r="F36" s="12">
        <v>81.55</v>
      </c>
    </row>
    <row r="37" spans="1:14" x14ac:dyDescent="0.25">
      <c r="A37" s="97"/>
      <c r="B37" s="4" t="s">
        <v>5</v>
      </c>
      <c r="C37" s="12">
        <v>1.67</v>
      </c>
      <c r="D37" s="12">
        <v>1.98</v>
      </c>
      <c r="E37" s="12">
        <v>2.8</v>
      </c>
      <c r="F37" s="12">
        <v>3.55</v>
      </c>
    </row>
    <row r="38" spans="1:14" x14ac:dyDescent="0.25">
      <c r="A38" s="97"/>
      <c r="B38" s="4" t="s">
        <v>9</v>
      </c>
      <c r="C38" s="12">
        <v>72.2</v>
      </c>
      <c r="D38" s="12">
        <v>73.400000000000006</v>
      </c>
      <c r="E38" s="12">
        <v>73.86</v>
      </c>
      <c r="F38" s="12">
        <v>69.22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43282</v>
      </c>
      <c r="D43" s="9">
        <v>43313</v>
      </c>
      <c r="E43" s="9">
        <v>43344</v>
      </c>
      <c r="F43" s="9">
        <v>43374</v>
      </c>
      <c r="G43" s="9">
        <v>43405</v>
      </c>
      <c r="H43" s="9">
        <v>43435</v>
      </c>
      <c r="I43" s="9">
        <v>43466</v>
      </c>
      <c r="J43" s="9">
        <v>43497</v>
      </c>
      <c r="K43" s="9">
        <v>43525</v>
      </c>
      <c r="L43" s="9">
        <v>43556</v>
      </c>
      <c r="M43" s="9">
        <v>43586</v>
      </c>
      <c r="N43" s="9">
        <v>43617</v>
      </c>
    </row>
    <row r="44" spans="1:14" ht="15" customHeight="1" x14ac:dyDescent="0.25">
      <c r="A44" s="94" t="s">
        <v>11</v>
      </c>
      <c r="B44" s="4" t="s">
        <v>3</v>
      </c>
      <c r="C44" s="16">
        <v>119117.65</v>
      </c>
      <c r="D44" s="16">
        <v>109259.22</v>
      </c>
      <c r="E44" s="16">
        <v>110007</v>
      </c>
      <c r="F44" s="16">
        <v>126353.5</v>
      </c>
      <c r="G44" s="16">
        <v>117913.41</v>
      </c>
      <c r="H44" s="16">
        <v>145639.29999999999</v>
      </c>
      <c r="I44" s="16">
        <v>157577</v>
      </c>
      <c r="J44" s="16">
        <v>112000</v>
      </c>
      <c r="K44" s="16">
        <v>115803.75</v>
      </c>
      <c r="L44" s="16">
        <v>139653.75</v>
      </c>
      <c r="M44" s="16">
        <v>115622.88</v>
      </c>
      <c r="N44" s="16">
        <v>119231.5</v>
      </c>
    </row>
    <row r="45" spans="1:14" x14ac:dyDescent="0.25">
      <c r="A45" s="95"/>
      <c r="B45" s="4" t="s">
        <v>4</v>
      </c>
      <c r="C45" s="16">
        <v>118734.64</v>
      </c>
      <c r="D45" s="16">
        <v>109455.17</v>
      </c>
      <c r="E45" s="16">
        <v>110684.38</v>
      </c>
      <c r="F45" s="16">
        <v>126207.01</v>
      </c>
      <c r="G45" s="16">
        <v>118368.95</v>
      </c>
      <c r="H45" s="16">
        <v>144834.78</v>
      </c>
      <c r="I45" s="16">
        <v>158410.82</v>
      </c>
      <c r="J45" s="16">
        <v>111747.71</v>
      </c>
      <c r="K45" s="16">
        <v>115727.12</v>
      </c>
      <c r="L45" s="16">
        <v>140144.38</v>
      </c>
      <c r="M45" s="16">
        <v>115818.64</v>
      </c>
      <c r="N45" s="16">
        <v>119765.39</v>
      </c>
    </row>
    <row r="46" spans="1:14" x14ac:dyDescent="0.25">
      <c r="A46" s="95"/>
      <c r="B46" s="4" t="s">
        <v>5</v>
      </c>
      <c r="C46" s="16">
        <v>4530.66</v>
      </c>
      <c r="D46" s="16">
        <v>4324.88</v>
      </c>
      <c r="E46" s="16">
        <v>4403.84</v>
      </c>
      <c r="F46" s="16">
        <v>4353.01</v>
      </c>
      <c r="G46" s="16">
        <v>4416.16</v>
      </c>
      <c r="H46" s="16">
        <v>4543.47</v>
      </c>
      <c r="I46" s="16">
        <v>7391.58</v>
      </c>
      <c r="J46" s="16">
        <v>4144.7700000000004</v>
      </c>
      <c r="K46" s="16">
        <v>4503.03</v>
      </c>
      <c r="L46" s="16">
        <v>6392.98</v>
      </c>
      <c r="M46" s="16">
        <v>5068.1400000000003</v>
      </c>
      <c r="N46" s="16">
        <v>6026.29</v>
      </c>
    </row>
    <row r="47" spans="1:14" ht="15" customHeight="1" x14ac:dyDescent="0.25">
      <c r="A47" s="95"/>
      <c r="B47" s="4" t="s">
        <v>9</v>
      </c>
      <c r="C47" s="16">
        <v>105627.34</v>
      </c>
      <c r="D47" s="16">
        <v>98328.2</v>
      </c>
      <c r="E47" s="16">
        <v>100977</v>
      </c>
      <c r="F47" s="16">
        <v>115811</v>
      </c>
      <c r="G47" s="16">
        <v>106103.3</v>
      </c>
      <c r="H47" s="16">
        <v>133068</v>
      </c>
      <c r="I47" s="16">
        <v>141676</v>
      </c>
      <c r="J47" s="16">
        <v>102667</v>
      </c>
      <c r="K47" s="16">
        <v>105659.2</v>
      </c>
      <c r="L47" s="16">
        <v>126879</v>
      </c>
      <c r="M47" s="16">
        <v>105293</v>
      </c>
      <c r="N47" s="16">
        <v>104099.8</v>
      </c>
    </row>
    <row r="48" spans="1:14" x14ac:dyDescent="0.25">
      <c r="A48" s="95"/>
      <c r="B48" s="4" t="s">
        <v>10</v>
      </c>
      <c r="C48" s="16">
        <v>127885</v>
      </c>
      <c r="D48" s="16">
        <v>120900</v>
      </c>
      <c r="E48" s="16">
        <v>122839</v>
      </c>
      <c r="F48" s="16">
        <v>136250</v>
      </c>
      <c r="G48" s="16">
        <v>126082.32</v>
      </c>
      <c r="H48" s="16">
        <v>155296</v>
      </c>
      <c r="I48" s="16">
        <v>173068</v>
      </c>
      <c r="J48" s="16">
        <v>121500</v>
      </c>
      <c r="K48" s="16">
        <v>129950</v>
      </c>
      <c r="L48" s="16">
        <v>153258</v>
      </c>
      <c r="M48" s="16">
        <v>129105</v>
      </c>
      <c r="N48" s="16">
        <v>131654.06</v>
      </c>
    </row>
    <row r="49" spans="1:14" ht="15" customHeight="1" x14ac:dyDescent="0.25">
      <c r="A49" s="86" t="s">
        <v>6</v>
      </c>
      <c r="B49" s="5" t="s">
        <v>3</v>
      </c>
      <c r="C49" s="17">
        <v>99154</v>
      </c>
      <c r="D49" s="17">
        <v>91562.3</v>
      </c>
      <c r="E49" s="17">
        <v>95501.5</v>
      </c>
      <c r="F49" s="17">
        <v>108000</v>
      </c>
      <c r="G49" s="17">
        <v>99295.5</v>
      </c>
      <c r="H49" s="17">
        <v>123774.55</v>
      </c>
      <c r="I49" s="17">
        <v>139457.29999999999</v>
      </c>
      <c r="J49" s="17">
        <v>84479.64</v>
      </c>
      <c r="K49" s="17">
        <v>98118.5</v>
      </c>
      <c r="L49" s="17">
        <v>125041.79</v>
      </c>
      <c r="M49" s="17">
        <v>93143</v>
      </c>
      <c r="N49" s="17">
        <v>99391</v>
      </c>
    </row>
    <row r="50" spans="1:14" x14ac:dyDescent="0.25">
      <c r="A50" s="86"/>
      <c r="B50" s="5" t="s">
        <v>4</v>
      </c>
      <c r="C50" s="17">
        <v>98803.24</v>
      </c>
      <c r="D50" s="17">
        <v>91698.07</v>
      </c>
      <c r="E50" s="17">
        <v>96496.44</v>
      </c>
      <c r="F50" s="17">
        <v>107937.07</v>
      </c>
      <c r="G50" s="17">
        <v>99761.21</v>
      </c>
      <c r="H50" s="17">
        <v>123791.07</v>
      </c>
      <c r="I50" s="17">
        <v>137759.04999999999</v>
      </c>
      <c r="J50" s="17">
        <v>86015.43</v>
      </c>
      <c r="K50" s="17">
        <v>98416.3</v>
      </c>
      <c r="L50" s="17">
        <v>124292.33</v>
      </c>
      <c r="M50" s="17">
        <v>93547.89</v>
      </c>
      <c r="N50" s="17">
        <v>99608.82</v>
      </c>
    </row>
    <row r="51" spans="1:14" x14ac:dyDescent="0.25">
      <c r="A51" s="86"/>
      <c r="B51" s="5" t="s">
        <v>5</v>
      </c>
      <c r="C51" s="17">
        <v>4953.96</v>
      </c>
      <c r="D51" s="17">
        <v>4906.59</v>
      </c>
      <c r="E51" s="17">
        <v>5645.89</v>
      </c>
      <c r="F51" s="17">
        <v>4255.51</v>
      </c>
      <c r="G51" s="17">
        <v>6639.23</v>
      </c>
      <c r="H51" s="17">
        <v>5282</v>
      </c>
      <c r="I51" s="17">
        <v>7569.29</v>
      </c>
      <c r="J51" s="17">
        <v>6329.42</v>
      </c>
      <c r="K51" s="17">
        <v>3880.11</v>
      </c>
      <c r="L51" s="17">
        <v>5674.07</v>
      </c>
      <c r="M51" s="17">
        <v>5811.12</v>
      </c>
      <c r="N51" s="17">
        <v>4633.17</v>
      </c>
    </row>
    <row r="52" spans="1:14" ht="15" customHeight="1" x14ac:dyDescent="0.25">
      <c r="A52" s="86"/>
      <c r="B52" s="5" t="s">
        <v>9</v>
      </c>
      <c r="C52" s="17">
        <v>84573.69</v>
      </c>
      <c r="D52" s="17">
        <v>80608.899999999994</v>
      </c>
      <c r="E52" s="17">
        <v>85548</v>
      </c>
      <c r="F52" s="17">
        <v>97823</v>
      </c>
      <c r="G52" s="17">
        <v>86961</v>
      </c>
      <c r="H52" s="17">
        <v>112960</v>
      </c>
      <c r="I52" s="17">
        <v>119542</v>
      </c>
      <c r="J52" s="17">
        <v>76469</v>
      </c>
      <c r="K52" s="17">
        <v>89626.4</v>
      </c>
      <c r="L52" s="17">
        <v>111870</v>
      </c>
      <c r="M52" s="17">
        <v>85172.95</v>
      </c>
      <c r="N52" s="17">
        <v>86637.5</v>
      </c>
    </row>
    <row r="53" spans="1:14" x14ac:dyDescent="0.25">
      <c r="A53" s="86"/>
      <c r="B53" s="5" t="s">
        <v>10</v>
      </c>
      <c r="C53" s="17">
        <v>108342</v>
      </c>
      <c r="D53" s="17">
        <v>102408</v>
      </c>
      <c r="E53" s="17">
        <v>112423</v>
      </c>
      <c r="F53" s="17">
        <v>119274</v>
      </c>
      <c r="G53" s="17">
        <v>121125</v>
      </c>
      <c r="H53" s="17">
        <v>139167</v>
      </c>
      <c r="I53" s="17">
        <v>150762.53</v>
      </c>
      <c r="J53" s="17">
        <v>104525</v>
      </c>
      <c r="K53" s="17">
        <v>108171.84</v>
      </c>
      <c r="L53" s="17">
        <v>140427</v>
      </c>
      <c r="M53" s="17">
        <v>113001.9</v>
      </c>
      <c r="N53" s="17">
        <v>110176.03</v>
      </c>
    </row>
    <row r="54" spans="1:14" ht="15" customHeight="1" x14ac:dyDescent="0.25">
      <c r="A54" s="95" t="s">
        <v>7</v>
      </c>
      <c r="B54" s="4" t="s">
        <v>3</v>
      </c>
      <c r="C54" s="16">
        <v>117934.38</v>
      </c>
      <c r="D54" s="16">
        <v>108747.1</v>
      </c>
      <c r="E54" s="16">
        <v>120413.25</v>
      </c>
      <c r="F54" s="16">
        <v>106133.17</v>
      </c>
      <c r="G54" s="16">
        <v>114286.56</v>
      </c>
      <c r="H54" s="16">
        <v>156491.4</v>
      </c>
      <c r="I54" s="16">
        <v>111118.19</v>
      </c>
      <c r="J54" s="16">
        <v>102480.6</v>
      </c>
      <c r="K54" s="16">
        <v>114966</v>
      </c>
      <c r="L54" s="16">
        <v>115898</v>
      </c>
      <c r="M54" s="16">
        <v>108979</v>
      </c>
      <c r="N54" s="16">
        <v>111767</v>
      </c>
    </row>
    <row r="55" spans="1:14" x14ac:dyDescent="0.25">
      <c r="A55" s="95"/>
      <c r="B55" s="4" t="s">
        <v>4</v>
      </c>
      <c r="C55" s="16">
        <v>118091.41</v>
      </c>
      <c r="D55" s="16">
        <v>109100.6</v>
      </c>
      <c r="E55" s="16">
        <v>120543.41</v>
      </c>
      <c r="F55" s="16">
        <v>106820.78</v>
      </c>
      <c r="G55" s="16">
        <v>114460.32</v>
      </c>
      <c r="H55" s="16">
        <v>154907.96</v>
      </c>
      <c r="I55" s="16">
        <v>112504.26</v>
      </c>
      <c r="J55" s="16">
        <v>103132.24</v>
      </c>
      <c r="K55" s="16">
        <v>114584.72</v>
      </c>
      <c r="L55" s="16">
        <v>113553.68</v>
      </c>
      <c r="M55" s="16">
        <v>109478.44</v>
      </c>
      <c r="N55" s="16">
        <v>112514.36</v>
      </c>
    </row>
    <row r="56" spans="1:14" x14ac:dyDescent="0.25">
      <c r="A56" s="95"/>
      <c r="B56" s="4" t="s">
        <v>5</v>
      </c>
      <c r="C56" s="16">
        <v>3830.99</v>
      </c>
      <c r="D56" s="16">
        <v>3662.26</v>
      </c>
      <c r="E56" s="16">
        <v>3992.33</v>
      </c>
      <c r="F56" s="16">
        <v>4393.78</v>
      </c>
      <c r="G56" s="16">
        <v>4205.3599999999997</v>
      </c>
      <c r="H56" s="16">
        <v>9583.91</v>
      </c>
      <c r="I56" s="16">
        <v>4485.26</v>
      </c>
      <c r="J56" s="16">
        <v>2718.69</v>
      </c>
      <c r="K56" s="16">
        <v>4998.97</v>
      </c>
      <c r="L56" s="16">
        <v>4957.58</v>
      </c>
      <c r="M56" s="16">
        <v>4437.3599999999997</v>
      </c>
      <c r="N56" s="16">
        <v>4798.59</v>
      </c>
    </row>
    <row r="57" spans="1:14" ht="15" customHeight="1" x14ac:dyDescent="0.25">
      <c r="A57" s="95"/>
      <c r="B57" s="4" t="s">
        <v>9</v>
      </c>
      <c r="C57" s="16">
        <v>109272.1</v>
      </c>
      <c r="D57" s="16">
        <v>98222.8</v>
      </c>
      <c r="E57" s="16">
        <v>110743</v>
      </c>
      <c r="F57" s="16">
        <v>96871.6</v>
      </c>
      <c r="G57" s="16">
        <v>105359.4</v>
      </c>
      <c r="H57" s="16">
        <v>126925</v>
      </c>
      <c r="I57" s="16">
        <v>105262.14</v>
      </c>
      <c r="J57" s="16">
        <v>97474.6</v>
      </c>
      <c r="K57" s="16">
        <v>104979.19</v>
      </c>
      <c r="L57" s="16">
        <v>103300</v>
      </c>
      <c r="M57" s="16">
        <v>97778</v>
      </c>
      <c r="N57" s="16">
        <v>103285</v>
      </c>
    </row>
    <row r="58" spans="1:14" x14ac:dyDescent="0.25">
      <c r="A58" s="95"/>
      <c r="B58" s="4" t="s">
        <v>10</v>
      </c>
      <c r="C58" s="16">
        <v>128391</v>
      </c>
      <c r="D58" s="16">
        <v>117614</v>
      </c>
      <c r="E58" s="16">
        <v>131191</v>
      </c>
      <c r="F58" s="16">
        <v>117446</v>
      </c>
      <c r="G58" s="16">
        <v>124000.21</v>
      </c>
      <c r="H58" s="16">
        <v>174505</v>
      </c>
      <c r="I58" s="16">
        <v>123842.15</v>
      </c>
      <c r="J58" s="16">
        <v>108948</v>
      </c>
      <c r="K58" s="16">
        <v>122809.17</v>
      </c>
      <c r="L58" s="16">
        <v>122357</v>
      </c>
      <c r="M58" s="16">
        <v>118689</v>
      </c>
      <c r="N58" s="16">
        <v>124050.42</v>
      </c>
    </row>
    <row r="59" spans="1:14" ht="15" customHeight="1" x14ac:dyDescent="0.25">
      <c r="A59" s="86" t="s">
        <v>8</v>
      </c>
      <c r="B59" s="5" t="s">
        <v>3</v>
      </c>
      <c r="C59" s="17">
        <v>-19143.259999999998</v>
      </c>
      <c r="D59" s="17">
        <v>-17528.11</v>
      </c>
      <c r="E59" s="17">
        <v>-23650.04</v>
      </c>
      <c r="F59" s="17">
        <v>1304.5</v>
      </c>
      <c r="G59" s="17">
        <v>-15690.81</v>
      </c>
      <c r="H59" s="17">
        <v>-33643.46</v>
      </c>
      <c r="I59" s="17">
        <v>27865</v>
      </c>
      <c r="J59" s="17">
        <v>-18397</v>
      </c>
      <c r="K59" s="17">
        <v>-16105.9</v>
      </c>
      <c r="L59" s="17">
        <v>10394</v>
      </c>
      <c r="M59" s="17">
        <v>-16516</v>
      </c>
      <c r="N59" s="17">
        <v>-12479.5</v>
      </c>
    </row>
    <row r="60" spans="1:14" x14ac:dyDescent="0.25">
      <c r="A60" s="86"/>
      <c r="B60" s="5" t="s">
        <v>4</v>
      </c>
      <c r="C60" s="17">
        <v>-19154.580000000002</v>
      </c>
      <c r="D60" s="17">
        <v>-17685.46</v>
      </c>
      <c r="E60" s="17">
        <v>-23709.06</v>
      </c>
      <c r="F60" s="17">
        <v>775.8</v>
      </c>
      <c r="G60" s="17">
        <v>-14895</v>
      </c>
      <c r="H60" s="17">
        <v>-30945.93</v>
      </c>
      <c r="I60" s="17">
        <v>24007.75</v>
      </c>
      <c r="J60" s="17">
        <v>-17303.830000000002</v>
      </c>
      <c r="K60" s="17">
        <v>-16400.77</v>
      </c>
      <c r="L60" s="17">
        <v>10509.05</v>
      </c>
      <c r="M60" s="17">
        <v>-15538.31</v>
      </c>
      <c r="N60" s="17">
        <v>-12227.13</v>
      </c>
    </row>
    <row r="61" spans="1:14" x14ac:dyDescent="0.25">
      <c r="A61" s="86"/>
      <c r="B61" s="5" t="s">
        <v>5</v>
      </c>
      <c r="C61" s="17">
        <v>5373.38</v>
      </c>
      <c r="D61" s="17">
        <v>5153.47</v>
      </c>
      <c r="E61" s="17">
        <v>6248.42</v>
      </c>
      <c r="F61" s="17">
        <v>5295.64</v>
      </c>
      <c r="G61" s="17">
        <v>7848.69</v>
      </c>
      <c r="H61" s="17">
        <v>10736.96</v>
      </c>
      <c r="I61" s="17">
        <v>13045.5</v>
      </c>
      <c r="J61" s="17">
        <v>6191.77</v>
      </c>
      <c r="K61" s="17">
        <v>6444.98</v>
      </c>
      <c r="L61" s="17">
        <v>7632.93</v>
      </c>
      <c r="M61" s="17">
        <v>9957.23</v>
      </c>
      <c r="N61" s="17">
        <v>5966.22</v>
      </c>
    </row>
    <row r="62" spans="1:14" x14ac:dyDescent="0.25">
      <c r="A62" s="86"/>
      <c r="B62" s="5" t="s">
        <v>9</v>
      </c>
      <c r="C62" s="17">
        <v>-35440</v>
      </c>
      <c r="D62" s="17">
        <v>-27891.01</v>
      </c>
      <c r="E62" s="17">
        <v>-37464.6</v>
      </c>
      <c r="F62" s="17">
        <v>-11621.49</v>
      </c>
      <c r="G62" s="17">
        <v>-25740.1</v>
      </c>
      <c r="H62" s="17">
        <v>-50246</v>
      </c>
      <c r="I62" s="17">
        <v>-21030</v>
      </c>
      <c r="J62" s="17">
        <v>-31608</v>
      </c>
      <c r="K62" s="17">
        <v>-26245.52</v>
      </c>
      <c r="L62" s="17">
        <v>-13690.39</v>
      </c>
      <c r="M62" s="17">
        <v>-40118.17</v>
      </c>
      <c r="N62" s="17">
        <v>-26486.240000000002</v>
      </c>
    </row>
    <row r="63" spans="1:14" ht="15.75" thickBot="1" x14ac:dyDescent="0.3">
      <c r="A63" s="87"/>
      <c r="B63" s="6" t="s">
        <v>10</v>
      </c>
      <c r="C63" s="18">
        <v>-6449</v>
      </c>
      <c r="D63" s="18">
        <v>-4382</v>
      </c>
      <c r="E63" s="18">
        <v>-8857</v>
      </c>
      <c r="F63" s="18">
        <v>12951</v>
      </c>
      <c r="G63" s="18">
        <v>5073</v>
      </c>
      <c r="H63" s="18">
        <v>1260.5999999999999</v>
      </c>
      <c r="I63" s="18">
        <v>43034</v>
      </c>
      <c r="J63" s="18">
        <v>-2030</v>
      </c>
      <c r="K63" s="18">
        <v>-4599</v>
      </c>
      <c r="L63" s="18">
        <v>33971</v>
      </c>
      <c r="M63" s="18">
        <v>13129.28</v>
      </c>
      <c r="N63" s="18">
        <v>4405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43313</v>
      </c>
      <c r="C10" s="3"/>
    </row>
    <row r="11" spans="1:6" ht="15.75" x14ac:dyDescent="0.25">
      <c r="A11" s="1" t="s">
        <v>0</v>
      </c>
      <c r="B11" s="2">
        <v>43313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1450608.24</v>
      </c>
      <c r="D15" s="11">
        <v>1546511.9</v>
      </c>
      <c r="E15" s="11">
        <v>1664195</v>
      </c>
      <c r="F15" s="11">
        <v>1788469.58</v>
      </c>
    </row>
    <row r="16" spans="1:6" x14ac:dyDescent="0.25">
      <c r="A16" s="95"/>
      <c r="B16" s="12" t="s">
        <v>4</v>
      </c>
      <c r="C16" s="13">
        <v>1451139.73</v>
      </c>
      <c r="D16" s="13">
        <v>1551725.07</v>
      </c>
      <c r="E16" s="13">
        <v>1670020.33</v>
      </c>
      <c r="F16" s="13">
        <v>1790532.44</v>
      </c>
    </row>
    <row r="17" spans="1:6" x14ac:dyDescent="0.25">
      <c r="A17" s="95"/>
      <c r="B17" s="12" t="s">
        <v>5</v>
      </c>
      <c r="C17" s="13">
        <v>23946.28</v>
      </c>
      <c r="D17" s="13">
        <v>34848.33</v>
      </c>
      <c r="E17" s="13">
        <v>38317.54</v>
      </c>
      <c r="F17" s="13">
        <v>45279.76</v>
      </c>
    </row>
    <row r="18" spans="1:6" x14ac:dyDescent="0.25">
      <c r="A18" s="95"/>
      <c r="B18" s="12" t="s">
        <v>9</v>
      </c>
      <c r="C18" s="13">
        <v>1375642</v>
      </c>
      <c r="D18" s="13">
        <v>1472621</v>
      </c>
      <c r="E18" s="13">
        <v>1605391</v>
      </c>
      <c r="F18" s="13">
        <v>1707092</v>
      </c>
    </row>
    <row r="19" spans="1:6" x14ac:dyDescent="0.25">
      <c r="A19" s="95"/>
      <c r="B19" s="12" t="s">
        <v>10</v>
      </c>
      <c r="C19" s="13">
        <v>1503082</v>
      </c>
      <c r="D19" s="13">
        <v>1628422.73</v>
      </c>
      <c r="E19" s="13">
        <v>1764101.7</v>
      </c>
      <c r="F19" s="13">
        <v>1894282.41</v>
      </c>
    </row>
    <row r="20" spans="1:6" ht="15" customHeight="1" x14ac:dyDescent="0.25">
      <c r="A20" s="86" t="s">
        <v>6</v>
      </c>
      <c r="B20" s="5" t="s">
        <v>3</v>
      </c>
      <c r="C20" s="14">
        <v>1220852.3999999999</v>
      </c>
      <c r="D20" s="14">
        <v>1304441.8500000001</v>
      </c>
      <c r="E20" s="14">
        <v>1403256</v>
      </c>
      <c r="F20" s="14">
        <v>1516239.34</v>
      </c>
    </row>
    <row r="21" spans="1:6" x14ac:dyDescent="0.25">
      <c r="A21" s="86"/>
      <c r="B21" s="5" t="s">
        <v>4</v>
      </c>
      <c r="C21" s="14">
        <v>1222959.1200000001</v>
      </c>
      <c r="D21" s="14">
        <v>1307896.5</v>
      </c>
      <c r="E21" s="14">
        <v>1407840.29</v>
      </c>
      <c r="F21" s="14">
        <v>1516001.57</v>
      </c>
    </row>
    <row r="22" spans="1:6" x14ac:dyDescent="0.25">
      <c r="A22" s="86"/>
      <c r="B22" s="5" t="s">
        <v>5</v>
      </c>
      <c r="C22" s="14">
        <v>15164.39</v>
      </c>
      <c r="D22" s="14">
        <v>23711.09</v>
      </c>
      <c r="E22" s="14">
        <v>31951.91</v>
      </c>
      <c r="F22" s="14">
        <v>47089.89</v>
      </c>
    </row>
    <row r="23" spans="1:6" x14ac:dyDescent="0.25">
      <c r="A23" s="86"/>
      <c r="B23" s="5" t="s">
        <v>9</v>
      </c>
      <c r="C23" s="14">
        <v>1181000</v>
      </c>
      <c r="D23" s="14">
        <v>1261000</v>
      </c>
      <c r="E23" s="14">
        <v>1345000</v>
      </c>
      <c r="F23" s="14">
        <v>1427978.7</v>
      </c>
    </row>
    <row r="24" spans="1:6" x14ac:dyDescent="0.25">
      <c r="A24" s="86"/>
      <c r="B24" s="5" t="s">
        <v>10</v>
      </c>
      <c r="C24" s="14">
        <v>1268611</v>
      </c>
      <c r="D24" s="14">
        <v>1359751</v>
      </c>
      <c r="E24" s="14">
        <v>1481301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1367169.68</v>
      </c>
      <c r="D25" s="12">
        <v>1424193.5</v>
      </c>
      <c r="E25" s="12">
        <v>1478128.13</v>
      </c>
      <c r="F25" s="12">
        <v>1542019</v>
      </c>
    </row>
    <row r="26" spans="1:6" x14ac:dyDescent="0.25">
      <c r="A26" s="95"/>
      <c r="B26" s="4" t="s">
        <v>4</v>
      </c>
      <c r="C26" s="12">
        <v>1367613.08</v>
      </c>
      <c r="D26" s="12">
        <v>1426504.24</v>
      </c>
      <c r="E26" s="12">
        <v>1484016.17</v>
      </c>
      <c r="F26" s="12">
        <v>1546987.19</v>
      </c>
    </row>
    <row r="27" spans="1:6" x14ac:dyDescent="0.25">
      <c r="A27" s="95"/>
      <c r="B27" s="4" t="s">
        <v>5</v>
      </c>
      <c r="C27" s="12">
        <v>28654.11</v>
      </c>
      <c r="D27" s="12">
        <v>22726.01</v>
      </c>
      <c r="E27" s="12">
        <v>32825.74</v>
      </c>
      <c r="F27" s="12">
        <v>34291.410000000003</v>
      </c>
    </row>
    <row r="28" spans="1:6" x14ac:dyDescent="0.25">
      <c r="A28" s="95"/>
      <c r="B28" s="4" t="s">
        <v>9</v>
      </c>
      <c r="C28" s="12">
        <v>1242916</v>
      </c>
      <c r="D28" s="12">
        <v>1387930</v>
      </c>
      <c r="E28" s="12">
        <v>1432000</v>
      </c>
      <c r="F28" s="12">
        <v>1487733.47</v>
      </c>
    </row>
    <row r="29" spans="1:6" x14ac:dyDescent="0.25">
      <c r="A29" s="95"/>
      <c r="B29" s="4" t="s">
        <v>10</v>
      </c>
      <c r="C29" s="12">
        <v>1471343</v>
      </c>
      <c r="D29" s="12">
        <v>1498419.24</v>
      </c>
      <c r="E29" s="12">
        <v>1595230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-148171.87</v>
      </c>
      <c r="D30" s="14">
        <v>-123288</v>
      </c>
      <c r="E30" s="14">
        <v>-76501</v>
      </c>
      <c r="F30" s="14">
        <v>-27458.85</v>
      </c>
    </row>
    <row r="31" spans="1:6" x14ac:dyDescent="0.25">
      <c r="A31" s="96"/>
      <c r="B31" s="5" t="s">
        <v>4</v>
      </c>
      <c r="C31" s="14">
        <v>-145876.48000000001</v>
      </c>
      <c r="D31" s="14">
        <v>-119549.93</v>
      </c>
      <c r="E31" s="14">
        <v>-76589.990000000005</v>
      </c>
      <c r="F31" s="14">
        <v>-33702.46</v>
      </c>
    </row>
    <row r="32" spans="1:6" x14ac:dyDescent="0.25">
      <c r="A32" s="96"/>
      <c r="B32" s="5" t="s">
        <v>5</v>
      </c>
      <c r="C32" s="14">
        <v>15507.03</v>
      </c>
      <c r="D32" s="14">
        <v>21349.78</v>
      </c>
      <c r="E32" s="14">
        <v>29038.07</v>
      </c>
      <c r="F32" s="14">
        <v>41790.559999999998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-151000</v>
      </c>
      <c r="E33" s="14">
        <v>-130052.3</v>
      </c>
      <c r="F33" s="14">
        <v>-109613</v>
      </c>
    </row>
    <row r="34" spans="1:14" x14ac:dyDescent="0.25">
      <c r="A34" s="96"/>
      <c r="B34" s="5" t="s">
        <v>10</v>
      </c>
      <c r="C34" s="14">
        <v>-106089</v>
      </c>
      <c r="D34" s="14">
        <v>-62951</v>
      </c>
      <c r="E34" s="14">
        <v>-3085.55</v>
      </c>
      <c r="F34" s="14">
        <v>61732.58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78.08</v>
      </c>
      <c r="E35" s="12">
        <v>80.16</v>
      </c>
      <c r="F35" s="12">
        <v>81.78</v>
      </c>
    </row>
    <row r="36" spans="1:14" x14ac:dyDescent="0.25">
      <c r="A36" s="97"/>
      <c r="B36" s="4" t="s">
        <v>4</v>
      </c>
      <c r="C36" s="12">
        <v>76.38</v>
      </c>
      <c r="D36" s="12">
        <v>78.23</v>
      </c>
      <c r="E36" s="12">
        <v>80.27</v>
      </c>
      <c r="F36" s="12">
        <v>81.56</v>
      </c>
    </row>
    <row r="37" spans="1:14" x14ac:dyDescent="0.25">
      <c r="A37" s="97"/>
      <c r="B37" s="4" t="s">
        <v>5</v>
      </c>
      <c r="C37" s="12">
        <v>1.52</v>
      </c>
      <c r="D37" s="12">
        <v>1.83</v>
      </c>
      <c r="E37" s="12">
        <v>2.75</v>
      </c>
      <c r="F37" s="12">
        <v>3.53</v>
      </c>
    </row>
    <row r="38" spans="1:14" x14ac:dyDescent="0.25">
      <c r="A38" s="97"/>
      <c r="B38" s="4" t="s">
        <v>9</v>
      </c>
      <c r="C38" s="12">
        <v>73.5</v>
      </c>
      <c r="D38" s="12">
        <v>74.3</v>
      </c>
      <c r="E38" s="12">
        <v>73.849999999999994</v>
      </c>
      <c r="F38" s="12">
        <v>69.28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43313</v>
      </c>
      <c r="D43" s="9">
        <v>43344</v>
      </c>
      <c r="E43" s="9">
        <v>43374</v>
      </c>
      <c r="F43" s="9">
        <v>43405</v>
      </c>
      <c r="G43" s="9">
        <v>43435</v>
      </c>
      <c r="H43" s="9">
        <v>43466</v>
      </c>
      <c r="I43" s="9">
        <v>43497</v>
      </c>
      <c r="J43" s="9">
        <v>43525</v>
      </c>
      <c r="K43" s="9">
        <v>43556</v>
      </c>
      <c r="L43" s="9">
        <v>43586</v>
      </c>
      <c r="M43" s="9">
        <v>43617</v>
      </c>
      <c r="N43" s="9">
        <v>43647</v>
      </c>
    </row>
    <row r="44" spans="1:14" ht="15" customHeight="1" x14ac:dyDescent="0.25">
      <c r="A44" s="94" t="s">
        <v>11</v>
      </c>
      <c r="B44" s="4" t="s">
        <v>3</v>
      </c>
      <c r="C44" s="16">
        <v>110000</v>
      </c>
      <c r="D44" s="16">
        <v>110299</v>
      </c>
      <c r="E44" s="16">
        <v>126371.12</v>
      </c>
      <c r="F44" s="16">
        <v>118576.77</v>
      </c>
      <c r="G44" s="16">
        <v>145500</v>
      </c>
      <c r="H44" s="16">
        <v>157764.84</v>
      </c>
      <c r="I44" s="16">
        <v>111955</v>
      </c>
      <c r="J44" s="16">
        <v>115674</v>
      </c>
      <c r="K44" s="16">
        <v>139393.34</v>
      </c>
      <c r="L44" s="16">
        <v>115687</v>
      </c>
      <c r="M44" s="16">
        <v>118694.96</v>
      </c>
      <c r="N44" s="16">
        <v>128194</v>
      </c>
    </row>
    <row r="45" spans="1:14" x14ac:dyDescent="0.25">
      <c r="A45" s="95"/>
      <c r="B45" s="4" t="s">
        <v>4</v>
      </c>
      <c r="C45" s="16">
        <v>110212.61</v>
      </c>
      <c r="D45" s="16">
        <v>111437.88</v>
      </c>
      <c r="E45" s="16">
        <v>126044.9</v>
      </c>
      <c r="F45" s="16">
        <v>119148.95</v>
      </c>
      <c r="G45" s="16">
        <v>145076.46</v>
      </c>
      <c r="H45" s="16">
        <v>159080.34</v>
      </c>
      <c r="I45" s="16">
        <v>112174.48</v>
      </c>
      <c r="J45" s="16">
        <v>116700.71</v>
      </c>
      <c r="K45" s="16">
        <v>140260.28</v>
      </c>
      <c r="L45" s="16">
        <v>116566.27</v>
      </c>
      <c r="M45" s="16">
        <v>119443.78</v>
      </c>
      <c r="N45" s="16">
        <v>128133.9</v>
      </c>
    </row>
    <row r="46" spans="1:14" x14ac:dyDescent="0.25">
      <c r="A46" s="95"/>
      <c r="B46" s="4" t="s">
        <v>5</v>
      </c>
      <c r="C46" s="16">
        <v>3646.87</v>
      </c>
      <c r="D46" s="16">
        <v>4526.46</v>
      </c>
      <c r="E46" s="16">
        <v>4398.09</v>
      </c>
      <c r="F46" s="16">
        <v>4072.26</v>
      </c>
      <c r="G46" s="16">
        <v>4921.87</v>
      </c>
      <c r="H46" s="16">
        <v>7195.28</v>
      </c>
      <c r="I46" s="16">
        <v>4704.34</v>
      </c>
      <c r="J46" s="16">
        <v>5474.6</v>
      </c>
      <c r="K46" s="16">
        <v>5899.08</v>
      </c>
      <c r="L46" s="16">
        <v>4811.74</v>
      </c>
      <c r="M46" s="16">
        <v>5242.94</v>
      </c>
      <c r="N46" s="16">
        <v>4278.6099999999997</v>
      </c>
    </row>
    <row r="47" spans="1:14" ht="15" customHeight="1" x14ac:dyDescent="0.25">
      <c r="A47" s="95"/>
      <c r="B47" s="4" t="s">
        <v>9</v>
      </c>
      <c r="C47" s="16">
        <v>100980</v>
      </c>
      <c r="D47" s="16">
        <v>102459</v>
      </c>
      <c r="E47" s="16">
        <v>109160.27</v>
      </c>
      <c r="F47" s="16">
        <v>111691</v>
      </c>
      <c r="G47" s="16">
        <v>125331</v>
      </c>
      <c r="H47" s="16">
        <v>142266</v>
      </c>
      <c r="I47" s="16">
        <v>104745</v>
      </c>
      <c r="J47" s="16">
        <v>110988.8</v>
      </c>
      <c r="K47" s="16">
        <v>130041</v>
      </c>
      <c r="L47" s="16">
        <v>110307</v>
      </c>
      <c r="M47" s="16">
        <v>105358.04</v>
      </c>
      <c r="N47" s="16">
        <v>120009</v>
      </c>
    </row>
    <row r="48" spans="1:14" x14ac:dyDescent="0.25">
      <c r="A48" s="95"/>
      <c r="B48" s="4" t="s">
        <v>10</v>
      </c>
      <c r="C48" s="16">
        <v>118324</v>
      </c>
      <c r="D48" s="16">
        <v>128971</v>
      </c>
      <c r="E48" s="16">
        <v>135250</v>
      </c>
      <c r="F48" s="16">
        <v>129957</v>
      </c>
      <c r="G48" s="16">
        <v>155296</v>
      </c>
      <c r="H48" s="16">
        <v>173068</v>
      </c>
      <c r="I48" s="16">
        <v>128900</v>
      </c>
      <c r="J48" s="16">
        <v>139898</v>
      </c>
      <c r="K48" s="16">
        <v>153258</v>
      </c>
      <c r="L48" s="16">
        <v>129105</v>
      </c>
      <c r="M48" s="16">
        <v>131654.06</v>
      </c>
      <c r="N48" s="16">
        <v>140200</v>
      </c>
    </row>
    <row r="49" spans="1:14" ht="15" customHeight="1" x14ac:dyDescent="0.25">
      <c r="A49" s="86" t="s">
        <v>6</v>
      </c>
      <c r="B49" s="5" t="s">
        <v>3</v>
      </c>
      <c r="C49" s="17">
        <v>92000</v>
      </c>
      <c r="D49" s="17">
        <v>97092</v>
      </c>
      <c r="E49" s="17">
        <v>108300</v>
      </c>
      <c r="F49" s="17">
        <v>99520</v>
      </c>
      <c r="G49" s="17">
        <v>123628.46</v>
      </c>
      <c r="H49" s="17">
        <v>140453.5</v>
      </c>
      <c r="I49" s="17">
        <v>84658.35</v>
      </c>
      <c r="J49" s="17">
        <v>98449</v>
      </c>
      <c r="K49" s="17">
        <v>124743</v>
      </c>
      <c r="L49" s="17">
        <v>93372</v>
      </c>
      <c r="M49" s="17">
        <v>99229</v>
      </c>
      <c r="N49" s="17">
        <v>106079.55</v>
      </c>
    </row>
    <row r="50" spans="1:14" x14ac:dyDescent="0.25">
      <c r="A50" s="86"/>
      <c r="B50" s="5" t="s">
        <v>4</v>
      </c>
      <c r="C50" s="17">
        <v>92295.01</v>
      </c>
      <c r="D50" s="17">
        <v>97611.72</v>
      </c>
      <c r="E50" s="17">
        <v>108737.18</v>
      </c>
      <c r="F50" s="17">
        <v>99738.98</v>
      </c>
      <c r="G50" s="17">
        <v>124003.43</v>
      </c>
      <c r="H50" s="17">
        <v>138614.39999999999</v>
      </c>
      <c r="I50" s="17">
        <v>85164.68</v>
      </c>
      <c r="J50" s="17">
        <v>98840.43</v>
      </c>
      <c r="K50" s="17">
        <v>124135.93</v>
      </c>
      <c r="L50" s="17">
        <v>94235.51</v>
      </c>
      <c r="M50" s="17">
        <v>99435.93</v>
      </c>
      <c r="N50" s="17">
        <v>107068.3</v>
      </c>
    </row>
    <row r="51" spans="1:14" x14ac:dyDescent="0.25">
      <c r="A51" s="86"/>
      <c r="B51" s="5" t="s">
        <v>5</v>
      </c>
      <c r="C51" s="17">
        <v>4540.7299999999996</v>
      </c>
      <c r="D51" s="17">
        <v>5181.58</v>
      </c>
      <c r="E51" s="17">
        <v>3714.57</v>
      </c>
      <c r="F51" s="17">
        <v>5656.18</v>
      </c>
      <c r="G51" s="17">
        <v>4448.72</v>
      </c>
      <c r="H51" s="17">
        <v>7422.79</v>
      </c>
      <c r="I51" s="17">
        <v>5178.55</v>
      </c>
      <c r="J51" s="17">
        <v>3841.17</v>
      </c>
      <c r="K51" s="17">
        <v>4639.2700000000004</v>
      </c>
      <c r="L51" s="17">
        <v>5997.84</v>
      </c>
      <c r="M51" s="17">
        <v>5039.41</v>
      </c>
      <c r="N51" s="17">
        <v>4967.49</v>
      </c>
    </row>
    <row r="52" spans="1:14" ht="15" customHeight="1" x14ac:dyDescent="0.25">
      <c r="A52" s="86"/>
      <c r="B52" s="5" t="s">
        <v>9</v>
      </c>
      <c r="C52" s="17">
        <v>82206.05</v>
      </c>
      <c r="D52" s="17">
        <v>85548</v>
      </c>
      <c r="E52" s="17">
        <v>101930</v>
      </c>
      <c r="F52" s="17">
        <v>89407</v>
      </c>
      <c r="G52" s="17">
        <v>116555</v>
      </c>
      <c r="H52" s="17">
        <v>119214</v>
      </c>
      <c r="I52" s="17">
        <v>77161</v>
      </c>
      <c r="J52" s="17">
        <v>91137</v>
      </c>
      <c r="K52" s="17">
        <v>111870</v>
      </c>
      <c r="L52" s="17">
        <v>85517</v>
      </c>
      <c r="M52" s="17">
        <v>88705</v>
      </c>
      <c r="N52" s="17">
        <v>97535</v>
      </c>
    </row>
    <row r="53" spans="1:14" x14ac:dyDescent="0.25">
      <c r="A53" s="86"/>
      <c r="B53" s="5" t="s">
        <v>10</v>
      </c>
      <c r="C53" s="17">
        <v>102157.13</v>
      </c>
      <c r="D53" s="17">
        <v>112423</v>
      </c>
      <c r="E53" s="17">
        <v>120426</v>
      </c>
      <c r="F53" s="17">
        <v>114889.2</v>
      </c>
      <c r="G53" s="17">
        <v>136262.39999999999</v>
      </c>
      <c r="H53" s="17">
        <v>150762.53</v>
      </c>
      <c r="I53" s="17">
        <v>102348</v>
      </c>
      <c r="J53" s="17">
        <v>108437.57</v>
      </c>
      <c r="K53" s="17">
        <v>133062</v>
      </c>
      <c r="L53" s="17">
        <v>115232</v>
      </c>
      <c r="M53" s="17">
        <v>110176.03</v>
      </c>
      <c r="N53" s="17">
        <v>118900</v>
      </c>
    </row>
    <row r="54" spans="1:14" ht="15" customHeight="1" x14ac:dyDescent="0.25">
      <c r="A54" s="95" t="s">
        <v>7</v>
      </c>
      <c r="B54" s="4" t="s">
        <v>3</v>
      </c>
      <c r="C54" s="16">
        <v>109866.6</v>
      </c>
      <c r="D54" s="16">
        <v>121100</v>
      </c>
      <c r="E54" s="16">
        <v>106713.25</v>
      </c>
      <c r="F54" s="16">
        <v>114869</v>
      </c>
      <c r="G54" s="16">
        <v>157109.20000000001</v>
      </c>
      <c r="H54" s="16">
        <v>111342</v>
      </c>
      <c r="I54" s="16">
        <v>102976</v>
      </c>
      <c r="J54" s="16">
        <v>115633</v>
      </c>
      <c r="K54" s="16">
        <v>115969</v>
      </c>
      <c r="L54" s="16">
        <v>109454.42</v>
      </c>
      <c r="M54" s="16">
        <v>111032</v>
      </c>
      <c r="N54" s="16">
        <v>120812.81</v>
      </c>
    </row>
    <row r="55" spans="1:14" x14ac:dyDescent="0.25">
      <c r="A55" s="95"/>
      <c r="B55" s="4" t="s">
        <v>4</v>
      </c>
      <c r="C55" s="16">
        <v>110249.08</v>
      </c>
      <c r="D55" s="16">
        <v>120797.23</v>
      </c>
      <c r="E55" s="16">
        <v>107353.84</v>
      </c>
      <c r="F55" s="16">
        <v>115035.57</v>
      </c>
      <c r="G55" s="16">
        <v>157145.68</v>
      </c>
      <c r="H55" s="16">
        <v>112567.14</v>
      </c>
      <c r="I55" s="16">
        <v>103554.66</v>
      </c>
      <c r="J55" s="16">
        <v>115192.57</v>
      </c>
      <c r="K55" s="16">
        <v>114176.08</v>
      </c>
      <c r="L55" s="16">
        <v>109612.96</v>
      </c>
      <c r="M55" s="16">
        <v>111830.63</v>
      </c>
      <c r="N55" s="16">
        <v>121776.38</v>
      </c>
    </row>
    <row r="56" spans="1:14" x14ac:dyDescent="0.25">
      <c r="A56" s="95"/>
      <c r="B56" s="4" t="s">
        <v>5</v>
      </c>
      <c r="C56" s="16">
        <v>3131.34</v>
      </c>
      <c r="D56" s="16">
        <v>3081.4</v>
      </c>
      <c r="E56" s="16">
        <v>3814.76</v>
      </c>
      <c r="F56" s="16">
        <v>3640.05</v>
      </c>
      <c r="G56" s="16">
        <v>7845.66</v>
      </c>
      <c r="H56" s="16">
        <v>4799.2299999999996</v>
      </c>
      <c r="I56" s="16">
        <v>2752.22</v>
      </c>
      <c r="J56" s="16">
        <v>4672.0600000000004</v>
      </c>
      <c r="K56" s="16">
        <v>5133.75</v>
      </c>
      <c r="L56" s="16">
        <v>4201.38</v>
      </c>
      <c r="M56" s="16">
        <v>4481.7299999999996</v>
      </c>
      <c r="N56" s="16">
        <v>4638.68</v>
      </c>
    </row>
    <row r="57" spans="1:14" ht="15" customHeight="1" x14ac:dyDescent="0.25">
      <c r="A57" s="95"/>
      <c r="B57" s="4" t="s">
        <v>9</v>
      </c>
      <c r="C57" s="16">
        <v>105191</v>
      </c>
      <c r="D57" s="16">
        <v>113082</v>
      </c>
      <c r="E57" s="16">
        <v>101388.47</v>
      </c>
      <c r="F57" s="16">
        <v>109000</v>
      </c>
      <c r="G57" s="16">
        <v>133050</v>
      </c>
      <c r="H57" s="16">
        <v>103127</v>
      </c>
      <c r="I57" s="16">
        <v>96902</v>
      </c>
      <c r="J57" s="16">
        <v>104979.19</v>
      </c>
      <c r="K57" s="16">
        <v>103300</v>
      </c>
      <c r="L57" s="16">
        <v>97311</v>
      </c>
      <c r="M57" s="16">
        <v>103285</v>
      </c>
      <c r="N57" s="16">
        <v>111777.71</v>
      </c>
    </row>
    <row r="58" spans="1:14" x14ac:dyDescent="0.25">
      <c r="A58" s="95"/>
      <c r="B58" s="4" t="s">
        <v>10</v>
      </c>
      <c r="C58" s="16">
        <v>117996</v>
      </c>
      <c r="D58" s="16">
        <v>129436</v>
      </c>
      <c r="E58" s="16">
        <v>116000</v>
      </c>
      <c r="F58" s="16">
        <v>123834.39</v>
      </c>
      <c r="G58" s="16">
        <v>174505</v>
      </c>
      <c r="H58" s="16">
        <v>124780</v>
      </c>
      <c r="I58" s="16">
        <v>110309.23</v>
      </c>
      <c r="J58" s="16">
        <v>122809.17</v>
      </c>
      <c r="K58" s="16">
        <v>123637</v>
      </c>
      <c r="L58" s="16">
        <v>118698</v>
      </c>
      <c r="M58" s="16">
        <v>124050.42</v>
      </c>
      <c r="N58" s="16">
        <v>131616.28</v>
      </c>
    </row>
    <row r="59" spans="1:14" ht="15" customHeight="1" x14ac:dyDescent="0.25">
      <c r="A59" s="86" t="s">
        <v>8</v>
      </c>
      <c r="B59" s="5" t="s">
        <v>3</v>
      </c>
      <c r="C59" s="17">
        <v>-17742</v>
      </c>
      <c r="D59" s="17">
        <v>-23244.5</v>
      </c>
      <c r="E59" s="17">
        <v>630</v>
      </c>
      <c r="F59" s="17">
        <v>-17074.5</v>
      </c>
      <c r="G59" s="17">
        <v>-34224</v>
      </c>
      <c r="H59" s="17">
        <v>26867.96</v>
      </c>
      <c r="I59" s="17">
        <v>-18304</v>
      </c>
      <c r="J59" s="17">
        <v>-15482.5</v>
      </c>
      <c r="K59" s="17">
        <v>10159.620000000001</v>
      </c>
      <c r="L59" s="17">
        <v>-16266.58</v>
      </c>
      <c r="M59" s="17">
        <v>-12368</v>
      </c>
      <c r="N59" s="17">
        <v>-14223.78</v>
      </c>
    </row>
    <row r="60" spans="1:14" x14ac:dyDescent="0.25">
      <c r="A60" s="86"/>
      <c r="B60" s="5" t="s">
        <v>4</v>
      </c>
      <c r="C60" s="17">
        <v>-18143.11</v>
      </c>
      <c r="D60" s="17">
        <v>-23484.3</v>
      </c>
      <c r="E60" s="17">
        <v>620.52</v>
      </c>
      <c r="F60" s="17">
        <v>-15711.15</v>
      </c>
      <c r="G60" s="17">
        <v>-32717.279999999999</v>
      </c>
      <c r="H60" s="17">
        <v>25592.7</v>
      </c>
      <c r="I60" s="17">
        <v>-17983.75</v>
      </c>
      <c r="J60" s="17">
        <v>-16541.64</v>
      </c>
      <c r="K60" s="17">
        <v>10046.73</v>
      </c>
      <c r="L60" s="17">
        <v>-15921.82</v>
      </c>
      <c r="M60" s="17">
        <v>-11835.1</v>
      </c>
      <c r="N60" s="17">
        <v>-14051.18</v>
      </c>
    </row>
    <row r="61" spans="1:14" x14ac:dyDescent="0.25">
      <c r="A61" s="86"/>
      <c r="B61" s="5" t="s">
        <v>5</v>
      </c>
      <c r="C61" s="17">
        <v>6152.77</v>
      </c>
      <c r="D61" s="17">
        <v>5130.8100000000004</v>
      </c>
      <c r="E61" s="17">
        <v>5086.51</v>
      </c>
      <c r="F61" s="17">
        <v>7688.58</v>
      </c>
      <c r="G61" s="17">
        <v>9273.81</v>
      </c>
      <c r="H61" s="17">
        <v>10903.99</v>
      </c>
      <c r="I61" s="17">
        <v>5749.74</v>
      </c>
      <c r="J61" s="17">
        <v>6408.1</v>
      </c>
      <c r="K61" s="17">
        <v>5178.6000000000004</v>
      </c>
      <c r="L61" s="17">
        <v>6281.86</v>
      </c>
      <c r="M61" s="17">
        <v>5990.52</v>
      </c>
      <c r="N61" s="17">
        <v>4971.74</v>
      </c>
    </row>
    <row r="62" spans="1:14" x14ac:dyDescent="0.25">
      <c r="A62" s="86"/>
      <c r="B62" s="5" t="s">
        <v>9</v>
      </c>
      <c r="C62" s="17">
        <v>-33696.5</v>
      </c>
      <c r="D62" s="17">
        <v>-34481</v>
      </c>
      <c r="E62" s="17">
        <v>-12309.72</v>
      </c>
      <c r="F62" s="17">
        <v>-27783</v>
      </c>
      <c r="G62" s="17">
        <v>-49767</v>
      </c>
      <c r="H62" s="17">
        <v>4232.09</v>
      </c>
      <c r="I62" s="17">
        <v>-29720</v>
      </c>
      <c r="J62" s="17">
        <v>-26245.52</v>
      </c>
      <c r="K62" s="17">
        <v>-797</v>
      </c>
      <c r="L62" s="17">
        <v>-33181</v>
      </c>
      <c r="M62" s="17">
        <v>-26486.240000000002</v>
      </c>
      <c r="N62" s="17">
        <v>-23293.5</v>
      </c>
    </row>
    <row r="63" spans="1:14" ht="15.75" thickBot="1" x14ac:dyDescent="0.3">
      <c r="A63" s="87"/>
      <c r="B63" s="6" t="s">
        <v>10</v>
      </c>
      <c r="C63" s="18">
        <v>-4382</v>
      </c>
      <c r="D63" s="18">
        <v>-11238</v>
      </c>
      <c r="E63" s="18">
        <v>12951</v>
      </c>
      <c r="F63" s="18">
        <v>5634.8</v>
      </c>
      <c r="G63" s="18">
        <v>-6292</v>
      </c>
      <c r="H63" s="18">
        <v>43034</v>
      </c>
      <c r="I63" s="18">
        <v>-2030</v>
      </c>
      <c r="J63" s="18">
        <v>-5478</v>
      </c>
      <c r="K63" s="18">
        <v>21014.400000000001</v>
      </c>
      <c r="L63" s="18">
        <v>-2317</v>
      </c>
      <c r="M63" s="18">
        <v>4405</v>
      </c>
      <c r="N63" s="18">
        <v>-1764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43344</v>
      </c>
      <c r="C10" s="3"/>
    </row>
    <row r="11" spans="1:6" ht="15.75" x14ac:dyDescent="0.25">
      <c r="A11" s="1" t="s">
        <v>0</v>
      </c>
      <c r="B11" s="2">
        <v>43344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1453942.5</v>
      </c>
      <c r="D15" s="11">
        <v>1549808</v>
      </c>
      <c r="E15" s="11">
        <v>1670966.51</v>
      </c>
      <c r="F15" s="11">
        <v>1794688.57</v>
      </c>
    </row>
    <row r="16" spans="1:6" x14ac:dyDescent="0.25">
      <c r="A16" s="95"/>
      <c r="B16" s="12" t="s">
        <v>4</v>
      </c>
      <c r="C16" s="13">
        <v>1456693.4317187499</v>
      </c>
      <c r="D16" s="13">
        <v>1553517.686666667</v>
      </c>
      <c r="E16" s="13">
        <v>1670956.029361702</v>
      </c>
      <c r="F16" s="13">
        <v>1790281.5361363641</v>
      </c>
    </row>
    <row r="17" spans="1:6" x14ac:dyDescent="0.25">
      <c r="A17" s="95"/>
      <c r="B17" s="12" t="s">
        <v>5</v>
      </c>
      <c r="C17" s="13">
        <v>24599.871733133841</v>
      </c>
      <c r="D17" s="13">
        <v>39444.845453190334</v>
      </c>
      <c r="E17" s="13">
        <v>49722.586674495018</v>
      </c>
      <c r="F17" s="13">
        <v>62717.763777117863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1503465</v>
      </c>
      <c r="D19" s="13">
        <v>1628422.73</v>
      </c>
      <c r="E19" s="13">
        <v>1780101.7</v>
      </c>
      <c r="F19" s="13">
        <v>1906299</v>
      </c>
    </row>
    <row r="20" spans="1:6" ht="15" customHeight="1" x14ac:dyDescent="0.25">
      <c r="A20" s="86" t="s">
        <v>6</v>
      </c>
      <c r="B20" s="5" t="s">
        <v>3</v>
      </c>
      <c r="C20" s="14">
        <v>1224426.92</v>
      </c>
      <c r="D20" s="14">
        <v>1306537</v>
      </c>
      <c r="E20" s="14">
        <v>1403208.96</v>
      </c>
      <c r="F20" s="14">
        <v>1517177.835</v>
      </c>
    </row>
    <row r="21" spans="1:6" x14ac:dyDescent="0.25">
      <c r="A21" s="86"/>
      <c r="B21" s="5" t="s">
        <v>4</v>
      </c>
      <c r="C21" s="14">
        <v>1225094.7459420289</v>
      </c>
      <c r="D21" s="14">
        <v>1308462.091967213</v>
      </c>
      <c r="E21" s="14">
        <v>1407217.9576470591</v>
      </c>
      <c r="F21" s="14">
        <v>1516210.2224999999</v>
      </c>
    </row>
    <row r="22" spans="1:6" x14ac:dyDescent="0.25">
      <c r="A22" s="86"/>
      <c r="B22" s="5" t="s">
        <v>5</v>
      </c>
      <c r="C22" s="14">
        <v>15289.66767347466</v>
      </c>
      <c r="D22" s="14">
        <v>32759.941120608029</v>
      </c>
      <c r="E22" s="14">
        <v>43638.759258747268</v>
      </c>
      <c r="F22" s="14">
        <v>55068.354968981002</v>
      </c>
    </row>
    <row r="23" spans="1:6" x14ac:dyDescent="0.25">
      <c r="A23" s="86"/>
      <c r="B23" s="5" t="s">
        <v>9</v>
      </c>
      <c r="C23" s="14">
        <v>1181000</v>
      </c>
      <c r="D23" s="14">
        <v>1220000</v>
      </c>
      <c r="E23" s="14">
        <v>1308072</v>
      </c>
      <c r="F23" s="14">
        <v>1363009.32</v>
      </c>
    </row>
    <row r="24" spans="1:6" x14ac:dyDescent="0.25">
      <c r="A24" s="86"/>
      <c r="B24" s="5" t="s">
        <v>10</v>
      </c>
      <c r="C24" s="14">
        <v>1271167</v>
      </c>
      <c r="D24" s="14">
        <v>1396671.65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1364000</v>
      </c>
      <c r="D25" s="12">
        <v>1423606.7</v>
      </c>
      <c r="E25" s="12">
        <v>1480518.3</v>
      </c>
      <c r="F25" s="12">
        <v>1542019</v>
      </c>
    </row>
    <row r="26" spans="1:6" x14ac:dyDescent="0.25">
      <c r="A26" s="95"/>
      <c r="B26" s="4" t="s">
        <v>4</v>
      </c>
      <c r="C26" s="12">
        <v>1362034.7774626871</v>
      </c>
      <c r="D26" s="12">
        <v>1424691.6527868849</v>
      </c>
      <c r="E26" s="12">
        <v>1480826.999199999</v>
      </c>
      <c r="F26" s="12">
        <v>1544235.955319149</v>
      </c>
    </row>
    <row r="27" spans="1:6" x14ac:dyDescent="0.25">
      <c r="A27" s="95"/>
      <c r="B27" s="4" t="s">
        <v>5</v>
      </c>
      <c r="C27" s="12">
        <v>15819.17643182459</v>
      </c>
      <c r="D27" s="12">
        <v>25221.933002871301</v>
      </c>
      <c r="E27" s="12">
        <v>28054.776086862908</v>
      </c>
      <c r="F27" s="12">
        <v>42491.28332353881</v>
      </c>
    </row>
    <row r="28" spans="1:6" x14ac:dyDescent="0.25">
      <c r="A28" s="95"/>
      <c r="B28" s="4" t="s">
        <v>9</v>
      </c>
      <c r="C28" s="12">
        <v>1316954</v>
      </c>
      <c r="D28" s="12">
        <v>1350893</v>
      </c>
      <c r="E28" s="12">
        <v>1429901</v>
      </c>
      <c r="F28" s="12">
        <v>1385000</v>
      </c>
    </row>
    <row r="29" spans="1:6" x14ac:dyDescent="0.25">
      <c r="A29" s="95"/>
      <c r="B29" s="4" t="s">
        <v>10</v>
      </c>
      <c r="C29" s="12">
        <v>1401179</v>
      </c>
      <c r="D29" s="12">
        <v>1498419.24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-141038.93</v>
      </c>
      <c r="D30" s="14">
        <v>-123808</v>
      </c>
      <c r="E30" s="14">
        <v>-79400</v>
      </c>
      <c r="F30" s="14">
        <v>-35256.184999999998</v>
      </c>
    </row>
    <row r="31" spans="1:6" x14ac:dyDescent="0.25">
      <c r="A31" s="96"/>
      <c r="B31" s="5" t="s">
        <v>4</v>
      </c>
      <c r="C31" s="14">
        <v>-138834.02714285711</v>
      </c>
      <c r="D31" s="14">
        <v>-119007.7888888889</v>
      </c>
      <c r="E31" s="14">
        <v>-79954.268679245288</v>
      </c>
      <c r="F31" s="14">
        <v>-39285.999600000003</v>
      </c>
    </row>
    <row r="32" spans="1:6" x14ac:dyDescent="0.25">
      <c r="A32" s="96"/>
      <c r="B32" s="5" t="s">
        <v>5</v>
      </c>
      <c r="C32" s="14">
        <v>16756.65281810876</v>
      </c>
      <c r="D32" s="14">
        <v>21446.025531887899</v>
      </c>
      <c r="E32" s="14">
        <v>30133.698624853419</v>
      </c>
      <c r="F32" s="14">
        <v>42069.803298585372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-158512.76</v>
      </c>
      <c r="E33" s="14">
        <v>-151413.17000000001</v>
      </c>
      <c r="F33" s="14">
        <v>-139586.26</v>
      </c>
    </row>
    <row r="34" spans="1:14" x14ac:dyDescent="0.25">
      <c r="A34" s="96"/>
      <c r="B34" s="5" t="s">
        <v>10</v>
      </c>
      <c r="C34" s="14">
        <v>-99250</v>
      </c>
      <c r="D34" s="14">
        <v>-51225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76.099999999999994</v>
      </c>
      <c r="D35" s="12">
        <v>78.12</v>
      </c>
      <c r="E35" s="12">
        <v>80.694999999999993</v>
      </c>
      <c r="F35" s="12">
        <v>82.3</v>
      </c>
    </row>
    <row r="36" spans="1:14" x14ac:dyDescent="0.25">
      <c r="A36" s="97"/>
      <c r="B36" s="4" t="s">
        <v>4</v>
      </c>
      <c r="C36" s="12">
        <v>76.379420289855076</v>
      </c>
      <c r="D36" s="12">
        <v>78.312857142857141</v>
      </c>
      <c r="E36" s="12">
        <v>80.812592592592594</v>
      </c>
      <c r="F36" s="12">
        <v>82.541224489795923</v>
      </c>
    </row>
    <row r="37" spans="1:14" x14ac:dyDescent="0.25">
      <c r="A37" s="97"/>
      <c r="B37" s="4" t="s">
        <v>5</v>
      </c>
      <c r="C37" s="12">
        <v>1.3417612263013841</v>
      </c>
      <c r="D37" s="12">
        <v>1.493153653882072</v>
      </c>
      <c r="E37" s="12">
        <v>2.9455263073199509</v>
      </c>
      <c r="F37" s="12">
        <v>3.5142422325997611</v>
      </c>
    </row>
    <row r="38" spans="1:14" x14ac:dyDescent="0.25">
      <c r="A38" s="97"/>
      <c r="B38" s="4" t="s">
        <v>9</v>
      </c>
      <c r="C38" s="12">
        <v>73.5</v>
      </c>
      <c r="D38" s="12">
        <v>75.33</v>
      </c>
      <c r="E38" s="12">
        <v>73.63</v>
      </c>
      <c r="F38" s="12">
        <v>75.900000000000006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82.2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43344</v>
      </c>
      <c r="D43" s="9">
        <v>43374</v>
      </c>
      <c r="E43" s="9">
        <v>43405</v>
      </c>
      <c r="F43" s="9">
        <v>43435</v>
      </c>
      <c r="G43" s="9">
        <v>43466</v>
      </c>
      <c r="H43" s="9">
        <v>43497</v>
      </c>
      <c r="I43" s="9">
        <v>43525</v>
      </c>
      <c r="J43" s="9">
        <v>43556</v>
      </c>
      <c r="K43" s="9">
        <v>43586</v>
      </c>
      <c r="L43" s="9">
        <v>43617</v>
      </c>
      <c r="M43" s="9">
        <v>43647</v>
      </c>
      <c r="N43" s="9">
        <v>43678</v>
      </c>
    </row>
    <row r="44" spans="1:14" ht="15" customHeight="1" x14ac:dyDescent="0.25">
      <c r="A44" s="94" t="s">
        <v>11</v>
      </c>
      <c r="B44" s="4" t="s">
        <v>3</v>
      </c>
      <c r="C44" s="16">
        <v>110724.64</v>
      </c>
      <c r="D44" s="16">
        <v>126473.895</v>
      </c>
      <c r="E44" s="16">
        <v>118587.86</v>
      </c>
      <c r="F44" s="16">
        <v>146145</v>
      </c>
      <c r="G44" s="16">
        <v>157499.1</v>
      </c>
      <c r="H44" s="16">
        <v>111728.1</v>
      </c>
      <c r="I44" s="16">
        <v>115666.7</v>
      </c>
      <c r="J44" s="16">
        <v>139364.67000000001</v>
      </c>
      <c r="K44" s="16">
        <v>115706.895</v>
      </c>
      <c r="L44" s="16">
        <v>119177.5</v>
      </c>
      <c r="M44" s="16">
        <v>129047.3</v>
      </c>
      <c r="N44" s="16">
        <v>117948.255</v>
      </c>
    </row>
    <row r="45" spans="1:14" x14ac:dyDescent="0.25">
      <c r="A45" s="95"/>
      <c r="B45" s="4" t="s">
        <v>4</v>
      </c>
      <c r="C45" s="16">
        <v>110728.0927586207</v>
      </c>
      <c r="D45" s="16">
        <v>126220.855</v>
      </c>
      <c r="E45" s="16">
        <v>118479.3312068966</v>
      </c>
      <c r="F45" s="16">
        <v>145668.6189090909</v>
      </c>
      <c r="G45" s="16">
        <v>158759.61355555561</v>
      </c>
      <c r="H45" s="16">
        <v>111720.9884444444</v>
      </c>
      <c r="I45" s="16">
        <v>115963.55</v>
      </c>
      <c r="J45" s="16">
        <v>140136.18347826091</v>
      </c>
      <c r="K45" s="16">
        <v>116810.27173913051</v>
      </c>
      <c r="L45" s="16">
        <v>119759.7458695652</v>
      </c>
      <c r="M45" s="16">
        <v>130867.9973333333</v>
      </c>
      <c r="N45" s="16">
        <v>118316.1861363636</v>
      </c>
    </row>
    <row r="46" spans="1:14" x14ac:dyDescent="0.25">
      <c r="A46" s="95"/>
      <c r="B46" s="4" t="s">
        <v>5</v>
      </c>
      <c r="C46" s="16">
        <v>4279.5443402272631</v>
      </c>
      <c r="D46" s="16">
        <v>4461.2628399635296</v>
      </c>
      <c r="E46" s="16">
        <v>4915.4433177779592</v>
      </c>
      <c r="F46" s="16">
        <v>4969.3957871994653</v>
      </c>
      <c r="G46" s="16">
        <v>7669.3010483417647</v>
      </c>
      <c r="H46" s="16">
        <v>3959.7781535252911</v>
      </c>
      <c r="I46" s="16">
        <v>4052.44779914728</v>
      </c>
      <c r="J46" s="16">
        <v>6718.6110623161194</v>
      </c>
      <c r="K46" s="16">
        <v>4970.4565336459391</v>
      </c>
      <c r="L46" s="16">
        <v>5429.6992787256331</v>
      </c>
      <c r="M46" s="16">
        <v>6753.7176445375744</v>
      </c>
      <c r="N46" s="16">
        <v>4312.6580341061754</v>
      </c>
    </row>
    <row r="47" spans="1:14" ht="15" customHeight="1" x14ac:dyDescent="0.25">
      <c r="A47" s="95"/>
      <c r="B47" s="4" t="s">
        <v>9</v>
      </c>
      <c r="C47" s="16">
        <v>101298</v>
      </c>
      <c r="D47" s="16">
        <v>116087</v>
      </c>
      <c r="E47" s="16">
        <v>104339.2</v>
      </c>
      <c r="F47" s="16">
        <v>132803</v>
      </c>
      <c r="G47" s="16">
        <v>142266</v>
      </c>
      <c r="H47" s="16">
        <v>105482</v>
      </c>
      <c r="I47" s="16">
        <v>108425</v>
      </c>
      <c r="J47" s="16">
        <v>120000</v>
      </c>
      <c r="K47" s="16">
        <v>110332</v>
      </c>
      <c r="L47" s="16">
        <v>105358.04</v>
      </c>
      <c r="M47" s="16">
        <v>115000</v>
      </c>
      <c r="N47" s="16">
        <v>107543</v>
      </c>
    </row>
    <row r="48" spans="1:14" x14ac:dyDescent="0.25">
      <c r="A48" s="95"/>
      <c r="B48" s="4" t="s">
        <v>10</v>
      </c>
      <c r="C48" s="16">
        <v>120227.5</v>
      </c>
      <c r="D48" s="16">
        <v>134500</v>
      </c>
      <c r="E48" s="16">
        <v>127777</v>
      </c>
      <c r="F48" s="16">
        <v>156610</v>
      </c>
      <c r="G48" s="16">
        <v>179185.7</v>
      </c>
      <c r="H48" s="16">
        <v>121500</v>
      </c>
      <c r="I48" s="16">
        <v>129950</v>
      </c>
      <c r="J48" s="16">
        <v>158504</v>
      </c>
      <c r="K48" s="16">
        <v>131283</v>
      </c>
      <c r="L48" s="16">
        <v>135000</v>
      </c>
      <c r="M48" s="16">
        <v>146893</v>
      </c>
      <c r="N48" s="16">
        <v>129701.02</v>
      </c>
    </row>
    <row r="49" spans="1:14" ht="15" customHeight="1" x14ac:dyDescent="0.25">
      <c r="A49" s="86" t="s">
        <v>6</v>
      </c>
      <c r="B49" s="5" t="s">
        <v>3</v>
      </c>
      <c r="C49" s="17">
        <v>97234.404999999999</v>
      </c>
      <c r="D49" s="17">
        <v>108300</v>
      </c>
      <c r="E49" s="17">
        <v>98467.4</v>
      </c>
      <c r="F49" s="17">
        <v>123183</v>
      </c>
      <c r="G49" s="17">
        <v>139559</v>
      </c>
      <c r="H49" s="17">
        <v>84658.35</v>
      </c>
      <c r="I49" s="17">
        <v>98599.43</v>
      </c>
      <c r="J49" s="17">
        <v>125193.2</v>
      </c>
      <c r="K49" s="17">
        <v>93596</v>
      </c>
      <c r="L49" s="17">
        <v>99273</v>
      </c>
      <c r="M49" s="17">
        <v>109368.2</v>
      </c>
      <c r="N49" s="17">
        <v>97767.9</v>
      </c>
    </row>
    <row r="50" spans="1:14" x14ac:dyDescent="0.25">
      <c r="A50" s="86"/>
      <c r="B50" s="5" t="s">
        <v>4</v>
      </c>
      <c r="C50" s="17">
        <v>97639.492499999993</v>
      </c>
      <c r="D50" s="17">
        <v>108684.0616949152</v>
      </c>
      <c r="E50" s="17">
        <v>98773.891864406774</v>
      </c>
      <c r="F50" s="17">
        <v>123585.4442857143</v>
      </c>
      <c r="G50" s="17">
        <v>138749.06543478259</v>
      </c>
      <c r="H50" s="17">
        <v>85947.491111111129</v>
      </c>
      <c r="I50" s="17">
        <v>99282.800222222213</v>
      </c>
      <c r="J50" s="17">
        <v>125533.4473333333</v>
      </c>
      <c r="K50" s="17">
        <v>94444.498888888891</v>
      </c>
      <c r="L50" s="17">
        <v>99342.402666666647</v>
      </c>
      <c r="M50" s="17">
        <v>110285.9837777778</v>
      </c>
      <c r="N50" s="17">
        <v>98995.377209302344</v>
      </c>
    </row>
    <row r="51" spans="1:14" x14ac:dyDescent="0.25">
      <c r="A51" s="86"/>
      <c r="B51" s="5" t="s">
        <v>5</v>
      </c>
      <c r="C51" s="17">
        <v>5755.8538687141772</v>
      </c>
      <c r="D51" s="17">
        <v>4043.3948190283559</v>
      </c>
      <c r="E51" s="17">
        <v>4423.0163747287761</v>
      </c>
      <c r="F51" s="17">
        <v>4639.8366330871659</v>
      </c>
      <c r="G51" s="17">
        <v>8682.0126409961194</v>
      </c>
      <c r="H51" s="17">
        <v>5600.5937886560578</v>
      </c>
      <c r="I51" s="17">
        <v>4269.8742238009172</v>
      </c>
      <c r="J51" s="17">
        <v>6123.402650535375</v>
      </c>
      <c r="K51" s="17">
        <v>5198.691111728911</v>
      </c>
      <c r="L51" s="17">
        <v>5812.2494098629104</v>
      </c>
      <c r="M51" s="17">
        <v>6695.2161580830107</v>
      </c>
      <c r="N51" s="17">
        <v>5735.7896968982741</v>
      </c>
    </row>
    <row r="52" spans="1:14" ht="15" customHeight="1" x14ac:dyDescent="0.25">
      <c r="A52" s="86"/>
      <c r="B52" s="5" t="s">
        <v>9</v>
      </c>
      <c r="C52" s="17">
        <v>85548</v>
      </c>
      <c r="D52" s="17">
        <v>100925</v>
      </c>
      <c r="E52" s="17">
        <v>89035</v>
      </c>
      <c r="F52" s="17">
        <v>115000</v>
      </c>
      <c r="G52" s="17">
        <v>119214</v>
      </c>
      <c r="H52" s="17">
        <v>77012</v>
      </c>
      <c r="I52" s="17">
        <v>89993</v>
      </c>
      <c r="J52" s="17">
        <v>111870</v>
      </c>
      <c r="K52" s="17">
        <v>86198</v>
      </c>
      <c r="L52" s="17">
        <v>87770</v>
      </c>
      <c r="M52" s="17">
        <v>98253</v>
      </c>
      <c r="N52" s="17">
        <v>90651.4</v>
      </c>
    </row>
    <row r="53" spans="1:14" x14ac:dyDescent="0.25">
      <c r="A53" s="86"/>
      <c r="B53" s="5" t="s">
        <v>10</v>
      </c>
      <c r="C53" s="17">
        <v>113753</v>
      </c>
      <c r="D53" s="17">
        <v>120426</v>
      </c>
      <c r="E53" s="17">
        <v>108420</v>
      </c>
      <c r="F53" s="17">
        <v>135182.15</v>
      </c>
      <c r="G53" s="17">
        <v>163950.29999999999</v>
      </c>
      <c r="H53" s="17">
        <v>105000</v>
      </c>
      <c r="I53" s="17">
        <v>110000</v>
      </c>
      <c r="J53" s="17">
        <v>142055</v>
      </c>
      <c r="K53" s="17">
        <v>113001.9</v>
      </c>
      <c r="L53" s="17">
        <v>120000</v>
      </c>
      <c r="M53" s="17">
        <v>130035</v>
      </c>
      <c r="N53" s="17">
        <v>119937.18</v>
      </c>
    </row>
    <row r="54" spans="1:14" ht="15" customHeight="1" x14ac:dyDescent="0.25">
      <c r="A54" s="95" t="s">
        <v>7</v>
      </c>
      <c r="B54" s="4" t="s">
        <v>3</v>
      </c>
      <c r="C54" s="16">
        <v>121335.015</v>
      </c>
      <c r="D54" s="16">
        <v>106995.87</v>
      </c>
      <c r="E54" s="16">
        <v>114838.87</v>
      </c>
      <c r="F54" s="16">
        <v>156893.5</v>
      </c>
      <c r="G54" s="16">
        <v>112532.7</v>
      </c>
      <c r="H54" s="16">
        <v>103757.16499999999</v>
      </c>
      <c r="I54" s="16">
        <v>116223.9</v>
      </c>
      <c r="J54" s="16">
        <v>116727</v>
      </c>
      <c r="K54" s="16">
        <v>109007.3</v>
      </c>
      <c r="L54" s="16">
        <v>110314</v>
      </c>
      <c r="M54" s="16">
        <v>119112.6</v>
      </c>
      <c r="N54" s="16">
        <v>113461</v>
      </c>
    </row>
    <row r="55" spans="1:14" x14ac:dyDescent="0.25">
      <c r="A55" s="95"/>
      <c r="B55" s="4" t="s">
        <v>4</v>
      </c>
      <c r="C55" s="16">
        <v>120863.13</v>
      </c>
      <c r="D55" s="16">
        <v>107866.0936842105</v>
      </c>
      <c r="E55" s="16">
        <v>115345.2775</v>
      </c>
      <c r="F55" s="16">
        <v>156372.6638888889</v>
      </c>
      <c r="G55" s="16">
        <v>112919.8226666667</v>
      </c>
      <c r="H55" s="16">
        <v>103793.4731818182</v>
      </c>
      <c r="I55" s="16">
        <v>115382.73244444439</v>
      </c>
      <c r="J55" s="16">
        <v>114685.4966666667</v>
      </c>
      <c r="K55" s="16">
        <v>109670.4735555556</v>
      </c>
      <c r="L55" s="16">
        <v>111891.106</v>
      </c>
      <c r="M55" s="16">
        <v>120619.59837209299</v>
      </c>
      <c r="N55" s="16">
        <v>113938.2842857143</v>
      </c>
    </row>
    <row r="56" spans="1:14" x14ac:dyDescent="0.25">
      <c r="A56" s="95"/>
      <c r="B56" s="4" t="s">
        <v>5</v>
      </c>
      <c r="C56" s="16">
        <v>3163.5480754257292</v>
      </c>
      <c r="D56" s="16">
        <v>3621.8468736142599</v>
      </c>
      <c r="E56" s="16">
        <v>3395.240421248142</v>
      </c>
      <c r="F56" s="16">
        <v>8909.9160596843121</v>
      </c>
      <c r="G56" s="16">
        <v>4646.8322005511536</v>
      </c>
      <c r="H56" s="16">
        <v>3220.6152181061011</v>
      </c>
      <c r="I56" s="16">
        <v>4779.4531142381447</v>
      </c>
      <c r="J56" s="16">
        <v>5056.8450466858176</v>
      </c>
      <c r="K56" s="16">
        <v>3984.8486875106391</v>
      </c>
      <c r="L56" s="16">
        <v>4863.5474836109306</v>
      </c>
      <c r="M56" s="16">
        <v>4561.9718257208797</v>
      </c>
      <c r="N56" s="16">
        <v>3085.7731232293481</v>
      </c>
    </row>
    <row r="57" spans="1:14" ht="15" customHeight="1" x14ac:dyDescent="0.25">
      <c r="A57" s="95"/>
      <c r="B57" s="4" t="s">
        <v>9</v>
      </c>
      <c r="C57" s="16">
        <v>115453</v>
      </c>
      <c r="D57" s="16">
        <v>101627.87</v>
      </c>
      <c r="E57" s="16">
        <v>108750</v>
      </c>
      <c r="F57" s="16">
        <v>129089</v>
      </c>
      <c r="G57" s="16">
        <v>105262.14</v>
      </c>
      <c r="H57" s="16">
        <v>93441</v>
      </c>
      <c r="I57" s="16">
        <v>103737</v>
      </c>
      <c r="J57" s="16">
        <v>103300</v>
      </c>
      <c r="K57" s="16">
        <v>98088</v>
      </c>
      <c r="L57" s="16">
        <v>100639</v>
      </c>
      <c r="M57" s="16">
        <v>111777.71</v>
      </c>
      <c r="N57" s="16">
        <v>109609</v>
      </c>
    </row>
    <row r="58" spans="1:14" x14ac:dyDescent="0.25">
      <c r="A58" s="95"/>
      <c r="B58" s="4" t="s">
        <v>10</v>
      </c>
      <c r="C58" s="16">
        <v>130174</v>
      </c>
      <c r="D58" s="16">
        <v>118000</v>
      </c>
      <c r="E58" s="16">
        <v>124027.19</v>
      </c>
      <c r="F58" s="16">
        <v>174505</v>
      </c>
      <c r="G58" s="16">
        <v>124485</v>
      </c>
      <c r="H58" s="16">
        <v>110326.87</v>
      </c>
      <c r="I58" s="16">
        <v>122809.17</v>
      </c>
      <c r="J58" s="16">
        <v>123637</v>
      </c>
      <c r="K58" s="16">
        <v>118981</v>
      </c>
      <c r="L58" s="16">
        <v>125000</v>
      </c>
      <c r="M58" s="16">
        <v>131819</v>
      </c>
      <c r="N58" s="16">
        <v>123116</v>
      </c>
    </row>
    <row r="59" spans="1:14" ht="15" customHeight="1" x14ac:dyDescent="0.25">
      <c r="A59" s="86" t="s">
        <v>8</v>
      </c>
      <c r="B59" s="5" t="s">
        <v>3</v>
      </c>
      <c r="C59" s="17">
        <v>-23435</v>
      </c>
      <c r="D59" s="17">
        <v>300</v>
      </c>
      <c r="E59" s="17">
        <v>-17243</v>
      </c>
      <c r="F59" s="17">
        <v>-34519.294999999998</v>
      </c>
      <c r="G59" s="17">
        <v>24651</v>
      </c>
      <c r="H59" s="17">
        <v>-18603</v>
      </c>
      <c r="I59" s="17">
        <v>-16769.16</v>
      </c>
      <c r="J59" s="17">
        <v>10813</v>
      </c>
      <c r="K59" s="17">
        <v>-15058.84</v>
      </c>
      <c r="L59" s="17">
        <v>-12313.8</v>
      </c>
      <c r="M59" s="17">
        <v>-10687.7</v>
      </c>
      <c r="N59" s="17">
        <v>-16240.1</v>
      </c>
    </row>
    <row r="60" spans="1:14" x14ac:dyDescent="0.25">
      <c r="A60" s="86"/>
      <c r="B60" s="5" t="s">
        <v>4</v>
      </c>
      <c r="C60" s="17">
        <v>-23216.292068965511</v>
      </c>
      <c r="D60" s="17">
        <v>570.69157894736861</v>
      </c>
      <c r="E60" s="17">
        <v>-16612.37807017544</v>
      </c>
      <c r="F60" s="17">
        <v>-32861.507037037038</v>
      </c>
      <c r="G60" s="17">
        <v>25588.81818181818</v>
      </c>
      <c r="H60" s="17">
        <v>-18008.54022727273</v>
      </c>
      <c r="I60" s="17">
        <v>-16476.648863636361</v>
      </c>
      <c r="J60" s="17">
        <v>10506.84627906977</v>
      </c>
      <c r="K60" s="17">
        <v>-15155.62931818182</v>
      </c>
      <c r="L60" s="17">
        <v>-12471.19272727273</v>
      </c>
      <c r="M60" s="17">
        <v>-10112.857674418599</v>
      </c>
      <c r="N60" s="17">
        <v>-15030.633571428571</v>
      </c>
    </row>
    <row r="61" spans="1:14" x14ac:dyDescent="0.25">
      <c r="A61" s="86"/>
      <c r="B61" s="5" t="s">
        <v>5</v>
      </c>
      <c r="C61" s="17">
        <v>5302.414048019471</v>
      </c>
      <c r="D61" s="17">
        <v>5342.0943829880816</v>
      </c>
      <c r="E61" s="17">
        <v>6470.9646421604612</v>
      </c>
      <c r="F61" s="17">
        <v>8541.7033951457179</v>
      </c>
      <c r="G61" s="17">
        <v>11685.412536485501</v>
      </c>
      <c r="H61" s="17">
        <v>5705.4456504431282</v>
      </c>
      <c r="I61" s="17">
        <v>6416.5493443338219</v>
      </c>
      <c r="J61" s="17">
        <v>5558.8414366497627</v>
      </c>
      <c r="K61" s="17">
        <v>6300.6200142951593</v>
      </c>
      <c r="L61" s="17">
        <v>4794.0248325832599</v>
      </c>
      <c r="M61" s="17">
        <v>7466.1745914082212</v>
      </c>
      <c r="N61" s="17">
        <v>6199.3274146950307</v>
      </c>
    </row>
    <row r="62" spans="1:14" x14ac:dyDescent="0.25">
      <c r="A62" s="86"/>
      <c r="B62" s="5" t="s">
        <v>9</v>
      </c>
      <c r="C62" s="17">
        <v>-35388</v>
      </c>
      <c r="D62" s="17">
        <v>-13862.24</v>
      </c>
      <c r="E62" s="17">
        <v>-31660</v>
      </c>
      <c r="F62" s="17">
        <v>-51375.43</v>
      </c>
      <c r="G62" s="17">
        <v>4232.09</v>
      </c>
      <c r="H62" s="17">
        <v>-29720</v>
      </c>
      <c r="I62" s="17">
        <v>-26396</v>
      </c>
      <c r="J62" s="17">
        <v>-1309.54</v>
      </c>
      <c r="K62" s="17">
        <v>-32783</v>
      </c>
      <c r="L62" s="17">
        <v>-26486.240000000002</v>
      </c>
      <c r="M62" s="17">
        <v>-30000</v>
      </c>
      <c r="N62" s="17">
        <v>-24916</v>
      </c>
    </row>
    <row r="63" spans="1:14" ht="15.75" thickBot="1" x14ac:dyDescent="0.3">
      <c r="A63" s="87"/>
      <c r="B63" s="6" t="s">
        <v>10</v>
      </c>
      <c r="C63" s="18">
        <v>-8184</v>
      </c>
      <c r="D63" s="18">
        <v>13784</v>
      </c>
      <c r="E63" s="18">
        <v>-5</v>
      </c>
      <c r="F63" s="18">
        <v>-5695</v>
      </c>
      <c r="G63" s="18">
        <v>54126.7</v>
      </c>
      <c r="H63" s="18">
        <v>-2054</v>
      </c>
      <c r="I63" s="18">
        <v>-3512</v>
      </c>
      <c r="J63" s="18">
        <v>23596</v>
      </c>
      <c r="K63" s="18">
        <v>0</v>
      </c>
      <c r="L63" s="18">
        <v>-728.47</v>
      </c>
      <c r="M63" s="18">
        <v>7840</v>
      </c>
      <c r="N63" s="18">
        <v>2117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CK89"/>
  <sheetViews>
    <sheetView showGridLines="0" tabSelected="1" zoomScaleNormal="100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E11" sqref="E11:G11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7109375" style="24" customWidth="1"/>
    <col min="5" max="89" width="11.7109375" style="24" customWidth="1"/>
    <col min="90" max="16384" width="9.140625" style="24"/>
  </cols>
  <sheetData>
    <row r="7" spans="2:89" ht="15.75" thickBot="1" x14ac:dyDescent="0.3">
      <c r="G7" s="47" t="s">
        <v>28</v>
      </c>
    </row>
    <row r="8" spans="2:89" ht="15.75" thickBot="1" x14ac:dyDescent="0.3">
      <c r="B8" s="63" t="s">
        <v>18</v>
      </c>
      <c r="C8" s="64"/>
      <c r="D8" s="64"/>
      <c r="E8" s="64"/>
      <c r="F8" s="64"/>
      <c r="G8" s="65"/>
    </row>
    <row r="9" spans="2:89" x14ac:dyDescent="0.25">
      <c r="B9" s="80" t="s">
        <v>16</v>
      </c>
      <c r="C9" s="81"/>
      <c r="D9" s="81"/>
      <c r="E9" s="74" t="s">
        <v>11</v>
      </c>
      <c r="F9" s="74"/>
      <c r="G9" s="75"/>
    </row>
    <row r="10" spans="2:89" x14ac:dyDescent="0.25">
      <c r="B10" s="82" t="s">
        <v>15</v>
      </c>
      <c r="C10" s="83"/>
      <c r="D10" s="83"/>
      <c r="E10" s="76" t="s">
        <v>3</v>
      </c>
      <c r="F10" s="76"/>
      <c r="G10" s="77"/>
    </row>
    <row r="11" spans="2:89" ht="15.75" thickBot="1" x14ac:dyDescent="0.3">
      <c r="B11" s="84" t="s">
        <v>29</v>
      </c>
      <c r="C11" s="85"/>
      <c r="D11" s="85"/>
      <c r="E11" s="78">
        <v>46174</v>
      </c>
      <c r="F11" s="78"/>
      <c r="G11" s="79"/>
    </row>
    <row r="12" spans="2:89" x14ac:dyDescent="0.25">
      <c r="J12" s="48"/>
    </row>
    <row r="13" spans="2:89" ht="15.75" thickBot="1" x14ac:dyDescent="0.3"/>
    <row r="14" spans="2:89" ht="18.75" customHeight="1" outlineLevel="1" thickBot="1" x14ac:dyDescent="0.3">
      <c r="C14" s="66" t="str">
        <f>IF($E$9="","Selecione uma variável acima",$E$9)</f>
        <v>Arrecadação das Receitas Federais</v>
      </c>
      <c r="D14" s="67"/>
      <c r="E14" s="67"/>
      <c r="F14" s="68"/>
      <c r="G14" s="66" t="str">
        <f>IF($E$10="","Selecione uma estatística acima",$E$10)</f>
        <v>Mediana</v>
      </c>
      <c r="H14" s="68"/>
      <c r="I14" s="48"/>
      <c r="J14" s="48"/>
      <c r="M14" s="49"/>
    </row>
    <row r="15" spans="2:89" ht="16.5" thickBot="1" x14ac:dyDescent="0.3">
      <c r="C15" s="69" t="s">
        <v>14</v>
      </c>
      <c r="D15" s="70"/>
      <c r="E15" s="25">
        <f>D16</f>
        <v>46174</v>
      </c>
      <c r="F15" s="25">
        <f>EDATE(E15,1)</f>
        <v>46204</v>
      </c>
      <c r="G15" s="25">
        <f t="shared" ref="G15:AO15" si="0">EDATE(F15,1)</f>
        <v>46235</v>
      </c>
      <c r="H15" s="25">
        <f t="shared" si="0"/>
        <v>46266</v>
      </c>
      <c r="I15" s="25">
        <f t="shared" si="0"/>
        <v>46296</v>
      </c>
      <c r="J15" s="25">
        <f t="shared" si="0"/>
        <v>46327</v>
      </c>
      <c r="K15" s="25">
        <f t="shared" si="0"/>
        <v>46357</v>
      </c>
      <c r="L15" s="25">
        <f t="shared" si="0"/>
        <v>46388</v>
      </c>
      <c r="M15" s="25">
        <f t="shared" si="0"/>
        <v>46419</v>
      </c>
      <c r="N15" s="25">
        <f t="shared" si="0"/>
        <v>46447</v>
      </c>
      <c r="O15" s="25">
        <f t="shared" si="0"/>
        <v>46478</v>
      </c>
      <c r="P15" s="25">
        <f t="shared" si="0"/>
        <v>46508</v>
      </c>
      <c r="Q15" s="25">
        <f t="shared" si="0"/>
        <v>46539</v>
      </c>
      <c r="R15" s="25">
        <f t="shared" si="0"/>
        <v>46569</v>
      </c>
      <c r="S15" s="25">
        <f t="shared" si="0"/>
        <v>46600</v>
      </c>
      <c r="T15" s="25">
        <f t="shared" si="0"/>
        <v>46631</v>
      </c>
      <c r="U15" s="25">
        <f t="shared" si="0"/>
        <v>46661</v>
      </c>
      <c r="V15" s="25">
        <f t="shared" si="0"/>
        <v>46692</v>
      </c>
      <c r="W15" s="25">
        <f t="shared" si="0"/>
        <v>46722</v>
      </c>
      <c r="X15" s="25">
        <f t="shared" si="0"/>
        <v>46753</v>
      </c>
      <c r="Y15" s="25">
        <f t="shared" si="0"/>
        <v>46784</v>
      </c>
      <c r="Z15" s="25">
        <f t="shared" si="0"/>
        <v>46813</v>
      </c>
      <c r="AA15" s="25">
        <f t="shared" si="0"/>
        <v>46844</v>
      </c>
      <c r="AB15" s="25">
        <f t="shared" si="0"/>
        <v>46874</v>
      </c>
      <c r="AC15" s="25">
        <f t="shared" si="0"/>
        <v>46905</v>
      </c>
      <c r="AD15" s="25">
        <f t="shared" si="0"/>
        <v>46935</v>
      </c>
      <c r="AE15" s="25">
        <f t="shared" si="0"/>
        <v>46966</v>
      </c>
      <c r="AF15" s="25">
        <f t="shared" si="0"/>
        <v>46997</v>
      </c>
      <c r="AG15" s="25">
        <f t="shared" si="0"/>
        <v>47027</v>
      </c>
      <c r="AH15" s="25">
        <f t="shared" si="0"/>
        <v>47058</v>
      </c>
      <c r="AI15" s="25">
        <f t="shared" si="0"/>
        <v>47088</v>
      </c>
      <c r="AJ15" s="25">
        <f t="shared" si="0"/>
        <v>47119</v>
      </c>
      <c r="AK15" s="25">
        <f t="shared" si="0"/>
        <v>47150</v>
      </c>
      <c r="AL15" s="25">
        <f t="shared" si="0"/>
        <v>47178</v>
      </c>
      <c r="AM15" s="25">
        <f t="shared" si="0"/>
        <v>47209</v>
      </c>
      <c r="AN15" s="25">
        <f t="shared" si="0"/>
        <v>47239</v>
      </c>
      <c r="AO15" s="25">
        <f t="shared" si="0"/>
        <v>47270</v>
      </c>
      <c r="AP15" s="25">
        <f t="shared" ref="AP15" si="1">EDATE(AO15,1)</f>
        <v>47300</v>
      </c>
      <c r="AQ15" s="25">
        <f t="shared" ref="AQ15" si="2">EDATE(AP15,1)</f>
        <v>47331</v>
      </c>
      <c r="AR15" s="25">
        <f t="shared" ref="AR15" si="3">EDATE(AQ15,1)</f>
        <v>47362</v>
      </c>
      <c r="AS15" s="25">
        <f t="shared" ref="AS15" si="4">EDATE(AR15,1)</f>
        <v>47392</v>
      </c>
      <c r="AT15" s="25">
        <f t="shared" ref="AT15" si="5">EDATE(AS15,1)</f>
        <v>47423</v>
      </c>
      <c r="AU15" s="25">
        <f t="shared" ref="AU15" si="6">EDATE(AT15,1)</f>
        <v>47453</v>
      </c>
      <c r="AV15" s="25">
        <f t="shared" ref="AV15" si="7">EDATE(AU15,1)</f>
        <v>47484</v>
      </c>
      <c r="AW15" s="25">
        <f t="shared" ref="AW15" si="8">EDATE(AV15,1)</f>
        <v>47515</v>
      </c>
      <c r="AX15" s="25">
        <f t="shared" ref="AX15" si="9">EDATE(AW15,1)</f>
        <v>47543</v>
      </c>
      <c r="AY15" s="25">
        <f t="shared" ref="AY15" si="10">EDATE(AX15,1)</f>
        <v>47574</v>
      </c>
      <c r="AZ15" s="25">
        <f t="shared" ref="AZ15" si="11">EDATE(AY15,1)</f>
        <v>47604</v>
      </c>
      <c r="BA15" s="25">
        <f t="shared" ref="BA15" si="12">EDATE(AZ15,1)</f>
        <v>47635</v>
      </c>
      <c r="BB15" s="25">
        <f t="shared" ref="BB15" si="13">EDATE(BA15,1)</f>
        <v>47665</v>
      </c>
      <c r="BC15" s="25">
        <f t="shared" ref="BC15" si="14">EDATE(BB15,1)</f>
        <v>47696</v>
      </c>
      <c r="BD15" s="25">
        <f t="shared" ref="BD15" si="15">EDATE(BC15,1)</f>
        <v>47727</v>
      </c>
      <c r="BE15" s="25">
        <f t="shared" ref="BE15" si="16">EDATE(BD15,1)</f>
        <v>47757</v>
      </c>
      <c r="BF15" s="25">
        <f t="shared" ref="BF15" si="17">EDATE(BE15,1)</f>
        <v>47788</v>
      </c>
      <c r="BG15" s="25">
        <f t="shared" ref="BG15" si="18">EDATE(BF15,1)</f>
        <v>47818</v>
      </c>
      <c r="BH15" s="25">
        <f t="shared" ref="BH15" si="19">EDATE(BG15,1)</f>
        <v>47849</v>
      </c>
      <c r="BI15" s="25">
        <f t="shared" ref="BI15" si="20">EDATE(BH15,1)</f>
        <v>47880</v>
      </c>
      <c r="BJ15" s="25">
        <f t="shared" ref="BJ15" si="21">EDATE(BI15,1)</f>
        <v>47908</v>
      </c>
      <c r="BK15" s="25">
        <f t="shared" ref="BK15" si="22">EDATE(BJ15,1)</f>
        <v>47939</v>
      </c>
      <c r="BL15" s="25">
        <f t="shared" ref="BL15" si="23">EDATE(BK15,1)</f>
        <v>47969</v>
      </c>
      <c r="BM15" s="25">
        <f t="shared" ref="BM15" si="24">EDATE(BL15,1)</f>
        <v>48000</v>
      </c>
      <c r="BN15" s="25">
        <f t="shared" ref="BN15" si="25">EDATE(BM15,1)</f>
        <v>48030</v>
      </c>
      <c r="BO15" s="25">
        <f t="shared" ref="BO15" si="26">EDATE(BN15,1)</f>
        <v>48061</v>
      </c>
      <c r="BP15" s="25">
        <f t="shared" ref="BP15" si="27">EDATE(BO15,1)</f>
        <v>48092</v>
      </c>
      <c r="BQ15" s="25">
        <f t="shared" ref="BQ15" si="28">EDATE(BP15,1)</f>
        <v>48122</v>
      </c>
      <c r="BR15" s="25">
        <f t="shared" ref="BR15" si="29">EDATE(BQ15,1)</f>
        <v>48153</v>
      </c>
      <c r="BS15" s="25">
        <f t="shared" ref="BS15" si="30">EDATE(BR15,1)</f>
        <v>48183</v>
      </c>
      <c r="BT15" s="25">
        <f t="shared" ref="BT15" si="31">EDATE(BS15,1)</f>
        <v>48214</v>
      </c>
      <c r="BU15" s="25">
        <f t="shared" ref="BU15" si="32">EDATE(BT15,1)</f>
        <v>48245</v>
      </c>
      <c r="BV15" s="25">
        <f t="shared" ref="BV15" si="33">EDATE(BU15,1)</f>
        <v>48274</v>
      </c>
      <c r="BW15" s="25">
        <f t="shared" ref="BW15:BX15" si="34">EDATE(BV15,1)</f>
        <v>48305</v>
      </c>
      <c r="BX15" s="25">
        <f t="shared" si="34"/>
        <v>48335</v>
      </c>
      <c r="BY15" s="25">
        <f t="shared" ref="BY15" si="35">EDATE(BX15,1)</f>
        <v>48366</v>
      </c>
      <c r="BZ15" s="25">
        <f t="shared" ref="BZ15" si="36">EDATE(BY15,1)</f>
        <v>48396</v>
      </c>
      <c r="CA15" s="25">
        <f t="shared" ref="CA15" si="37">EDATE(BZ15,1)</f>
        <v>48427</v>
      </c>
      <c r="CB15" s="25">
        <f t="shared" ref="CB15" si="38">EDATE(CA15,1)</f>
        <v>48458</v>
      </c>
      <c r="CC15" s="25">
        <f t="shared" ref="CC15" si="39">EDATE(CB15,1)</f>
        <v>48488</v>
      </c>
      <c r="CD15" s="25">
        <f t="shared" ref="CD15" si="40">EDATE(CC15,1)</f>
        <v>48519</v>
      </c>
      <c r="CE15" s="25">
        <f t="shared" ref="CE15" si="41">EDATE(CD15,1)</f>
        <v>48549</v>
      </c>
      <c r="CF15" s="25">
        <f t="shared" ref="CF15" si="42">EDATE(CE15,1)</f>
        <v>48580</v>
      </c>
      <c r="CG15" s="25">
        <f t="shared" ref="CG15" si="43">EDATE(CF15,1)</f>
        <v>48611</v>
      </c>
      <c r="CH15" s="25">
        <f t="shared" ref="CH15" si="44">EDATE(CG15,1)</f>
        <v>48639</v>
      </c>
      <c r="CI15" s="25">
        <f t="shared" ref="CI15:CK15" si="45">EDATE(CH15,1)</f>
        <v>48670</v>
      </c>
      <c r="CJ15" s="25">
        <f t="shared" ref="CJ15" si="46">EDATE(CI15,1)</f>
        <v>48700</v>
      </c>
      <c r="CK15" s="25">
        <f t="shared" si="45"/>
        <v>48731</v>
      </c>
    </row>
    <row r="16" spans="2:89" ht="18.75" customHeight="1" thickBot="1" x14ac:dyDescent="0.3">
      <c r="C16" s="71" t="s">
        <v>30</v>
      </c>
      <c r="D16" s="25">
        <f>E11</f>
        <v>46174</v>
      </c>
      <c r="E16" s="27">
        <f ca="1">IF($D16&gt;=DATE(2022,7,1),IFERROR(INDIRECT("'"&amp;TEXT($D16,"mmm")&amp;YEAR($D16)&amp;"'!"&amp;"C"&amp;VLOOKUP($C$14,parametros!$B$26:$C$33,2,0)-1+MATCH($G$14,parametros!$E$6:$E$10,0)),""),IFERROR(INDIRECT("'"&amp;TEXT($D16,"mmm")&amp;YEAR($D16)&amp;"'!"&amp;"C"&amp;VLOOKUP($C$14,parametros!$B$37:$C$41,2,0)-1+MATCH($G$14,parametros!$E$6:$E$10,0)),""))</f>
        <v>250454.71</v>
      </c>
      <c r="F16" s="27">
        <f ca="1">IF($D16&gt;=DATE(2022,7,1),IFERROR(INDIRECT("'"&amp;TEXT($D16,"mmm")&amp;YEAR($D16)&amp;"'!"&amp;"D"&amp;VLOOKUP($C$14,parametros!$B$26:$C$33,2,0)-1+MATCH($G$14,parametros!$E$6:$E$10,0)),""),IFERROR(INDIRECT("'"&amp;TEXT($D16,"mmm")&amp;YEAR($D16)&amp;"'!"&amp;"D"&amp;VLOOKUP($C$14,parametros!$B$37:$C$41,2,0)-1+MATCH($G$14,parametros!$E$6:$E$10,0)),""))</f>
        <v>271860.24</v>
      </c>
      <c r="G16" s="27">
        <f ca="1">IF($D16&gt;=DATE(2022,7,1),IFERROR(INDIRECT("'"&amp;TEXT($D16,"mmm")&amp;YEAR($D16)&amp;"'!"&amp;"E"&amp;VLOOKUP($C$14,parametros!$B$26:$C$33,2,0)-1+MATCH($G$14,parametros!$E$6:$E$10,0)),""),IFERROR(INDIRECT("'"&amp;TEXT($D16,"mmm")&amp;YEAR($D16)&amp;"'!"&amp;"E"&amp;VLOOKUP($C$14,parametros!$B$37:$C$41,2,0)-1+MATCH($G$14,parametros!$E$6:$E$10,0)),""))</f>
        <v>237376.35</v>
      </c>
      <c r="H16" s="27">
        <f ca="1">IF($D16&gt;=DATE(2022,7,1),IFERROR(INDIRECT("'"&amp;TEXT($D16,"mmm")&amp;YEAR($D16)&amp;"'!"&amp;"F"&amp;VLOOKUP($C$14,parametros!$B$26:$C$33,2,0)-1+MATCH($G$14,parametros!$E$6:$E$10,0)),""),IFERROR(INDIRECT("'"&amp;TEXT($D16,"mmm")&amp;YEAR($D16)&amp;"'!"&amp;"F"&amp;VLOOKUP($C$14,parametros!$B$37:$C$41,2,0)-1+MATCH($G$14,parametros!$E$6:$E$10,0)),""))</f>
        <v>239038.9</v>
      </c>
      <c r="I16" s="27">
        <f ca="1">IF($D16&gt;=DATE(2022,7,1),IFERROR(INDIRECT("'"&amp;TEXT($D16,"mmm")&amp;YEAR($D16)&amp;"'!"&amp;"G"&amp;VLOOKUP($C$14,parametros!$B$26:$C$33,2,0)-1+MATCH($G$14,parametros!$E$6:$E$10,0)),""),IFERROR(INDIRECT("'"&amp;TEXT($D16,"mmm")&amp;YEAR($D16)&amp;"'!"&amp;"G"&amp;VLOOKUP($C$14,parametros!$B$37:$C$41,2,0)-1+MATCH($G$14,parametros!$E$6:$E$10,0)),""))</f>
        <v>286726.25</v>
      </c>
      <c r="J16" s="27">
        <f ca="1">IF($D16&gt;=DATE(2022,7,1),IFERROR(INDIRECT("'"&amp;TEXT($D16,"mmm")&amp;YEAR($D16)&amp;"'!"&amp;"H"&amp;VLOOKUP($C$14,parametros!$B$26:$C$33,2,0)-1+MATCH($G$14,parametros!$E$6:$E$10,0)),""),IFERROR(INDIRECT("'"&amp;TEXT($D16,"mmm")&amp;YEAR($D16)&amp;"'!"&amp;"H"&amp;VLOOKUP($C$14,parametros!$B$37:$C$41,2,0)-1+MATCH($G$14,parametros!$E$6:$E$10,0)),""))</f>
        <v>246416</v>
      </c>
      <c r="K16" s="27">
        <f ca="1">IF($D16&gt;=DATE(2022,7,1),IFERROR(INDIRECT("'"&amp;TEXT($D16,"mmm")&amp;YEAR($D16)&amp;"'!"&amp;"I"&amp;VLOOKUP($C$14,parametros!$B$26:$C$33,2,0)-1+MATCH($G$14,parametros!$E$6:$E$10,0)),""),IFERROR(INDIRECT("'"&amp;TEXT($D16,"mmm")&amp;YEAR($D16)&amp;"'!"&amp;"I"&amp;VLOOKUP($C$14,parametros!$B$37:$C$41,2,0)-1+MATCH($G$14,parametros!$E$6:$E$10,0)),""))</f>
        <v>322637.98499999999</v>
      </c>
      <c r="L16" s="27">
        <f ca="1">IF($D16&gt;=DATE(2022,7,1),IFERROR(INDIRECT("'"&amp;TEXT($D16,"mmm")&amp;YEAR($D16)&amp;"'!"&amp;"J"&amp;VLOOKUP($C$14,parametros!$B$26:$C$33,2,0)-1+MATCH($G$14,parametros!$E$6:$E$10,0)),""),IFERROR(INDIRECT("'"&amp;TEXT($D16,"mmm")&amp;YEAR($D16)&amp;"'!"&amp;"J"&amp;VLOOKUP($C$14,parametros!$B$37:$C$41,2,0)-1+MATCH($G$14,parametros!$E$6:$E$10,0)),""))</f>
        <v>347860</v>
      </c>
      <c r="M16" s="27">
        <f ca="1">IF($D16&gt;=DATE(2022,7,1),IFERROR(INDIRECT("'"&amp;TEXT($D16,"mmm")&amp;YEAR($D16)&amp;"'!"&amp;"K"&amp;VLOOKUP($C$14,parametros!$B$26:$C$33,2,0)-1+MATCH($G$14,parametros!$E$6:$E$10,0)),""),IFERROR(INDIRECT("'"&amp;TEXT($D16,"mmm")&amp;YEAR($D16)&amp;"'!"&amp;"K"&amp;VLOOKUP($C$14,parametros!$B$37:$C$41,2,0)-1+MATCH($G$14,parametros!$E$6:$E$10,0)),""))</f>
        <v>238179.9</v>
      </c>
      <c r="N16" s="27">
        <f ca="1">IF($D16&gt;=DATE(2022,7,1),IFERROR(INDIRECT("'"&amp;TEXT($D16,"mmm")&amp;YEAR($D16)&amp;"'!"&amp;"L"&amp;VLOOKUP($C$14,parametros!$B$26:$C$33,2,0)-1+MATCH($G$14,parametros!$E$6:$E$10,0)),""),IFERROR(INDIRECT("'"&amp;TEXT($D16,"mmm")&amp;YEAR($D16)&amp;"'!"&amp;"L"&amp;VLOOKUP($C$14,parametros!$B$37:$C$41,2,0)-1+MATCH($G$14,parametros!$E$6:$E$10,0)),""))</f>
        <v>247916.78</v>
      </c>
      <c r="O16" s="27">
        <f ca="1">IF($D16&gt;=DATE(2022,7,1),IFERROR(INDIRECT("'"&amp;TEXT($D16,"mmm")&amp;YEAR($D16)&amp;"'!"&amp;"M"&amp;VLOOKUP($C$14,parametros!$B$26:$C$33,2,0)-1+MATCH($G$14,parametros!$E$6:$E$10,0)),""),IFERROR(INDIRECT("'"&amp;TEXT($D16,"mmm")&amp;YEAR($D16)&amp;"'!"&amp;"M"&amp;VLOOKUP($C$14,parametros!$B$37:$C$41,2,0)-1+MATCH($G$14,parametros!$E$6:$E$10,0)),""))</f>
        <v>291723.65000000002</v>
      </c>
      <c r="P16" s="27">
        <f ca="1">IF($D16&gt;=DATE(2022,7,1),IFERROR(INDIRECT("'"&amp;TEXT($D16,"mmm")&amp;YEAR($D16)&amp;"'!"&amp;"N"&amp;VLOOKUP($C$14,parametros!$B$26:$C$33,2,0)-1+MATCH($G$14,parametros!$E$6:$E$10,0)),""),IFERROR(INDIRECT("'"&amp;TEXT($D16,"mmm")&amp;YEAR($D16)&amp;"'!"&amp;"N"&amp;VLOOKUP($C$14,parametros!$B$37:$C$41,2,0)-1+MATCH($G$14,parametros!$E$6:$E$10,0)),""))</f>
        <v>267092.71500000003</v>
      </c>
      <c r="Q16" s="50"/>
      <c r="R16" s="50"/>
      <c r="S16" s="50"/>
      <c r="T16" s="51"/>
      <c r="U16" s="50"/>
      <c r="V16" s="50"/>
      <c r="W16" s="50"/>
      <c r="X16" s="50"/>
      <c r="Y16" s="51"/>
      <c r="Z16" s="50"/>
      <c r="AA16" s="50"/>
      <c r="AB16" s="52"/>
      <c r="AC16" s="53"/>
      <c r="AD16" s="52"/>
      <c r="AE16" s="52"/>
      <c r="AF16" s="52"/>
      <c r="AG16" s="52"/>
      <c r="AH16" s="53"/>
      <c r="AI16" s="52"/>
      <c r="AJ16" s="52"/>
      <c r="AK16" s="52"/>
      <c r="AL16" s="52"/>
      <c r="AM16" s="53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</row>
    <row r="17" spans="3:89" ht="15.75" customHeight="1" thickBot="1" x14ac:dyDescent="0.3">
      <c r="C17" s="72"/>
      <c r="D17" s="25">
        <f>EDATE(D16,1)</f>
        <v>46204</v>
      </c>
      <c r="E17" s="50"/>
      <c r="F17" s="27" t="str">
        <f ca="1">IF($D17&gt;=DATE(2022,7,1),IFERROR(INDIRECT("'"&amp;TEXT($D17,"mmm")&amp;YEAR($D17)&amp;"'!"&amp;"C"&amp;VLOOKUP($C$14,parametros!$B$26:$C$33,2,0)-1+MATCH($G$14,parametros!$E$6:$E$10,0)),""),IFERROR(INDIRECT("'"&amp;TEXT($D17,"mmm")&amp;YEAR($D17)&amp;"'!"&amp;"C"&amp;VLOOKUP($C$14,parametros!$B$37:$C$41,2,0)-1+MATCH($G$14,parametros!$E$6:$E$10,0)),""))</f>
        <v/>
      </c>
      <c r="G17" s="27" t="str">
        <f ca="1">IF($D17&gt;=DATE(2022,7,1),IFERROR(INDIRECT("'"&amp;TEXT($D17,"mmm")&amp;YEAR($D17)&amp;"'!"&amp;"D"&amp;VLOOKUP($C$14,parametros!$B$26:$C$33,2,0)-1+MATCH($G$14,parametros!$E$6:$E$10,0)),""),IFERROR(INDIRECT("'"&amp;TEXT($D17,"mmm")&amp;YEAR($D17)&amp;"'!"&amp;"D"&amp;VLOOKUP($C$14,parametros!$B$37:$C$41,2,0)-1+MATCH($G$14,parametros!$E$6:$E$10,0)),""))</f>
        <v/>
      </c>
      <c r="H17" s="27" t="str">
        <f ca="1">IF($D17&gt;=DATE(2022,7,1),IFERROR(INDIRECT("'"&amp;TEXT($D17,"mmm")&amp;YEAR($D17)&amp;"'!"&amp;"E"&amp;VLOOKUP($C$14,parametros!$B$26:$C$33,2,0)-1+MATCH($G$14,parametros!$E$6:$E$10,0)),""),IFERROR(INDIRECT("'"&amp;TEXT($D17,"mmm")&amp;YEAR($D17)&amp;"'!"&amp;"E"&amp;VLOOKUP($C$14,parametros!$B$37:$C$41,2,0)-1+MATCH($G$14,parametros!$E$6:$E$10,0)),""))</f>
        <v/>
      </c>
      <c r="I17" s="27" t="str">
        <f ca="1">IF($D17&gt;=DATE(2022,7,1),IFERROR(INDIRECT("'"&amp;TEXT($D17,"mmm")&amp;YEAR($D17)&amp;"'!"&amp;"F"&amp;VLOOKUP($C$14,parametros!$B$26:$C$33,2,0)-1+MATCH($G$14,parametros!$E$6:$E$10,0)),""),IFERROR(INDIRECT("'"&amp;TEXT($D17,"mmm")&amp;YEAR($D17)&amp;"'!"&amp;"F"&amp;VLOOKUP($C$14,parametros!$B$37:$C$41,2,0)-1+MATCH($G$14,parametros!$E$6:$E$10,0)),""))</f>
        <v/>
      </c>
      <c r="J17" s="27" t="str">
        <f ca="1">IF($D17&gt;=DATE(2022,7,1),IFERROR(INDIRECT("'"&amp;TEXT($D17,"mmm")&amp;YEAR($D17)&amp;"'!"&amp;"G"&amp;VLOOKUP($C$14,parametros!$B$26:$C$33,2,0)-1+MATCH($G$14,parametros!$E$6:$E$10,0)),""),IFERROR(INDIRECT("'"&amp;TEXT($D17,"mmm")&amp;YEAR($D17)&amp;"'!"&amp;"G"&amp;VLOOKUP($C$14,parametros!$B$37:$C$41,2,0)-1+MATCH($G$14,parametros!$E$6:$E$10,0)),""))</f>
        <v/>
      </c>
      <c r="K17" s="27" t="str">
        <f ca="1">IF($D17&gt;=DATE(2022,7,1),IFERROR(INDIRECT("'"&amp;TEXT($D17,"mmm")&amp;YEAR($D17)&amp;"'!"&amp;"H"&amp;VLOOKUP($C$14,parametros!$B$26:$C$33,2,0)-1+MATCH($G$14,parametros!$E$6:$E$10,0)),""),IFERROR(INDIRECT("'"&amp;TEXT($D17,"mmm")&amp;YEAR($D17)&amp;"'!"&amp;"H"&amp;VLOOKUP($C$14,parametros!$B$37:$C$41,2,0)-1+MATCH($G$14,parametros!$E$6:$E$10,0)),""))</f>
        <v/>
      </c>
      <c r="L17" s="27" t="str">
        <f ca="1">IF($D17&gt;=DATE(2022,7,1),IFERROR(INDIRECT("'"&amp;TEXT($D17,"mmm")&amp;YEAR($D17)&amp;"'!"&amp;"I"&amp;VLOOKUP($C$14,parametros!$B$26:$C$33,2,0)-1+MATCH($G$14,parametros!$E$6:$E$10,0)),""),IFERROR(INDIRECT("'"&amp;TEXT($D17,"mmm")&amp;YEAR($D17)&amp;"'!"&amp;"I"&amp;VLOOKUP($C$14,parametros!$B$37:$C$41,2,0)-1+MATCH($G$14,parametros!$E$6:$E$10,0)),""))</f>
        <v/>
      </c>
      <c r="M17" s="27" t="str">
        <f ca="1">IF($D17&gt;=DATE(2022,7,1),IFERROR(INDIRECT("'"&amp;TEXT($D17,"mmm")&amp;YEAR($D17)&amp;"'!"&amp;"J"&amp;VLOOKUP($C$14,parametros!$B$26:$C$33,2,0)-1+MATCH($G$14,parametros!$E$6:$E$10,0)),""),IFERROR(INDIRECT("'"&amp;TEXT($D17,"mmm")&amp;YEAR($D17)&amp;"'!"&amp;"J"&amp;VLOOKUP($C$14,parametros!$B$37:$C$41,2,0)-1+MATCH($G$14,parametros!$E$6:$E$10,0)),""))</f>
        <v/>
      </c>
      <c r="N17" s="27" t="str">
        <f ca="1">IF($D17&gt;=DATE(2022,7,1),IFERROR(INDIRECT("'"&amp;TEXT($D17,"mmm")&amp;YEAR($D17)&amp;"'!"&amp;"K"&amp;VLOOKUP($C$14,parametros!$B$26:$C$33,2,0)-1+MATCH($G$14,parametros!$E$6:$E$10,0)),""),IFERROR(INDIRECT("'"&amp;TEXT($D17,"mmm")&amp;YEAR($D17)&amp;"'!"&amp;"K"&amp;VLOOKUP($C$14,parametros!$B$37:$C$41,2,0)-1+MATCH($G$14,parametros!$E$6:$E$10,0)),""))</f>
        <v/>
      </c>
      <c r="O17" s="27" t="str">
        <f ca="1">IF($D17&gt;=DATE(2022,7,1),IFERROR(INDIRECT("'"&amp;TEXT($D17,"mmm")&amp;YEAR($D17)&amp;"'!"&amp;"L"&amp;VLOOKUP($C$14,parametros!$B$26:$C$33,2,0)-1+MATCH($G$14,parametros!$E$6:$E$10,0)),""),IFERROR(INDIRECT("'"&amp;TEXT($D17,"mmm")&amp;YEAR($D17)&amp;"'!"&amp;"L"&amp;VLOOKUP($C$14,parametros!$B$37:$C$41,2,0)-1+MATCH($G$14,parametros!$E$6:$E$10,0)),""))</f>
        <v/>
      </c>
      <c r="P17" s="27" t="str">
        <f ca="1">IF($D17&gt;=DATE(2022,7,1),IFERROR(INDIRECT("'"&amp;TEXT($D17,"mmm")&amp;YEAR($D17)&amp;"'!"&amp;"M"&amp;VLOOKUP($C$14,parametros!$B$26:$C$33,2,0)-1+MATCH($G$14,parametros!$E$6:$E$10,0)),""),IFERROR(INDIRECT("'"&amp;TEXT($D17,"mmm")&amp;YEAR($D17)&amp;"'!"&amp;"M"&amp;VLOOKUP($C$14,parametros!$B$37:$C$41,2,0)-1+MATCH($G$14,parametros!$E$6:$E$10,0)),""))</f>
        <v/>
      </c>
      <c r="Q17" s="27" t="str">
        <f ca="1">IF($D17&gt;=DATE(2022,7,1),IFERROR(INDIRECT("'"&amp;TEXT($D17,"mmm")&amp;YEAR($D17)&amp;"'!"&amp;"N"&amp;VLOOKUP($C$14,parametros!$B$26:$C$33,2,0)-1+MATCH($G$14,parametros!$E$6:$E$10,0)),""),IFERROR(INDIRECT("'"&amp;TEXT($D17,"mmm")&amp;YEAR($D17)&amp;"'!"&amp;"N"&amp;VLOOKUP($C$14,parametros!$B$37:$C$41,2,0)-1+MATCH($G$14,parametros!$E$6:$E$10,0)),""))</f>
        <v/>
      </c>
      <c r="R17" s="50"/>
      <c r="S17" s="50"/>
      <c r="T17" s="51"/>
      <c r="U17" s="50"/>
      <c r="V17" s="50"/>
      <c r="W17" s="50"/>
      <c r="X17" s="50"/>
      <c r="Y17" s="51"/>
      <c r="Z17" s="50"/>
      <c r="AA17" s="50"/>
      <c r="AB17" s="50"/>
      <c r="AC17" s="51"/>
      <c r="AD17" s="50"/>
      <c r="AE17" s="50"/>
      <c r="AF17" s="50"/>
      <c r="AG17" s="50"/>
      <c r="AH17" s="51"/>
      <c r="AI17" s="50"/>
      <c r="AJ17" s="50"/>
      <c r="AK17" s="50"/>
      <c r="AL17" s="50"/>
      <c r="AM17" s="51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</row>
    <row r="18" spans="3:89" ht="15.75" thickBot="1" x14ac:dyDescent="0.3">
      <c r="C18" s="72"/>
      <c r="D18" s="25">
        <f t="shared" ref="D18:D81" si="47">EDATE(D17,1)</f>
        <v>46235</v>
      </c>
      <c r="E18" s="50"/>
      <c r="F18" s="50"/>
      <c r="G18" s="27" t="str">
        <f ca="1">IF($D18&gt;=DATE(2022,7,1),IFERROR(INDIRECT("'"&amp;TEXT($D18,"mmm")&amp;YEAR($D18)&amp;"'!"&amp;"C"&amp;VLOOKUP($C$14,parametros!$B$26:$C$33,2,0)-1+MATCH($G$14,parametros!$E$6:$E$10,0)),""),IFERROR(INDIRECT("'"&amp;TEXT($D18,"mmm")&amp;YEAR($D18)&amp;"'!"&amp;"C"&amp;VLOOKUP($C$14,parametros!$B$37:$C$41,2,0)-1+MATCH($G$14,parametros!$E$6:$E$10,0)),""))</f>
        <v/>
      </c>
      <c r="H18" s="27" t="str">
        <f ca="1">IF($D18&gt;=DATE(2022,7,1),IFERROR(INDIRECT("'"&amp;TEXT($D18,"mmm")&amp;YEAR($D18)&amp;"'!"&amp;"D"&amp;VLOOKUP($C$14,parametros!$B$26:$C$33,2,0)-1+MATCH($G$14,parametros!$E$6:$E$10,0)),""),IFERROR(INDIRECT("'"&amp;TEXT($D18,"mmm")&amp;YEAR($D18)&amp;"'!"&amp;"D"&amp;VLOOKUP($C$14,parametros!$B$37:$C$41,2,0)-1+MATCH($G$14,parametros!$E$6:$E$10,0)),""))</f>
        <v/>
      </c>
      <c r="I18" s="27" t="str">
        <f ca="1">IF($D18&gt;=DATE(2022,7,1),IFERROR(INDIRECT("'"&amp;TEXT($D18,"mmm")&amp;YEAR($D18)&amp;"'!"&amp;"E"&amp;VLOOKUP($C$14,parametros!$B$26:$C$33,2,0)-1+MATCH($G$14,parametros!$E$6:$E$10,0)),""),IFERROR(INDIRECT("'"&amp;TEXT($D18,"mmm")&amp;YEAR($D18)&amp;"'!"&amp;"E"&amp;VLOOKUP($C$14,parametros!$B$37:$C$41,2,0)-1+MATCH($G$14,parametros!$E$6:$E$10,0)),""))</f>
        <v/>
      </c>
      <c r="J18" s="27" t="str">
        <f ca="1">IF($D18&gt;=DATE(2022,7,1),IFERROR(INDIRECT("'"&amp;TEXT($D18,"mmm")&amp;YEAR($D18)&amp;"'!"&amp;"F"&amp;VLOOKUP($C$14,parametros!$B$26:$C$33,2,0)-1+MATCH($G$14,parametros!$E$6:$E$10,0)),""),IFERROR(INDIRECT("'"&amp;TEXT($D18,"mmm")&amp;YEAR($D18)&amp;"'!"&amp;"F"&amp;VLOOKUP($C$14,parametros!$B$37:$C$41,2,0)-1+MATCH($G$14,parametros!$E$6:$E$10,0)),""))</f>
        <v/>
      </c>
      <c r="K18" s="27" t="str">
        <f ca="1">IF($D18&gt;=DATE(2022,7,1),IFERROR(INDIRECT("'"&amp;TEXT($D18,"mmm")&amp;YEAR($D18)&amp;"'!"&amp;"G"&amp;VLOOKUP($C$14,parametros!$B$26:$C$33,2,0)-1+MATCH($G$14,parametros!$E$6:$E$10,0)),""),IFERROR(INDIRECT("'"&amp;TEXT($D18,"mmm")&amp;YEAR($D18)&amp;"'!"&amp;"G"&amp;VLOOKUP($C$14,parametros!$B$37:$C$41,2,0)-1+MATCH($G$14,parametros!$E$6:$E$10,0)),""))</f>
        <v/>
      </c>
      <c r="L18" s="27" t="str">
        <f ca="1">IF($D18&gt;=DATE(2022,7,1),IFERROR(INDIRECT("'"&amp;TEXT($D18,"mmm")&amp;YEAR($D18)&amp;"'!"&amp;"H"&amp;VLOOKUP($C$14,parametros!$B$26:$C$33,2,0)-1+MATCH($G$14,parametros!$E$6:$E$10,0)),""),IFERROR(INDIRECT("'"&amp;TEXT($D18,"mmm")&amp;YEAR($D18)&amp;"'!"&amp;"H"&amp;VLOOKUP($C$14,parametros!$B$37:$C$41,2,0)-1+MATCH($G$14,parametros!$E$6:$E$10,0)),""))</f>
        <v/>
      </c>
      <c r="M18" s="27" t="str">
        <f ca="1">IF($D18&gt;=DATE(2022,7,1),IFERROR(INDIRECT("'"&amp;TEXT($D18,"mmm")&amp;YEAR($D18)&amp;"'!"&amp;"I"&amp;VLOOKUP($C$14,parametros!$B$26:$C$33,2,0)-1+MATCH($G$14,parametros!$E$6:$E$10,0)),""),IFERROR(INDIRECT("'"&amp;TEXT($D18,"mmm")&amp;YEAR($D18)&amp;"'!"&amp;"I"&amp;VLOOKUP($C$14,parametros!$B$37:$C$41,2,0)-1+MATCH($G$14,parametros!$E$6:$E$10,0)),""))</f>
        <v/>
      </c>
      <c r="N18" s="27" t="str">
        <f ca="1">IF($D18&gt;=DATE(2022,7,1),IFERROR(INDIRECT("'"&amp;TEXT($D18,"mmm")&amp;YEAR($D18)&amp;"'!"&amp;"J"&amp;VLOOKUP($C$14,parametros!$B$26:$C$33,2,0)-1+MATCH($G$14,parametros!$E$6:$E$10,0)),""),IFERROR(INDIRECT("'"&amp;TEXT($D18,"mmm")&amp;YEAR($D18)&amp;"'!"&amp;"J"&amp;VLOOKUP($C$14,parametros!$B$37:$C$41,2,0)-1+MATCH($G$14,parametros!$E$6:$E$10,0)),""))</f>
        <v/>
      </c>
      <c r="O18" s="27" t="str">
        <f ca="1">IF($D18&gt;=DATE(2022,7,1),IFERROR(INDIRECT("'"&amp;TEXT($D18,"mmm")&amp;YEAR($D18)&amp;"'!"&amp;"K"&amp;VLOOKUP($C$14,parametros!$B$26:$C$33,2,0)-1+MATCH($G$14,parametros!$E$6:$E$10,0)),""),IFERROR(INDIRECT("'"&amp;TEXT($D18,"mmm")&amp;YEAR($D18)&amp;"'!"&amp;"K"&amp;VLOOKUP($C$14,parametros!$B$37:$C$41,2,0)-1+MATCH($G$14,parametros!$E$6:$E$10,0)),""))</f>
        <v/>
      </c>
      <c r="P18" s="27" t="str">
        <f ca="1">IF($D18&gt;=DATE(2022,7,1),IFERROR(INDIRECT("'"&amp;TEXT($D18,"mmm")&amp;YEAR($D18)&amp;"'!"&amp;"L"&amp;VLOOKUP($C$14,parametros!$B$26:$C$33,2,0)-1+MATCH($G$14,parametros!$E$6:$E$10,0)),""),IFERROR(INDIRECT("'"&amp;TEXT($D18,"mmm")&amp;YEAR($D18)&amp;"'!"&amp;"L"&amp;VLOOKUP($C$14,parametros!$B$37:$C$41,2,0)-1+MATCH($G$14,parametros!$E$6:$E$10,0)),""))</f>
        <v/>
      </c>
      <c r="Q18" s="27" t="str">
        <f ca="1">IF($D18&gt;=DATE(2022,7,1),IFERROR(INDIRECT("'"&amp;TEXT($D18,"mmm")&amp;YEAR($D18)&amp;"'!"&amp;"M"&amp;VLOOKUP($C$14,parametros!$B$26:$C$33,2,0)-1+MATCH($G$14,parametros!$E$6:$E$10,0)),""),IFERROR(INDIRECT("'"&amp;TEXT($D18,"mmm")&amp;YEAR($D18)&amp;"'!"&amp;"M"&amp;VLOOKUP($C$14,parametros!$B$37:$C$41,2,0)-1+MATCH($G$14,parametros!$E$6:$E$10,0)),""))</f>
        <v/>
      </c>
      <c r="R18" s="27" t="str">
        <f ca="1">IF($D18&gt;=DATE(2022,7,1),IFERROR(INDIRECT("'"&amp;TEXT($D18,"mmm")&amp;YEAR($D18)&amp;"'!"&amp;"N"&amp;VLOOKUP($C$14,parametros!$B$26:$C$33,2,0)-1+MATCH($G$14,parametros!$E$6:$E$10,0)),""),IFERROR(INDIRECT("'"&amp;TEXT($D18,"mmm")&amp;YEAR($D18)&amp;"'!"&amp;"N"&amp;VLOOKUP($C$14,parametros!$B$37:$C$41,2,0)-1+MATCH($G$14,parametros!$E$6:$E$10,0)),""))</f>
        <v/>
      </c>
      <c r="S18" s="50"/>
      <c r="T18" s="51"/>
      <c r="U18" s="50"/>
      <c r="V18" s="50"/>
      <c r="W18" s="50"/>
      <c r="X18" s="50"/>
      <c r="Y18" s="51"/>
      <c r="Z18" s="50"/>
      <c r="AA18" s="50"/>
      <c r="AB18" s="50"/>
      <c r="AC18" s="51"/>
      <c r="AD18" s="50"/>
      <c r="AE18" s="50"/>
      <c r="AF18" s="50"/>
      <c r="AG18" s="50"/>
      <c r="AH18" s="51"/>
      <c r="AI18" s="50"/>
      <c r="AJ18" s="50"/>
      <c r="AK18" s="50"/>
      <c r="AL18" s="50"/>
      <c r="AM18" s="51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</row>
    <row r="19" spans="3:89" ht="15.75" thickBot="1" x14ac:dyDescent="0.3">
      <c r="C19" s="72"/>
      <c r="D19" s="25">
        <f t="shared" si="47"/>
        <v>46266</v>
      </c>
      <c r="E19" s="50"/>
      <c r="F19" s="50"/>
      <c r="G19" s="50"/>
      <c r="H19" s="27" t="str">
        <f ca="1">IF($D19&gt;=DATE(2022,7,1),IFERROR(INDIRECT("'"&amp;TEXT($D19,"mmm")&amp;YEAR($D19)&amp;"'!"&amp;"C"&amp;VLOOKUP($C$14,parametros!$B$26:$C$33,2,0)-1+MATCH($G$14,parametros!$E$6:$E$10,0)),""),IFERROR(INDIRECT("'"&amp;TEXT($D19,"mmm")&amp;YEAR($D19)&amp;"'!"&amp;"C"&amp;VLOOKUP($C$14,parametros!$B$37:$C$41,2,0)-1+MATCH($G$14,parametros!$E$6:$E$10,0)),""))</f>
        <v/>
      </c>
      <c r="I19" s="27" t="str">
        <f ca="1">IF($D19&gt;=DATE(2022,7,1),IFERROR(INDIRECT("'"&amp;TEXT($D19,"mmm")&amp;YEAR($D19)&amp;"'!"&amp;"D"&amp;VLOOKUP($C$14,parametros!$B$26:$C$33,2,0)-1+MATCH($G$14,parametros!$E$6:$E$10,0)),""),IFERROR(INDIRECT("'"&amp;TEXT($D19,"mmm")&amp;YEAR($D19)&amp;"'!"&amp;"D"&amp;VLOOKUP($C$14,parametros!$B$37:$C$41,2,0)-1+MATCH($G$14,parametros!$E$6:$E$10,0)),""))</f>
        <v/>
      </c>
      <c r="J19" s="27" t="str">
        <f ca="1">IF($D19&gt;=DATE(2022,7,1),IFERROR(INDIRECT("'"&amp;TEXT($D19,"mmm")&amp;YEAR($D19)&amp;"'!"&amp;"E"&amp;VLOOKUP($C$14,parametros!$B$26:$C$33,2,0)-1+MATCH($G$14,parametros!$E$6:$E$10,0)),""),IFERROR(INDIRECT("'"&amp;TEXT($D19,"mmm")&amp;YEAR($D19)&amp;"'!"&amp;"E"&amp;VLOOKUP($C$14,parametros!$B$37:$C$41,2,0)-1+MATCH($G$14,parametros!$E$6:$E$10,0)),""))</f>
        <v/>
      </c>
      <c r="K19" s="27" t="str">
        <f ca="1">IF($D19&gt;=DATE(2022,7,1),IFERROR(INDIRECT("'"&amp;TEXT($D19,"mmm")&amp;YEAR($D19)&amp;"'!"&amp;"F"&amp;VLOOKUP($C$14,parametros!$B$26:$C$33,2,0)-1+MATCH($G$14,parametros!$E$6:$E$10,0)),""),IFERROR(INDIRECT("'"&amp;TEXT($D19,"mmm")&amp;YEAR($D19)&amp;"'!"&amp;"F"&amp;VLOOKUP($C$14,parametros!$B$37:$C$41,2,0)-1+MATCH($G$14,parametros!$E$6:$E$10,0)),""))</f>
        <v/>
      </c>
      <c r="L19" s="27" t="str">
        <f ca="1">IF($D19&gt;=DATE(2022,7,1),IFERROR(INDIRECT("'"&amp;TEXT($D19,"mmm")&amp;YEAR($D19)&amp;"'!"&amp;"G"&amp;VLOOKUP($C$14,parametros!$B$26:$C$33,2,0)-1+MATCH($G$14,parametros!$E$6:$E$10,0)),""),IFERROR(INDIRECT("'"&amp;TEXT($D19,"mmm")&amp;YEAR($D19)&amp;"'!"&amp;"G"&amp;VLOOKUP($C$14,parametros!$B$37:$C$41,2,0)-1+MATCH($G$14,parametros!$E$6:$E$10,0)),""))</f>
        <v/>
      </c>
      <c r="M19" s="27" t="str">
        <f ca="1">IF($D19&gt;=DATE(2022,7,1),IFERROR(INDIRECT("'"&amp;TEXT($D19,"mmm")&amp;YEAR($D19)&amp;"'!"&amp;"H"&amp;VLOOKUP($C$14,parametros!$B$26:$C$33,2,0)-1+MATCH($G$14,parametros!$E$6:$E$10,0)),""),IFERROR(INDIRECT("'"&amp;TEXT($D19,"mmm")&amp;YEAR($D19)&amp;"'!"&amp;"H"&amp;VLOOKUP($C$14,parametros!$B$37:$C$41,2,0)-1+MATCH($G$14,parametros!$E$6:$E$10,0)),""))</f>
        <v/>
      </c>
      <c r="N19" s="27" t="str">
        <f ca="1">IF($D19&gt;=DATE(2022,7,1),IFERROR(INDIRECT("'"&amp;TEXT($D19,"mmm")&amp;YEAR($D19)&amp;"'!"&amp;"I"&amp;VLOOKUP($C$14,parametros!$B$26:$C$33,2,0)-1+MATCH($G$14,parametros!$E$6:$E$10,0)),""),IFERROR(INDIRECT("'"&amp;TEXT($D19,"mmm")&amp;YEAR($D19)&amp;"'!"&amp;"I"&amp;VLOOKUP($C$14,parametros!$B$37:$C$41,2,0)-1+MATCH($G$14,parametros!$E$6:$E$10,0)),""))</f>
        <v/>
      </c>
      <c r="O19" s="27" t="str">
        <f ca="1">IF($D19&gt;=DATE(2022,7,1),IFERROR(INDIRECT("'"&amp;TEXT($D19,"mmm")&amp;YEAR($D19)&amp;"'!"&amp;"J"&amp;VLOOKUP($C$14,parametros!$B$26:$C$33,2,0)-1+MATCH($G$14,parametros!$E$6:$E$10,0)),""),IFERROR(INDIRECT("'"&amp;TEXT($D19,"mmm")&amp;YEAR($D19)&amp;"'!"&amp;"J"&amp;VLOOKUP($C$14,parametros!$B$37:$C$41,2,0)-1+MATCH($G$14,parametros!$E$6:$E$10,0)),""))</f>
        <v/>
      </c>
      <c r="P19" s="27" t="str">
        <f ca="1">IF($D19&gt;=DATE(2022,7,1),IFERROR(INDIRECT("'"&amp;TEXT($D19,"mmm")&amp;YEAR($D19)&amp;"'!"&amp;"K"&amp;VLOOKUP($C$14,parametros!$B$26:$C$33,2,0)-1+MATCH($G$14,parametros!$E$6:$E$10,0)),""),IFERROR(INDIRECT("'"&amp;TEXT($D19,"mmm")&amp;YEAR($D19)&amp;"'!"&amp;"K"&amp;VLOOKUP($C$14,parametros!$B$37:$C$41,2,0)-1+MATCH($G$14,parametros!$E$6:$E$10,0)),""))</f>
        <v/>
      </c>
      <c r="Q19" s="27" t="str">
        <f ca="1">IF($D19&gt;=DATE(2022,7,1),IFERROR(INDIRECT("'"&amp;TEXT($D19,"mmm")&amp;YEAR($D19)&amp;"'!"&amp;"L"&amp;VLOOKUP($C$14,parametros!$B$26:$C$33,2,0)-1+MATCH($G$14,parametros!$E$6:$E$10,0)),""),IFERROR(INDIRECT("'"&amp;TEXT($D19,"mmm")&amp;YEAR($D19)&amp;"'!"&amp;"L"&amp;VLOOKUP($C$14,parametros!$B$37:$C$41,2,0)-1+MATCH($G$14,parametros!$E$6:$E$10,0)),""))</f>
        <v/>
      </c>
      <c r="R19" s="27" t="str">
        <f ca="1">IF($D19&gt;=DATE(2022,7,1),IFERROR(INDIRECT("'"&amp;TEXT($D19,"mmm")&amp;YEAR($D19)&amp;"'!"&amp;"M"&amp;VLOOKUP($C$14,parametros!$B$26:$C$33,2,0)-1+MATCH($G$14,parametros!$E$6:$E$10,0)),""),IFERROR(INDIRECT("'"&amp;TEXT($D19,"mmm")&amp;YEAR($D19)&amp;"'!"&amp;"M"&amp;VLOOKUP($C$14,parametros!$B$37:$C$41,2,0)-1+MATCH($G$14,parametros!$E$6:$E$10,0)),""))</f>
        <v/>
      </c>
      <c r="S19" s="27" t="str">
        <f ca="1">IF($D19&gt;=DATE(2022,7,1),IFERROR(INDIRECT("'"&amp;TEXT($D19,"mmm")&amp;YEAR($D19)&amp;"'!"&amp;"N"&amp;VLOOKUP($C$14,parametros!$B$26:$C$33,2,0)-1+MATCH($G$14,parametros!$E$6:$E$10,0)),""),IFERROR(INDIRECT("'"&amp;TEXT($D19,"mmm")&amp;YEAR($D19)&amp;"'!"&amp;"N"&amp;VLOOKUP($C$14,parametros!$B$37:$C$41,2,0)-1+MATCH($G$14,parametros!$E$6:$E$10,0)),""))</f>
        <v/>
      </c>
      <c r="T19" s="51"/>
      <c r="U19" s="50"/>
      <c r="V19" s="50"/>
      <c r="W19" s="50"/>
      <c r="X19" s="50"/>
      <c r="Y19" s="51"/>
      <c r="Z19" s="50"/>
      <c r="AA19" s="50"/>
      <c r="AB19" s="50"/>
      <c r="AC19" s="51"/>
      <c r="AD19" s="50"/>
      <c r="AE19" s="50"/>
      <c r="AF19" s="50"/>
      <c r="AG19" s="50"/>
      <c r="AH19" s="51"/>
      <c r="AI19" s="50"/>
      <c r="AJ19" s="50"/>
      <c r="AK19" s="50"/>
      <c r="AL19" s="50"/>
      <c r="AM19" s="51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</row>
    <row r="20" spans="3:89" ht="15.75" thickBot="1" x14ac:dyDescent="0.3">
      <c r="C20" s="72"/>
      <c r="D20" s="25">
        <f t="shared" si="47"/>
        <v>46296</v>
      </c>
      <c r="E20" s="50"/>
      <c r="F20" s="50"/>
      <c r="G20" s="50"/>
      <c r="H20" s="50"/>
      <c r="I20" s="27" t="str">
        <f ca="1">IF($D20&gt;=DATE(2022,7,1),IFERROR(INDIRECT("'"&amp;TEXT($D20,"mmm")&amp;YEAR($D20)&amp;"'!"&amp;"C"&amp;VLOOKUP($C$14,parametros!$B$26:$C$33,2,0)-1+MATCH($G$14,parametros!$E$6:$E$10,0)),""),IFERROR(INDIRECT("'"&amp;TEXT($D20,"mmm")&amp;YEAR($D20)&amp;"'!"&amp;"C"&amp;VLOOKUP($C$14,parametros!$B$37:$C$41,2,0)-1+MATCH($G$14,parametros!$E$6:$E$10,0)),""))</f>
        <v/>
      </c>
      <c r="J20" s="27" t="str">
        <f ca="1">IF($D20&gt;=DATE(2022,7,1),IFERROR(INDIRECT("'"&amp;TEXT($D20,"mmm")&amp;YEAR($D20)&amp;"'!"&amp;"D"&amp;VLOOKUP($C$14,parametros!$B$26:$C$33,2,0)-1+MATCH($G$14,parametros!$E$6:$E$10,0)),""),IFERROR(INDIRECT("'"&amp;TEXT($D20,"mmm")&amp;YEAR($D20)&amp;"'!"&amp;"D"&amp;VLOOKUP($C$14,parametros!$B$37:$C$41,2,0)-1+MATCH($G$14,parametros!$E$6:$E$10,0)),""))</f>
        <v/>
      </c>
      <c r="K20" s="27" t="str">
        <f ca="1">IF($D20&gt;=DATE(2022,7,1),IFERROR(INDIRECT("'"&amp;TEXT($D20,"mmm")&amp;YEAR($D20)&amp;"'!"&amp;"E"&amp;VLOOKUP($C$14,parametros!$B$26:$C$33,2,0)-1+MATCH($G$14,parametros!$E$6:$E$10,0)),""),IFERROR(INDIRECT("'"&amp;TEXT($D20,"mmm")&amp;YEAR($D20)&amp;"'!"&amp;"E"&amp;VLOOKUP($C$14,parametros!$B$37:$C$41,2,0)-1+MATCH($G$14,parametros!$E$6:$E$10,0)),""))</f>
        <v/>
      </c>
      <c r="L20" s="27" t="str">
        <f ca="1">IF($D20&gt;=DATE(2022,7,1),IFERROR(INDIRECT("'"&amp;TEXT($D20,"mmm")&amp;YEAR($D20)&amp;"'!"&amp;"F"&amp;VLOOKUP($C$14,parametros!$B$26:$C$33,2,0)-1+MATCH($G$14,parametros!$E$6:$E$10,0)),""),IFERROR(INDIRECT("'"&amp;TEXT($D20,"mmm")&amp;YEAR($D20)&amp;"'!"&amp;"F"&amp;VLOOKUP($C$14,parametros!$B$37:$C$41,2,0)-1+MATCH($G$14,parametros!$E$6:$E$10,0)),""))</f>
        <v/>
      </c>
      <c r="M20" s="27" t="str">
        <f ca="1">IF($D20&gt;=DATE(2022,7,1),IFERROR(INDIRECT("'"&amp;TEXT($D20,"mmm")&amp;YEAR($D20)&amp;"'!"&amp;"G"&amp;VLOOKUP($C$14,parametros!$B$26:$C$33,2,0)-1+MATCH($G$14,parametros!$E$6:$E$10,0)),""),IFERROR(INDIRECT("'"&amp;TEXT($D20,"mmm")&amp;YEAR($D20)&amp;"'!"&amp;"G"&amp;VLOOKUP($C$14,parametros!$B$37:$C$41,2,0)-1+MATCH($G$14,parametros!$E$6:$E$10,0)),""))</f>
        <v/>
      </c>
      <c r="N20" s="27" t="str">
        <f ca="1">IF($D20&gt;=DATE(2022,7,1),IFERROR(INDIRECT("'"&amp;TEXT($D20,"mmm")&amp;YEAR($D20)&amp;"'!"&amp;"H"&amp;VLOOKUP($C$14,parametros!$B$26:$C$33,2,0)-1+MATCH($G$14,parametros!$E$6:$E$10,0)),""),IFERROR(INDIRECT("'"&amp;TEXT($D20,"mmm")&amp;YEAR($D20)&amp;"'!"&amp;"H"&amp;VLOOKUP($C$14,parametros!$B$37:$C$41,2,0)-1+MATCH($G$14,parametros!$E$6:$E$10,0)),""))</f>
        <v/>
      </c>
      <c r="O20" s="27" t="str">
        <f ca="1">IF($D20&gt;=DATE(2022,7,1),IFERROR(INDIRECT("'"&amp;TEXT($D20,"mmm")&amp;YEAR($D20)&amp;"'!"&amp;"I"&amp;VLOOKUP($C$14,parametros!$B$26:$C$33,2,0)-1+MATCH($G$14,parametros!$E$6:$E$10,0)),""),IFERROR(INDIRECT("'"&amp;TEXT($D20,"mmm")&amp;YEAR($D20)&amp;"'!"&amp;"I"&amp;VLOOKUP($C$14,parametros!$B$37:$C$41,2,0)-1+MATCH($G$14,parametros!$E$6:$E$10,0)),""))</f>
        <v/>
      </c>
      <c r="P20" s="27" t="str">
        <f ca="1">IF($D20&gt;=DATE(2022,7,1),IFERROR(INDIRECT("'"&amp;TEXT($D20,"mmm")&amp;YEAR($D20)&amp;"'!"&amp;"J"&amp;VLOOKUP($C$14,parametros!$B$26:$C$33,2,0)-1+MATCH($G$14,parametros!$E$6:$E$10,0)),""),IFERROR(INDIRECT("'"&amp;TEXT($D20,"mmm")&amp;YEAR($D20)&amp;"'!"&amp;"J"&amp;VLOOKUP($C$14,parametros!$B$37:$C$41,2,0)-1+MATCH($G$14,parametros!$E$6:$E$10,0)),""))</f>
        <v/>
      </c>
      <c r="Q20" s="27" t="str">
        <f ca="1">IF($D20&gt;=DATE(2022,7,1),IFERROR(INDIRECT("'"&amp;TEXT($D20,"mmm")&amp;YEAR($D20)&amp;"'!"&amp;"K"&amp;VLOOKUP($C$14,parametros!$B$26:$C$33,2,0)-1+MATCH($G$14,parametros!$E$6:$E$10,0)),""),IFERROR(INDIRECT("'"&amp;TEXT($D20,"mmm")&amp;YEAR($D20)&amp;"'!"&amp;"K"&amp;VLOOKUP($C$14,parametros!$B$37:$C$41,2,0)-1+MATCH($G$14,parametros!$E$6:$E$10,0)),""))</f>
        <v/>
      </c>
      <c r="R20" s="27" t="str">
        <f ca="1">IF($D20&gt;=DATE(2022,7,1),IFERROR(INDIRECT("'"&amp;TEXT($D20,"mmm")&amp;YEAR($D20)&amp;"'!"&amp;"L"&amp;VLOOKUP($C$14,parametros!$B$26:$C$33,2,0)-1+MATCH($G$14,parametros!$E$6:$E$10,0)),""),IFERROR(INDIRECT("'"&amp;TEXT($D20,"mmm")&amp;YEAR($D20)&amp;"'!"&amp;"L"&amp;VLOOKUP($C$14,parametros!$B$37:$C$41,2,0)-1+MATCH($G$14,parametros!$E$6:$E$10,0)),""))</f>
        <v/>
      </c>
      <c r="S20" s="27" t="str">
        <f ca="1">IF($D20&gt;=DATE(2022,7,1),IFERROR(INDIRECT("'"&amp;TEXT($D20,"mmm")&amp;YEAR($D20)&amp;"'!"&amp;"M"&amp;VLOOKUP($C$14,parametros!$B$26:$C$33,2,0)-1+MATCH($G$14,parametros!$E$6:$E$10,0)),""),IFERROR(INDIRECT("'"&amp;TEXT($D20,"mmm")&amp;YEAR($D20)&amp;"'!"&amp;"M"&amp;VLOOKUP($C$14,parametros!$B$37:$C$41,2,0)-1+MATCH($G$14,parametros!$E$6:$E$10,0)),""))</f>
        <v/>
      </c>
      <c r="T20" s="27" t="str">
        <f ca="1">IF($D20&gt;=DATE(2022,7,1),IFERROR(INDIRECT("'"&amp;TEXT($D20,"mmm")&amp;YEAR($D20)&amp;"'!"&amp;"N"&amp;VLOOKUP($C$14,parametros!$B$26:$C$33,2,0)-1+MATCH($G$14,parametros!$E$6:$E$10,0)),""),IFERROR(INDIRECT("'"&amp;TEXT($D20,"mmm")&amp;YEAR($D20)&amp;"'!"&amp;"N"&amp;VLOOKUP($C$14,parametros!$B$37:$C$41,2,0)-1+MATCH($G$14,parametros!$E$6:$E$10,0)),""))</f>
        <v/>
      </c>
      <c r="U20" s="50"/>
      <c r="V20" s="50"/>
      <c r="W20" s="50"/>
      <c r="X20" s="50"/>
      <c r="Y20" s="51"/>
      <c r="Z20" s="50"/>
      <c r="AA20" s="50"/>
      <c r="AB20" s="50"/>
      <c r="AC20" s="51"/>
      <c r="AD20" s="50"/>
      <c r="AE20" s="50"/>
      <c r="AF20" s="50"/>
      <c r="AG20" s="50"/>
      <c r="AH20" s="51"/>
      <c r="AI20" s="50"/>
      <c r="AJ20" s="50"/>
      <c r="AK20" s="50"/>
      <c r="AL20" s="50"/>
      <c r="AM20" s="51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</row>
    <row r="21" spans="3:89" ht="15.75" thickBot="1" x14ac:dyDescent="0.3">
      <c r="C21" s="72"/>
      <c r="D21" s="25">
        <f t="shared" si="47"/>
        <v>46327</v>
      </c>
      <c r="E21" s="50"/>
      <c r="F21" s="50"/>
      <c r="G21" s="50"/>
      <c r="H21" s="50"/>
      <c r="I21" s="50"/>
      <c r="J21" s="27" t="str">
        <f ca="1">IF($D21&gt;=DATE(2022,7,1),IFERROR(INDIRECT("'"&amp;TEXT($D21,"mmm")&amp;YEAR($D21)&amp;"'!"&amp;"C"&amp;VLOOKUP($C$14,parametros!$B$26:$C$33,2,0)-1+MATCH($G$14,parametros!$E$6:$E$10,0)),""),IFERROR(INDIRECT("'"&amp;TEXT($D21,"mmm")&amp;YEAR($D21)&amp;"'!"&amp;"C"&amp;VLOOKUP($C$14,parametros!$B$37:$C$41,2,0)-1+MATCH($G$14,parametros!$E$6:$E$10,0)),""))</f>
        <v/>
      </c>
      <c r="K21" s="27" t="str">
        <f ca="1">IF($D21&gt;=DATE(2022,7,1),IFERROR(INDIRECT("'"&amp;TEXT($D21,"mmm")&amp;YEAR($D21)&amp;"'!"&amp;"D"&amp;VLOOKUP($C$14,parametros!$B$26:$C$33,2,0)-1+MATCH($G$14,parametros!$E$6:$E$10,0)),""),IFERROR(INDIRECT("'"&amp;TEXT($D21,"mmm")&amp;YEAR($D21)&amp;"'!"&amp;"D"&amp;VLOOKUP($C$14,parametros!$B$37:$C$41,2,0)-1+MATCH($G$14,parametros!$E$6:$E$10,0)),""))</f>
        <v/>
      </c>
      <c r="L21" s="27" t="str">
        <f ca="1">IF($D21&gt;=DATE(2022,7,1),IFERROR(INDIRECT("'"&amp;TEXT($D21,"mmm")&amp;YEAR($D21)&amp;"'!"&amp;"E"&amp;VLOOKUP($C$14,parametros!$B$26:$C$33,2,0)-1+MATCH($G$14,parametros!$E$6:$E$10,0)),""),IFERROR(INDIRECT("'"&amp;TEXT($D21,"mmm")&amp;YEAR($D21)&amp;"'!"&amp;"E"&amp;VLOOKUP($C$14,parametros!$B$37:$C$41,2,0)-1+MATCH($G$14,parametros!$E$6:$E$10,0)),""))</f>
        <v/>
      </c>
      <c r="M21" s="27" t="str">
        <f ca="1">IF($D21&gt;=DATE(2022,7,1),IFERROR(INDIRECT("'"&amp;TEXT($D21,"mmm")&amp;YEAR($D21)&amp;"'!"&amp;"F"&amp;VLOOKUP($C$14,parametros!$B$26:$C$33,2,0)-1+MATCH($G$14,parametros!$E$6:$E$10,0)),""),IFERROR(INDIRECT("'"&amp;TEXT($D21,"mmm")&amp;YEAR($D21)&amp;"'!"&amp;"F"&amp;VLOOKUP($C$14,parametros!$B$37:$C$41,2,0)-1+MATCH($G$14,parametros!$E$6:$E$10,0)),""))</f>
        <v/>
      </c>
      <c r="N21" s="27" t="str">
        <f ca="1">IF($D21&gt;=DATE(2022,7,1),IFERROR(INDIRECT("'"&amp;TEXT($D21,"mmm")&amp;YEAR($D21)&amp;"'!"&amp;"G"&amp;VLOOKUP($C$14,parametros!$B$26:$C$33,2,0)-1+MATCH($G$14,parametros!$E$6:$E$10,0)),""),IFERROR(INDIRECT("'"&amp;TEXT($D21,"mmm")&amp;YEAR($D21)&amp;"'!"&amp;"G"&amp;VLOOKUP($C$14,parametros!$B$37:$C$41,2,0)-1+MATCH($G$14,parametros!$E$6:$E$10,0)),""))</f>
        <v/>
      </c>
      <c r="O21" s="27" t="str">
        <f ca="1">IF($D21&gt;=DATE(2022,7,1),IFERROR(INDIRECT("'"&amp;TEXT($D21,"mmm")&amp;YEAR($D21)&amp;"'!"&amp;"H"&amp;VLOOKUP($C$14,parametros!$B$26:$C$33,2,0)-1+MATCH($G$14,parametros!$E$6:$E$10,0)),""),IFERROR(INDIRECT("'"&amp;TEXT($D21,"mmm")&amp;YEAR($D21)&amp;"'!"&amp;"H"&amp;VLOOKUP($C$14,parametros!$B$37:$C$41,2,0)-1+MATCH($G$14,parametros!$E$6:$E$10,0)),""))</f>
        <v/>
      </c>
      <c r="P21" s="27" t="str">
        <f ca="1">IF($D21&gt;=DATE(2022,7,1),IFERROR(INDIRECT("'"&amp;TEXT($D21,"mmm")&amp;YEAR($D21)&amp;"'!"&amp;"I"&amp;VLOOKUP($C$14,parametros!$B$26:$C$33,2,0)-1+MATCH($G$14,parametros!$E$6:$E$10,0)),""),IFERROR(INDIRECT("'"&amp;TEXT($D21,"mmm")&amp;YEAR($D21)&amp;"'!"&amp;"I"&amp;VLOOKUP($C$14,parametros!$B$37:$C$41,2,0)-1+MATCH($G$14,parametros!$E$6:$E$10,0)),""))</f>
        <v/>
      </c>
      <c r="Q21" s="27" t="str">
        <f ca="1">IF($D21&gt;=DATE(2022,7,1),IFERROR(INDIRECT("'"&amp;TEXT($D21,"mmm")&amp;YEAR($D21)&amp;"'!"&amp;"J"&amp;VLOOKUP($C$14,parametros!$B$26:$C$33,2,0)-1+MATCH($G$14,parametros!$E$6:$E$10,0)),""),IFERROR(INDIRECT("'"&amp;TEXT($D21,"mmm")&amp;YEAR($D21)&amp;"'!"&amp;"J"&amp;VLOOKUP($C$14,parametros!$B$37:$C$41,2,0)-1+MATCH($G$14,parametros!$E$6:$E$10,0)),""))</f>
        <v/>
      </c>
      <c r="R21" s="27" t="str">
        <f ca="1">IF($D21&gt;=DATE(2022,7,1),IFERROR(INDIRECT("'"&amp;TEXT($D21,"mmm")&amp;YEAR($D21)&amp;"'!"&amp;"K"&amp;VLOOKUP($C$14,parametros!$B$26:$C$33,2,0)-1+MATCH($G$14,parametros!$E$6:$E$10,0)),""),IFERROR(INDIRECT("'"&amp;TEXT($D21,"mmm")&amp;YEAR($D21)&amp;"'!"&amp;"K"&amp;VLOOKUP($C$14,parametros!$B$37:$C$41,2,0)-1+MATCH($G$14,parametros!$E$6:$E$10,0)),""))</f>
        <v/>
      </c>
      <c r="S21" s="27" t="str">
        <f ca="1">IF($D21&gt;=DATE(2022,7,1),IFERROR(INDIRECT("'"&amp;TEXT($D21,"mmm")&amp;YEAR($D21)&amp;"'!"&amp;"L"&amp;VLOOKUP($C$14,parametros!$B$26:$C$33,2,0)-1+MATCH($G$14,parametros!$E$6:$E$10,0)),""),IFERROR(INDIRECT("'"&amp;TEXT($D21,"mmm")&amp;YEAR($D21)&amp;"'!"&amp;"L"&amp;VLOOKUP($C$14,parametros!$B$37:$C$41,2,0)-1+MATCH($G$14,parametros!$E$6:$E$10,0)),""))</f>
        <v/>
      </c>
      <c r="T21" s="27" t="str">
        <f ca="1">IF($D21&gt;=DATE(2022,7,1),IFERROR(INDIRECT("'"&amp;TEXT($D21,"mmm")&amp;YEAR($D21)&amp;"'!"&amp;"M"&amp;VLOOKUP($C$14,parametros!$B$26:$C$33,2,0)-1+MATCH($G$14,parametros!$E$6:$E$10,0)),""),IFERROR(INDIRECT("'"&amp;TEXT($D21,"mmm")&amp;YEAR($D21)&amp;"'!"&amp;"M"&amp;VLOOKUP($C$14,parametros!$B$37:$C$41,2,0)-1+MATCH($G$14,parametros!$E$6:$E$10,0)),""))</f>
        <v/>
      </c>
      <c r="U21" s="27" t="str">
        <f ca="1">IF($D21&gt;=DATE(2022,7,1),IFERROR(INDIRECT("'"&amp;TEXT($D21,"mmm")&amp;YEAR($D21)&amp;"'!"&amp;"N"&amp;VLOOKUP($C$14,parametros!$B$26:$C$33,2,0)-1+MATCH($G$14,parametros!$E$6:$E$10,0)),""),IFERROR(INDIRECT("'"&amp;TEXT($D21,"mmm")&amp;YEAR($D21)&amp;"'!"&amp;"N"&amp;VLOOKUP($C$14,parametros!$B$37:$C$41,2,0)-1+MATCH($G$14,parametros!$E$6:$E$10,0)),""))</f>
        <v/>
      </c>
      <c r="V21" s="50"/>
      <c r="W21" s="50"/>
      <c r="X21" s="50"/>
      <c r="Y21" s="51"/>
      <c r="Z21" s="50"/>
      <c r="AA21" s="50"/>
      <c r="AB21" s="50"/>
      <c r="AC21" s="51"/>
      <c r="AD21" s="50"/>
      <c r="AE21" s="50"/>
      <c r="AF21" s="50"/>
      <c r="AG21" s="50"/>
      <c r="AH21" s="51"/>
      <c r="AI21" s="50"/>
      <c r="AJ21" s="50"/>
      <c r="AK21" s="50"/>
      <c r="AL21" s="50"/>
      <c r="AM21" s="51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</row>
    <row r="22" spans="3:89" ht="15.75" thickBot="1" x14ac:dyDescent="0.3">
      <c r="C22" s="73"/>
      <c r="D22" s="25">
        <f t="shared" si="47"/>
        <v>46357</v>
      </c>
      <c r="E22" s="50"/>
      <c r="F22" s="50"/>
      <c r="G22" s="50"/>
      <c r="H22" s="50"/>
      <c r="I22" s="50"/>
      <c r="J22" s="50"/>
      <c r="K22" s="27" t="str">
        <f ca="1">IF($D22&gt;=DATE(2022,7,1),IFERROR(INDIRECT("'"&amp;TEXT($D22,"mmm")&amp;YEAR($D22)&amp;"'!"&amp;"C"&amp;VLOOKUP($C$14,parametros!$B$26:$C$33,2,0)-1+MATCH($G$14,parametros!$E$6:$E$10,0)),""),IFERROR(INDIRECT("'"&amp;TEXT($D22,"mmm")&amp;YEAR($D22)&amp;"'!"&amp;"C"&amp;VLOOKUP($C$14,parametros!$B$37:$C$41,2,0)-1+MATCH($G$14,parametros!$E$6:$E$10,0)),""))</f>
        <v/>
      </c>
      <c r="L22" s="27" t="str">
        <f ca="1">IF($D22&gt;=DATE(2022,7,1),IFERROR(INDIRECT("'"&amp;TEXT($D22,"mmm")&amp;YEAR($D22)&amp;"'!"&amp;"D"&amp;VLOOKUP($C$14,parametros!$B$26:$C$33,2,0)-1+MATCH($G$14,parametros!$E$6:$E$10,0)),""),IFERROR(INDIRECT("'"&amp;TEXT($D22,"mmm")&amp;YEAR($D22)&amp;"'!"&amp;"D"&amp;VLOOKUP($C$14,parametros!$B$37:$C$41,2,0)-1+MATCH($G$14,parametros!$E$6:$E$10,0)),""))</f>
        <v/>
      </c>
      <c r="M22" s="27" t="str">
        <f ca="1">IF($D22&gt;=DATE(2022,7,1),IFERROR(INDIRECT("'"&amp;TEXT($D22,"mmm")&amp;YEAR($D22)&amp;"'!"&amp;"E"&amp;VLOOKUP($C$14,parametros!$B$26:$C$33,2,0)-1+MATCH($G$14,parametros!$E$6:$E$10,0)),""),IFERROR(INDIRECT("'"&amp;TEXT($D22,"mmm")&amp;YEAR($D22)&amp;"'!"&amp;"E"&amp;VLOOKUP($C$14,parametros!$B$37:$C$41,2,0)-1+MATCH($G$14,parametros!$E$6:$E$10,0)),""))</f>
        <v/>
      </c>
      <c r="N22" s="27" t="str">
        <f ca="1">IF($D22&gt;=DATE(2022,7,1),IFERROR(INDIRECT("'"&amp;TEXT($D22,"mmm")&amp;YEAR($D22)&amp;"'!"&amp;"F"&amp;VLOOKUP($C$14,parametros!$B$26:$C$33,2,0)-1+MATCH($G$14,parametros!$E$6:$E$10,0)),""),IFERROR(INDIRECT("'"&amp;TEXT($D22,"mmm")&amp;YEAR($D22)&amp;"'!"&amp;"F"&amp;VLOOKUP($C$14,parametros!$B$37:$C$41,2,0)-1+MATCH($G$14,parametros!$E$6:$E$10,0)),""))</f>
        <v/>
      </c>
      <c r="O22" s="27" t="str">
        <f ca="1">IF($D22&gt;=DATE(2022,7,1),IFERROR(INDIRECT("'"&amp;TEXT($D22,"mmm")&amp;YEAR($D22)&amp;"'!"&amp;"G"&amp;VLOOKUP($C$14,parametros!$B$26:$C$33,2,0)-1+MATCH($G$14,parametros!$E$6:$E$10,0)),""),IFERROR(INDIRECT("'"&amp;TEXT($D22,"mmm")&amp;YEAR($D22)&amp;"'!"&amp;"G"&amp;VLOOKUP($C$14,parametros!$B$37:$C$41,2,0)-1+MATCH($G$14,parametros!$E$6:$E$10,0)),""))</f>
        <v/>
      </c>
      <c r="P22" s="27" t="str">
        <f ca="1">IF($D22&gt;=DATE(2022,7,1),IFERROR(INDIRECT("'"&amp;TEXT($D22,"mmm")&amp;YEAR($D22)&amp;"'!"&amp;"H"&amp;VLOOKUP($C$14,parametros!$B$26:$C$33,2,0)-1+MATCH($G$14,parametros!$E$6:$E$10,0)),""),IFERROR(INDIRECT("'"&amp;TEXT($D22,"mmm")&amp;YEAR($D22)&amp;"'!"&amp;"H"&amp;VLOOKUP($C$14,parametros!$B$37:$C$41,2,0)-1+MATCH($G$14,parametros!$E$6:$E$10,0)),""))</f>
        <v/>
      </c>
      <c r="Q22" s="27" t="str">
        <f ca="1">IF($D22&gt;=DATE(2022,7,1),IFERROR(INDIRECT("'"&amp;TEXT($D22,"mmm")&amp;YEAR($D22)&amp;"'!"&amp;"I"&amp;VLOOKUP($C$14,parametros!$B$26:$C$33,2,0)-1+MATCH($G$14,parametros!$E$6:$E$10,0)),""),IFERROR(INDIRECT("'"&amp;TEXT($D22,"mmm")&amp;YEAR($D22)&amp;"'!"&amp;"I"&amp;VLOOKUP($C$14,parametros!$B$37:$C$41,2,0)-1+MATCH($G$14,parametros!$E$6:$E$10,0)),""))</f>
        <v/>
      </c>
      <c r="R22" s="27" t="str">
        <f ca="1">IF($D22&gt;=DATE(2022,7,1),IFERROR(INDIRECT("'"&amp;TEXT($D22,"mmm")&amp;YEAR($D22)&amp;"'!"&amp;"J"&amp;VLOOKUP($C$14,parametros!$B$26:$C$33,2,0)-1+MATCH($G$14,parametros!$E$6:$E$10,0)),""),IFERROR(INDIRECT("'"&amp;TEXT($D22,"mmm")&amp;YEAR($D22)&amp;"'!"&amp;"J"&amp;VLOOKUP($C$14,parametros!$B$37:$C$41,2,0)-1+MATCH($G$14,parametros!$E$6:$E$10,0)),""))</f>
        <v/>
      </c>
      <c r="S22" s="27" t="str">
        <f ca="1">IF($D22&gt;=DATE(2022,7,1),IFERROR(INDIRECT("'"&amp;TEXT($D22,"mmm")&amp;YEAR($D22)&amp;"'!"&amp;"K"&amp;VLOOKUP($C$14,parametros!$B$26:$C$33,2,0)-1+MATCH($G$14,parametros!$E$6:$E$10,0)),""),IFERROR(INDIRECT("'"&amp;TEXT($D22,"mmm")&amp;YEAR($D22)&amp;"'!"&amp;"K"&amp;VLOOKUP($C$14,parametros!$B$37:$C$41,2,0)-1+MATCH($G$14,parametros!$E$6:$E$10,0)),""))</f>
        <v/>
      </c>
      <c r="T22" s="27" t="str">
        <f ca="1">IF($D22&gt;=DATE(2022,7,1),IFERROR(INDIRECT("'"&amp;TEXT($D22,"mmm")&amp;YEAR($D22)&amp;"'!"&amp;"L"&amp;VLOOKUP($C$14,parametros!$B$26:$C$33,2,0)-1+MATCH($G$14,parametros!$E$6:$E$10,0)),""),IFERROR(INDIRECT("'"&amp;TEXT($D22,"mmm")&amp;YEAR($D22)&amp;"'!"&amp;"L"&amp;VLOOKUP($C$14,parametros!$B$37:$C$41,2,0)-1+MATCH($G$14,parametros!$E$6:$E$10,0)),""))</f>
        <v/>
      </c>
      <c r="U22" s="27" t="str">
        <f ca="1">IF($D22&gt;=DATE(2022,7,1),IFERROR(INDIRECT("'"&amp;TEXT($D22,"mmm")&amp;YEAR($D22)&amp;"'!"&amp;"M"&amp;VLOOKUP($C$14,parametros!$B$26:$C$33,2,0)-1+MATCH($G$14,parametros!$E$6:$E$10,0)),""),IFERROR(INDIRECT("'"&amp;TEXT($D22,"mmm")&amp;YEAR($D22)&amp;"'!"&amp;"M"&amp;VLOOKUP($C$14,parametros!$B$37:$C$41,2,0)-1+MATCH($G$14,parametros!$E$6:$E$10,0)),""))</f>
        <v/>
      </c>
      <c r="V22" s="27" t="str">
        <f ca="1">IF($D22&gt;=DATE(2022,7,1),IFERROR(INDIRECT("'"&amp;TEXT($D22,"mmm")&amp;YEAR($D22)&amp;"'!"&amp;"N"&amp;VLOOKUP($C$14,parametros!$B$26:$C$33,2,0)-1+MATCH($G$14,parametros!$E$6:$E$10,0)),""),IFERROR(INDIRECT("'"&amp;TEXT($D22,"mmm")&amp;YEAR($D22)&amp;"'!"&amp;"N"&amp;VLOOKUP($C$14,parametros!$B$37:$C$41,2,0)-1+MATCH($G$14,parametros!$E$6:$E$10,0)),""))</f>
        <v/>
      </c>
      <c r="W22" s="50"/>
      <c r="X22" s="50"/>
      <c r="Y22" s="51"/>
      <c r="Z22" s="50"/>
      <c r="AA22" s="50"/>
      <c r="AB22" s="50"/>
      <c r="AC22" s="51"/>
      <c r="AD22" s="50"/>
      <c r="AE22" s="50"/>
      <c r="AF22" s="50"/>
      <c r="AG22" s="50"/>
      <c r="AH22" s="51"/>
      <c r="AI22" s="50"/>
      <c r="AJ22" s="50"/>
      <c r="AK22" s="50"/>
      <c r="AL22" s="50"/>
      <c r="AM22" s="51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3:89" ht="15.75" thickBot="1" x14ac:dyDescent="0.3">
      <c r="D23" s="25">
        <f t="shared" si="47"/>
        <v>46388</v>
      </c>
      <c r="E23" s="50"/>
      <c r="F23" s="50"/>
      <c r="G23" s="50"/>
      <c r="H23" s="50"/>
      <c r="I23" s="50"/>
      <c r="J23" s="50"/>
      <c r="K23" s="50"/>
      <c r="L23" s="27" t="str">
        <f ca="1">IF($D23&gt;=DATE(2022,7,1),IFERROR(INDIRECT("'"&amp;TEXT($D23,"mmm")&amp;YEAR($D23)&amp;"'!"&amp;"C"&amp;VLOOKUP($C$14,parametros!$B$26:$C$33,2,0)-1+MATCH($G$14,parametros!$E$6:$E$10,0)),""),IFERROR(INDIRECT("'"&amp;TEXT($D23,"mmm")&amp;YEAR($D23)&amp;"'!"&amp;"C"&amp;VLOOKUP($C$14,parametros!$B$37:$C$41,2,0)-1+MATCH($G$14,parametros!$E$6:$E$10,0)),""))</f>
        <v/>
      </c>
      <c r="M23" s="27" t="str">
        <f ca="1">IF($D23&gt;=DATE(2022,7,1),IFERROR(INDIRECT("'"&amp;TEXT($D23,"mmm")&amp;YEAR($D23)&amp;"'!"&amp;"D"&amp;VLOOKUP($C$14,parametros!$B$26:$C$33,2,0)-1+MATCH($G$14,parametros!$E$6:$E$10,0)),""),IFERROR(INDIRECT("'"&amp;TEXT($D23,"mmm")&amp;YEAR($D23)&amp;"'!"&amp;"D"&amp;VLOOKUP($C$14,parametros!$B$37:$C$41,2,0)-1+MATCH($G$14,parametros!$E$6:$E$10,0)),""))</f>
        <v/>
      </c>
      <c r="N23" s="27" t="str">
        <f ca="1">IF($D23&gt;=DATE(2022,7,1),IFERROR(INDIRECT("'"&amp;TEXT($D23,"mmm")&amp;YEAR($D23)&amp;"'!"&amp;"E"&amp;VLOOKUP($C$14,parametros!$B$26:$C$33,2,0)-1+MATCH($G$14,parametros!$E$6:$E$10,0)),""),IFERROR(INDIRECT("'"&amp;TEXT($D23,"mmm")&amp;YEAR($D23)&amp;"'!"&amp;"E"&amp;VLOOKUP($C$14,parametros!$B$37:$C$41,2,0)-1+MATCH($G$14,parametros!$E$6:$E$10,0)),""))</f>
        <v/>
      </c>
      <c r="O23" s="27" t="str">
        <f ca="1">IF($D23&gt;=DATE(2022,7,1),IFERROR(INDIRECT("'"&amp;TEXT($D23,"mmm")&amp;YEAR($D23)&amp;"'!"&amp;"F"&amp;VLOOKUP($C$14,parametros!$B$26:$C$33,2,0)-1+MATCH($G$14,parametros!$E$6:$E$10,0)),""),IFERROR(INDIRECT("'"&amp;TEXT($D23,"mmm")&amp;YEAR($D23)&amp;"'!"&amp;"F"&amp;VLOOKUP($C$14,parametros!$B$37:$C$41,2,0)-1+MATCH($G$14,parametros!$E$6:$E$10,0)),""))</f>
        <v/>
      </c>
      <c r="P23" s="27" t="str">
        <f ca="1">IF($D23&gt;=DATE(2022,7,1),IFERROR(INDIRECT("'"&amp;TEXT($D23,"mmm")&amp;YEAR($D23)&amp;"'!"&amp;"G"&amp;VLOOKUP($C$14,parametros!$B$26:$C$33,2,0)-1+MATCH($G$14,parametros!$E$6:$E$10,0)),""),IFERROR(INDIRECT("'"&amp;TEXT($D23,"mmm")&amp;YEAR($D23)&amp;"'!"&amp;"G"&amp;VLOOKUP($C$14,parametros!$B$37:$C$41,2,0)-1+MATCH($G$14,parametros!$E$6:$E$10,0)),""))</f>
        <v/>
      </c>
      <c r="Q23" s="27" t="str">
        <f ca="1">IF($D23&gt;=DATE(2022,7,1),IFERROR(INDIRECT("'"&amp;TEXT($D23,"mmm")&amp;YEAR($D23)&amp;"'!"&amp;"H"&amp;VLOOKUP($C$14,parametros!$B$26:$C$33,2,0)-1+MATCH($G$14,parametros!$E$6:$E$10,0)),""),IFERROR(INDIRECT("'"&amp;TEXT($D23,"mmm")&amp;YEAR($D23)&amp;"'!"&amp;"H"&amp;VLOOKUP($C$14,parametros!$B$37:$C$41,2,0)-1+MATCH($G$14,parametros!$E$6:$E$10,0)),""))</f>
        <v/>
      </c>
      <c r="R23" s="27" t="str">
        <f ca="1">IF($D23&gt;=DATE(2022,7,1),IFERROR(INDIRECT("'"&amp;TEXT($D23,"mmm")&amp;YEAR($D23)&amp;"'!"&amp;"I"&amp;VLOOKUP($C$14,parametros!$B$26:$C$33,2,0)-1+MATCH($G$14,parametros!$E$6:$E$10,0)),""),IFERROR(INDIRECT("'"&amp;TEXT($D23,"mmm")&amp;YEAR($D23)&amp;"'!"&amp;"I"&amp;VLOOKUP($C$14,parametros!$B$37:$C$41,2,0)-1+MATCH($G$14,parametros!$E$6:$E$10,0)),""))</f>
        <v/>
      </c>
      <c r="S23" s="27" t="str">
        <f ca="1">IF($D23&gt;=DATE(2022,7,1),IFERROR(INDIRECT("'"&amp;TEXT($D23,"mmm")&amp;YEAR($D23)&amp;"'!"&amp;"J"&amp;VLOOKUP($C$14,parametros!$B$26:$C$33,2,0)-1+MATCH($G$14,parametros!$E$6:$E$10,0)),""),IFERROR(INDIRECT("'"&amp;TEXT($D23,"mmm")&amp;YEAR($D23)&amp;"'!"&amp;"J"&amp;VLOOKUP($C$14,parametros!$B$37:$C$41,2,0)-1+MATCH($G$14,parametros!$E$6:$E$10,0)),""))</f>
        <v/>
      </c>
      <c r="T23" s="27" t="str">
        <f ca="1">IF($D23&gt;=DATE(2022,7,1),IFERROR(INDIRECT("'"&amp;TEXT($D23,"mmm")&amp;YEAR($D23)&amp;"'!"&amp;"K"&amp;VLOOKUP($C$14,parametros!$B$26:$C$33,2,0)-1+MATCH($G$14,parametros!$E$6:$E$10,0)),""),IFERROR(INDIRECT("'"&amp;TEXT($D23,"mmm")&amp;YEAR($D23)&amp;"'!"&amp;"K"&amp;VLOOKUP($C$14,parametros!$B$37:$C$41,2,0)-1+MATCH($G$14,parametros!$E$6:$E$10,0)),""))</f>
        <v/>
      </c>
      <c r="U23" s="27" t="str">
        <f ca="1">IF($D23&gt;=DATE(2022,7,1),IFERROR(INDIRECT("'"&amp;TEXT($D23,"mmm")&amp;YEAR($D23)&amp;"'!"&amp;"L"&amp;VLOOKUP($C$14,parametros!$B$26:$C$33,2,0)-1+MATCH($G$14,parametros!$E$6:$E$10,0)),""),IFERROR(INDIRECT("'"&amp;TEXT($D23,"mmm")&amp;YEAR($D23)&amp;"'!"&amp;"L"&amp;VLOOKUP($C$14,parametros!$B$37:$C$41,2,0)-1+MATCH($G$14,parametros!$E$6:$E$10,0)),""))</f>
        <v/>
      </c>
      <c r="V23" s="27" t="str">
        <f ca="1">IF($D23&gt;=DATE(2022,7,1),IFERROR(INDIRECT("'"&amp;TEXT($D23,"mmm")&amp;YEAR($D23)&amp;"'!"&amp;"M"&amp;VLOOKUP($C$14,parametros!$B$26:$C$33,2,0)-1+MATCH($G$14,parametros!$E$6:$E$10,0)),""),IFERROR(INDIRECT("'"&amp;TEXT($D23,"mmm")&amp;YEAR($D23)&amp;"'!"&amp;"M"&amp;VLOOKUP($C$14,parametros!$B$37:$C$41,2,0)-1+MATCH($G$14,parametros!$E$6:$E$10,0)),""))</f>
        <v/>
      </c>
      <c r="W23" s="27" t="str">
        <f ca="1">IF($D23&gt;=DATE(2022,7,1),IFERROR(INDIRECT("'"&amp;TEXT($D23,"mmm")&amp;YEAR($D23)&amp;"'!"&amp;"N"&amp;VLOOKUP($C$14,parametros!$B$26:$C$33,2,0)-1+MATCH($G$14,parametros!$E$6:$E$10,0)),""),IFERROR(INDIRECT("'"&amp;TEXT($D23,"mmm")&amp;YEAR($D23)&amp;"'!"&amp;"N"&amp;VLOOKUP($C$14,parametros!$B$37:$C$41,2,0)-1+MATCH($G$14,parametros!$E$6:$E$10,0)),""))</f>
        <v/>
      </c>
      <c r="X23" s="50"/>
      <c r="Y23" s="51"/>
      <c r="Z23" s="50"/>
      <c r="AA23" s="50"/>
      <c r="AB23" s="50"/>
      <c r="AC23" s="51"/>
      <c r="AD23" s="50"/>
      <c r="AE23" s="50"/>
      <c r="AF23" s="50"/>
      <c r="AG23" s="50"/>
      <c r="AH23" s="51"/>
      <c r="AI23" s="50"/>
      <c r="AJ23" s="50"/>
      <c r="AK23" s="50"/>
      <c r="AL23" s="50"/>
      <c r="AM23" s="51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  <row r="24" spans="3:89" ht="15.75" thickBot="1" x14ac:dyDescent="0.3">
      <c r="C24" s="28"/>
      <c r="D24" s="25">
        <f t="shared" si="47"/>
        <v>46419</v>
      </c>
      <c r="E24" s="50"/>
      <c r="F24" s="50"/>
      <c r="G24" s="50"/>
      <c r="H24" s="50"/>
      <c r="I24" s="50"/>
      <c r="J24" s="50"/>
      <c r="K24" s="50"/>
      <c r="L24" s="50"/>
      <c r="M24" s="27" t="str">
        <f ca="1">IF($D24&gt;=DATE(2022,7,1),IFERROR(INDIRECT("'"&amp;TEXT($D24,"mmm")&amp;YEAR($D24)&amp;"'!"&amp;"C"&amp;VLOOKUP($C$14,parametros!$B$26:$C$33,2,0)-1+MATCH($G$14,parametros!$E$6:$E$10,0)),""),IFERROR(INDIRECT("'"&amp;TEXT($D24,"mmm")&amp;YEAR($D24)&amp;"'!"&amp;"C"&amp;VLOOKUP($C$14,parametros!$B$37:$C$41,2,0)-1+MATCH($G$14,parametros!$E$6:$E$10,0)),""))</f>
        <v/>
      </c>
      <c r="N24" s="27" t="str">
        <f ca="1">IF($D24&gt;=DATE(2022,7,1),IFERROR(INDIRECT("'"&amp;TEXT($D24,"mmm")&amp;YEAR($D24)&amp;"'!"&amp;"D"&amp;VLOOKUP($C$14,parametros!$B$26:$C$33,2,0)-1+MATCH($G$14,parametros!$E$6:$E$10,0)),""),IFERROR(INDIRECT("'"&amp;TEXT($D24,"mmm")&amp;YEAR($D24)&amp;"'!"&amp;"D"&amp;VLOOKUP($C$14,parametros!$B$37:$C$41,2,0)-1+MATCH($G$14,parametros!$E$6:$E$10,0)),""))</f>
        <v/>
      </c>
      <c r="O24" s="27" t="str">
        <f ca="1">IF($D24&gt;=DATE(2022,7,1),IFERROR(INDIRECT("'"&amp;TEXT($D24,"mmm")&amp;YEAR($D24)&amp;"'!"&amp;"E"&amp;VLOOKUP($C$14,parametros!$B$26:$C$33,2,0)-1+MATCH($G$14,parametros!$E$6:$E$10,0)),""),IFERROR(INDIRECT("'"&amp;TEXT($D24,"mmm")&amp;YEAR($D24)&amp;"'!"&amp;"E"&amp;VLOOKUP($C$14,parametros!$B$37:$C$41,2,0)-1+MATCH($G$14,parametros!$E$6:$E$10,0)),""))</f>
        <v/>
      </c>
      <c r="P24" s="27" t="str">
        <f ca="1">IF($D24&gt;=DATE(2022,7,1),IFERROR(INDIRECT("'"&amp;TEXT($D24,"mmm")&amp;YEAR($D24)&amp;"'!"&amp;"F"&amp;VLOOKUP($C$14,parametros!$B$26:$C$33,2,0)-1+MATCH($G$14,parametros!$E$6:$E$10,0)),""),IFERROR(INDIRECT("'"&amp;TEXT($D24,"mmm")&amp;YEAR($D24)&amp;"'!"&amp;"F"&amp;VLOOKUP($C$14,parametros!$B$37:$C$41,2,0)-1+MATCH($G$14,parametros!$E$6:$E$10,0)),""))</f>
        <v/>
      </c>
      <c r="Q24" s="27" t="str">
        <f ca="1">IF($D24&gt;=DATE(2022,7,1),IFERROR(INDIRECT("'"&amp;TEXT($D24,"mmm")&amp;YEAR($D24)&amp;"'!"&amp;"G"&amp;VLOOKUP($C$14,parametros!$B$26:$C$33,2,0)-1+MATCH($G$14,parametros!$E$6:$E$10,0)),""),IFERROR(INDIRECT("'"&amp;TEXT($D24,"mmm")&amp;YEAR($D24)&amp;"'!"&amp;"G"&amp;VLOOKUP($C$14,parametros!$B$37:$C$41,2,0)-1+MATCH($G$14,parametros!$E$6:$E$10,0)),""))</f>
        <v/>
      </c>
      <c r="R24" s="27" t="str">
        <f ca="1">IF($D24&gt;=DATE(2022,7,1),IFERROR(INDIRECT("'"&amp;TEXT($D24,"mmm")&amp;YEAR($D24)&amp;"'!"&amp;"H"&amp;VLOOKUP($C$14,parametros!$B$26:$C$33,2,0)-1+MATCH($G$14,parametros!$E$6:$E$10,0)),""),IFERROR(INDIRECT("'"&amp;TEXT($D24,"mmm")&amp;YEAR($D24)&amp;"'!"&amp;"H"&amp;VLOOKUP($C$14,parametros!$B$37:$C$41,2,0)-1+MATCH($G$14,parametros!$E$6:$E$10,0)),""))</f>
        <v/>
      </c>
      <c r="S24" s="27" t="str">
        <f ca="1">IF($D24&gt;=DATE(2022,7,1),IFERROR(INDIRECT("'"&amp;TEXT($D24,"mmm")&amp;YEAR($D24)&amp;"'!"&amp;"I"&amp;VLOOKUP($C$14,parametros!$B$26:$C$33,2,0)-1+MATCH($G$14,parametros!$E$6:$E$10,0)),""),IFERROR(INDIRECT("'"&amp;TEXT($D24,"mmm")&amp;YEAR($D24)&amp;"'!"&amp;"I"&amp;VLOOKUP($C$14,parametros!$B$37:$C$41,2,0)-1+MATCH($G$14,parametros!$E$6:$E$10,0)),""))</f>
        <v/>
      </c>
      <c r="T24" s="27" t="str">
        <f ca="1">IF($D24&gt;=DATE(2022,7,1),IFERROR(INDIRECT("'"&amp;TEXT($D24,"mmm")&amp;YEAR($D24)&amp;"'!"&amp;"J"&amp;VLOOKUP($C$14,parametros!$B$26:$C$33,2,0)-1+MATCH($G$14,parametros!$E$6:$E$10,0)),""),IFERROR(INDIRECT("'"&amp;TEXT($D24,"mmm")&amp;YEAR($D24)&amp;"'!"&amp;"J"&amp;VLOOKUP($C$14,parametros!$B$37:$C$41,2,0)-1+MATCH($G$14,parametros!$E$6:$E$10,0)),""))</f>
        <v/>
      </c>
      <c r="U24" s="27" t="str">
        <f ca="1">IF($D24&gt;=DATE(2022,7,1),IFERROR(INDIRECT("'"&amp;TEXT($D24,"mmm")&amp;YEAR($D24)&amp;"'!"&amp;"K"&amp;VLOOKUP($C$14,parametros!$B$26:$C$33,2,0)-1+MATCH($G$14,parametros!$E$6:$E$10,0)),""),IFERROR(INDIRECT("'"&amp;TEXT($D24,"mmm")&amp;YEAR($D24)&amp;"'!"&amp;"K"&amp;VLOOKUP($C$14,parametros!$B$37:$C$41,2,0)-1+MATCH($G$14,parametros!$E$6:$E$10,0)),""))</f>
        <v/>
      </c>
      <c r="V24" s="27" t="str">
        <f ca="1">IF($D24&gt;=DATE(2022,7,1),IFERROR(INDIRECT("'"&amp;TEXT($D24,"mmm")&amp;YEAR($D24)&amp;"'!"&amp;"L"&amp;VLOOKUP($C$14,parametros!$B$26:$C$33,2,0)-1+MATCH($G$14,parametros!$E$6:$E$10,0)),""),IFERROR(INDIRECT("'"&amp;TEXT($D24,"mmm")&amp;YEAR($D24)&amp;"'!"&amp;"L"&amp;VLOOKUP($C$14,parametros!$B$37:$C$41,2,0)-1+MATCH($G$14,parametros!$E$6:$E$10,0)),""))</f>
        <v/>
      </c>
      <c r="W24" s="27" t="str">
        <f ca="1">IF($D24&gt;=DATE(2022,7,1),IFERROR(INDIRECT("'"&amp;TEXT($D24,"mmm")&amp;YEAR($D24)&amp;"'!"&amp;"M"&amp;VLOOKUP($C$14,parametros!$B$26:$C$33,2,0)-1+MATCH($G$14,parametros!$E$6:$E$10,0)),""),IFERROR(INDIRECT("'"&amp;TEXT($D24,"mmm")&amp;YEAR($D24)&amp;"'!"&amp;"M"&amp;VLOOKUP($C$14,parametros!$B$37:$C$41,2,0)-1+MATCH($G$14,parametros!$E$6:$E$10,0)),""))</f>
        <v/>
      </c>
      <c r="X24" s="27" t="str">
        <f ca="1">IF($D24&gt;=DATE(2022,7,1),IFERROR(INDIRECT("'"&amp;TEXT($D24,"mmm")&amp;YEAR($D24)&amp;"'!"&amp;"N"&amp;VLOOKUP($C$14,parametros!$B$26:$C$33,2,0)-1+MATCH($G$14,parametros!$E$6:$E$10,0)),""),IFERROR(INDIRECT("'"&amp;TEXT($D24,"mmm")&amp;YEAR($D24)&amp;"'!"&amp;"N"&amp;VLOOKUP($C$14,parametros!$B$37:$C$41,2,0)-1+MATCH($G$14,parametros!$E$6:$E$10,0)),""))</f>
        <v/>
      </c>
      <c r="Y24" s="51"/>
      <c r="Z24" s="50"/>
      <c r="AA24" s="50"/>
      <c r="AB24" s="50"/>
      <c r="AC24" s="51"/>
      <c r="AD24" s="50"/>
      <c r="AE24" s="50"/>
      <c r="AF24" s="50"/>
      <c r="AG24" s="50"/>
      <c r="AH24" s="51"/>
      <c r="AI24" s="50"/>
      <c r="AJ24" s="50"/>
      <c r="AK24" s="50"/>
      <c r="AL24" s="50"/>
      <c r="AM24" s="51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</row>
    <row r="25" spans="3:89" ht="15.75" thickBot="1" x14ac:dyDescent="0.3">
      <c r="C25" s="28"/>
      <c r="D25" s="25">
        <f t="shared" si="47"/>
        <v>46447</v>
      </c>
      <c r="E25" s="50"/>
      <c r="F25" s="50"/>
      <c r="G25" s="50"/>
      <c r="H25" s="50"/>
      <c r="I25" s="50"/>
      <c r="J25" s="50"/>
      <c r="K25" s="50"/>
      <c r="L25" s="50"/>
      <c r="M25" s="50"/>
      <c r="N25" s="27" t="str">
        <f ca="1">IF($D25&gt;=DATE(2022,7,1),IFERROR(INDIRECT("'"&amp;TEXT($D25,"mmm")&amp;YEAR($D25)&amp;"'!"&amp;"C"&amp;VLOOKUP($C$14,parametros!$B$26:$C$33,2,0)-1+MATCH($G$14,parametros!$E$6:$E$10,0)),""),IFERROR(INDIRECT("'"&amp;TEXT($D25,"mmm")&amp;YEAR($D25)&amp;"'!"&amp;"C"&amp;VLOOKUP($C$14,parametros!$B$37:$C$41,2,0)-1+MATCH($G$14,parametros!$E$6:$E$10,0)),""))</f>
        <v/>
      </c>
      <c r="O25" s="27" t="str">
        <f ca="1">IF($D25&gt;=DATE(2022,7,1),IFERROR(INDIRECT("'"&amp;TEXT($D25,"mmm")&amp;YEAR($D25)&amp;"'!"&amp;"D"&amp;VLOOKUP($C$14,parametros!$B$26:$C$33,2,0)-1+MATCH($G$14,parametros!$E$6:$E$10,0)),""),IFERROR(INDIRECT("'"&amp;TEXT($D25,"mmm")&amp;YEAR($D25)&amp;"'!"&amp;"D"&amp;VLOOKUP($C$14,parametros!$B$37:$C$41,2,0)-1+MATCH($G$14,parametros!$E$6:$E$10,0)),""))</f>
        <v/>
      </c>
      <c r="P25" s="27" t="str">
        <f ca="1">IF($D25&gt;=DATE(2022,7,1),IFERROR(INDIRECT("'"&amp;TEXT($D25,"mmm")&amp;YEAR($D25)&amp;"'!"&amp;"E"&amp;VLOOKUP($C$14,parametros!$B$26:$C$33,2,0)-1+MATCH($G$14,parametros!$E$6:$E$10,0)),""),IFERROR(INDIRECT("'"&amp;TEXT($D25,"mmm")&amp;YEAR($D25)&amp;"'!"&amp;"E"&amp;VLOOKUP($C$14,parametros!$B$37:$C$41,2,0)-1+MATCH($G$14,parametros!$E$6:$E$10,0)),""))</f>
        <v/>
      </c>
      <c r="Q25" s="27" t="str">
        <f ca="1">IF($D25&gt;=DATE(2022,7,1),IFERROR(INDIRECT("'"&amp;TEXT($D25,"mmm")&amp;YEAR($D25)&amp;"'!"&amp;"F"&amp;VLOOKUP($C$14,parametros!$B$26:$C$33,2,0)-1+MATCH($G$14,parametros!$E$6:$E$10,0)),""),IFERROR(INDIRECT("'"&amp;TEXT($D25,"mmm")&amp;YEAR($D25)&amp;"'!"&amp;"F"&amp;VLOOKUP($C$14,parametros!$B$37:$C$41,2,0)-1+MATCH($G$14,parametros!$E$6:$E$10,0)),""))</f>
        <v/>
      </c>
      <c r="R25" s="27" t="str">
        <f ca="1">IF($D25&gt;=DATE(2022,7,1),IFERROR(INDIRECT("'"&amp;TEXT($D25,"mmm")&amp;YEAR($D25)&amp;"'!"&amp;"G"&amp;VLOOKUP($C$14,parametros!$B$26:$C$33,2,0)-1+MATCH($G$14,parametros!$E$6:$E$10,0)),""),IFERROR(INDIRECT("'"&amp;TEXT($D25,"mmm")&amp;YEAR($D25)&amp;"'!"&amp;"G"&amp;VLOOKUP($C$14,parametros!$B$37:$C$41,2,0)-1+MATCH($G$14,parametros!$E$6:$E$10,0)),""))</f>
        <v/>
      </c>
      <c r="S25" s="27" t="str">
        <f ca="1">IF($D25&gt;=DATE(2022,7,1),IFERROR(INDIRECT("'"&amp;TEXT($D25,"mmm")&amp;YEAR($D25)&amp;"'!"&amp;"H"&amp;VLOOKUP($C$14,parametros!$B$26:$C$33,2,0)-1+MATCH($G$14,parametros!$E$6:$E$10,0)),""),IFERROR(INDIRECT("'"&amp;TEXT($D25,"mmm")&amp;YEAR($D25)&amp;"'!"&amp;"H"&amp;VLOOKUP($C$14,parametros!$B$37:$C$41,2,0)-1+MATCH($G$14,parametros!$E$6:$E$10,0)),""))</f>
        <v/>
      </c>
      <c r="T25" s="27" t="str">
        <f ca="1">IF($D25&gt;=DATE(2022,7,1),IFERROR(INDIRECT("'"&amp;TEXT($D25,"mmm")&amp;YEAR($D25)&amp;"'!"&amp;"I"&amp;VLOOKUP($C$14,parametros!$B$26:$C$33,2,0)-1+MATCH($G$14,parametros!$E$6:$E$10,0)),""),IFERROR(INDIRECT("'"&amp;TEXT($D25,"mmm")&amp;YEAR($D25)&amp;"'!"&amp;"I"&amp;VLOOKUP($C$14,parametros!$B$37:$C$41,2,0)-1+MATCH($G$14,parametros!$E$6:$E$10,0)),""))</f>
        <v/>
      </c>
      <c r="U25" s="27" t="str">
        <f ca="1">IF($D25&gt;=DATE(2022,7,1),IFERROR(INDIRECT("'"&amp;TEXT($D25,"mmm")&amp;YEAR($D25)&amp;"'!"&amp;"J"&amp;VLOOKUP($C$14,parametros!$B$26:$C$33,2,0)-1+MATCH($G$14,parametros!$E$6:$E$10,0)),""),IFERROR(INDIRECT("'"&amp;TEXT($D25,"mmm")&amp;YEAR($D25)&amp;"'!"&amp;"J"&amp;VLOOKUP($C$14,parametros!$B$37:$C$41,2,0)-1+MATCH($G$14,parametros!$E$6:$E$10,0)),""))</f>
        <v/>
      </c>
      <c r="V25" s="27" t="str">
        <f ca="1">IF($D25&gt;=DATE(2022,7,1),IFERROR(INDIRECT("'"&amp;TEXT($D25,"mmm")&amp;YEAR($D25)&amp;"'!"&amp;"K"&amp;VLOOKUP($C$14,parametros!$B$26:$C$33,2,0)-1+MATCH($G$14,parametros!$E$6:$E$10,0)),""),IFERROR(INDIRECT("'"&amp;TEXT($D25,"mmm")&amp;YEAR($D25)&amp;"'!"&amp;"K"&amp;VLOOKUP($C$14,parametros!$B$37:$C$41,2,0)-1+MATCH($G$14,parametros!$E$6:$E$10,0)),""))</f>
        <v/>
      </c>
      <c r="W25" s="27" t="str">
        <f ca="1">IF($D25&gt;=DATE(2022,7,1),IFERROR(INDIRECT("'"&amp;TEXT($D25,"mmm")&amp;YEAR($D25)&amp;"'!"&amp;"L"&amp;VLOOKUP($C$14,parametros!$B$26:$C$33,2,0)-1+MATCH($G$14,parametros!$E$6:$E$10,0)),""),IFERROR(INDIRECT("'"&amp;TEXT($D25,"mmm")&amp;YEAR($D25)&amp;"'!"&amp;"L"&amp;VLOOKUP($C$14,parametros!$B$37:$C$41,2,0)-1+MATCH($G$14,parametros!$E$6:$E$10,0)),""))</f>
        <v/>
      </c>
      <c r="X25" s="27" t="str">
        <f ca="1">IF($D25&gt;=DATE(2022,7,1),IFERROR(INDIRECT("'"&amp;TEXT($D25,"mmm")&amp;YEAR($D25)&amp;"'!"&amp;"M"&amp;VLOOKUP($C$14,parametros!$B$26:$C$33,2,0)-1+MATCH($G$14,parametros!$E$6:$E$10,0)),""),IFERROR(INDIRECT("'"&amp;TEXT($D25,"mmm")&amp;YEAR($D25)&amp;"'!"&amp;"M"&amp;VLOOKUP($C$14,parametros!$B$37:$C$41,2,0)-1+MATCH($G$14,parametros!$E$6:$E$10,0)),""))</f>
        <v/>
      </c>
      <c r="Y25" s="27" t="str">
        <f ca="1">IF($D25&gt;=DATE(2022,7,1),IFERROR(INDIRECT("'"&amp;TEXT($D25,"mmm")&amp;YEAR($D25)&amp;"'!"&amp;"N"&amp;VLOOKUP($C$14,parametros!$B$26:$C$33,2,0)-1+MATCH($G$14,parametros!$E$6:$E$10,0)),""),IFERROR(INDIRECT("'"&amp;TEXT($D25,"mmm")&amp;YEAR($D25)&amp;"'!"&amp;"N"&amp;VLOOKUP($C$14,parametros!$B$37:$C$41,2,0)-1+MATCH($G$14,parametros!$E$6:$E$10,0)),""))</f>
        <v/>
      </c>
      <c r="Z25" s="50"/>
      <c r="AA25" s="50"/>
      <c r="AB25" s="50"/>
      <c r="AC25" s="51"/>
      <c r="AD25" s="50"/>
      <c r="AE25" s="50"/>
      <c r="AF25" s="50"/>
      <c r="AG25" s="50"/>
      <c r="AH25" s="51"/>
      <c r="AI25" s="50"/>
      <c r="AJ25" s="50"/>
      <c r="AK25" s="50"/>
      <c r="AL25" s="50"/>
      <c r="AM25" s="51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</row>
    <row r="26" spans="3:89" ht="15.75" thickBot="1" x14ac:dyDescent="0.3">
      <c r="D26" s="25">
        <f t="shared" si="47"/>
        <v>46478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7" t="str">
        <f ca="1">IF($D26&gt;=DATE(2022,7,1),IFERROR(INDIRECT("'"&amp;TEXT($D26,"mmm")&amp;YEAR($D26)&amp;"'!"&amp;"C"&amp;VLOOKUP($C$14,parametros!$B$26:$C$33,2,0)-1+MATCH($G$14,parametros!$E$6:$E$10,0)),""),IFERROR(INDIRECT("'"&amp;TEXT($D26,"mmm")&amp;YEAR($D26)&amp;"'!"&amp;"C"&amp;VLOOKUP($C$14,parametros!$B$37:$C$41,2,0)-1+MATCH($G$14,parametros!$E$6:$E$10,0)),""))</f>
        <v/>
      </c>
      <c r="P26" s="27" t="str">
        <f ca="1">IF($D26&gt;=DATE(2022,7,1),IFERROR(INDIRECT("'"&amp;TEXT($D26,"mmm")&amp;YEAR($D26)&amp;"'!"&amp;"D"&amp;VLOOKUP($C$14,parametros!$B$26:$C$33,2,0)-1+MATCH($G$14,parametros!$E$6:$E$10,0)),""),IFERROR(INDIRECT("'"&amp;TEXT($D26,"mmm")&amp;YEAR($D26)&amp;"'!"&amp;"D"&amp;VLOOKUP($C$14,parametros!$B$37:$C$41,2,0)-1+MATCH($G$14,parametros!$E$6:$E$10,0)),""))</f>
        <v/>
      </c>
      <c r="Q26" s="27" t="str">
        <f ca="1">IF($D26&gt;=DATE(2022,7,1),IFERROR(INDIRECT("'"&amp;TEXT($D26,"mmm")&amp;YEAR($D26)&amp;"'!"&amp;"E"&amp;VLOOKUP($C$14,parametros!$B$26:$C$33,2,0)-1+MATCH($G$14,parametros!$E$6:$E$10,0)),""),IFERROR(INDIRECT("'"&amp;TEXT($D26,"mmm")&amp;YEAR($D26)&amp;"'!"&amp;"E"&amp;VLOOKUP($C$14,parametros!$B$37:$C$41,2,0)-1+MATCH($G$14,parametros!$E$6:$E$10,0)),""))</f>
        <v/>
      </c>
      <c r="R26" s="27" t="str">
        <f ca="1">IF($D26&gt;=DATE(2022,7,1),IFERROR(INDIRECT("'"&amp;TEXT($D26,"mmm")&amp;YEAR($D26)&amp;"'!"&amp;"F"&amp;VLOOKUP($C$14,parametros!$B$26:$C$33,2,0)-1+MATCH($G$14,parametros!$E$6:$E$10,0)),""),IFERROR(INDIRECT("'"&amp;TEXT($D26,"mmm")&amp;YEAR($D26)&amp;"'!"&amp;"F"&amp;VLOOKUP($C$14,parametros!$B$37:$C$41,2,0)-1+MATCH($G$14,parametros!$E$6:$E$10,0)),""))</f>
        <v/>
      </c>
      <c r="S26" s="27" t="str">
        <f ca="1">IF($D26&gt;=DATE(2022,7,1),IFERROR(INDIRECT("'"&amp;TEXT($D26,"mmm")&amp;YEAR($D26)&amp;"'!"&amp;"G"&amp;VLOOKUP($C$14,parametros!$B$26:$C$33,2,0)-1+MATCH($G$14,parametros!$E$6:$E$10,0)),""),IFERROR(INDIRECT("'"&amp;TEXT($D26,"mmm")&amp;YEAR($D26)&amp;"'!"&amp;"G"&amp;VLOOKUP($C$14,parametros!$B$37:$C$41,2,0)-1+MATCH($G$14,parametros!$E$6:$E$10,0)),""))</f>
        <v/>
      </c>
      <c r="T26" s="27" t="str">
        <f ca="1">IF($D26&gt;=DATE(2022,7,1),IFERROR(INDIRECT("'"&amp;TEXT($D26,"mmm")&amp;YEAR($D26)&amp;"'!"&amp;"H"&amp;VLOOKUP($C$14,parametros!$B$26:$C$33,2,0)-1+MATCH($G$14,parametros!$E$6:$E$10,0)),""),IFERROR(INDIRECT("'"&amp;TEXT($D26,"mmm")&amp;YEAR($D26)&amp;"'!"&amp;"H"&amp;VLOOKUP($C$14,parametros!$B$37:$C$41,2,0)-1+MATCH($G$14,parametros!$E$6:$E$10,0)),""))</f>
        <v/>
      </c>
      <c r="U26" s="27" t="str">
        <f ca="1">IF($D26&gt;=DATE(2022,7,1),IFERROR(INDIRECT("'"&amp;TEXT($D26,"mmm")&amp;YEAR($D26)&amp;"'!"&amp;"I"&amp;VLOOKUP($C$14,parametros!$B$26:$C$33,2,0)-1+MATCH($G$14,parametros!$E$6:$E$10,0)),""),IFERROR(INDIRECT("'"&amp;TEXT($D26,"mmm")&amp;YEAR($D26)&amp;"'!"&amp;"I"&amp;VLOOKUP($C$14,parametros!$B$37:$C$41,2,0)-1+MATCH($G$14,parametros!$E$6:$E$10,0)),""))</f>
        <v/>
      </c>
      <c r="V26" s="27" t="str">
        <f ca="1">IF($D26&gt;=DATE(2022,7,1),IFERROR(INDIRECT("'"&amp;TEXT($D26,"mmm")&amp;YEAR($D26)&amp;"'!"&amp;"J"&amp;VLOOKUP($C$14,parametros!$B$26:$C$33,2,0)-1+MATCH($G$14,parametros!$E$6:$E$10,0)),""),IFERROR(INDIRECT("'"&amp;TEXT($D26,"mmm")&amp;YEAR($D26)&amp;"'!"&amp;"J"&amp;VLOOKUP($C$14,parametros!$B$37:$C$41,2,0)-1+MATCH($G$14,parametros!$E$6:$E$10,0)),""))</f>
        <v/>
      </c>
      <c r="W26" s="27" t="str">
        <f ca="1">IF($D26&gt;=DATE(2022,7,1),IFERROR(INDIRECT("'"&amp;TEXT($D26,"mmm")&amp;YEAR($D26)&amp;"'!"&amp;"K"&amp;VLOOKUP($C$14,parametros!$B$26:$C$33,2,0)-1+MATCH($G$14,parametros!$E$6:$E$10,0)),""),IFERROR(INDIRECT("'"&amp;TEXT($D26,"mmm")&amp;YEAR($D26)&amp;"'!"&amp;"K"&amp;VLOOKUP($C$14,parametros!$B$37:$C$41,2,0)-1+MATCH($G$14,parametros!$E$6:$E$10,0)),""))</f>
        <v/>
      </c>
      <c r="X26" s="27" t="str">
        <f ca="1">IF($D26&gt;=DATE(2022,7,1),IFERROR(INDIRECT("'"&amp;TEXT($D26,"mmm")&amp;YEAR($D26)&amp;"'!"&amp;"L"&amp;VLOOKUP($C$14,parametros!$B$26:$C$33,2,0)-1+MATCH($G$14,parametros!$E$6:$E$10,0)),""),IFERROR(INDIRECT("'"&amp;TEXT($D26,"mmm")&amp;YEAR($D26)&amp;"'!"&amp;"L"&amp;VLOOKUP($C$14,parametros!$B$37:$C$41,2,0)-1+MATCH($G$14,parametros!$E$6:$E$10,0)),""))</f>
        <v/>
      </c>
      <c r="Y26" s="27" t="str">
        <f ca="1">IF($D26&gt;=DATE(2022,7,1),IFERROR(INDIRECT("'"&amp;TEXT($D26,"mmm")&amp;YEAR($D26)&amp;"'!"&amp;"M"&amp;VLOOKUP($C$14,parametros!$B$26:$C$33,2,0)-1+MATCH($G$14,parametros!$E$6:$E$10,0)),""),IFERROR(INDIRECT("'"&amp;TEXT($D26,"mmm")&amp;YEAR($D26)&amp;"'!"&amp;"M"&amp;VLOOKUP($C$14,parametros!$B$37:$C$41,2,0)-1+MATCH($G$14,parametros!$E$6:$E$10,0)),""))</f>
        <v/>
      </c>
      <c r="Z26" s="27" t="str">
        <f ca="1">IF($D26&gt;=DATE(2022,7,1),IFERROR(INDIRECT("'"&amp;TEXT($D26,"mmm")&amp;YEAR($D26)&amp;"'!"&amp;"N"&amp;VLOOKUP($C$14,parametros!$B$26:$C$33,2,0)-1+MATCH($G$14,parametros!$E$6:$E$10,0)),""),IFERROR(INDIRECT("'"&amp;TEXT($D26,"mmm")&amp;YEAR($D26)&amp;"'!"&amp;"N"&amp;VLOOKUP($C$14,parametros!$B$37:$C$41,2,0)-1+MATCH($G$14,parametros!$E$6:$E$10,0)),""))</f>
        <v/>
      </c>
      <c r="AA26" s="50"/>
      <c r="AB26" s="50"/>
      <c r="AC26" s="50"/>
      <c r="AD26" s="51"/>
      <c r="AE26" s="50"/>
      <c r="AF26" s="50"/>
      <c r="AG26" s="50"/>
      <c r="AH26" s="50"/>
      <c r="AI26" s="51"/>
      <c r="AJ26" s="50"/>
      <c r="AK26" s="50"/>
      <c r="AL26" s="50"/>
      <c r="AM26" s="51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</row>
    <row r="27" spans="3:89" ht="15.75" thickBot="1" x14ac:dyDescent="0.3">
      <c r="D27" s="25">
        <f t="shared" si="47"/>
        <v>46508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7" t="str">
        <f ca="1">IF($D27&gt;=DATE(2022,7,1),IFERROR(INDIRECT("'"&amp;TEXT($D27,"mmm")&amp;YEAR($D27)&amp;"'!"&amp;"C"&amp;VLOOKUP($C$14,parametros!$B$26:$C$33,2,0)-1+MATCH($G$14,parametros!$E$6:$E$10,0)),""),IFERROR(INDIRECT("'"&amp;TEXT($D27,"mmm")&amp;YEAR($D27)&amp;"'!"&amp;"C"&amp;VLOOKUP($C$14,parametros!$B$37:$C$41,2,0)-1+MATCH($G$14,parametros!$E$6:$E$10,0)),""))</f>
        <v/>
      </c>
      <c r="Q27" s="27" t="str">
        <f ca="1">IF($D27&gt;=DATE(2022,7,1),IFERROR(INDIRECT("'"&amp;TEXT($D27,"mmm")&amp;YEAR($D27)&amp;"'!"&amp;"D"&amp;VLOOKUP($C$14,parametros!$B$26:$C$33,2,0)-1+MATCH($G$14,parametros!$E$6:$E$10,0)),""),IFERROR(INDIRECT("'"&amp;TEXT($D27,"mmm")&amp;YEAR($D27)&amp;"'!"&amp;"D"&amp;VLOOKUP($C$14,parametros!$B$37:$C$41,2,0)-1+MATCH($G$14,parametros!$E$6:$E$10,0)),""))</f>
        <v/>
      </c>
      <c r="R27" s="27" t="str">
        <f ca="1">IF($D27&gt;=DATE(2022,7,1),IFERROR(INDIRECT("'"&amp;TEXT($D27,"mmm")&amp;YEAR($D27)&amp;"'!"&amp;"E"&amp;VLOOKUP($C$14,parametros!$B$26:$C$33,2,0)-1+MATCH($G$14,parametros!$E$6:$E$10,0)),""),IFERROR(INDIRECT("'"&amp;TEXT($D27,"mmm")&amp;YEAR($D27)&amp;"'!"&amp;"E"&amp;VLOOKUP($C$14,parametros!$B$37:$C$41,2,0)-1+MATCH($G$14,parametros!$E$6:$E$10,0)),""))</f>
        <v/>
      </c>
      <c r="S27" s="27" t="str">
        <f ca="1">IF($D27&gt;=DATE(2022,7,1),IFERROR(INDIRECT("'"&amp;TEXT($D27,"mmm")&amp;YEAR($D27)&amp;"'!"&amp;"F"&amp;VLOOKUP($C$14,parametros!$B$26:$C$33,2,0)-1+MATCH($G$14,parametros!$E$6:$E$10,0)),""),IFERROR(INDIRECT("'"&amp;TEXT($D27,"mmm")&amp;YEAR($D27)&amp;"'!"&amp;"F"&amp;VLOOKUP($C$14,parametros!$B$37:$C$41,2,0)-1+MATCH($G$14,parametros!$E$6:$E$10,0)),""))</f>
        <v/>
      </c>
      <c r="T27" s="27" t="str">
        <f ca="1">IF($D27&gt;=DATE(2022,7,1),IFERROR(INDIRECT("'"&amp;TEXT($D27,"mmm")&amp;YEAR($D27)&amp;"'!"&amp;"G"&amp;VLOOKUP($C$14,parametros!$B$26:$C$33,2,0)-1+MATCH($G$14,parametros!$E$6:$E$10,0)),""),IFERROR(INDIRECT("'"&amp;TEXT($D27,"mmm")&amp;YEAR($D27)&amp;"'!"&amp;"G"&amp;VLOOKUP($C$14,parametros!$B$37:$C$41,2,0)-1+MATCH($G$14,parametros!$E$6:$E$10,0)),""))</f>
        <v/>
      </c>
      <c r="U27" s="27" t="str">
        <f ca="1">IF($D27&gt;=DATE(2022,7,1),IFERROR(INDIRECT("'"&amp;TEXT($D27,"mmm")&amp;YEAR($D27)&amp;"'!"&amp;"H"&amp;VLOOKUP($C$14,parametros!$B$26:$C$33,2,0)-1+MATCH($G$14,parametros!$E$6:$E$10,0)),""),IFERROR(INDIRECT("'"&amp;TEXT($D27,"mmm")&amp;YEAR($D27)&amp;"'!"&amp;"H"&amp;VLOOKUP($C$14,parametros!$B$37:$C$41,2,0)-1+MATCH($G$14,parametros!$E$6:$E$10,0)),""))</f>
        <v/>
      </c>
      <c r="V27" s="27" t="str">
        <f ca="1">IF($D27&gt;=DATE(2022,7,1),IFERROR(INDIRECT("'"&amp;TEXT($D27,"mmm")&amp;YEAR($D27)&amp;"'!"&amp;"I"&amp;VLOOKUP($C$14,parametros!$B$26:$C$33,2,0)-1+MATCH($G$14,parametros!$E$6:$E$10,0)),""),IFERROR(INDIRECT("'"&amp;TEXT($D27,"mmm")&amp;YEAR($D27)&amp;"'!"&amp;"I"&amp;VLOOKUP($C$14,parametros!$B$37:$C$41,2,0)-1+MATCH($G$14,parametros!$E$6:$E$10,0)),""))</f>
        <v/>
      </c>
      <c r="W27" s="27" t="str">
        <f ca="1">IF($D27&gt;=DATE(2022,7,1),IFERROR(INDIRECT("'"&amp;TEXT($D27,"mmm")&amp;YEAR($D27)&amp;"'!"&amp;"J"&amp;VLOOKUP($C$14,parametros!$B$26:$C$33,2,0)-1+MATCH($G$14,parametros!$E$6:$E$10,0)),""),IFERROR(INDIRECT("'"&amp;TEXT($D27,"mmm")&amp;YEAR($D27)&amp;"'!"&amp;"J"&amp;VLOOKUP($C$14,parametros!$B$37:$C$41,2,0)-1+MATCH($G$14,parametros!$E$6:$E$10,0)),""))</f>
        <v/>
      </c>
      <c r="X27" s="27" t="str">
        <f ca="1">IF($D27&gt;=DATE(2022,7,1),IFERROR(INDIRECT("'"&amp;TEXT($D27,"mmm")&amp;YEAR($D27)&amp;"'!"&amp;"K"&amp;VLOOKUP($C$14,parametros!$B$26:$C$33,2,0)-1+MATCH($G$14,parametros!$E$6:$E$10,0)),""),IFERROR(INDIRECT("'"&amp;TEXT($D27,"mmm")&amp;YEAR($D27)&amp;"'!"&amp;"K"&amp;VLOOKUP($C$14,parametros!$B$37:$C$41,2,0)-1+MATCH($G$14,parametros!$E$6:$E$10,0)),""))</f>
        <v/>
      </c>
      <c r="Y27" s="27" t="str">
        <f ca="1">IF($D27&gt;=DATE(2022,7,1),IFERROR(INDIRECT("'"&amp;TEXT($D27,"mmm")&amp;YEAR($D27)&amp;"'!"&amp;"L"&amp;VLOOKUP($C$14,parametros!$B$26:$C$33,2,0)-1+MATCH($G$14,parametros!$E$6:$E$10,0)),""),IFERROR(INDIRECT("'"&amp;TEXT($D27,"mmm")&amp;YEAR($D27)&amp;"'!"&amp;"L"&amp;VLOOKUP($C$14,parametros!$B$37:$C$41,2,0)-1+MATCH($G$14,parametros!$E$6:$E$10,0)),""))</f>
        <v/>
      </c>
      <c r="Z27" s="27" t="str">
        <f ca="1">IF($D27&gt;=DATE(2022,7,1),IFERROR(INDIRECT("'"&amp;TEXT($D27,"mmm")&amp;YEAR($D27)&amp;"'!"&amp;"M"&amp;VLOOKUP($C$14,parametros!$B$26:$C$33,2,0)-1+MATCH($G$14,parametros!$E$6:$E$10,0)),""),IFERROR(INDIRECT("'"&amp;TEXT($D27,"mmm")&amp;YEAR($D27)&amp;"'!"&amp;"M"&amp;VLOOKUP($C$14,parametros!$B$37:$C$41,2,0)-1+MATCH($G$14,parametros!$E$6:$E$10,0)),""))</f>
        <v/>
      </c>
      <c r="AA27" s="27" t="str">
        <f ca="1">IF($D27&gt;=DATE(2022,7,1),IFERROR(INDIRECT("'"&amp;TEXT($D27,"mmm")&amp;YEAR($D27)&amp;"'!"&amp;"N"&amp;VLOOKUP($C$14,parametros!$B$26:$C$33,2,0)-1+MATCH($G$14,parametros!$E$6:$E$10,0)),""),IFERROR(INDIRECT("'"&amp;TEXT($D27,"mmm")&amp;YEAR($D27)&amp;"'!"&amp;"N"&amp;VLOOKUP($C$14,parametros!$B$37:$C$41,2,0)-1+MATCH($G$14,parametros!$E$6:$E$10,0)),""))</f>
        <v/>
      </c>
      <c r="AB27" s="50"/>
      <c r="AC27" s="50"/>
      <c r="AD27" s="51"/>
      <c r="AE27" s="50"/>
      <c r="AF27" s="50"/>
      <c r="AG27" s="50"/>
      <c r="AH27" s="50"/>
      <c r="AI27" s="51"/>
      <c r="AJ27" s="50"/>
      <c r="AK27" s="50"/>
      <c r="AL27" s="50"/>
      <c r="AM27" s="51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</row>
    <row r="28" spans="3:89" ht="15.75" thickBot="1" x14ac:dyDescent="0.3">
      <c r="D28" s="25">
        <f t="shared" si="47"/>
        <v>46539</v>
      </c>
      <c r="E28" s="54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27" t="str">
        <f ca="1">IF($D28&gt;=DATE(2022,7,1),IFERROR(INDIRECT("'"&amp;TEXT($D28,"mmm")&amp;YEAR($D28)&amp;"'!"&amp;"C"&amp;VLOOKUP($C$14,parametros!$B$26:$C$33,2,0)-1+MATCH($G$14,parametros!$E$6:$E$10,0)),""),IFERROR(INDIRECT("'"&amp;TEXT($D28,"mmm")&amp;YEAR($D28)&amp;"'!"&amp;"C"&amp;VLOOKUP($C$14,parametros!$B$37:$C$41,2,0)-1+MATCH($G$14,parametros!$E$6:$E$10,0)),""))</f>
        <v/>
      </c>
      <c r="R28" s="27" t="str">
        <f ca="1">IF($D28&gt;=DATE(2022,7,1),IFERROR(INDIRECT("'"&amp;TEXT($D28,"mmm")&amp;YEAR($D28)&amp;"'!"&amp;"D"&amp;VLOOKUP($C$14,parametros!$B$26:$C$33,2,0)-1+MATCH($G$14,parametros!$E$6:$E$10,0)),""),IFERROR(INDIRECT("'"&amp;TEXT($D28,"mmm")&amp;YEAR($D28)&amp;"'!"&amp;"D"&amp;VLOOKUP($C$14,parametros!$B$37:$C$41,2,0)-1+MATCH($G$14,parametros!$E$6:$E$10,0)),""))</f>
        <v/>
      </c>
      <c r="S28" s="27" t="str">
        <f ca="1">IF($D28&gt;=DATE(2022,7,1),IFERROR(INDIRECT("'"&amp;TEXT($D28,"mmm")&amp;YEAR($D28)&amp;"'!"&amp;"E"&amp;VLOOKUP($C$14,parametros!$B$26:$C$33,2,0)-1+MATCH($G$14,parametros!$E$6:$E$10,0)),""),IFERROR(INDIRECT("'"&amp;TEXT($D28,"mmm")&amp;YEAR($D28)&amp;"'!"&amp;"E"&amp;VLOOKUP($C$14,parametros!$B$37:$C$41,2,0)-1+MATCH($G$14,parametros!$E$6:$E$10,0)),""))</f>
        <v/>
      </c>
      <c r="T28" s="27" t="str">
        <f ca="1">IF($D28&gt;=DATE(2022,7,1),IFERROR(INDIRECT("'"&amp;TEXT($D28,"mmm")&amp;YEAR($D28)&amp;"'!"&amp;"F"&amp;VLOOKUP($C$14,parametros!$B$26:$C$33,2,0)-1+MATCH($G$14,parametros!$E$6:$E$10,0)),""),IFERROR(INDIRECT("'"&amp;TEXT($D28,"mmm")&amp;YEAR($D28)&amp;"'!"&amp;"F"&amp;VLOOKUP($C$14,parametros!$B$37:$C$41,2,0)-1+MATCH($G$14,parametros!$E$6:$E$10,0)),""))</f>
        <v/>
      </c>
      <c r="U28" s="27" t="str">
        <f ca="1">IF($D28&gt;=DATE(2022,7,1),IFERROR(INDIRECT("'"&amp;TEXT($D28,"mmm")&amp;YEAR($D28)&amp;"'!"&amp;"G"&amp;VLOOKUP($C$14,parametros!$B$26:$C$33,2,0)-1+MATCH($G$14,parametros!$E$6:$E$10,0)),""),IFERROR(INDIRECT("'"&amp;TEXT($D28,"mmm")&amp;YEAR($D28)&amp;"'!"&amp;"G"&amp;VLOOKUP($C$14,parametros!$B$37:$C$41,2,0)-1+MATCH($G$14,parametros!$E$6:$E$10,0)),""))</f>
        <v/>
      </c>
      <c r="V28" s="27" t="str">
        <f ca="1">IF($D28&gt;=DATE(2022,7,1),IFERROR(INDIRECT("'"&amp;TEXT($D28,"mmm")&amp;YEAR($D28)&amp;"'!"&amp;"H"&amp;VLOOKUP($C$14,parametros!$B$26:$C$33,2,0)-1+MATCH($G$14,parametros!$E$6:$E$10,0)),""),IFERROR(INDIRECT("'"&amp;TEXT($D28,"mmm")&amp;YEAR($D28)&amp;"'!"&amp;"H"&amp;VLOOKUP($C$14,parametros!$B$37:$C$41,2,0)-1+MATCH($G$14,parametros!$E$6:$E$10,0)),""))</f>
        <v/>
      </c>
      <c r="W28" s="27" t="str">
        <f ca="1">IF($D28&gt;=DATE(2022,7,1),IFERROR(INDIRECT("'"&amp;TEXT($D28,"mmm")&amp;YEAR($D28)&amp;"'!"&amp;"I"&amp;VLOOKUP($C$14,parametros!$B$26:$C$33,2,0)-1+MATCH($G$14,parametros!$E$6:$E$10,0)),""),IFERROR(INDIRECT("'"&amp;TEXT($D28,"mmm")&amp;YEAR($D28)&amp;"'!"&amp;"I"&amp;VLOOKUP($C$14,parametros!$B$37:$C$41,2,0)-1+MATCH($G$14,parametros!$E$6:$E$10,0)),""))</f>
        <v/>
      </c>
      <c r="X28" s="27" t="str">
        <f ca="1">IF($D28&gt;=DATE(2022,7,1),IFERROR(INDIRECT("'"&amp;TEXT($D28,"mmm")&amp;YEAR($D28)&amp;"'!"&amp;"J"&amp;VLOOKUP($C$14,parametros!$B$26:$C$33,2,0)-1+MATCH($G$14,parametros!$E$6:$E$10,0)),""),IFERROR(INDIRECT("'"&amp;TEXT($D28,"mmm")&amp;YEAR($D28)&amp;"'!"&amp;"J"&amp;VLOOKUP($C$14,parametros!$B$37:$C$41,2,0)-1+MATCH($G$14,parametros!$E$6:$E$10,0)),""))</f>
        <v/>
      </c>
      <c r="Y28" s="27" t="str">
        <f ca="1">IF($D28&gt;=DATE(2022,7,1),IFERROR(INDIRECT("'"&amp;TEXT($D28,"mmm")&amp;YEAR($D28)&amp;"'!"&amp;"K"&amp;VLOOKUP($C$14,parametros!$B$26:$C$33,2,0)-1+MATCH($G$14,parametros!$E$6:$E$10,0)),""),IFERROR(INDIRECT("'"&amp;TEXT($D28,"mmm")&amp;YEAR($D28)&amp;"'!"&amp;"K"&amp;VLOOKUP($C$14,parametros!$B$37:$C$41,2,0)-1+MATCH($G$14,parametros!$E$6:$E$10,0)),""))</f>
        <v/>
      </c>
      <c r="Z28" s="27" t="str">
        <f ca="1">IF($D28&gt;=DATE(2022,7,1),IFERROR(INDIRECT("'"&amp;TEXT($D28,"mmm")&amp;YEAR($D28)&amp;"'!"&amp;"L"&amp;VLOOKUP($C$14,parametros!$B$26:$C$33,2,0)-1+MATCH($G$14,parametros!$E$6:$E$10,0)),""),IFERROR(INDIRECT("'"&amp;TEXT($D28,"mmm")&amp;YEAR($D28)&amp;"'!"&amp;"L"&amp;VLOOKUP($C$14,parametros!$B$37:$C$41,2,0)-1+MATCH($G$14,parametros!$E$6:$E$10,0)),""))</f>
        <v/>
      </c>
      <c r="AA28" s="27" t="str">
        <f ca="1">IF($D28&gt;=DATE(2022,7,1),IFERROR(INDIRECT("'"&amp;TEXT($D28,"mmm")&amp;YEAR($D28)&amp;"'!"&amp;"M"&amp;VLOOKUP($C$14,parametros!$B$26:$C$33,2,0)-1+MATCH($G$14,parametros!$E$6:$E$10,0)),""),IFERROR(INDIRECT("'"&amp;TEXT($D28,"mmm")&amp;YEAR($D28)&amp;"'!"&amp;"M"&amp;VLOOKUP($C$14,parametros!$B$37:$C$41,2,0)-1+MATCH($G$14,parametros!$E$6:$E$10,0)),""))</f>
        <v/>
      </c>
      <c r="AB28" s="27" t="str">
        <f ca="1">IF($D28&gt;=DATE(2022,7,1),IFERROR(INDIRECT("'"&amp;TEXT($D28,"mmm")&amp;YEAR($D28)&amp;"'!"&amp;"N"&amp;VLOOKUP($C$14,parametros!$B$26:$C$33,2,0)-1+MATCH($G$14,parametros!$E$6:$E$10,0)),""),IFERROR(INDIRECT("'"&amp;TEXT($D28,"mmm")&amp;YEAR($D28)&amp;"'!"&amp;"N"&amp;VLOOKUP($C$14,parametros!$B$37:$C$41,2,0)-1+MATCH($G$14,parametros!$E$6:$E$10,0)),""))</f>
        <v/>
      </c>
      <c r="AC28" s="50"/>
      <c r="AD28" s="51"/>
      <c r="AE28" s="50"/>
      <c r="AF28" s="50"/>
      <c r="AG28" s="50"/>
      <c r="AH28" s="50"/>
      <c r="AI28" s="51"/>
      <c r="AJ28" s="50"/>
      <c r="AK28" s="50"/>
      <c r="AL28" s="50"/>
      <c r="AM28" s="51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</row>
    <row r="29" spans="3:89" ht="15.75" thickBot="1" x14ac:dyDescent="0.3">
      <c r="D29" s="25">
        <f t="shared" si="47"/>
        <v>46569</v>
      </c>
      <c r="E29" s="54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27" t="str">
        <f ca="1">IF($D29&gt;=DATE(2022,7,1),IFERROR(INDIRECT("'"&amp;TEXT($D29,"mmm")&amp;YEAR($D29)&amp;"'!"&amp;"C"&amp;VLOOKUP($C$14,parametros!$B$26:$C$33,2,0)-1+MATCH($G$14,parametros!$E$6:$E$10,0)),""),IFERROR(INDIRECT("'"&amp;TEXT($D29,"mmm")&amp;YEAR($D29)&amp;"'!"&amp;"C"&amp;VLOOKUP($C$14,parametros!$B$37:$C$41,2,0)-1+MATCH($G$14,parametros!$E$6:$E$10,0)),""))</f>
        <v/>
      </c>
      <c r="S29" s="27" t="str">
        <f ca="1">IF($D29&gt;=DATE(2022,7,1),IFERROR(INDIRECT("'"&amp;TEXT($D29,"mmm")&amp;YEAR($D29)&amp;"'!"&amp;"D"&amp;VLOOKUP($C$14,parametros!$B$26:$C$33,2,0)-1+MATCH($G$14,parametros!$E$6:$E$10,0)),""),IFERROR(INDIRECT("'"&amp;TEXT($D29,"mmm")&amp;YEAR($D29)&amp;"'!"&amp;"D"&amp;VLOOKUP($C$14,parametros!$B$37:$C$41,2,0)-1+MATCH($G$14,parametros!$E$6:$E$10,0)),""))</f>
        <v/>
      </c>
      <c r="T29" s="27" t="str">
        <f ca="1">IF($D29&gt;=DATE(2022,7,1),IFERROR(INDIRECT("'"&amp;TEXT($D29,"mmm")&amp;YEAR($D29)&amp;"'!"&amp;"E"&amp;VLOOKUP($C$14,parametros!$B$26:$C$33,2,0)-1+MATCH($G$14,parametros!$E$6:$E$10,0)),""),IFERROR(INDIRECT("'"&amp;TEXT($D29,"mmm")&amp;YEAR($D29)&amp;"'!"&amp;"E"&amp;VLOOKUP($C$14,parametros!$B$37:$C$41,2,0)-1+MATCH($G$14,parametros!$E$6:$E$10,0)),""))</f>
        <v/>
      </c>
      <c r="U29" s="27" t="str">
        <f ca="1">IF($D29&gt;=DATE(2022,7,1),IFERROR(INDIRECT("'"&amp;TEXT($D29,"mmm")&amp;YEAR($D29)&amp;"'!"&amp;"F"&amp;VLOOKUP($C$14,parametros!$B$26:$C$33,2,0)-1+MATCH($G$14,parametros!$E$6:$E$10,0)),""),IFERROR(INDIRECT("'"&amp;TEXT($D29,"mmm")&amp;YEAR($D29)&amp;"'!"&amp;"F"&amp;VLOOKUP($C$14,parametros!$B$37:$C$41,2,0)-1+MATCH($G$14,parametros!$E$6:$E$10,0)),""))</f>
        <v/>
      </c>
      <c r="V29" s="27" t="str">
        <f ca="1">IF($D29&gt;=DATE(2022,7,1),IFERROR(INDIRECT("'"&amp;TEXT($D29,"mmm")&amp;YEAR($D29)&amp;"'!"&amp;"G"&amp;VLOOKUP($C$14,parametros!$B$26:$C$33,2,0)-1+MATCH($G$14,parametros!$E$6:$E$10,0)),""),IFERROR(INDIRECT("'"&amp;TEXT($D29,"mmm")&amp;YEAR($D29)&amp;"'!"&amp;"G"&amp;VLOOKUP($C$14,parametros!$B$37:$C$41,2,0)-1+MATCH($G$14,parametros!$E$6:$E$10,0)),""))</f>
        <v/>
      </c>
      <c r="W29" s="27" t="str">
        <f ca="1">IF($D29&gt;=DATE(2022,7,1),IFERROR(INDIRECT("'"&amp;TEXT($D29,"mmm")&amp;YEAR($D29)&amp;"'!"&amp;"H"&amp;VLOOKUP($C$14,parametros!$B$26:$C$33,2,0)-1+MATCH($G$14,parametros!$E$6:$E$10,0)),""),IFERROR(INDIRECT("'"&amp;TEXT($D29,"mmm")&amp;YEAR($D29)&amp;"'!"&amp;"H"&amp;VLOOKUP($C$14,parametros!$B$37:$C$41,2,0)-1+MATCH($G$14,parametros!$E$6:$E$10,0)),""))</f>
        <v/>
      </c>
      <c r="X29" s="27" t="str">
        <f ca="1">IF($D29&gt;=DATE(2022,7,1),IFERROR(INDIRECT("'"&amp;TEXT($D29,"mmm")&amp;YEAR($D29)&amp;"'!"&amp;"I"&amp;VLOOKUP($C$14,parametros!$B$26:$C$33,2,0)-1+MATCH($G$14,parametros!$E$6:$E$10,0)),""),IFERROR(INDIRECT("'"&amp;TEXT($D29,"mmm")&amp;YEAR($D29)&amp;"'!"&amp;"I"&amp;VLOOKUP($C$14,parametros!$B$37:$C$41,2,0)-1+MATCH($G$14,parametros!$E$6:$E$10,0)),""))</f>
        <v/>
      </c>
      <c r="Y29" s="27" t="str">
        <f ca="1">IF($D29&gt;=DATE(2022,7,1),IFERROR(INDIRECT("'"&amp;TEXT($D29,"mmm")&amp;YEAR($D29)&amp;"'!"&amp;"J"&amp;VLOOKUP($C$14,parametros!$B$26:$C$33,2,0)-1+MATCH($G$14,parametros!$E$6:$E$10,0)),""),IFERROR(INDIRECT("'"&amp;TEXT($D29,"mmm")&amp;YEAR($D29)&amp;"'!"&amp;"J"&amp;VLOOKUP($C$14,parametros!$B$37:$C$41,2,0)-1+MATCH($G$14,parametros!$E$6:$E$10,0)),""))</f>
        <v/>
      </c>
      <c r="Z29" s="27" t="str">
        <f ca="1">IF($D29&gt;=DATE(2022,7,1),IFERROR(INDIRECT("'"&amp;TEXT($D29,"mmm")&amp;YEAR($D29)&amp;"'!"&amp;"K"&amp;VLOOKUP($C$14,parametros!$B$26:$C$33,2,0)-1+MATCH($G$14,parametros!$E$6:$E$10,0)),""),IFERROR(INDIRECT("'"&amp;TEXT($D29,"mmm")&amp;YEAR($D29)&amp;"'!"&amp;"K"&amp;VLOOKUP($C$14,parametros!$B$37:$C$41,2,0)-1+MATCH($G$14,parametros!$E$6:$E$10,0)),""))</f>
        <v/>
      </c>
      <c r="AA29" s="27" t="str">
        <f ca="1">IF($D29&gt;=DATE(2022,7,1),IFERROR(INDIRECT("'"&amp;TEXT($D29,"mmm")&amp;YEAR($D29)&amp;"'!"&amp;"L"&amp;VLOOKUP($C$14,parametros!$B$26:$C$33,2,0)-1+MATCH($G$14,parametros!$E$6:$E$10,0)),""),IFERROR(INDIRECT("'"&amp;TEXT($D29,"mmm")&amp;YEAR($D29)&amp;"'!"&amp;"L"&amp;VLOOKUP($C$14,parametros!$B$37:$C$41,2,0)-1+MATCH($G$14,parametros!$E$6:$E$10,0)),""))</f>
        <v/>
      </c>
      <c r="AB29" s="27" t="str">
        <f ca="1">IF($D29&gt;=DATE(2022,7,1),IFERROR(INDIRECT("'"&amp;TEXT($D29,"mmm")&amp;YEAR($D29)&amp;"'!"&amp;"M"&amp;VLOOKUP($C$14,parametros!$B$26:$C$33,2,0)-1+MATCH($G$14,parametros!$E$6:$E$10,0)),""),IFERROR(INDIRECT("'"&amp;TEXT($D29,"mmm")&amp;YEAR($D29)&amp;"'!"&amp;"M"&amp;VLOOKUP($C$14,parametros!$B$37:$C$41,2,0)-1+MATCH($G$14,parametros!$E$6:$E$10,0)),""))</f>
        <v/>
      </c>
      <c r="AC29" s="27" t="str">
        <f ca="1">IF($D29&gt;=DATE(2022,7,1),IFERROR(INDIRECT("'"&amp;TEXT($D29,"mmm")&amp;YEAR($D29)&amp;"'!"&amp;"N"&amp;VLOOKUP($C$14,parametros!$B$26:$C$33,2,0)-1+MATCH($G$14,parametros!$E$6:$E$10,0)),""),IFERROR(INDIRECT("'"&amp;TEXT($D29,"mmm")&amp;YEAR($D29)&amp;"'!"&amp;"N"&amp;VLOOKUP($C$14,parametros!$B$37:$C$41,2,0)-1+MATCH($G$14,parametros!$E$6:$E$10,0)),""))</f>
        <v/>
      </c>
      <c r="AD29" s="51"/>
      <c r="AE29" s="50"/>
      <c r="AF29" s="50"/>
      <c r="AG29" s="50"/>
      <c r="AH29" s="50"/>
      <c r="AI29" s="51"/>
      <c r="AJ29" s="50"/>
      <c r="AK29" s="50"/>
      <c r="AL29" s="50"/>
      <c r="AM29" s="51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</row>
    <row r="30" spans="3:89" ht="15.75" thickBot="1" x14ac:dyDescent="0.3">
      <c r="D30" s="25">
        <f t="shared" si="47"/>
        <v>46600</v>
      </c>
      <c r="E30" s="54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27" t="str">
        <f ca="1">IF($D30&gt;=DATE(2022,7,1),IFERROR(INDIRECT("'"&amp;TEXT($D30,"mmm")&amp;YEAR($D30)&amp;"'!"&amp;"C"&amp;VLOOKUP($C$14,parametros!$B$26:$C$33,2,0)-1+MATCH($G$14,parametros!$E$6:$E$10,0)),""),IFERROR(INDIRECT("'"&amp;TEXT($D30,"mmm")&amp;YEAR($D30)&amp;"'!"&amp;"C"&amp;VLOOKUP($C$14,parametros!$B$37:$C$41,2,0)-1+MATCH($G$14,parametros!$E$6:$E$10,0)),""))</f>
        <v/>
      </c>
      <c r="T30" s="27" t="str">
        <f ca="1">IF($D30&gt;=DATE(2022,7,1),IFERROR(INDIRECT("'"&amp;TEXT($D30,"mmm")&amp;YEAR($D30)&amp;"'!"&amp;"D"&amp;VLOOKUP($C$14,parametros!$B$26:$C$33,2,0)-1+MATCH($G$14,parametros!$E$6:$E$10,0)),""),IFERROR(INDIRECT("'"&amp;TEXT($D30,"mmm")&amp;YEAR($D30)&amp;"'!"&amp;"D"&amp;VLOOKUP($C$14,parametros!$B$37:$C$41,2,0)-1+MATCH($G$14,parametros!$E$6:$E$10,0)),""))</f>
        <v/>
      </c>
      <c r="U30" s="27" t="str">
        <f ca="1">IF($D30&gt;=DATE(2022,7,1),IFERROR(INDIRECT("'"&amp;TEXT($D30,"mmm")&amp;YEAR($D30)&amp;"'!"&amp;"E"&amp;VLOOKUP($C$14,parametros!$B$26:$C$33,2,0)-1+MATCH($G$14,parametros!$E$6:$E$10,0)),""),IFERROR(INDIRECT("'"&amp;TEXT($D30,"mmm")&amp;YEAR($D30)&amp;"'!"&amp;"E"&amp;VLOOKUP($C$14,parametros!$B$37:$C$41,2,0)-1+MATCH($G$14,parametros!$E$6:$E$10,0)),""))</f>
        <v/>
      </c>
      <c r="V30" s="27" t="str">
        <f ca="1">IF($D30&gt;=DATE(2022,7,1),IFERROR(INDIRECT("'"&amp;TEXT($D30,"mmm")&amp;YEAR($D30)&amp;"'!"&amp;"F"&amp;VLOOKUP($C$14,parametros!$B$26:$C$33,2,0)-1+MATCH($G$14,parametros!$E$6:$E$10,0)),""),IFERROR(INDIRECT("'"&amp;TEXT($D30,"mmm")&amp;YEAR($D30)&amp;"'!"&amp;"F"&amp;VLOOKUP($C$14,parametros!$B$37:$C$41,2,0)-1+MATCH($G$14,parametros!$E$6:$E$10,0)),""))</f>
        <v/>
      </c>
      <c r="W30" s="27" t="str">
        <f ca="1">IF($D30&gt;=DATE(2022,7,1),IFERROR(INDIRECT("'"&amp;TEXT($D30,"mmm")&amp;YEAR($D30)&amp;"'!"&amp;"G"&amp;VLOOKUP($C$14,parametros!$B$26:$C$33,2,0)-1+MATCH($G$14,parametros!$E$6:$E$10,0)),""),IFERROR(INDIRECT("'"&amp;TEXT($D30,"mmm")&amp;YEAR($D30)&amp;"'!"&amp;"G"&amp;VLOOKUP($C$14,parametros!$B$37:$C$41,2,0)-1+MATCH($G$14,parametros!$E$6:$E$10,0)),""))</f>
        <v/>
      </c>
      <c r="X30" s="27" t="str">
        <f ca="1">IF($D30&gt;=DATE(2022,7,1),IFERROR(INDIRECT("'"&amp;TEXT($D30,"mmm")&amp;YEAR($D30)&amp;"'!"&amp;"H"&amp;VLOOKUP($C$14,parametros!$B$26:$C$33,2,0)-1+MATCH($G$14,parametros!$E$6:$E$10,0)),""),IFERROR(INDIRECT("'"&amp;TEXT($D30,"mmm")&amp;YEAR($D30)&amp;"'!"&amp;"H"&amp;VLOOKUP($C$14,parametros!$B$37:$C$41,2,0)-1+MATCH($G$14,parametros!$E$6:$E$10,0)),""))</f>
        <v/>
      </c>
      <c r="Y30" s="27" t="str">
        <f ca="1">IF($D30&gt;=DATE(2022,7,1),IFERROR(INDIRECT("'"&amp;TEXT($D30,"mmm")&amp;YEAR($D30)&amp;"'!"&amp;"I"&amp;VLOOKUP($C$14,parametros!$B$26:$C$33,2,0)-1+MATCH($G$14,parametros!$E$6:$E$10,0)),""),IFERROR(INDIRECT("'"&amp;TEXT($D30,"mmm")&amp;YEAR($D30)&amp;"'!"&amp;"I"&amp;VLOOKUP($C$14,parametros!$B$37:$C$41,2,0)-1+MATCH($G$14,parametros!$E$6:$E$10,0)),""))</f>
        <v/>
      </c>
      <c r="Z30" s="27" t="str">
        <f ca="1">IF($D30&gt;=DATE(2022,7,1),IFERROR(INDIRECT("'"&amp;TEXT($D30,"mmm")&amp;YEAR($D30)&amp;"'!"&amp;"J"&amp;VLOOKUP($C$14,parametros!$B$26:$C$33,2,0)-1+MATCH($G$14,parametros!$E$6:$E$10,0)),""),IFERROR(INDIRECT("'"&amp;TEXT($D30,"mmm")&amp;YEAR($D30)&amp;"'!"&amp;"J"&amp;VLOOKUP($C$14,parametros!$B$37:$C$41,2,0)-1+MATCH($G$14,parametros!$E$6:$E$10,0)),""))</f>
        <v/>
      </c>
      <c r="AA30" s="27" t="str">
        <f ca="1">IF($D30&gt;=DATE(2022,7,1),IFERROR(INDIRECT("'"&amp;TEXT($D30,"mmm")&amp;YEAR($D30)&amp;"'!"&amp;"K"&amp;VLOOKUP($C$14,parametros!$B$26:$C$33,2,0)-1+MATCH($G$14,parametros!$E$6:$E$10,0)),""),IFERROR(INDIRECT("'"&amp;TEXT($D30,"mmm")&amp;YEAR($D30)&amp;"'!"&amp;"K"&amp;VLOOKUP($C$14,parametros!$B$37:$C$41,2,0)-1+MATCH($G$14,parametros!$E$6:$E$10,0)),""))</f>
        <v/>
      </c>
      <c r="AB30" s="27" t="str">
        <f ca="1">IF($D30&gt;=DATE(2022,7,1),IFERROR(INDIRECT("'"&amp;TEXT($D30,"mmm")&amp;YEAR($D30)&amp;"'!"&amp;"L"&amp;VLOOKUP($C$14,parametros!$B$26:$C$33,2,0)-1+MATCH($G$14,parametros!$E$6:$E$10,0)),""),IFERROR(INDIRECT("'"&amp;TEXT($D30,"mmm")&amp;YEAR($D30)&amp;"'!"&amp;"L"&amp;VLOOKUP($C$14,parametros!$B$37:$C$41,2,0)-1+MATCH($G$14,parametros!$E$6:$E$10,0)),""))</f>
        <v/>
      </c>
      <c r="AC30" s="27" t="str">
        <f ca="1">IF($D30&gt;=DATE(2022,7,1),IFERROR(INDIRECT("'"&amp;TEXT($D30,"mmm")&amp;YEAR($D30)&amp;"'!"&amp;"M"&amp;VLOOKUP($C$14,parametros!$B$26:$C$33,2,0)-1+MATCH($G$14,parametros!$E$6:$E$10,0)),""),IFERROR(INDIRECT("'"&amp;TEXT($D30,"mmm")&amp;YEAR($D30)&amp;"'!"&amp;"M"&amp;VLOOKUP($C$14,parametros!$B$37:$C$41,2,0)-1+MATCH($G$14,parametros!$E$6:$E$10,0)),""))</f>
        <v/>
      </c>
      <c r="AD30" s="27" t="str">
        <f ca="1">IF($D30&gt;=DATE(2022,7,1),IFERROR(INDIRECT("'"&amp;TEXT($D30,"mmm")&amp;YEAR($D30)&amp;"'!"&amp;"N"&amp;VLOOKUP($C$14,parametros!$B$26:$C$33,2,0)-1+MATCH($G$14,parametros!$E$6:$E$10,0)),""),IFERROR(INDIRECT("'"&amp;TEXT($D30,"mmm")&amp;YEAR($D30)&amp;"'!"&amp;"N"&amp;VLOOKUP($C$14,parametros!$B$37:$C$41,2,0)-1+MATCH($G$14,parametros!$E$6:$E$10,0)),""))</f>
        <v/>
      </c>
      <c r="AE30" s="50"/>
      <c r="AF30" s="50"/>
      <c r="AG30" s="50"/>
      <c r="AH30" s="50"/>
      <c r="AI30" s="51"/>
      <c r="AJ30" s="50"/>
      <c r="AK30" s="50"/>
      <c r="AL30" s="50"/>
      <c r="AM30" s="51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</row>
    <row r="31" spans="3:89" ht="15.75" thickBot="1" x14ac:dyDescent="0.3">
      <c r="D31" s="25">
        <f t="shared" si="47"/>
        <v>46631</v>
      </c>
      <c r="E31" s="54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7" t="str">
        <f ca="1">IF($D31&gt;=DATE(2022,7,1),IFERROR(INDIRECT("'"&amp;TEXT($D31,"mmm")&amp;YEAR($D31)&amp;"'!"&amp;"C"&amp;VLOOKUP($C$14,parametros!$B$26:$C$33,2,0)-1+MATCH($G$14,parametros!$E$6:$E$10,0)),""),IFERROR(INDIRECT("'"&amp;TEXT($D31,"mmm")&amp;YEAR($D31)&amp;"'!"&amp;"C"&amp;VLOOKUP($C$14,parametros!$B$37:$C$41,2,0)-1+MATCH($G$14,parametros!$E$6:$E$10,0)),""))</f>
        <v/>
      </c>
      <c r="U31" s="27" t="str">
        <f ca="1">IF($D31&gt;=DATE(2022,7,1),IFERROR(INDIRECT("'"&amp;TEXT($D31,"mmm")&amp;YEAR($D31)&amp;"'!"&amp;"D"&amp;VLOOKUP($C$14,parametros!$B$26:$C$33,2,0)-1+MATCH($G$14,parametros!$E$6:$E$10,0)),""),IFERROR(INDIRECT("'"&amp;TEXT($D31,"mmm")&amp;YEAR($D31)&amp;"'!"&amp;"D"&amp;VLOOKUP($C$14,parametros!$B$37:$C$41,2,0)-1+MATCH($G$14,parametros!$E$6:$E$10,0)),""))</f>
        <v/>
      </c>
      <c r="V31" s="27" t="str">
        <f ca="1">IF($D31&gt;=DATE(2022,7,1),IFERROR(INDIRECT("'"&amp;TEXT($D31,"mmm")&amp;YEAR($D31)&amp;"'!"&amp;"E"&amp;VLOOKUP($C$14,parametros!$B$26:$C$33,2,0)-1+MATCH($G$14,parametros!$E$6:$E$10,0)),""),IFERROR(INDIRECT("'"&amp;TEXT($D31,"mmm")&amp;YEAR($D31)&amp;"'!"&amp;"E"&amp;VLOOKUP($C$14,parametros!$B$37:$C$41,2,0)-1+MATCH($G$14,parametros!$E$6:$E$10,0)),""))</f>
        <v/>
      </c>
      <c r="W31" s="27" t="str">
        <f ca="1">IF($D31&gt;=DATE(2022,7,1),IFERROR(INDIRECT("'"&amp;TEXT($D31,"mmm")&amp;YEAR($D31)&amp;"'!"&amp;"F"&amp;VLOOKUP($C$14,parametros!$B$26:$C$33,2,0)-1+MATCH($G$14,parametros!$E$6:$E$10,0)),""),IFERROR(INDIRECT("'"&amp;TEXT($D31,"mmm")&amp;YEAR($D31)&amp;"'!"&amp;"F"&amp;VLOOKUP($C$14,parametros!$B$37:$C$41,2,0)-1+MATCH($G$14,parametros!$E$6:$E$10,0)),""))</f>
        <v/>
      </c>
      <c r="X31" s="27" t="str">
        <f ca="1">IF($D31&gt;=DATE(2022,7,1),IFERROR(INDIRECT("'"&amp;TEXT($D31,"mmm")&amp;YEAR($D31)&amp;"'!"&amp;"G"&amp;VLOOKUP($C$14,parametros!$B$26:$C$33,2,0)-1+MATCH($G$14,parametros!$E$6:$E$10,0)),""),IFERROR(INDIRECT("'"&amp;TEXT($D31,"mmm")&amp;YEAR($D31)&amp;"'!"&amp;"G"&amp;VLOOKUP($C$14,parametros!$B$37:$C$41,2,0)-1+MATCH($G$14,parametros!$E$6:$E$10,0)),""))</f>
        <v/>
      </c>
      <c r="Y31" s="27" t="str">
        <f ca="1">IF($D31&gt;=DATE(2022,7,1),IFERROR(INDIRECT("'"&amp;TEXT($D31,"mmm")&amp;YEAR($D31)&amp;"'!"&amp;"H"&amp;VLOOKUP($C$14,parametros!$B$26:$C$33,2,0)-1+MATCH($G$14,parametros!$E$6:$E$10,0)),""),IFERROR(INDIRECT("'"&amp;TEXT($D31,"mmm")&amp;YEAR($D31)&amp;"'!"&amp;"H"&amp;VLOOKUP($C$14,parametros!$B$37:$C$41,2,0)-1+MATCH($G$14,parametros!$E$6:$E$10,0)),""))</f>
        <v/>
      </c>
      <c r="Z31" s="27" t="str">
        <f ca="1">IF($D31&gt;=DATE(2022,7,1),IFERROR(INDIRECT("'"&amp;TEXT($D31,"mmm")&amp;YEAR($D31)&amp;"'!"&amp;"I"&amp;VLOOKUP($C$14,parametros!$B$26:$C$33,2,0)-1+MATCH($G$14,parametros!$E$6:$E$10,0)),""),IFERROR(INDIRECT("'"&amp;TEXT($D31,"mmm")&amp;YEAR($D31)&amp;"'!"&amp;"I"&amp;VLOOKUP($C$14,parametros!$B$37:$C$41,2,0)-1+MATCH($G$14,parametros!$E$6:$E$10,0)),""))</f>
        <v/>
      </c>
      <c r="AA31" s="27" t="str">
        <f ca="1">IF($D31&gt;=DATE(2022,7,1),IFERROR(INDIRECT("'"&amp;TEXT($D31,"mmm")&amp;YEAR($D31)&amp;"'!"&amp;"J"&amp;VLOOKUP($C$14,parametros!$B$26:$C$33,2,0)-1+MATCH($G$14,parametros!$E$6:$E$10,0)),""),IFERROR(INDIRECT("'"&amp;TEXT($D31,"mmm")&amp;YEAR($D31)&amp;"'!"&amp;"J"&amp;VLOOKUP($C$14,parametros!$B$37:$C$41,2,0)-1+MATCH($G$14,parametros!$E$6:$E$10,0)),""))</f>
        <v/>
      </c>
      <c r="AB31" s="27" t="str">
        <f ca="1">IF($D31&gt;=DATE(2022,7,1),IFERROR(INDIRECT("'"&amp;TEXT($D31,"mmm")&amp;YEAR($D31)&amp;"'!"&amp;"K"&amp;VLOOKUP($C$14,parametros!$B$26:$C$33,2,0)-1+MATCH($G$14,parametros!$E$6:$E$10,0)),""),IFERROR(INDIRECT("'"&amp;TEXT($D31,"mmm")&amp;YEAR($D31)&amp;"'!"&amp;"K"&amp;VLOOKUP($C$14,parametros!$B$37:$C$41,2,0)-1+MATCH($G$14,parametros!$E$6:$E$10,0)),""))</f>
        <v/>
      </c>
      <c r="AC31" s="27" t="str">
        <f ca="1">IF($D31&gt;=DATE(2022,7,1),IFERROR(INDIRECT("'"&amp;TEXT($D31,"mmm")&amp;YEAR($D31)&amp;"'!"&amp;"L"&amp;VLOOKUP($C$14,parametros!$B$26:$C$33,2,0)-1+MATCH($G$14,parametros!$E$6:$E$10,0)),""),IFERROR(INDIRECT("'"&amp;TEXT($D31,"mmm")&amp;YEAR($D31)&amp;"'!"&amp;"L"&amp;VLOOKUP($C$14,parametros!$B$37:$C$41,2,0)-1+MATCH($G$14,parametros!$E$6:$E$10,0)),""))</f>
        <v/>
      </c>
      <c r="AD31" s="27" t="str">
        <f ca="1">IF($D31&gt;=DATE(2022,7,1),IFERROR(INDIRECT("'"&amp;TEXT($D31,"mmm")&amp;YEAR($D31)&amp;"'!"&amp;"M"&amp;VLOOKUP($C$14,parametros!$B$26:$C$33,2,0)-1+MATCH($G$14,parametros!$E$6:$E$10,0)),""),IFERROR(INDIRECT("'"&amp;TEXT($D31,"mmm")&amp;YEAR($D31)&amp;"'!"&amp;"M"&amp;VLOOKUP($C$14,parametros!$B$37:$C$41,2,0)-1+MATCH($G$14,parametros!$E$6:$E$10,0)),""))</f>
        <v/>
      </c>
      <c r="AE31" s="27" t="str">
        <f ca="1">IF($D31&gt;=DATE(2022,7,1),IFERROR(INDIRECT("'"&amp;TEXT($D31,"mmm")&amp;YEAR($D31)&amp;"'!"&amp;"N"&amp;VLOOKUP($C$14,parametros!$B$26:$C$33,2,0)-1+MATCH($G$14,parametros!$E$6:$E$10,0)),""),IFERROR(INDIRECT("'"&amp;TEXT($D31,"mmm")&amp;YEAR($D31)&amp;"'!"&amp;"N"&amp;VLOOKUP($C$14,parametros!$B$37:$C$41,2,0)-1+MATCH($G$14,parametros!$E$6:$E$10,0)),""))</f>
        <v/>
      </c>
      <c r="AF31" s="50"/>
      <c r="AG31" s="50"/>
      <c r="AH31" s="50"/>
      <c r="AI31" s="51"/>
      <c r="AJ31" s="50"/>
      <c r="AK31" s="50"/>
      <c r="AL31" s="50"/>
      <c r="AM31" s="51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</row>
    <row r="32" spans="3:89" ht="15.75" thickBot="1" x14ac:dyDescent="0.3">
      <c r="D32" s="25">
        <f t="shared" si="47"/>
        <v>46661</v>
      </c>
      <c r="E32" s="54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27" t="str">
        <f ca="1">IF($D32&gt;=DATE(2022,7,1),IFERROR(INDIRECT("'"&amp;TEXT($D32,"mmm")&amp;YEAR($D32)&amp;"'!"&amp;"C"&amp;VLOOKUP($C$14,parametros!$B$26:$C$33,2,0)-1+MATCH($G$14,parametros!$E$6:$E$10,0)),""),IFERROR(INDIRECT("'"&amp;TEXT($D32,"mmm")&amp;YEAR($D32)&amp;"'!"&amp;"C"&amp;VLOOKUP($C$14,parametros!$B$37:$C$41,2,0)-1+MATCH($G$14,parametros!$E$6:$E$10,0)),""))</f>
        <v/>
      </c>
      <c r="V32" s="27" t="str">
        <f ca="1">IF($D32&gt;=DATE(2022,7,1),IFERROR(INDIRECT("'"&amp;TEXT($D32,"mmm")&amp;YEAR($D32)&amp;"'!"&amp;"D"&amp;VLOOKUP($C$14,parametros!$B$26:$C$33,2,0)-1+MATCH($G$14,parametros!$E$6:$E$10,0)),""),IFERROR(INDIRECT("'"&amp;TEXT($D32,"mmm")&amp;YEAR($D32)&amp;"'!"&amp;"D"&amp;VLOOKUP($C$14,parametros!$B$37:$C$41,2,0)-1+MATCH($G$14,parametros!$E$6:$E$10,0)),""))</f>
        <v/>
      </c>
      <c r="W32" s="27" t="str">
        <f ca="1">IF($D32&gt;=DATE(2022,7,1),IFERROR(INDIRECT("'"&amp;TEXT($D32,"mmm")&amp;YEAR($D32)&amp;"'!"&amp;"E"&amp;VLOOKUP($C$14,parametros!$B$26:$C$33,2,0)-1+MATCH($G$14,parametros!$E$6:$E$10,0)),""),IFERROR(INDIRECT("'"&amp;TEXT($D32,"mmm")&amp;YEAR($D32)&amp;"'!"&amp;"E"&amp;VLOOKUP($C$14,parametros!$B$37:$C$41,2,0)-1+MATCH($G$14,parametros!$E$6:$E$10,0)),""))</f>
        <v/>
      </c>
      <c r="X32" s="27" t="str">
        <f ca="1">IF($D32&gt;=DATE(2022,7,1),IFERROR(INDIRECT("'"&amp;TEXT($D32,"mmm")&amp;YEAR($D32)&amp;"'!"&amp;"F"&amp;VLOOKUP($C$14,parametros!$B$26:$C$33,2,0)-1+MATCH($G$14,parametros!$E$6:$E$10,0)),""),IFERROR(INDIRECT("'"&amp;TEXT($D32,"mmm")&amp;YEAR($D32)&amp;"'!"&amp;"F"&amp;VLOOKUP($C$14,parametros!$B$37:$C$41,2,0)-1+MATCH($G$14,parametros!$E$6:$E$10,0)),""))</f>
        <v/>
      </c>
      <c r="Y32" s="27" t="str">
        <f ca="1">IF($D32&gt;=DATE(2022,7,1),IFERROR(INDIRECT("'"&amp;TEXT($D32,"mmm")&amp;YEAR($D32)&amp;"'!"&amp;"G"&amp;VLOOKUP($C$14,parametros!$B$26:$C$33,2,0)-1+MATCH($G$14,parametros!$E$6:$E$10,0)),""),IFERROR(INDIRECT("'"&amp;TEXT($D32,"mmm")&amp;YEAR($D32)&amp;"'!"&amp;"G"&amp;VLOOKUP($C$14,parametros!$B$37:$C$41,2,0)-1+MATCH($G$14,parametros!$E$6:$E$10,0)),""))</f>
        <v/>
      </c>
      <c r="Z32" s="27" t="str">
        <f ca="1">IF($D32&gt;=DATE(2022,7,1),IFERROR(INDIRECT("'"&amp;TEXT($D32,"mmm")&amp;YEAR($D32)&amp;"'!"&amp;"H"&amp;VLOOKUP($C$14,parametros!$B$26:$C$33,2,0)-1+MATCH($G$14,parametros!$E$6:$E$10,0)),""),IFERROR(INDIRECT("'"&amp;TEXT($D32,"mmm")&amp;YEAR($D32)&amp;"'!"&amp;"H"&amp;VLOOKUP($C$14,parametros!$B$37:$C$41,2,0)-1+MATCH($G$14,parametros!$E$6:$E$10,0)),""))</f>
        <v/>
      </c>
      <c r="AA32" s="27" t="str">
        <f ca="1">IF($D32&gt;=DATE(2022,7,1),IFERROR(INDIRECT("'"&amp;TEXT($D32,"mmm")&amp;YEAR($D32)&amp;"'!"&amp;"I"&amp;VLOOKUP($C$14,parametros!$B$26:$C$33,2,0)-1+MATCH($G$14,parametros!$E$6:$E$10,0)),""),IFERROR(INDIRECT("'"&amp;TEXT($D32,"mmm")&amp;YEAR($D32)&amp;"'!"&amp;"I"&amp;VLOOKUP($C$14,parametros!$B$37:$C$41,2,0)-1+MATCH($G$14,parametros!$E$6:$E$10,0)),""))</f>
        <v/>
      </c>
      <c r="AB32" s="27" t="str">
        <f ca="1">IF($D32&gt;=DATE(2022,7,1),IFERROR(INDIRECT("'"&amp;TEXT($D32,"mmm")&amp;YEAR($D32)&amp;"'!"&amp;"J"&amp;VLOOKUP($C$14,parametros!$B$26:$C$33,2,0)-1+MATCH($G$14,parametros!$E$6:$E$10,0)),""),IFERROR(INDIRECT("'"&amp;TEXT($D32,"mmm")&amp;YEAR($D32)&amp;"'!"&amp;"J"&amp;VLOOKUP($C$14,parametros!$B$37:$C$41,2,0)-1+MATCH($G$14,parametros!$E$6:$E$10,0)),""))</f>
        <v/>
      </c>
      <c r="AC32" s="27" t="str">
        <f ca="1">IF($D32&gt;=DATE(2022,7,1),IFERROR(INDIRECT("'"&amp;TEXT($D32,"mmm")&amp;YEAR($D32)&amp;"'!"&amp;"K"&amp;VLOOKUP($C$14,parametros!$B$26:$C$33,2,0)-1+MATCH($G$14,parametros!$E$6:$E$10,0)),""),IFERROR(INDIRECT("'"&amp;TEXT($D32,"mmm")&amp;YEAR($D32)&amp;"'!"&amp;"K"&amp;VLOOKUP($C$14,parametros!$B$37:$C$41,2,0)-1+MATCH($G$14,parametros!$E$6:$E$10,0)),""))</f>
        <v/>
      </c>
      <c r="AD32" s="27" t="str">
        <f ca="1">IF($D32&gt;=DATE(2022,7,1),IFERROR(INDIRECT("'"&amp;TEXT($D32,"mmm")&amp;YEAR($D32)&amp;"'!"&amp;"L"&amp;VLOOKUP($C$14,parametros!$B$26:$C$33,2,0)-1+MATCH($G$14,parametros!$E$6:$E$10,0)),""),IFERROR(INDIRECT("'"&amp;TEXT($D32,"mmm")&amp;YEAR($D32)&amp;"'!"&amp;"L"&amp;VLOOKUP($C$14,parametros!$B$37:$C$41,2,0)-1+MATCH($G$14,parametros!$E$6:$E$10,0)),""))</f>
        <v/>
      </c>
      <c r="AE32" s="27" t="str">
        <f ca="1">IF($D32&gt;=DATE(2022,7,1),IFERROR(INDIRECT("'"&amp;TEXT($D32,"mmm")&amp;YEAR($D32)&amp;"'!"&amp;"M"&amp;VLOOKUP($C$14,parametros!$B$26:$C$33,2,0)-1+MATCH($G$14,parametros!$E$6:$E$10,0)),""),IFERROR(INDIRECT("'"&amp;TEXT($D32,"mmm")&amp;YEAR($D32)&amp;"'!"&amp;"M"&amp;VLOOKUP($C$14,parametros!$B$37:$C$41,2,0)-1+MATCH($G$14,parametros!$E$6:$E$10,0)),""))</f>
        <v/>
      </c>
      <c r="AF32" s="27" t="str">
        <f ca="1">IF($D32&gt;=DATE(2022,7,1),IFERROR(INDIRECT("'"&amp;TEXT($D32,"mmm")&amp;YEAR($D32)&amp;"'!"&amp;"N"&amp;VLOOKUP($C$14,parametros!$B$26:$C$33,2,0)-1+MATCH($G$14,parametros!$E$6:$E$10,0)),""),IFERROR(INDIRECT("'"&amp;TEXT($D32,"mmm")&amp;YEAR($D32)&amp;"'!"&amp;"N"&amp;VLOOKUP($C$14,parametros!$B$37:$C$41,2,0)-1+MATCH($G$14,parametros!$E$6:$E$10,0)),""))</f>
        <v/>
      </c>
      <c r="AG32" s="50"/>
      <c r="AH32" s="50"/>
      <c r="AI32" s="51"/>
      <c r="AJ32" s="50"/>
      <c r="AK32" s="50"/>
      <c r="AL32" s="50"/>
      <c r="AM32" s="51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</row>
    <row r="33" spans="4:89" ht="15.75" thickBot="1" x14ac:dyDescent="0.3">
      <c r="D33" s="25">
        <f t="shared" si="47"/>
        <v>46692</v>
      </c>
      <c r="E33" s="54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27" t="str">
        <f ca="1">IF($D33&gt;=DATE(2022,7,1),IFERROR(INDIRECT("'"&amp;TEXT($D33,"mmm")&amp;YEAR($D33)&amp;"'!"&amp;"C"&amp;VLOOKUP($C$14,parametros!$B$26:$C$33,2,0)-1+MATCH($G$14,parametros!$E$6:$E$10,0)),""),IFERROR(INDIRECT("'"&amp;TEXT($D33,"mmm")&amp;YEAR($D33)&amp;"'!"&amp;"C"&amp;VLOOKUP($C$14,parametros!$B$37:$C$41,2,0)-1+MATCH($G$14,parametros!$E$6:$E$10,0)),""))</f>
        <v/>
      </c>
      <c r="W33" s="27" t="str">
        <f ca="1">IF($D33&gt;=DATE(2022,7,1),IFERROR(INDIRECT("'"&amp;TEXT($D33,"mmm")&amp;YEAR($D33)&amp;"'!"&amp;"D"&amp;VLOOKUP($C$14,parametros!$B$26:$C$33,2,0)-1+MATCH($G$14,parametros!$E$6:$E$10,0)),""),IFERROR(INDIRECT("'"&amp;TEXT($D33,"mmm")&amp;YEAR($D33)&amp;"'!"&amp;"D"&amp;VLOOKUP($C$14,parametros!$B$37:$C$41,2,0)-1+MATCH($G$14,parametros!$E$6:$E$10,0)),""))</f>
        <v/>
      </c>
      <c r="X33" s="27" t="str">
        <f ca="1">IF($D33&gt;=DATE(2022,7,1),IFERROR(INDIRECT("'"&amp;TEXT($D33,"mmm")&amp;YEAR($D33)&amp;"'!"&amp;"E"&amp;VLOOKUP($C$14,parametros!$B$26:$C$33,2,0)-1+MATCH($G$14,parametros!$E$6:$E$10,0)),""),IFERROR(INDIRECT("'"&amp;TEXT($D33,"mmm")&amp;YEAR($D33)&amp;"'!"&amp;"E"&amp;VLOOKUP($C$14,parametros!$B$37:$C$41,2,0)-1+MATCH($G$14,parametros!$E$6:$E$10,0)),""))</f>
        <v/>
      </c>
      <c r="Y33" s="27" t="str">
        <f ca="1">IF($D33&gt;=DATE(2022,7,1),IFERROR(INDIRECT("'"&amp;TEXT($D33,"mmm")&amp;YEAR($D33)&amp;"'!"&amp;"F"&amp;VLOOKUP($C$14,parametros!$B$26:$C$33,2,0)-1+MATCH($G$14,parametros!$E$6:$E$10,0)),""),IFERROR(INDIRECT("'"&amp;TEXT($D33,"mmm")&amp;YEAR($D33)&amp;"'!"&amp;"F"&amp;VLOOKUP($C$14,parametros!$B$37:$C$41,2,0)-1+MATCH($G$14,parametros!$E$6:$E$10,0)),""))</f>
        <v/>
      </c>
      <c r="Z33" s="27" t="str">
        <f ca="1">IF($D33&gt;=DATE(2022,7,1),IFERROR(INDIRECT("'"&amp;TEXT($D33,"mmm")&amp;YEAR($D33)&amp;"'!"&amp;"G"&amp;VLOOKUP($C$14,parametros!$B$26:$C$33,2,0)-1+MATCH($G$14,parametros!$E$6:$E$10,0)),""),IFERROR(INDIRECT("'"&amp;TEXT($D33,"mmm")&amp;YEAR($D33)&amp;"'!"&amp;"G"&amp;VLOOKUP($C$14,parametros!$B$37:$C$41,2,0)-1+MATCH($G$14,parametros!$E$6:$E$10,0)),""))</f>
        <v/>
      </c>
      <c r="AA33" s="27" t="str">
        <f ca="1">IF($D33&gt;=DATE(2022,7,1),IFERROR(INDIRECT("'"&amp;TEXT($D33,"mmm")&amp;YEAR($D33)&amp;"'!"&amp;"H"&amp;VLOOKUP($C$14,parametros!$B$26:$C$33,2,0)-1+MATCH($G$14,parametros!$E$6:$E$10,0)),""),IFERROR(INDIRECT("'"&amp;TEXT($D33,"mmm")&amp;YEAR($D33)&amp;"'!"&amp;"H"&amp;VLOOKUP($C$14,parametros!$B$37:$C$41,2,0)-1+MATCH($G$14,parametros!$E$6:$E$10,0)),""))</f>
        <v/>
      </c>
      <c r="AB33" s="27" t="str">
        <f ca="1">IF($D33&gt;=DATE(2022,7,1),IFERROR(INDIRECT("'"&amp;TEXT($D33,"mmm")&amp;YEAR($D33)&amp;"'!"&amp;"I"&amp;VLOOKUP($C$14,parametros!$B$26:$C$33,2,0)-1+MATCH($G$14,parametros!$E$6:$E$10,0)),""),IFERROR(INDIRECT("'"&amp;TEXT($D33,"mmm")&amp;YEAR($D33)&amp;"'!"&amp;"I"&amp;VLOOKUP($C$14,parametros!$B$37:$C$41,2,0)-1+MATCH($G$14,parametros!$E$6:$E$10,0)),""))</f>
        <v/>
      </c>
      <c r="AC33" s="27" t="str">
        <f ca="1">IF($D33&gt;=DATE(2022,7,1),IFERROR(INDIRECT("'"&amp;TEXT($D33,"mmm")&amp;YEAR($D33)&amp;"'!"&amp;"J"&amp;VLOOKUP($C$14,parametros!$B$26:$C$33,2,0)-1+MATCH($G$14,parametros!$E$6:$E$10,0)),""),IFERROR(INDIRECT("'"&amp;TEXT($D33,"mmm")&amp;YEAR($D33)&amp;"'!"&amp;"J"&amp;VLOOKUP($C$14,parametros!$B$37:$C$41,2,0)-1+MATCH($G$14,parametros!$E$6:$E$10,0)),""))</f>
        <v/>
      </c>
      <c r="AD33" s="27" t="str">
        <f ca="1">IF($D33&gt;=DATE(2022,7,1),IFERROR(INDIRECT("'"&amp;TEXT($D33,"mmm")&amp;YEAR($D33)&amp;"'!"&amp;"K"&amp;VLOOKUP($C$14,parametros!$B$26:$C$33,2,0)-1+MATCH($G$14,parametros!$E$6:$E$10,0)),""),IFERROR(INDIRECT("'"&amp;TEXT($D33,"mmm")&amp;YEAR($D33)&amp;"'!"&amp;"K"&amp;VLOOKUP($C$14,parametros!$B$37:$C$41,2,0)-1+MATCH($G$14,parametros!$E$6:$E$10,0)),""))</f>
        <v/>
      </c>
      <c r="AE33" s="27" t="str">
        <f ca="1">IF($D33&gt;=DATE(2022,7,1),IFERROR(INDIRECT("'"&amp;TEXT($D33,"mmm")&amp;YEAR($D33)&amp;"'!"&amp;"L"&amp;VLOOKUP($C$14,parametros!$B$26:$C$33,2,0)-1+MATCH($G$14,parametros!$E$6:$E$10,0)),""),IFERROR(INDIRECT("'"&amp;TEXT($D33,"mmm")&amp;YEAR($D33)&amp;"'!"&amp;"L"&amp;VLOOKUP($C$14,parametros!$B$37:$C$41,2,0)-1+MATCH($G$14,parametros!$E$6:$E$10,0)),""))</f>
        <v/>
      </c>
      <c r="AF33" s="27" t="str">
        <f ca="1">IF($D33&gt;=DATE(2022,7,1),IFERROR(INDIRECT("'"&amp;TEXT($D33,"mmm")&amp;YEAR($D33)&amp;"'!"&amp;"M"&amp;VLOOKUP($C$14,parametros!$B$26:$C$33,2,0)-1+MATCH($G$14,parametros!$E$6:$E$10,0)),""),IFERROR(INDIRECT("'"&amp;TEXT($D33,"mmm")&amp;YEAR($D33)&amp;"'!"&amp;"M"&amp;VLOOKUP($C$14,parametros!$B$37:$C$41,2,0)-1+MATCH($G$14,parametros!$E$6:$E$10,0)),""))</f>
        <v/>
      </c>
      <c r="AG33" s="27" t="str">
        <f ca="1">IF($D33&gt;=DATE(2022,7,1),IFERROR(INDIRECT("'"&amp;TEXT($D33,"mmm")&amp;YEAR($D33)&amp;"'!"&amp;"N"&amp;VLOOKUP($C$14,parametros!$B$26:$C$33,2,0)-1+MATCH($G$14,parametros!$E$6:$E$10,0)),""),IFERROR(INDIRECT("'"&amp;TEXT($D33,"mmm")&amp;YEAR($D33)&amp;"'!"&amp;"N"&amp;VLOOKUP($C$14,parametros!$B$37:$C$41,2,0)-1+MATCH($G$14,parametros!$E$6:$E$10,0)),""))</f>
        <v/>
      </c>
      <c r="AH33" s="50"/>
      <c r="AI33" s="51"/>
      <c r="AJ33" s="50"/>
      <c r="AK33" s="50"/>
      <c r="AL33" s="50"/>
      <c r="AM33" s="51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</row>
    <row r="34" spans="4:89" ht="15.75" thickBot="1" x14ac:dyDescent="0.3">
      <c r="D34" s="25">
        <f t="shared" si="47"/>
        <v>46722</v>
      </c>
      <c r="E34" s="54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27" t="str">
        <f ca="1">IF($D34&gt;=DATE(2022,7,1),IFERROR(INDIRECT("'"&amp;TEXT($D34,"mmm")&amp;YEAR($D34)&amp;"'!"&amp;"C"&amp;VLOOKUP($C$14,parametros!$B$26:$C$33,2,0)-1+MATCH($G$14,parametros!$E$6:$E$10,0)),""),IFERROR(INDIRECT("'"&amp;TEXT($D34,"mmm")&amp;YEAR($D34)&amp;"'!"&amp;"C"&amp;VLOOKUP($C$14,parametros!$B$37:$C$41,2,0)-1+MATCH($G$14,parametros!$E$6:$E$10,0)),""))</f>
        <v/>
      </c>
      <c r="X34" s="27" t="str">
        <f ca="1">IF($D34&gt;=DATE(2022,7,1),IFERROR(INDIRECT("'"&amp;TEXT($D34,"mmm")&amp;YEAR($D34)&amp;"'!"&amp;"D"&amp;VLOOKUP($C$14,parametros!$B$26:$C$33,2,0)-1+MATCH($G$14,parametros!$E$6:$E$10,0)),""),IFERROR(INDIRECT("'"&amp;TEXT($D34,"mmm")&amp;YEAR($D34)&amp;"'!"&amp;"D"&amp;VLOOKUP($C$14,parametros!$B$37:$C$41,2,0)-1+MATCH($G$14,parametros!$E$6:$E$10,0)),""))</f>
        <v/>
      </c>
      <c r="Y34" s="27" t="str">
        <f ca="1">IF($D34&gt;=DATE(2022,7,1),IFERROR(INDIRECT("'"&amp;TEXT($D34,"mmm")&amp;YEAR($D34)&amp;"'!"&amp;"E"&amp;VLOOKUP($C$14,parametros!$B$26:$C$33,2,0)-1+MATCH($G$14,parametros!$E$6:$E$10,0)),""),IFERROR(INDIRECT("'"&amp;TEXT($D34,"mmm")&amp;YEAR($D34)&amp;"'!"&amp;"E"&amp;VLOOKUP($C$14,parametros!$B$37:$C$41,2,0)-1+MATCH($G$14,parametros!$E$6:$E$10,0)),""))</f>
        <v/>
      </c>
      <c r="Z34" s="27" t="str">
        <f ca="1">IF($D34&gt;=DATE(2022,7,1),IFERROR(INDIRECT("'"&amp;TEXT($D34,"mmm")&amp;YEAR($D34)&amp;"'!"&amp;"F"&amp;VLOOKUP($C$14,parametros!$B$26:$C$33,2,0)-1+MATCH($G$14,parametros!$E$6:$E$10,0)),""),IFERROR(INDIRECT("'"&amp;TEXT($D34,"mmm")&amp;YEAR($D34)&amp;"'!"&amp;"F"&amp;VLOOKUP($C$14,parametros!$B$37:$C$41,2,0)-1+MATCH($G$14,parametros!$E$6:$E$10,0)),""))</f>
        <v/>
      </c>
      <c r="AA34" s="27" t="str">
        <f ca="1">IF($D34&gt;=DATE(2022,7,1),IFERROR(INDIRECT("'"&amp;TEXT($D34,"mmm")&amp;YEAR($D34)&amp;"'!"&amp;"G"&amp;VLOOKUP($C$14,parametros!$B$26:$C$33,2,0)-1+MATCH($G$14,parametros!$E$6:$E$10,0)),""),IFERROR(INDIRECT("'"&amp;TEXT($D34,"mmm")&amp;YEAR($D34)&amp;"'!"&amp;"G"&amp;VLOOKUP($C$14,parametros!$B$37:$C$41,2,0)-1+MATCH($G$14,parametros!$E$6:$E$10,0)),""))</f>
        <v/>
      </c>
      <c r="AB34" s="27" t="str">
        <f ca="1">IF($D34&gt;=DATE(2022,7,1),IFERROR(INDIRECT("'"&amp;TEXT($D34,"mmm")&amp;YEAR($D34)&amp;"'!"&amp;"H"&amp;VLOOKUP($C$14,parametros!$B$26:$C$33,2,0)-1+MATCH($G$14,parametros!$E$6:$E$10,0)),""),IFERROR(INDIRECT("'"&amp;TEXT($D34,"mmm")&amp;YEAR($D34)&amp;"'!"&amp;"H"&amp;VLOOKUP($C$14,parametros!$B$37:$C$41,2,0)-1+MATCH($G$14,parametros!$E$6:$E$10,0)),""))</f>
        <v/>
      </c>
      <c r="AC34" s="27" t="str">
        <f ca="1">IF($D34&gt;=DATE(2022,7,1),IFERROR(INDIRECT("'"&amp;TEXT($D34,"mmm")&amp;YEAR($D34)&amp;"'!"&amp;"I"&amp;VLOOKUP($C$14,parametros!$B$26:$C$33,2,0)-1+MATCH($G$14,parametros!$E$6:$E$10,0)),""),IFERROR(INDIRECT("'"&amp;TEXT($D34,"mmm")&amp;YEAR($D34)&amp;"'!"&amp;"I"&amp;VLOOKUP($C$14,parametros!$B$37:$C$41,2,0)-1+MATCH($G$14,parametros!$E$6:$E$10,0)),""))</f>
        <v/>
      </c>
      <c r="AD34" s="27" t="str">
        <f ca="1">IF($D34&gt;=DATE(2022,7,1),IFERROR(INDIRECT("'"&amp;TEXT($D34,"mmm")&amp;YEAR($D34)&amp;"'!"&amp;"J"&amp;VLOOKUP($C$14,parametros!$B$26:$C$33,2,0)-1+MATCH($G$14,parametros!$E$6:$E$10,0)),""),IFERROR(INDIRECT("'"&amp;TEXT($D34,"mmm")&amp;YEAR($D34)&amp;"'!"&amp;"J"&amp;VLOOKUP($C$14,parametros!$B$37:$C$41,2,0)-1+MATCH($G$14,parametros!$E$6:$E$10,0)),""))</f>
        <v/>
      </c>
      <c r="AE34" s="27" t="str">
        <f ca="1">IF($D34&gt;=DATE(2022,7,1),IFERROR(INDIRECT("'"&amp;TEXT($D34,"mmm")&amp;YEAR($D34)&amp;"'!"&amp;"K"&amp;VLOOKUP($C$14,parametros!$B$26:$C$33,2,0)-1+MATCH($G$14,parametros!$E$6:$E$10,0)),""),IFERROR(INDIRECT("'"&amp;TEXT($D34,"mmm")&amp;YEAR($D34)&amp;"'!"&amp;"K"&amp;VLOOKUP($C$14,parametros!$B$37:$C$41,2,0)-1+MATCH($G$14,parametros!$E$6:$E$10,0)),""))</f>
        <v/>
      </c>
      <c r="AF34" s="27" t="str">
        <f ca="1">IF($D34&gt;=DATE(2022,7,1),IFERROR(INDIRECT("'"&amp;TEXT($D34,"mmm")&amp;YEAR($D34)&amp;"'!"&amp;"L"&amp;VLOOKUP($C$14,parametros!$B$26:$C$33,2,0)-1+MATCH($G$14,parametros!$E$6:$E$10,0)),""),IFERROR(INDIRECT("'"&amp;TEXT($D34,"mmm")&amp;YEAR($D34)&amp;"'!"&amp;"L"&amp;VLOOKUP($C$14,parametros!$B$37:$C$41,2,0)-1+MATCH($G$14,parametros!$E$6:$E$10,0)),""))</f>
        <v/>
      </c>
      <c r="AG34" s="27" t="str">
        <f ca="1">IF($D34&gt;=DATE(2022,7,1),IFERROR(INDIRECT("'"&amp;TEXT($D34,"mmm")&amp;YEAR($D34)&amp;"'!"&amp;"M"&amp;VLOOKUP($C$14,parametros!$B$26:$C$33,2,0)-1+MATCH($G$14,parametros!$E$6:$E$10,0)),""),IFERROR(INDIRECT("'"&amp;TEXT($D34,"mmm")&amp;YEAR($D34)&amp;"'!"&amp;"M"&amp;VLOOKUP($C$14,parametros!$B$37:$C$41,2,0)-1+MATCH($G$14,parametros!$E$6:$E$10,0)),""))</f>
        <v/>
      </c>
      <c r="AH34" s="27" t="str">
        <f ca="1">IF($D34&gt;=DATE(2022,7,1),IFERROR(INDIRECT("'"&amp;TEXT($D34,"mmm")&amp;YEAR($D34)&amp;"'!"&amp;"N"&amp;VLOOKUP($C$14,parametros!$B$26:$C$33,2,0)-1+MATCH($G$14,parametros!$E$6:$E$10,0)),""),IFERROR(INDIRECT("'"&amp;TEXT($D34,"mmm")&amp;YEAR($D34)&amp;"'!"&amp;"N"&amp;VLOOKUP($C$14,parametros!$B$37:$C$41,2,0)-1+MATCH($G$14,parametros!$E$6:$E$10,0)),""))</f>
        <v/>
      </c>
      <c r="AI34" s="51"/>
      <c r="AJ34" s="50"/>
      <c r="AK34" s="50"/>
      <c r="AL34" s="50"/>
      <c r="AM34" s="51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</row>
    <row r="35" spans="4:89" ht="15.75" thickBot="1" x14ac:dyDescent="0.3">
      <c r="D35" s="25">
        <f t="shared" si="47"/>
        <v>46753</v>
      </c>
      <c r="E35" s="54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27" t="str">
        <f ca="1">IF($D35&gt;=DATE(2022,7,1),IFERROR(INDIRECT("'"&amp;TEXT($D35,"mmm")&amp;YEAR($D35)&amp;"'!"&amp;"C"&amp;VLOOKUP($C$14,parametros!$B$26:$C$33,2,0)-1+MATCH($G$14,parametros!$E$6:$E$10,0)),""),IFERROR(INDIRECT("'"&amp;TEXT($D35,"mmm")&amp;YEAR($D35)&amp;"'!"&amp;"C"&amp;VLOOKUP($C$14,parametros!$B$37:$C$41,2,0)-1+MATCH($G$14,parametros!$E$6:$E$10,0)),""))</f>
        <v/>
      </c>
      <c r="Y35" s="27" t="str">
        <f ca="1">IF($D35&gt;=DATE(2022,7,1),IFERROR(INDIRECT("'"&amp;TEXT($D35,"mmm")&amp;YEAR($D35)&amp;"'!"&amp;"D"&amp;VLOOKUP($C$14,parametros!$B$26:$C$33,2,0)-1+MATCH($G$14,parametros!$E$6:$E$10,0)),""),IFERROR(INDIRECT("'"&amp;TEXT($D35,"mmm")&amp;YEAR($D35)&amp;"'!"&amp;"D"&amp;VLOOKUP($C$14,parametros!$B$37:$C$41,2,0)-1+MATCH($G$14,parametros!$E$6:$E$10,0)),""))</f>
        <v/>
      </c>
      <c r="Z35" s="27" t="str">
        <f ca="1">IF($D35&gt;=DATE(2022,7,1),IFERROR(INDIRECT("'"&amp;TEXT($D35,"mmm")&amp;YEAR($D35)&amp;"'!"&amp;"E"&amp;VLOOKUP($C$14,parametros!$B$26:$C$33,2,0)-1+MATCH($G$14,parametros!$E$6:$E$10,0)),""),IFERROR(INDIRECT("'"&amp;TEXT($D35,"mmm")&amp;YEAR($D35)&amp;"'!"&amp;"E"&amp;VLOOKUP($C$14,parametros!$B$37:$C$41,2,0)-1+MATCH($G$14,parametros!$E$6:$E$10,0)),""))</f>
        <v/>
      </c>
      <c r="AA35" s="27" t="str">
        <f ca="1">IF($D35&gt;=DATE(2022,7,1),IFERROR(INDIRECT("'"&amp;TEXT($D35,"mmm")&amp;YEAR($D35)&amp;"'!"&amp;"F"&amp;VLOOKUP($C$14,parametros!$B$26:$C$33,2,0)-1+MATCH($G$14,parametros!$E$6:$E$10,0)),""),IFERROR(INDIRECT("'"&amp;TEXT($D35,"mmm")&amp;YEAR($D35)&amp;"'!"&amp;"F"&amp;VLOOKUP($C$14,parametros!$B$37:$C$41,2,0)-1+MATCH($G$14,parametros!$E$6:$E$10,0)),""))</f>
        <v/>
      </c>
      <c r="AB35" s="27" t="str">
        <f ca="1">IF($D35&gt;=DATE(2022,7,1),IFERROR(INDIRECT("'"&amp;TEXT($D35,"mmm")&amp;YEAR($D35)&amp;"'!"&amp;"G"&amp;VLOOKUP($C$14,parametros!$B$26:$C$33,2,0)-1+MATCH($G$14,parametros!$E$6:$E$10,0)),""),IFERROR(INDIRECT("'"&amp;TEXT($D35,"mmm")&amp;YEAR($D35)&amp;"'!"&amp;"G"&amp;VLOOKUP($C$14,parametros!$B$37:$C$41,2,0)-1+MATCH($G$14,parametros!$E$6:$E$10,0)),""))</f>
        <v/>
      </c>
      <c r="AC35" s="27" t="str">
        <f ca="1">IF($D35&gt;=DATE(2022,7,1),IFERROR(INDIRECT("'"&amp;TEXT($D35,"mmm")&amp;YEAR($D35)&amp;"'!"&amp;"H"&amp;VLOOKUP($C$14,parametros!$B$26:$C$33,2,0)-1+MATCH($G$14,parametros!$E$6:$E$10,0)),""),IFERROR(INDIRECT("'"&amp;TEXT($D35,"mmm")&amp;YEAR($D35)&amp;"'!"&amp;"H"&amp;VLOOKUP($C$14,parametros!$B$37:$C$41,2,0)-1+MATCH($G$14,parametros!$E$6:$E$10,0)),""))</f>
        <v/>
      </c>
      <c r="AD35" s="27" t="str">
        <f ca="1">IF($D35&gt;=DATE(2022,7,1),IFERROR(INDIRECT("'"&amp;TEXT($D35,"mmm")&amp;YEAR($D35)&amp;"'!"&amp;"I"&amp;VLOOKUP($C$14,parametros!$B$26:$C$33,2,0)-1+MATCH($G$14,parametros!$E$6:$E$10,0)),""),IFERROR(INDIRECT("'"&amp;TEXT($D35,"mmm")&amp;YEAR($D35)&amp;"'!"&amp;"I"&amp;VLOOKUP($C$14,parametros!$B$37:$C$41,2,0)-1+MATCH($G$14,parametros!$E$6:$E$10,0)),""))</f>
        <v/>
      </c>
      <c r="AE35" s="27" t="str">
        <f ca="1">IF($D35&gt;=DATE(2022,7,1),IFERROR(INDIRECT("'"&amp;TEXT($D35,"mmm")&amp;YEAR($D35)&amp;"'!"&amp;"J"&amp;VLOOKUP($C$14,parametros!$B$26:$C$33,2,0)-1+MATCH($G$14,parametros!$E$6:$E$10,0)),""),IFERROR(INDIRECT("'"&amp;TEXT($D35,"mmm")&amp;YEAR($D35)&amp;"'!"&amp;"J"&amp;VLOOKUP($C$14,parametros!$B$37:$C$41,2,0)-1+MATCH($G$14,parametros!$E$6:$E$10,0)),""))</f>
        <v/>
      </c>
      <c r="AF35" s="27" t="str">
        <f ca="1">IF($D35&gt;=DATE(2022,7,1),IFERROR(INDIRECT("'"&amp;TEXT($D35,"mmm")&amp;YEAR($D35)&amp;"'!"&amp;"K"&amp;VLOOKUP($C$14,parametros!$B$26:$C$33,2,0)-1+MATCH($G$14,parametros!$E$6:$E$10,0)),""),IFERROR(INDIRECT("'"&amp;TEXT($D35,"mmm")&amp;YEAR($D35)&amp;"'!"&amp;"K"&amp;VLOOKUP($C$14,parametros!$B$37:$C$41,2,0)-1+MATCH($G$14,parametros!$E$6:$E$10,0)),""))</f>
        <v/>
      </c>
      <c r="AG35" s="27" t="str">
        <f ca="1">IF($D35&gt;=DATE(2022,7,1),IFERROR(INDIRECT("'"&amp;TEXT($D35,"mmm")&amp;YEAR($D35)&amp;"'!"&amp;"L"&amp;VLOOKUP($C$14,parametros!$B$26:$C$33,2,0)-1+MATCH($G$14,parametros!$E$6:$E$10,0)),""),IFERROR(INDIRECT("'"&amp;TEXT($D35,"mmm")&amp;YEAR($D35)&amp;"'!"&amp;"L"&amp;VLOOKUP($C$14,parametros!$B$37:$C$41,2,0)-1+MATCH($G$14,parametros!$E$6:$E$10,0)),""))</f>
        <v/>
      </c>
      <c r="AH35" s="27" t="str">
        <f ca="1">IF($D35&gt;=DATE(2022,7,1),IFERROR(INDIRECT("'"&amp;TEXT($D35,"mmm")&amp;YEAR($D35)&amp;"'!"&amp;"M"&amp;VLOOKUP($C$14,parametros!$B$26:$C$33,2,0)-1+MATCH($G$14,parametros!$E$6:$E$10,0)),""),IFERROR(INDIRECT("'"&amp;TEXT($D35,"mmm")&amp;YEAR($D35)&amp;"'!"&amp;"M"&amp;VLOOKUP($C$14,parametros!$B$37:$C$41,2,0)-1+MATCH($G$14,parametros!$E$6:$E$10,0)),""))</f>
        <v/>
      </c>
      <c r="AI35" s="27" t="str">
        <f ca="1">IF($D35&gt;=DATE(2022,7,1),IFERROR(INDIRECT("'"&amp;TEXT($D35,"mmm")&amp;YEAR($D35)&amp;"'!"&amp;"N"&amp;VLOOKUP($C$14,parametros!$B$26:$C$33,2,0)-1+MATCH($G$14,parametros!$E$6:$E$10,0)),""),IFERROR(INDIRECT("'"&amp;TEXT($D35,"mmm")&amp;YEAR($D35)&amp;"'!"&amp;"N"&amp;VLOOKUP($C$14,parametros!$B$37:$C$41,2,0)-1+MATCH($G$14,parametros!$E$6:$E$10,0)),""))</f>
        <v/>
      </c>
      <c r="AJ35" s="50"/>
      <c r="AK35" s="50"/>
      <c r="AL35" s="50"/>
      <c r="AM35" s="51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</row>
    <row r="36" spans="4:89" ht="15.75" thickBot="1" x14ac:dyDescent="0.3">
      <c r="D36" s="25">
        <f t="shared" si="47"/>
        <v>46784</v>
      </c>
      <c r="E36" s="54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27" t="str">
        <f ca="1">IF($D36&gt;=DATE(2022,7,1),IFERROR(INDIRECT("'"&amp;TEXT($D36,"mmm")&amp;YEAR($D36)&amp;"'!"&amp;"C"&amp;VLOOKUP($C$14,parametros!$B$26:$C$33,2,0)-1+MATCH($G$14,parametros!$E$6:$E$10,0)),""),IFERROR(INDIRECT("'"&amp;TEXT($D36,"mmm")&amp;YEAR($D36)&amp;"'!"&amp;"C"&amp;VLOOKUP($C$14,parametros!$B$37:$C$41,2,0)-1+MATCH($G$14,parametros!$E$6:$E$10,0)),""))</f>
        <v/>
      </c>
      <c r="Z36" s="27" t="str">
        <f ca="1">IF($D36&gt;=DATE(2022,7,1),IFERROR(INDIRECT("'"&amp;TEXT($D36,"mmm")&amp;YEAR($D36)&amp;"'!"&amp;"D"&amp;VLOOKUP($C$14,parametros!$B$26:$C$33,2,0)-1+MATCH($G$14,parametros!$E$6:$E$10,0)),""),IFERROR(INDIRECT("'"&amp;TEXT($D36,"mmm")&amp;YEAR($D36)&amp;"'!"&amp;"D"&amp;VLOOKUP($C$14,parametros!$B$37:$C$41,2,0)-1+MATCH($G$14,parametros!$E$6:$E$10,0)),""))</f>
        <v/>
      </c>
      <c r="AA36" s="27" t="str">
        <f ca="1">IF($D36&gt;=DATE(2022,7,1),IFERROR(INDIRECT("'"&amp;TEXT($D36,"mmm")&amp;YEAR($D36)&amp;"'!"&amp;"E"&amp;VLOOKUP($C$14,parametros!$B$26:$C$33,2,0)-1+MATCH($G$14,parametros!$E$6:$E$10,0)),""),IFERROR(INDIRECT("'"&amp;TEXT($D36,"mmm")&amp;YEAR($D36)&amp;"'!"&amp;"E"&amp;VLOOKUP($C$14,parametros!$B$37:$C$41,2,0)-1+MATCH($G$14,parametros!$E$6:$E$10,0)),""))</f>
        <v/>
      </c>
      <c r="AB36" s="27" t="str">
        <f ca="1">IF($D36&gt;=DATE(2022,7,1),IFERROR(INDIRECT("'"&amp;TEXT($D36,"mmm")&amp;YEAR($D36)&amp;"'!"&amp;"F"&amp;VLOOKUP($C$14,parametros!$B$26:$C$33,2,0)-1+MATCH($G$14,parametros!$E$6:$E$10,0)),""),IFERROR(INDIRECT("'"&amp;TEXT($D36,"mmm")&amp;YEAR($D36)&amp;"'!"&amp;"F"&amp;VLOOKUP($C$14,parametros!$B$37:$C$41,2,0)-1+MATCH($G$14,parametros!$E$6:$E$10,0)),""))</f>
        <v/>
      </c>
      <c r="AC36" s="27" t="str">
        <f ca="1">IF($D36&gt;=DATE(2022,7,1),IFERROR(INDIRECT("'"&amp;TEXT($D36,"mmm")&amp;YEAR($D36)&amp;"'!"&amp;"G"&amp;VLOOKUP($C$14,parametros!$B$26:$C$33,2,0)-1+MATCH($G$14,parametros!$E$6:$E$10,0)),""),IFERROR(INDIRECT("'"&amp;TEXT($D36,"mmm")&amp;YEAR($D36)&amp;"'!"&amp;"G"&amp;VLOOKUP($C$14,parametros!$B$37:$C$41,2,0)-1+MATCH($G$14,parametros!$E$6:$E$10,0)),""))</f>
        <v/>
      </c>
      <c r="AD36" s="27" t="str">
        <f ca="1">IF($D36&gt;=DATE(2022,7,1),IFERROR(INDIRECT("'"&amp;TEXT($D36,"mmm")&amp;YEAR($D36)&amp;"'!"&amp;"H"&amp;VLOOKUP($C$14,parametros!$B$26:$C$33,2,0)-1+MATCH($G$14,parametros!$E$6:$E$10,0)),""),IFERROR(INDIRECT("'"&amp;TEXT($D36,"mmm")&amp;YEAR($D36)&amp;"'!"&amp;"H"&amp;VLOOKUP($C$14,parametros!$B$37:$C$41,2,0)-1+MATCH($G$14,parametros!$E$6:$E$10,0)),""))</f>
        <v/>
      </c>
      <c r="AE36" s="27" t="str">
        <f ca="1">IF($D36&gt;=DATE(2022,7,1),IFERROR(INDIRECT("'"&amp;TEXT($D36,"mmm")&amp;YEAR($D36)&amp;"'!"&amp;"I"&amp;VLOOKUP($C$14,parametros!$B$26:$C$33,2,0)-1+MATCH($G$14,parametros!$E$6:$E$10,0)),""),IFERROR(INDIRECT("'"&amp;TEXT($D36,"mmm")&amp;YEAR($D36)&amp;"'!"&amp;"I"&amp;VLOOKUP($C$14,parametros!$B$37:$C$41,2,0)-1+MATCH($G$14,parametros!$E$6:$E$10,0)),""))</f>
        <v/>
      </c>
      <c r="AF36" s="27" t="str">
        <f ca="1">IF($D36&gt;=DATE(2022,7,1),IFERROR(INDIRECT("'"&amp;TEXT($D36,"mmm")&amp;YEAR($D36)&amp;"'!"&amp;"J"&amp;VLOOKUP($C$14,parametros!$B$26:$C$33,2,0)-1+MATCH($G$14,parametros!$E$6:$E$10,0)),""),IFERROR(INDIRECT("'"&amp;TEXT($D36,"mmm")&amp;YEAR($D36)&amp;"'!"&amp;"J"&amp;VLOOKUP($C$14,parametros!$B$37:$C$41,2,0)-1+MATCH($G$14,parametros!$E$6:$E$10,0)),""))</f>
        <v/>
      </c>
      <c r="AG36" s="27" t="str">
        <f ca="1">IF($D36&gt;=DATE(2022,7,1),IFERROR(INDIRECT("'"&amp;TEXT($D36,"mmm")&amp;YEAR($D36)&amp;"'!"&amp;"K"&amp;VLOOKUP($C$14,parametros!$B$26:$C$33,2,0)-1+MATCH($G$14,parametros!$E$6:$E$10,0)),""),IFERROR(INDIRECT("'"&amp;TEXT($D36,"mmm")&amp;YEAR($D36)&amp;"'!"&amp;"K"&amp;VLOOKUP($C$14,parametros!$B$37:$C$41,2,0)-1+MATCH($G$14,parametros!$E$6:$E$10,0)),""))</f>
        <v/>
      </c>
      <c r="AH36" s="27" t="str">
        <f ca="1">IF($D36&gt;=DATE(2022,7,1),IFERROR(INDIRECT("'"&amp;TEXT($D36,"mmm")&amp;YEAR($D36)&amp;"'!"&amp;"L"&amp;VLOOKUP($C$14,parametros!$B$26:$C$33,2,0)-1+MATCH($G$14,parametros!$E$6:$E$10,0)),""),IFERROR(INDIRECT("'"&amp;TEXT($D36,"mmm")&amp;YEAR($D36)&amp;"'!"&amp;"L"&amp;VLOOKUP($C$14,parametros!$B$37:$C$41,2,0)-1+MATCH($G$14,parametros!$E$6:$E$10,0)),""))</f>
        <v/>
      </c>
      <c r="AI36" s="27" t="str">
        <f ca="1">IF($D36&gt;=DATE(2022,7,1),IFERROR(INDIRECT("'"&amp;TEXT($D36,"mmm")&amp;YEAR($D36)&amp;"'!"&amp;"M"&amp;VLOOKUP($C$14,parametros!$B$26:$C$33,2,0)-1+MATCH($G$14,parametros!$E$6:$E$10,0)),""),IFERROR(INDIRECT("'"&amp;TEXT($D36,"mmm")&amp;YEAR($D36)&amp;"'!"&amp;"M"&amp;VLOOKUP($C$14,parametros!$B$37:$C$41,2,0)-1+MATCH($G$14,parametros!$E$6:$E$10,0)),""))</f>
        <v/>
      </c>
      <c r="AJ36" s="27" t="str">
        <f ca="1">IF($D36&gt;=DATE(2022,7,1),IFERROR(INDIRECT("'"&amp;TEXT($D36,"mmm")&amp;YEAR($D36)&amp;"'!"&amp;"N"&amp;VLOOKUP($C$14,parametros!$B$26:$C$33,2,0)-1+MATCH($G$14,parametros!$E$6:$E$10,0)),""),IFERROR(INDIRECT("'"&amp;TEXT($D36,"mmm")&amp;YEAR($D36)&amp;"'!"&amp;"N"&amp;VLOOKUP($C$14,parametros!$B$37:$C$41,2,0)-1+MATCH($G$14,parametros!$E$6:$E$10,0)),""))</f>
        <v/>
      </c>
      <c r="AK36" s="50"/>
      <c r="AL36" s="50"/>
      <c r="AM36" s="50"/>
      <c r="AN36" s="51"/>
      <c r="AO36" s="50"/>
      <c r="AP36" s="50"/>
      <c r="AQ36" s="50"/>
      <c r="AR36" s="50"/>
      <c r="AS36" s="51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</row>
    <row r="37" spans="4:89" ht="15.75" thickBot="1" x14ac:dyDescent="0.3">
      <c r="D37" s="25">
        <f t="shared" si="47"/>
        <v>46813</v>
      </c>
      <c r="E37" s="54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27" t="str">
        <f ca="1">IF($D37&gt;=DATE(2022,7,1),IFERROR(INDIRECT("'"&amp;TEXT($D37,"mmm")&amp;YEAR($D37)&amp;"'!"&amp;"C"&amp;VLOOKUP($C$14,parametros!$B$26:$C$33,2,0)-1+MATCH($G$14,parametros!$E$6:$E$10,0)),""),IFERROR(INDIRECT("'"&amp;TEXT($D37,"mmm")&amp;YEAR($D37)&amp;"'!"&amp;"C"&amp;VLOOKUP($C$14,parametros!$B$37:$C$41,2,0)-1+MATCH($G$14,parametros!$E$6:$E$10,0)),""))</f>
        <v/>
      </c>
      <c r="AA37" s="27" t="str">
        <f ca="1">IF($D37&gt;=DATE(2022,7,1),IFERROR(INDIRECT("'"&amp;TEXT($D37,"mmm")&amp;YEAR($D37)&amp;"'!"&amp;"D"&amp;VLOOKUP($C$14,parametros!$B$26:$C$33,2,0)-1+MATCH($G$14,parametros!$E$6:$E$10,0)),""),IFERROR(INDIRECT("'"&amp;TEXT($D37,"mmm")&amp;YEAR($D37)&amp;"'!"&amp;"D"&amp;VLOOKUP($C$14,parametros!$B$37:$C$41,2,0)-1+MATCH($G$14,parametros!$E$6:$E$10,0)),""))</f>
        <v/>
      </c>
      <c r="AB37" s="27" t="str">
        <f ca="1">IF($D37&gt;=DATE(2022,7,1),IFERROR(INDIRECT("'"&amp;TEXT($D37,"mmm")&amp;YEAR($D37)&amp;"'!"&amp;"E"&amp;VLOOKUP($C$14,parametros!$B$26:$C$33,2,0)-1+MATCH($G$14,parametros!$E$6:$E$10,0)),""),IFERROR(INDIRECT("'"&amp;TEXT($D37,"mmm")&amp;YEAR($D37)&amp;"'!"&amp;"E"&amp;VLOOKUP($C$14,parametros!$B$37:$C$41,2,0)-1+MATCH($G$14,parametros!$E$6:$E$10,0)),""))</f>
        <v/>
      </c>
      <c r="AC37" s="27" t="str">
        <f ca="1">IF($D37&gt;=DATE(2022,7,1),IFERROR(INDIRECT("'"&amp;TEXT($D37,"mmm")&amp;YEAR($D37)&amp;"'!"&amp;"F"&amp;VLOOKUP($C$14,parametros!$B$26:$C$33,2,0)-1+MATCH($G$14,parametros!$E$6:$E$10,0)),""),IFERROR(INDIRECT("'"&amp;TEXT($D37,"mmm")&amp;YEAR($D37)&amp;"'!"&amp;"F"&amp;VLOOKUP($C$14,parametros!$B$37:$C$41,2,0)-1+MATCH($G$14,parametros!$E$6:$E$10,0)),""))</f>
        <v/>
      </c>
      <c r="AD37" s="27" t="str">
        <f ca="1">IF($D37&gt;=DATE(2022,7,1),IFERROR(INDIRECT("'"&amp;TEXT($D37,"mmm")&amp;YEAR($D37)&amp;"'!"&amp;"G"&amp;VLOOKUP($C$14,parametros!$B$26:$C$33,2,0)-1+MATCH($G$14,parametros!$E$6:$E$10,0)),""),IFERROR(INDIRECT("'"&amp;TEXT($D37,"mmm")&amp;YEAR($D37)&amp;"'!"&amp;"G"&amp;VLOOKUP($C$14,parametros!$B$37:$C$41,2,0)-1+MATCH($G$14,parametros!$E$6:$E$10,0)),""))</f>
        <v/>
      </c>
      <c r="AE37" s="27" t="str">
        <f ca="1">IF($D37&gt;=DATE(2022,7,1),IFERROR(INDIRECT("'"&amp;TEXT($D37,"mmm")&amp;YEAR($D37)&amp;"'!"&amp;"H"&amp;VLOOKUP($C$14,parametros!$B$26:$C$33,2,0)-1+MATCH($G$14,parametros!$E$6:$E$10,0)),""),IFERROR(INDIRECT("'"&amp;TEXT($D37,"mmm")&amp;YEAR($D37)&amp;"'!"&amp;"H"&amp;VLOOKUP($C$14,parametros!$B$37:$C$41,2,0)-1+MATCH($G$14,parametros!$E$6:$E$10,0)),""))</f>
        <v/>
      </c>
      <c r="AF37" s="27" t="str">
        <f ca="1">IF($D37&gt;=DATE(2022,7,1),IFERROR(INDIRECT("'"&amp;TEXT($D37,"mmm")&amp;YEAR($D37)&amp;"'!"&amp;"I"&amp;VLOOKUP($C$14,parametros!$B$26:$C$33,2,0)-1+MATCH($G$14,parametros!$E$6:$E$10,0)),""),IFERROR(INDIRECT("'"&amp;TEXT($D37,"mmm")&amp;YEAR($D37)&amp;"'!"&amp;"I"&amp;VLOOKUP($C$14,parametros!$B$37:$C$41,2,0)-1+MATCH($G$14,parametros!$E$6:$E$10,0)),""))</f>
        <v/>
      </c>
      <c r="AG37" s="27" t="str">
        <f ca="1">IF($D37&gt;=DATE(2022,7,1),IFERROR(INDIRECT("'"&amp;TEXT($D37,"mmm")&amp;YEAR($D37)&amp;"'!"&amp;"J"&amp;VLOOKUP($C$14,parametros!$B$26:$C$33,2,0)-1+MATCH($G$14,parametros!$E$6:$E$10,0)),""),IFERROR(INDIRECT("'"&amp;TEXT($D37,"mmm")&amp;YEAR($D37)&amp;"'!"&amp;"J"&amp;VLOOKUP($C$14,parametros!$B$37:$C$41,2,0)-1+MATCH($G$14,parametros!$E$6:$E$10,0)),""))</f>
        <v/>
      </c>
      <c r="AH37" s="27" t="str">
        <f ca="1">IF($D37&gt;=DATE(2022,7,1),IFERROR(INDIRECT("'"&amp;TEXT($D37,"mmm")&amp;YEAR($D37)&amp;"'!"&amp;"K"&amp;VLOOKUP($C$14,parametros!$B$26:$C$33,2,0)-1+MATCH($G$14,parametros!$E$6:$E$10,0)),""),IFERROR(INDIRECT("'"&amp;TEXT($D37,"mmm")&amp;YEAR($D37)&amp;"'!"&amp;"K"&amp;VLOOKUP($C$14,parametros!$B$37:$C$41,2,0)-1+MATCH($G$14,parametros!$E$6:$E$10,0)),""))</f>
        <v/>
      </c>
      <c r="AI37" s="27" t="str">
        <f ca="1">IF($D37&gt;=DATE(2022,7,1),IFERROR(INDIRECT("'"&amp;TEXT($D37,"mmm")&amp;YEAR($D37)&amp;"'!"&amp;"L"&amp;VLOOKUP($C$14,parametros!$B$26:$C$33,2,0)-1+MATCH($G$14,parametros!$E$6:$E$10,0)),""),IFERROR(INDIRECT("'"&amp;TEXT($D37,"mmm")&amp;YEAR($D37)&amp;"'!"&amp;"L"&amp;VLOOKUP($C$14,parametros!$B$37:$C$41,2,0)-1+MATCH($G$14,parametros!$E$6:$E$10,0)),""))</f>
        <v/>
      </c>
      <c r="AJ37" s="27" t="str">
        <f ca="1">IF($D37&gt;=DATE(2022,7,1),IFERROR(INDIRECT("'"&amp;TEXT($D37,"mmm")&amp;YEAR($D37)&amp;"'!"&amp;"M"&amp;VLOOKUP($C$14,parametros!$B$26:$C$33,2,0)-1+MATCH($G$14,parametros!$E$6:$E$10,0)),""),IFERROR(INDIRECT("'"&amp;TEXT($D37,"mmm")&amp;YEAR($D37)&amp;"'!"&amp;"M"&amp;VLOOKUP($C$14,parametros!$B$37:$C$41,2,0)-1+MATCH($G$14,parametros!$E$6:$E$10,0)),""))</f>
        <v/>
      </c>
      <c r="AK37" s="27" t="str">
        <f ca="1">IF($D37&gt;=DATE(2022,7,1),IFERROR(INDIRECT("'"&amp;TEXT($D37,"mmm")&amp;YEAR($D37)&amp;"'!"&amp;"N"&amp;VLOOKUP($C$14,parametros!$B$26:$C$33,2,0)-1+MATCH($G$14,parametros!$E$6:$E$10,0)),""),IFERROR(INDIRECT("'"&amp;TEXT($D37,"mmm")&amp;YEAR($D37)&amp;"'!"&amp;"N"&amp;VLOOKUP($C$14,parametros!$B$37:$C$41,2,0)-1+MATCH($G$14,parametros!$E$6:$E$10,0)),""))</f>
        <v/>
      </c>
      <c r="AL37" s="50"/>
      <c r="AM37" s="50"/>
      <c r="AN37" s="51"/>
      <c r="AO37" s="50"/>
      <c r="AP37" s="50"/>
      <c r="AQ37" s="50"/>
      <c r="AR37" s="50"/>
      <c r="AS37" s="51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</row>
    <row r="38" spans="4:89" ht="15.75" thickBot="1" x14ac:dyDescent="0.3">
      <c r="D38" s="25">
        <f t="shared" si="47"/>
        <v>46844</v>
      </c>
      <c r="E38" s="5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27" t="str">
        <f ca="1">IF($D38&gt;=DATE(2022,7,1),IFERROR(INDIRECT("'"&amp;TEXT($D38,"mmm")&amp;YEAR($D38)&amp;"'!"&amp;"C"&amp;VLOOKUP($C$14,parametros!$B$26:$C$33,2,0)-1+MATCH($G$14,parametros!$E$6:$E$10,0)),""),IFERROR(INDIRECT("'"&amp;TEXT($D38,"mmm")&amp;YEAR($D38)&amp;"'!"&amp;"C"&amp;VLOOKUP($C$14,parametros!$B$37:$C$41,2,0)-1+MATCH($G$14,parametros!$E$6:$E$10,0)),""))</f>
        <v/>
      </c>
      <c r="AB38" s="27" t="str">
        <f ca="1">IF($D38&gt;=DATE(2022,7,1),IFERROR(INDIRECT("'"&amp;TEXT($D38,"mmm")&amp;YEAR($D38)&amp;"'!"&amp;"D"&amp;VLOOKUP($C$14,parametros!$B$26:$C$33,2,0)-1+MATCH($G$14,parametros!$E$6:$E$10,0)),""),IFERROR(INDIRECT("'"&amp;TEXT($D38,"mmm")&amp;YEAR($D38)&amp;"'!"&amp;"D"&amp;VLOOKUP($C$14,parametros!$B$37:$C$41,2,0)-1+MATCH($G$14,parametros!$E$6:$E$10,0)),""))</f>
        <v/>
      </c>
      <c r="AC38" s="27" t="str">
        <f ca="1">IF($D38&gt;=DATE(2022,7,1),IFERROR(INDIRECT("'"&amp;TEXT($D38,"mmm")&amp;YEAR($D38)&amp;"'!"&amp;"E"&amp;VLOOKUP($C$14,parametros!$B$26:$C$33,2,0)-1+MATCH($G$14,parametros!$E$6:$E$10,0)),""),IFERROR(INDIRECT("'"&amp;TEXT($D38,"mmm")&amp;YEAR($D38)&amp;"'!"&amp;"E"&amp;VLOOKUP($C$14,parametros!$B$37:$C$41,2,0)-1+MATCH($G$14,parametros!$E$6:$E$10,0)),""))</f>
        <v/>
      </c>
      <c r="AD38" s="27" t="str">
        <f ca="1">IF($D38&gt;=DATE(2022,7,1),IFERROR(INDIRECT("'"&amp;TEXT($D38,"mmm")&amp;YEAR($D38)&amp;"'!"&amp;"F"&amp;VLOOKUP($C$14,parametros!$B$26:$C$33,2,0)-1+MATCH($G$14,parametros!$E$6:$E$10,0)),""),IFERROR(INDIRECT("'"&amp;TEXT($D38,"mmm")&amp;YEAR($D38)&amp;"'!"&amp;"F"&amp;VLOOKUP($C$14,parametros!$B$37:$C$41,2,0)-1+MATCH($G$14,parametros!$E$6:$E$10,0)),""))</f>
        <v/>
      </c>
      <c r="AE38" s="27" t="str">
        <f ca="1">IF($D38&gt;=DATE(2022,7,1),IFERROR(INDIRECT("'"&amp;TEXT($D38,"mmm")&amp;YEAR($D38)&amp;"'!"&amp;"G"&amp;VLOOKUP($C$14,parametros!$B$26:$C$33,2,0)-1+MATCH($G$14,parametros!$E$6:$E$10,0)),""),IFERROR(INDIRECT("'"&amp;TEXT($D38,"mmm")&amp;YEAR($D38)&amp;"'!"&amp;"G"&amp;VLOOKUP($C$14,parametros!$B$37:$C$41,2,0)-1+MATCH($G$14,parametros!$E$6:$E$10,0)),""))</f>
        <v/>
      </c>
      <c r="AF38" s="27" t="str">
        <f ca="1">IF($D38&gt;=DATE(2022,7,1),IFERROR(INDIRECT("'"&amp;TEXT($D38,"mmm")&amp;YEAR($D38)&amp;"'!"&amp;"H"&amp;VLOOKUP($C$14,parametros!$B$26:$C$33,2,0)-1+MATCH($G$14,parametros!$E$6:$E$10,0)),""),IFERROR(INDIRECT("'"&amp;TEXT($D38,"mmm")&amp;YEAR($D38)&amp;"'!"&amp;"H"&amp;VLOOKUP($C$14,parametros!$B$37:$C$41,2,0)-1+MATCH($G$14,parametros!$E$6:$E$10,0)),""))</f>
        <v/>
      </c>
      <c r="AG38" s="27" t="str">
        <f ca="1">IF($D38&gt;=DATE(2022,7,1),IFERROR(INDIRECT("'"&amp;TEXT($D38,"mmm")&amp;YEAR($D38)&amp;"'!"&amp;"I"&amp;VLOOKUP($C$14,parametros!$B$26:$C$33,2,0)-1+MATCH($G$14,parametros!$E$6:$E$10,0)),""),IFERROR(INDIRECT("'"&amp;TEXT($D38,"mmm")&amp;YEAR($D38)&amp;"'!"&amp;"I"&amp;VLOOKUP($C$14,parametros!$B$37:$C$41,2,0)-1+MATCH($G$14,parametros!$E$6:$E$10,0)),""))</f>
        <v/>
      </c>
      <c r="AH38" s="27" t="str">
        <f ca="1">IF($D38&gt;=DATE(2022,7,1),IFERROR(INDIRECT("'"&amp;TEXT($D38,"mmm")&amp;YEAR($D38)&amp;"'!"&amp;"J"&amp;VLOOKUP($C$14,parametros!$B$26:$C$33,2,0)-1+MATCH($G$14,parametros!$E$6:$E$10,0)),""),IFERROR(INDIRECT("'"&amp;TEXT($D38,"mmm")&amp;YEAR($D38)&amp;"'!"&amp;"J"&amp;VLOOKUP($C$14,parametros!$B$37:$C$41,2,0)-1+MATCH($G$14,parametros!$E$6:$E$10,0)),""))</f>
        <v/>
      </c>
      <c r="AI38" s="27" t="str">
        <f ca="1">IF($D38&gt;=DATE(2022,7,1),IFERROR(INDIRECT("'"&amp;TEXT($D38,"mmm")&amp;YEAR($D38)&amp;"'!"&amp;"K"&amp;VLOOKUP($C$14,parametros!$B$26:$C$33,2,0)-1+MATCH($G$14,parametros!$E$6:$E$10,0)),""),IFERROR(INDIRECT("'"&amp;TEXT($D38,"mmm")&amp;YEAR($D38)&amp;"'!"&amp;"K"&amp;VLOOKUP($C$14,parametros!$B$37:$C$41,2,0)-1+MATCH($G$14,parametros!$E$6:$E$10,0)),""))</f>
        <v/>
      </c>
      <c r="AJ38" s="27" t="str">
        <f ca="1">IF($D38&gt;=DATE(2022,7,1),IFERROR(INDIRECT("'"&amp;TEXT($D38,"mmm")&amp;YEAR($D38)&amp;"'!"&amp;"L"&amp;VLOOKUP($C$14,parametros!$B$26:$C$33,2,0)-1+MATCH($G$14,parametros!$E$6:$E$10,0)),""),IFERROR(INDIRECT("'"&amp;TEXT($D38,"mmm")&amp;YEAR($D38)&amp;"'!"&amp;"L"&amp;VLOOKUP($C$14,parametros!$B$37:$C$41,2,0)-1+MATCH($G$14,parametros!$E$6:$E$10,0)),""))</f>
        <v/>
      </c>
      <c r="AK38" s="27" t="str">
        <f ca="1">IF($D38&gt;=DATE(2022,7,1),IFERROR(INDIRECT("'"&amp;TEXT($D38,"mmm")&amp;YEAR($D38)&amp;"'!"&amp;"M"&amp;VLOOKUP($C$14,parametros!$B$26:$C$33,2,0)-1+MATCH($G$14,parametros!$E$6:$E$10,0)),""),IFERROR(INDIRECT("'"&amp;TEXT($D38,"mmm")&amp;YEAR($D38)&amp;"'!"&amp;"M"&amp;VLOOKUP($C$14,parametros!$B$37:$C$41,2,0)-1+MATCH($G$14,parametros!$E$6:$E$10,0)),""))</f>
        <v/>
      </c>
      <c r="AL38" s="27" t="str">
        <f ca="1">IF($D38&gt;=DATE(2022,7,1),IFERROR(INDIRECT("'"&amp;TEXT($D38,"mmm")&amp;YEAR($D38)&amp;"'!"&amp;"N"&amp;VLOOKUP($C$14,parametros!$B$26:$C$33,2,0)-1+MATCH($G$14,parametros!$E$6:$E$10,0)),""),IFERROR(INDIRECT("'"&amp;TEXT($D38,"mmm")&amp;YEAR($D38)&amp;"'!"&amp;"N"&amp;VLOOKUP($C$14,parametros!$B$37:$C$41,2,0)-1+MATCH($G$14,parametros!$E$6:$E$10,0)),""))</f>
        <v/>
      </c>
      <c r="AM38" s="50"/>
      <c r="AN38" s="51"/>
      <c r="AO38" s="50"/>
      <c r="AP38" s="50"/>
      <c r="AQ38" s="50"/>
      <c r="AR38" s="50"/>
      <c r="AS38" s="51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</row>
    <row r="39" spans="4:89" ht="15.75" thickBot="1" x14ac:dyDescent="0.3">
      <c r="D39" s="25">
        <f t="shared" si="47"/>
        <v>46874</v>
      </c>
      <c r="E39" s="54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27" t="str">
        <f ca="1">IF($D39&gt;=DATE(2022,7,1),IFERROR(INDIRECT("'"&amp;TEXT($D39,"mmm")&amp;YEAR($D39)&amp;"'!"&amp;"C"&amp;VLOOKUP($C$14,parametros!$B$26:$C$33,2,0)-1+MATCH($G$14,parametros!$E$6:$E$10,0)),""),IFERROR(INDIRECT("'"&amp;TEXT($D39,"mmm")&amp;YEAR($D39)&amp;"'!"&amp;"C"&amp;VLOOKUP($C$14,parametros!$B$37:$C$41,2,0)-1+MATCH($G$14,parametros!$E$6:$E$10,0)),""))</f>
        <v/>
      </c>
      <c r="AC39" s="27" t="str">
        <f ca="1">IF($D39&gt;=DATE(2022,7,1),IFERROR(INDIRECT("'"&amp;TEXT($D39,"mmm")&amp;YEAR($D39)&amp;"'!"&amp;"D"&amp;VLOOKUP($C$14,parametros!$B$26:$C$33,2,0)-1+MATCH($G$14,parametros!$E$6:$E$10,0)),""),IFERROR(INDIRECT("'"&amp;TEXT($D39,"mmm")&amp;YEAR($D39)&amp;"'!"&amp;"D"&amp;VLOOKUP($C$14,parametros!$B$37:$C$41,2,0)-1+MATCH($G$14,parametros!$E$6:$E$10,0)),""))</f>
        <v/>
      </c>
      <c r="AD39" s="27" t="str">
        <f ca="1">IF($D39&gt;=DATE(2022,7,1),IFERROR(INDIRECT("'"&amp;TEXT($D39,"mmm")&amp;YEAR($D39)&amp;"'!"&amp;"E"&amp;VLOOKUP($C$14,parametros!$B$26:$C$33,2,0)-1+MATCH($G$14,parametros!$E$6:$E$10,0)),""),IFERROR(INDIRECT("'"&amp;TEXT($D39,"mmm")&amp;YEAR($D39)&amp;"'!"&amp;"E"&amp;VLOOKUP($C$14,parametros!$B$37:$C$41,2,0)-1+MATCH($G$14,parametros!$E$6:$E$10,0)),""))</f>
        <v/>
      </c>
      <c r="AE39" s="27" t="str">
        <f ca="1">IF($D39&gt;=DATE(2022,7,1),IFERROR(INDIRECT("'"&amp;TEXT($D39,"mmm")&amp;YEAR($D39)&amp;"'!"&amp;"F"&amp;VLOOKUP($C$14,parametros!$B$26:$C$33,2,0)-1+MATCH($G$14,parametros!$E$6:$E$10,0)),""),IFERROR(INDIRECT("'"&amp;TEXT($D39,"mmm")&amp;YEAR($D39)&amp;"'!"&amp;"F"&amp;VLOOKUP($C$14,parametros!$B$37:$C$41,2,0)-1+MATCH($G$14,parametros!$E$6:$E$10,0)),""))</f>
        <v/>
      </c>
      <c r="AF39" s="27" t="str">
        <f ca="1">IF($D39&gt;=DATE(2022,7,1),IFERROR(INDIRECT("'"&amp;TEXT($D39,"mmm")&amp;YEAR($D39)&amp;"'!"&amp;"G"&amp;VLOOKUP($C$14,parametros!$B$26:$C$33,2,0)-1+MATCH($G$14,parametros!$E$6:$E$10,0)),""),IFERROR(INDIRECT("'"&amp;TEXT($D39,"mmm")&amp;YEAR($D39)&amp;"'!"&amp;"G"&amp;VLOOKUP($C$14,parametros!$B$37:$C$41,2,0)-1+MATCH($G$14,parametros!$E$6:$E$10,0)),""))</f>
        <v/>
      </c>
      <c r="AG39" s="27" t="str">
        <f ca="1">IF($D39&gt;=DATE(2022,7,1),IFERROR(INDIRECT("'"&amp;TEXT($D39,"mmm")&amp;YEAR($D39)&amp;"'!"&amp;"H"&amp;VLOOKUP($C$14,parametros!$B$26:$C$33,2,0)-1+MATCH($G$14,parametros!$E$6:$E$10,0)),""),IFERROR(INDIRECT("'"&amp;TEXT($D39,"mmm")&amp;YEAR($D39)&amp;"'!"&amp;"H"&amp;VLOOKUP($C$14,parametros!$B$37:$C$41,2,0)-1+MATCH($G$14,parametros!$E$6:$E$10,0)),""))</f>
        <v/>
      </c>
      <c r="AH39" s="27" t="str">
        <f ca="1">IF($D39&gt;=DATE(2022,7,1),IFERROR(INDIRECT("'"&amp;TEXT($D39,"mmm")&amp;YEAR($D39)&amp;"'!"&amp;"I"&amp;VLOOKUP($C$14,parametros!$B$26:$C$33,2,0)-1+MATCH($G$14,parametros!$E$6:$E$10,0)),""),IFERROR(INDIRECT("'"&amp;TEXT($D39,"mmm")&amp;YEAR($D39)&amp;"'!"&amp;"I"&amp;VLOOKUP($C$14,parametros!$B$37:$C$41,2,0)-1+MATCH($G$14,parametros!$E$6:$E$10,0)),""))</f>
        <v/>
      </c>
      <c r="AI39" s="27" t="str">
        <f ca="1">IF($D39&gt;=DATE(2022,7,1),IFERROR(INDIRECT("'"&amp;TEXT($D39,"mmm")&amp;YEAR($D39)&amp;"'!"&amp;"J"&amp;VLOOKUP($C$14,parametros!$B$26:$C$33,2,0)-1+MATCH($G$14,parametros!$E$6:$E$10,0)),""),IFERROR(INDIRECT("'"&amp;TEXT($D39,"mmm")&amp;YEAR($D39)&amp;"'!"&amp;"J"&amp;VLOOKUP($C$14,parametros!$B$37:$C$41,2,0)-1+MATCH($G$14,parametros!$E$6:$E$10,0)),""))</f>
        <v/>
      </c>
      <c r="AJ39" s="27" t="str">
        <f ca="1">IF($D39&gt;=DATE(2022,7,1),IFERROR(INDIRECT("'"&amp;TEXT($D39,"mmm")&amp;YEAR($D39)&amp;"'!"&amp;"K"&amp;VLOOKUP($C$14,parametros!$B$26:$C$33,2,0)-1+MATCH($G$14,parametros!$E$6:$E$10,0)),""),IFERROR(INDIRECT("'"&amp;TEXT($D39,"mmm")&amp;YEAR($D39)&amp;"'!"&amp;"K"&amp;VLOOKUP($C$14,parametros!$B$37:$C$41,2,0)-1+MATCH($G$14,parametros!$E$6:$E$10,0)),""))</f>
        <v/>
      </c>
      <c r="AK39" s="27" t="str">
        <f ca="1">IF($D39&gt;=DATE(2022,7,1),IFERROR(INDIRECT("'"&amp;TEXT($D39,"mmm")&amp;YEAR($D39)&amp;"'!"&amp;"L"&amp;VLOOKUP($C$14,parametros!$B$26:$C$33,2,0)-1+MATCH($G$14,parametros!$E$6:$E$10,0)),""),IFERROR(INDIRECT("'"&amp;TEXT($D39,"mmm")&amp;YEAR($D39)&amp;"'!"&amp;"L"&amp;VLOOKUP($C$14,parametros!$B$37:$C$41,2,0)-1+MATCH($G$14,parametros!$E$6:$E$10,0)),""))</f>
        <v/>
      </c>
      <c r="AL39" s="27" t="str">
        <f ca="1">IF($D39&gt;=DATE(2022,7,1),IFERROR(INDIRECT("'"&amp;TEXT($D39,"mmm")&amp;YEAR($D39)&amp;"'!"&amp;"M"&amp;VLOOKUP($C$14,parametros!$B$26:$C$33,2,0)-1+MATCH($G$14,parametros!$E$6:$E$10,0)),""),IFERROR(INDIRECT("'"&amp;TEXT($D39,"mmm")&amp;YEAR($D39)&amp;"'!"&amp;"M"&amp;VLOOKUP($C$14,parametros!$B$37:$C$41,2,0)-1+MATCH($G$14,parametros!$E$6:$E$10,0)),""))</f>
        <v/>
      </c>
      <c r="AM39" s="27" t="str">
        <f ca="1">IF($D39&gt;=DATE(2022,7,1),IFERROR(INDIRECT("'"&amp;TEXT($D39,"mmm")&amp;YEAR($D39)&amp;"'!"&amp;"N"&amp;VLOOKUP($C$14,parametros!$B$26:$C$33,2,0)-1+MATCH($G$14,parametros!$E$6:$E$10,0)),""),IFERROR(INDIRECT("'"&amp;TEXT($D39,"mmm")&amp;YEAR($D39)&amp;"'!"&amp;"N"&amp;VLOOKUP($C$14,parametros!$B$37:$C$41,2,0)-1+MATCH($G$14,parametros!$E$6:$E$10,0)),""))</f>
        <v/>
      </c>
      <c r="AN39" s="51"/>
      <c r="AO39" s="50"/>
      <c r="AP39" s="50"/>
      <c r="AQ39" s="50"/>
      <c r="AR39" s="50"/>
      <c r="AS39" s="51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</row>
    <row r="40" spans="4:89" ht="15.75" thickBot="1" x14ac:dyDescent="0.3">
      <c r="D40" s="25">
        <f t="shared" si="47"/>
        <v>46905</v>
      </c>
      <c r="E40" s="54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27" t="str">
        <f ca="1">IF($D40&gt;=DATE(2022,7,1),IFERROR(INDIRECT("'"&amp;TEXT($D40,"mmm")&amp;YEAR($D40)&amp;"'!"&amp;"C"&amp;VLOOKUP($C$14,parametros!$B$26:$C$33,2,0)-1+MATCH($G$14,parametros!$E$6:$E$10,0)),""),IFERROR(INDIRECT("'"&amp;TEXT($D40,"mmm")&amp;YEAR($D40)&amp;"'!"&amp;"C"&amp;VLOOKUP($C$14,parametros!$B$37:$C$41,2,0)-1+MATCH($G$14,parametros!$E$6:$E$10,0)),""))</f>
        <v/>
      </c>
      <c r="AD40" s="27" t="str">
        <f ca="1">IF($D40&gt;=DATE(2022,7,1),IFERROR(INDIRECT("'"&amp;TEXT($D40,"mmm")&amp;YEAR($D40)&amp;"'!"&amp;"D"&amp;VLOOKUP($C$14,parametros!$B$26:$C$33,2,0)-1+MATCH($G$14,parametros!$E$6:$E$10,0)),""),IFERROR(INDIRECT("'"&amp;TEXT($D40,"mmm")&amp;YEAR($D40)&amp;"'!"&amp;"D"&amp;VLOOKUP($C$14,parametros!$B$37:$C$41,2,0)-1+MATCH($G$14,parametros!$E$6:$E$10,0)),""))</f>
        <v/>
      </c>
      <c r="AE40" s="27" t="str">
        <f ca="1">IF($D40&gt;=DATE(2022,7,1),IFERROR(INDIRECT("'"&amp;TEXT($D40,"mmm")&amp;YEAR($D40)&amp;"'!"&amp;"E"&amp;VLOOKUP($C$14,parametros!$B$26:$C$33,2,0)-1+MATCH($G$14,parametros!$E$6:$E$10,0)),""),IFERROR(INDIRECT("'"&amp;TEXT($D40,"mmm")&amp;YEAR($D40)&amp;"'!"&amp;"E"&amp;VLOOKUP($C$14,parametros!$B$37:$C$41,2,0)-1+MATCH($G$14,parametros!$E$6:$E$10,0)),""))</f>
        <v/>
      </c>
      <c r="AF40" s="27" t="str">
        <f ca="1">IF($D40&gt;=DATE(2022,7,1),IFERROR(INDIRECT("'"&amp;TEXT($D40,"mmm")&amp;YEAR($D40)&amp;"'!"&amp;"F"&amp;VLOOKUP($C$14,parametros!$B$26:$C$33,2,0)-1+MATCH($G$14,parametros!$E$6:$E$10,0)),""),IFERROR(INDIRECT("'"&amp;TEXT($D40,"mmm")&amp;YEAR($D40)&amp;"'!"&amp;"F"&amp;VLOOKUP($C$14,parametros!$B$37:$C$41,2,0)-1+MATCH($G$14,parametros!$E$6:$E$10,0)),""))</f>
        <v/>
      </c>
      <c r="AG40" s="27" t="str">
        <f ca="1">IF($D40&gt;=DATE(2022,7,1),IFERROR(INDIRECT("'"&amp;TEXT($D40,"mmm")&amp;YEAR($D40)&amp;"'!"&amp;"G"&amp;VLOOKUP($C$14,parametros!$B$26:$C$33,2,0)-1+MATCH($G$14,parametros!$E$6:$E$10,0)),""),IFERROR(INDIRECT("'"&amp;TEXT($D40,"mmm")&amp;YEAR($D40)&amp;"'!"&amp;"G"&amp;VLOOKUP($C$14,parametros!$B$37:$C$41,2,0)-1+MATCH($G$14,parametros!$E$6:$E$10,0)),""))</f>
        <v/>
      </c>
      <c r="AH40" s="27" t="str">
        <f ca="1">IF($D40&gt;=DATE(2022,7,1),IFERROR(INDIRECT("'"&amp;TEXT($D40,"mmm")&amp;YEAR($D40)&amp;"'!"&amp;"H"&amp;VLOOKUP($C$14,parametros!$B$26:$C$33,2,0)-1+MATCH($G$14,parametros!$E$6:$E$10,0)),""),IFERROR(INDIRECT("'"&amp;TEXT($D40,"mmm")&amp;YEAR($D40)&amp;"'!"&amp;"H"&amp;VLOOKUP($C$14,parametros!$B$37:$C$41,2,0)-1+MATCH($G$14,parametros!$E$6:$E$10,0)),""))</f>
        <v/>
      </c>
      <c r="AI40" s="27" t="str">
        <f ca="1">IF($D40&gt;=DATE(2022,7,1),IFERROR(INDIRECT("'"&amp;TEXT($D40,"mmm")&amp;YEAR($D40)&amp;"'!"&amp;"I"&amp;VLOOKUP($C$14,parametros!$B$26:$C$33,2,0)-1+MATCH($G$14,parametros!$E$6:$E$10,0)),""),IFERROR(INDIRECT("'"&amp;TEXT($D40,"mmm")&amp;YEAR($D40)&amp;"'!"&amp;"I"&amp;VLOOKUP($C$14,parametros!$B$37:$C$41,2,0)-1+MATCH($G$14,parametros!$E$6:$E$10,0)),""))</f>
        <v/>
      </c>
      <c r="AJ40" s="27" t="str">
        <f ca="1">IF($D40&gt;=DATE(2022,7,1),IFERROR(INDIRECT("'"&amp;TEXT($D40,"mmm")&amp;YEAR($D40)&amp;"'!"&amp;"J"&amp;VLOOKUP($C$14,parametros!$B$26:$C$33,2,0)-1+MATCH($G$14,parametros!$E$6:$E$10,0)),""),IFERROR(INDIRECT("'"&amp;TEXT($D40,"mmm")&amp;YEAR($D40)&amp;"'!"&amp;"J"&amp;VLOOKUP($C$14,parametros!$B$37:$C$41,2,0)-1+MATCH($G$14,parametros!$E$6:$E$10,0)),""))</f>
        <v/>
      </c>
      <c r="AK40" s="27" t="str">
        <f ca="1">IF($D40&gt;=DATE(2022,7,1),IFERROR(INDIRECT("'"&amp;TEXT($D40,"mmm")&amp;YEAR($D40)&amp;"'!"&amp;"K"&amp;VLOOKUP($C$14,parametros!$B$26:$C$33,2,0)-1+MATCH($G$14,parametros!$E$6:$E$10,0)),""),IFERROR(INDIRECT("'"&amp;TEXT($D40,"mmm")&amp;YEAR($D40)&amp;"'!"&amp;"K"&amp;VLOOKUP($C$14,parametros!$B$37:$C$41,2,0)-1+MATCH($G$14,parametros!$E$6:$E$10,0)),""))</f>
        <v/>
      </c>
      <c r="AL40" s="27" t="str">
        <f ca="1">IF($D40&gt;=DATE(2022,7,1),IFERROR(INDIRECT("'"&amp;TEXT($D40,"mmm")&amp;YEAR($D40)&amp;"'!"&amp;"L"&amp;VLOOKUP($C$14,parametros!$B$26:$C$33,2,0)-1+MATCH($G$14,parametros!$E$6:$E$10,0)),""),IFERROR(INDIRECT("'"&amp;TEXT($D40,"mmm")&amp;YEAR($D40)&amp;"'!"&amp;"L"&amp;VLOOKUP($C$14,parametros!$B$37:$C$41,2,0)-1+MATCH($G$14,parametros!$E$6:$E$10,0)),""))</f>
        <v/>
      </c>
      <c r="AM40" s="27" t="str">
        <f ca="1">IF($D40&gt;=DATE(2022,7,1),IFERROR(INDIRECT("'"&amp;TEXT($D40,"mmm")&amp;YEAR($D40)&amp;"'!"&amp;"M"&amp;VLOOKUP($C$14,parametros!$B$26:$C$33,2,0)-1+MATCH($G$14,parametros!$E$6:$E$10,0)),""),IFERROR(INDIRECT("'"&amp;TEXT($D40,"mmm")&amp;YEAR($D40)&amp;"'!"&amp;"M"&amp;VLOOKUP($C$14,parametros!$B$37:$C$41,2,0)-1+MATCH($G$14,parametros!$E$6:$E$10,0)),""))</f>
        <v/>
      </c>
      <c r="AN40" s="27" t="str">
        <f ca="1">IF($D40&gt;=DATE(2022,7,1),IFERROR(INDIRECT("'"&amp;TEXT($D40,"mmm")&amp;YEAR($D40)&amp;"'!"&amp;"N"&amp;VLOOKUP($C$14,parametros!$B$26:$C$33,2,0)-1+MATCH($G$14,parametros!$E$6:$E$10,0)),""),IFERROR(INDIRECT("'"&amp;TEXT($D40,"mmm")&amp;YEAR($D40)&amp;"'!"&amp;"N"&amp;VLOOKUP($C$14,parametros!$B$37:$C$41,2,0)-1+MATCH($G$14,parametros!$E$6:$E$10,0)),""))</f>
        <v/>
      </c>
      <c r="AO40" s="50"/>
      <c r="AP40" s="50"/>
      <c r="AQ40" s="50"/>
      <c r="AR40" s="50"/>
      <c r="AS40" s="51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</row>
    <row r="41" spans="4:89" ht="15.75" thickBot="1" x14ac:dyDescent="0.3">
      <c r="D41" s="25">
        <f t="shared" si="47"/>
        <v>46935</v>
      </c>
      <c r="E41" s="54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27" t="str">
        <f ca="1">IF($D41&gt;=DATE(2022,7,1),IFERROR(INDIRECT("'"&amp;TEXT($D41,"mmm")&amp;YEAR($D41)&amp;"'!"&amp;"C"&amp;VLOOKUP($C$14,parametros!$B$26:$C$33,2,0)-1+MATCH($G$14,parametros!$E$6:$E$10,0)),""),IFERROR(INDIRECT("'"&amp;TEXT($D41,"mmm")&amp;YEAR($D41)&amp;"'!"&amp;"C"&amp;VLOOKUP($C$14,parametros!$B$37:$C$41,2,0)-1+MATCH($G$14,parametros!$E$6:$E$10,0)),""))</f>
        <v/>
      </c>
      <c r="AE41" s="27" t="str">
        <f ca="1">IF($D41&gt;=DATE(2022,7,1),IFERROR(INDIRECT("'"&amp;TEXT($D41,"mmm")&amp;YEAR($D41)&amp;"'!"&amp;"D"&amp;VLOOKUP($C$14,parametros!$B$26:$C$33,2,0)-1+MATCH($G$14,parametros!$E$6:$E$10,0)),""),IFERROR(INDIRECT("'"&amp;TEXT($D41,"mmm")&amp;YEAR($D41)&amp;"'!"&amp;"D"&amp;VLOOKUP($C$14,parametros!$B$37:$C$41,2,0)-1+MATCH($G$14,parametros!$E$6:$E$10,0)),""))</f>
        <v/>
      </c>
      <c r="AF41" s="27" t="str">
        <f ca="1">IF($D41&gt;=DATE(2022,7,1),IFERROR(INDIRECT("'"&amp;TEXT($D41,"mmm")&amp;YEAR($D41)&amp;"'!"&amp;"E"&amp;VLOOKUP($C$14,parametros!$B$26:$C$33,2,0)-1+MATCH($G$14,parametros!$E$6:$E$10,0)),""),IFERROR(INDIRECT("'"&amp;TEXT($D41,"mmm")&amp;YEAR($D41)&amp;"'!"&amp;"E"&amp;VLOOKUP($C$14,parametros!$B$37:$C$41,2,0)-1+MATCH($G$14,parametros!$E$6:$E$10,0)),""))</f>
        <v/>
      </c>
      <c r="AG41" s="27" t="str">
        <f ca="1">IF($D41&gt;=DATE(2022,7,1),IFERROR(INDIRECT("'"&amp;TEXT($D41,"mmm")&amp;YEAR($D41)&amp;"'!"&amp;"F"&amp;VLOOKUP($C$14,parametros!$B$26:$C$33,2,0)-1+MATCH($G$14,parametros!$E$6:$E$10,0)),""),IFERROR(INDIRECT("'"&amp;TEXT($D41,"mmm")&amp;YEAR($D41)&amp;"'!"&amp;"F"&amp;VLOOKUP($C$14,parametros!$B$37:$C$41,2,0)-1+MATCH($G$14,parametros!$E$6:$E$10,0)),""))</f>
        <v/>
      </c>
      <c r="AH41" s="27" t="str">
        <f ca="1">IF($D41&gt;=DATE(2022,7,1),IFERROR(INDIRECT("'"&amp;TEXT($D41,"mmm")&amp;YEAR($D41)&amp;"'!"&amp;"G"&amp;VLOOKUP($C$14,parametros!$B$26:$C$33,2,0)-1+MATCH($G$14,parametros!$E$6:$E$10,0)),""),IFERROR(INDIRECT("'"&amp;TEXT($D41,"mmm")&amp;YEAR($D41)&amp;"'!"&amp;"G"&amp;VLOOKUP($C$14,parametros!$B$37:$C$41,2,0)-1+MATCH($G$14,parametros!$E$6:$E$10,0)),""))</f>
        <v/>
      </c>
      <c r="AI41" s="27" t="str">
        <f ca="1">IF($D41&gt;=DATE(2022,7,1),IFERROR(INDIRECT("'"&amp;TEXT($D41,"mmm")&amp;YEAR($D41)&amp;"'!"&amp;"H"&amp;VLOOKUP($C$14,parametros!$B$26:$C$33,2,0)-1+MATCH($G$14,parametros!$E$6:$E$10,0)),""),IFERROR(INDIRECT("'"&amp;TEXT($D41,"mmm")&amp;YEAR($D41)&amp;"'!"&amp;"H"&amp;VLOOKUP($C$14,parametros!$B$37:$C$41,2,0)-1+MATCH($G$14,parametros!$E$6:$E$10,0)),""))</f>
        <v/>
      </c>
      <c r="AJ41" s="27" t="str">
        <f ca="1">IF($D41&gt;=DATE(2022,7,1),IFERROR(INDIRECT("'"&amp;TEXT($D41,"mmm")&amp;YEAR($D41)&amp;"'!"&amp;"I"&amp;VLOOKUP($C$14,parametros!$B$26:$C$33,2,0)-1+MATCH($G$14,parametros!$E$6:$E$10,0)),""),IFERROR(INDIRECT("'"&amp;TEXT($D41,"mmm")&amp;YEAR($D41)&amp;"'!"&amp;"I"&amp;VLOOKUP($C$14,parametros!$B$37:$C$41,2,0)-1+MATCH($G$14,parametros!$E$6:$E$10,0)),""))</f>
        <v/>
      </c>
      <c r="AK41" s="27" t="str">
        <f ca="1">IF($D41&gt;=DATE(2022,7,1),IFERROR(INDIRECT("'"&amp;TEXT($D41,"mmm")&amp;YEAR($D41)&amp;"'!"&amp;"J"&amp;VLOOKUP($C$14,parametros!$B$26:$C$33,2,0)-1+MATCH($G$14,parametros!$E$6:$E$10,0)),""),IFERROR(INDIRECT("'"&amp;TEXT($D41,"mmm")&amp;YEAR($D41)&amp;"'!"&amp;"J"&amp;VLOOKUP($C$14,parametros!$B$37:$C$41,2,0)-1+MATCH($G$14,parametros!$E$6:$E$10,0)),""))</f>
        <v/>
      </c>
      <c r="AL41" s="27" t="str">
        <f ca="1">IF($D41&gt;=DATE(2022,7,1),IFERROR(INDIRECT("'"&amp;TEXT($D41,"mmm")&amp;YEAR($D41)&amp;"'!"&amp;"K"&amp;VLOOKUP($C$14,parametros!$B$26:$C$33,2,0)-1+MATCH($G$14,parametros!$E$6:$E$10,0)),""),IFERROR(INDIRECT("'"&amp;TEXT($D41,"mmm")&amp;YEAR($D41)&amp;"'!"&amp;"K"&amp;VLOOKUP($C$14,parametros!$B$37:$C$41,2,0)-1+MATCH($G$14,parametros!$E$6:$E$10,0)),""))</f>
        <v/>
      </c>
      <c r="AM41" s="27" t="str">
        <f ca="1">IF($D41&gt;=DATE(2022,7,1),IFERROR(INDIRECT("'"&amp;TEXT($D41,"mmm")&amp;YEAR($D41)&amp;"'!"&amp;"L"&amp;VLOOKUP($C$14,parametros!$B$26:$C$33,2,0)-1+MATCH($G$14,parametros!$E$6:$E$10,0)),""),IFERROR(INDIRECT("'"&amp;TEXT($D41,"mmm")&amp;YEAR($D41)&amp;"'!"&amp;"L"&amp;VLOOKUP($C$14,parametros!$B$37:$C$41,2,0)-1+MATCH($G$14,parametros!$E$6:$E$10,0)),""))</f>
        <v/>
      </c>
      <c r="AN41" s="27" t="str">
        <f ca="1">IF($D41&gt;=DATE(2022,7,1),IFERROR(INDIRECT("'"&amp;TEXT($D41,"mmm")&amp;YEAR($D41)&amp;"'!"&amp;"M"&amp;VLOOKUP($C$14,parametros!$B$26:$C$33,2,0)-1+MATCH($G$14,parametros!$E$6:$E$10,0)),""),IFERROR(INDIRECT("'"&amp;TEXT($D41,"mmm")&amp;YEAR($D41)&amp;"'!"&amp;"M"&amp;VLOOKUP($C$14,parametros!$B$37:$C$41,2,0)-1+MATCH($G$14,parametros!$E$6:$E$10,0)),""))</f>
        <v/>
      </c>
      <c r="AO41" s="27" t="str">
        <f ca="1">IF($D41&gt;=DATE(2022,7,1),IFERROR(INDIRECT("'"&amp;TEXT($D41,"mmm")&amp;YEAR($D41)&amp;"'!"&amp;"N"&amp;VLOOKUP($C$14,parametros!$B$26:$C$33,2,0)-1+MATCH($G$14,parametros!$E$6:$E$10,0)),""),IFERROR(INDIRECT("'"&amp;TEXT($D41,"mmm")&amp;YEAR($D41)&amp;"'!"&amp;"N"&amp;VLOOKUP($C$14,parametros!$B$37:$C$41,2,0)-1+MATCH($G$14,parametros!$E$6:$E$10,0)),""))</f>
        <v/>
      </c>
      <c r="AP41" s="50"/>
      <c r="AQ41" s="50"/>
      <c r="AR41" s="50"/>
      <c r="AS41" s="51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</row>
    <row r="42" spans="4:89" ht="15.75" thickBot="1" x14ac:dyDescent="0.3">
      <c r="D42" s="25">
        <f t="shared" si="47"/>
        <v>46966</v>
      </c>
      <c r="E42" s="54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27" t="str">
        <f ca="1">IF($D42&gt;=DATE(2022,7,1),IFERROR(INDIRECT("'"&amp;TEXT($D42,"mmm")&amp;YEAR($D42)&amp;"'!"&amp;"C"&amp;VLOOKUP($C$14,parametros!$B$26:$C$33,2,0)-1+MATCH($G$14,parametros!$E$6:$E$10,0)),""),IFERROR(INDIRECT("'"&amp;TEXT($D42,"mmm")&amp;YEAR($D42)&amp;"'!"&amp;"C"&amp;VLOOKUP($C$14,parametros!$B$37:$C$41,2,0)-1+MATCH($G$14,parametros!$E$6:$E$10,0)),""))</f>
        <v/>
      </c>
      <c r="AF42" s="27" t="str">
        <f ca="1">IF($D42&gt;=DATE(2022,7,1),IFERROR(INDIRECT("'"&amp;TEXT($D42,"mmm")&amp;YEAR($D42)&amp;"'!"&amp;"D"&amp;VLOOKUP($C$14,parametros!$B$26:$C$33,2,0)-1+MATCH($G$14,parametros!$E$6:$E$10,0)),""),IFERROR(INDIRECT("'"&amp;TEXT($D42,"mmm")&amp;YEAR($D42)&amp;"'!"&amp;"D"&amp;VLOOKUP($C$14,parametros!$B$37:$C$41,2,0)-1+MATCH($G$14,parametros!$E$6:$E$10,0)),""))</f>
        <v/>
      </c>
      <c r="AG42" s="27" t="str">
        <f ca="1">IF($D42&gt;=DATE(2022,7,1),IFERROR(INDIRECT("'"&amp;TEXT($D42,"mmm")&amp;YEAR($D42)&amp;"'!"&amp;"E"&amp;VLOOKUP($C$14,parametros!$B$26:$C$33,2,0)-1+MATCH($G$14,parametros!$E$6:$E$10,0)),""),IFERROR(INDIRECT("'"&amp;TEXT($D42,"mmm")&amp;YEAR($D42)&amp;"'!"&amp;"E"&amp;VLOOKUP($C$14,parametros!$B$37:$C$41,2,0)-1+MATCH($G$14,parametros!$E$6:$E$10,0)),""))</f>
        <v/>
      </c>
      <c r="AH42" s="27" t="str">
        <f ca="1">IF($D42&gt;=DATE(2022,7,1),IFERROR(INDIRECT("'"&amp;TEXT($D42,"mmm")&amp;YEAR($D42)&amp;"'!"&amp;"F"&amp;VLOOKUP($C$14,parametros!$B$26:$C$33,2,0)-1+MATCH($G$14,parametros!$E$6:$E$10,0)),""),IFERROR(INDIRECT("'"&amp;TEXT($D42,"mmm")&amp;YEAR($D42)&amp;"'!"&amp;"F"&amp;VLOOKUP($C$14,parametros!$B$37:$C$41,2,0)-1+MATCH($G$14,parametros!$E$6:$E$10,0)),""))</f>
        <v/>
      </c>
      <c r="AI42" s="27" t="str">
        <f ca="1">IF($D42&gt;=DATE(2022,7,1),IFERROR(INDIRECT("'"&amp;TEXT($D42,"mmm")&amp;YEAR($D42)&amp;"'!"&amp;"G"&amp;VLOOKUP($C$14,parametros!$B$26:$C$33,2,0)-1+MATCH($G$14,parametros!$E$6:$E$10,0)),""),IFERROR(INDIRECT("'"&amp;TEXT($D42,"mmm")&amp;YEAR($D42)&amp;"'!"&amp;"G"&amp;VLOOKUP($C$14,parametros!$B$37:$C$41,2,0)-1+MATCH($G$14,parametros!$E$6:$E$10,0)),""))</f>
        <v/>
      </c>
      <c r="AJ42" s="27" t="str">
        <f ca="1">IF($D42&gt;=DATE(2022,7,1),IFERROR(INDIRECT("'"&amp;TEXT($D42,"mmm")&amp;YEAR($D42)&amp;"'!"&amp;"H"&amp;VLOOKUP($C$14,parametros!$B$26:$C$33,2,0)-1+MATCH($G$14,parametros!$E$6:$E$10,0)),""),IFERROR(INDIRECT("'"&amp;TEXT($D42,"mmm")&amp;YEAR($D42)&amp;"'!"&amp;"H"&amp;VLOOKUP($C$14,parametros!$B$37:$C$41,2,0)-1+MATCH($G$14,parametros!$E$6:$E$10,0)),""))</f>
        <v/>
      </c>
      <c r="AK42" s="27" t="str">
        <f ca="1">IF($D42&gt;=DATE(2022,7,1),IFERROR(INDIRECT("'"&amp;TEXT($D42,"mmm")&amp;YEAR($D42)&amp;"'!"&amp;"I"&amp;VLOOKUP($C$14,parametros!$B$26:$C$33,2,0)-1+MATCH($G$14,parametros!$E$6:$E$10,0)),""),IFERROR(INDIRECT("'"&amp;TEXT($D42,"mmm")&amp;YEAR($D42)&amp;"'!"&amp;"I"&amp;VLOOKUP($C$14,parametros!$B$37:$C$41,2,0)-1+MATCH($G$14,parametros!$E$6:$E$10,0)),""))</f>
        <v/>
      </c>
      <c r="AL42" s="27" t="str">
        <f ca="1">IF($D42&gt;=DATE(2022,7,1),IFERROR(INDIRECT("'"&amp;TEXT($D42,"mmm")&amp;YEAR($D42)&amp;"'!"&amp;"J"&amp;VLOOKUP($C$14,parametros!$B$26:$C$33,2,0)-1+MATCH($G$14,parametros!$E$6:$E$10,0)),""),IFERROR(INDIRECT("'"&amp;TEXT($D42,"mmm")&amp;YEAR($D42)&amp;"'!"&amp;"J"&amp;VLOOKUP($C$14,parametros!$B$37:$C$41,2,0)-1+MATCH($G$14,parametros!$E$6:$E$10,0)),""))</f>
        <v/>
      </c>
      <c r="AM42" s="27" t="str">
        <f ca="1">IF($D42&gt;=DATE(2022,7,1),IFERROR(INDIRECT("'"&amp;TEXT($D42,"mmm")&amp;YEAR($D42)&amp;"'!"&amp;"K"&amp;VLOOKUP($C$14,parametros!$B$26:$C$33,2,0)-1+MATCH($G$14,parametros!$E$6:$E$10,0)),""),IFERROR(INDIRECT("'"&amp;TEXT($D42,"mmm")&amp;YEAR($D42)&amp;"'!"&amp;"K"&amp;VLOOKUP($C$14,parametros!$B$37:$C$41,2,0)-1+MATCH($G$14,parametros!$E$6:$E$10,0)),""))</f>
        <v/>
      </c>
      <c r="AN42" s="27" t="str">
        <f ca="1">IF($D42&gt;=DATE(2022,7,1),IFERROR(INDIRECT("'"&amp;TEXT($D42,"mmm")&amp;YEAR($D42)&amp;"'!"&amp;"L"&amp;VLOOKUP($C$14,parametros!$B$26:$C$33,2,0)-1+MATCH($G$14,parametros!$E$6:$E$10,0)),""),IFERROR(INDIRECT("'"&amp;TEXT($D42,"mmm")&amp;YEAR($D42)&amp;"'!"&amp;"L"&amp;VLOOKUP($C$14,parametros!$B$37:$C$41,2,0)-1+MATCH($G$14,parametros!$E$6:$E$10,0)),""))</f>
        <v/>
      </c>
      <c r="AO42" s="27" t="str">
        <f ca="1">IF($D42&gt;=DATE(2022,7,1),IFERROR(INDIRECT("'"&amp;TEXT($D42,"mmm")&amp;YEAR($D42)&amp;"'!"&amp;"M"&amp;VLOOKUP($C$14,parametros!$B$26:$C$33,2,0)-1+MATCH($G$14,parametros!$E$6:$E$10,0)),""),IFERROR(INDIRECT("'"&amp;TEXT($D42,"mmm")&amp;YEAR($D42)&amp;"'!"&amp;"M"&amp;VLOOKUP($C$14,parametros!$B$37:$C$41,2,0)-1+MATCH($G$14,parametros!$E$6:$E$10,0)),""))</f>
        <v/>
      </c>
      <c r="AP42" s="27" t="str">
        <f ca="1">IF($D42&gt;=DATE(2022,7,1),IFERROR(INDIRECT("'"&amp;TEXT($D42,"mmm")&amp;YEAR($D42)&amp;"'!"&amp;"N"&amp;VLOOKUP($C$14,parametros!$B$26:$C$33,2,0)-1+MATCH($G$14,parametros!$E$6:$E$10,0)),""),IFERROR(INDIRECT("'"&amp;TEXT($D42,"mmm")&amp;YEAR($D42)&amp;"'!"&amp;"N"&amp;VLOOKUP($C$14,parametros!$B$37:$C$41,2,0)-1+MATCH($G$14,parametros!$E$6:$E$10,0)),""))</f>
        <v/>
      </c>
      <c r="AQ42" s="50"/>
      <c r="AR42" s="50"/>
      <c r="AS42" s="51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</row>
    <row r="43" spans="4:89" ht="15.75" thickBot="1" x14ac:dyDescent="0.3">
      <c r="D43" s="25">
        <f t="shared" si="47"/>
        <v>46997</v>
      </c>
      <c r="E43" s="54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27" t="str">
        <f ca="1">IF($D43&gt;=DATE(2022,7,1),IFERROR(INDIRECT("'"&amp;TEXT($D43,"mmm")&amp;YEAR($D43)&amp;"'!"&amp;"C"&amp;VLOOKUP($C$14,parametros!$B$26:$C$33,2,0)-1+MATCH($G$14,parametros!$E$6:$E$10,0)),""),IFERROR(INDIRECT("'"&amp;TEXT($D43,"mmm")&amp;YEAR($D43)&amp;"'!"&amp;"C"&amp;VLOOKUP($C$14,parametros!$B$37:$C$41,2,0)-1+MATCH($G$14,parametros!$E$6:$E$10,0)),""))</f>
        <v/>
      </c>
      <c r="AG43" s="27" t="str">
        <f ca="1">IF($D43&gt;=DATE(2022,7,1),IFERROR(INDIRECT("'"&amp;TEXT($D43,"mmm")&amp;YEAR($D43)&amp;"'!"&amp;"D"&amp;VLOOKUP($C$14,parametros!$B$26:$C$33,2,0)-1+MATCH($G$14,parametros!$E$6:$E$10,0)),""),IFERROR(INDIRECT("'"&amp;TEXT($D43,"mmm")&amp;YEAR($D43)&amp;"'!"&amp;"D"&amp;VLOOKUP($C$14,parametros!$B$37:$C$41,2,0)-1+MATCH($G$14,parametros!$E$6:$E$10,0)),""))</f>
        <v/>
      </c>
      <c r="AH43" s="27" t="str">
        <f ca="1">IF($D43&gt;=DATE(2022,7,1),IFERROR(INDIRECT("'"&amp;TEXT($D43,"mmm")&amp;YEAR($D43)&amp;"'!"&amp;"E"&amp;VLOOKUP($C$14,parametros!$B$26:$C$33,2,0)-1+MATCH($G$14,parametros!$E$6:$E$10,0)),""),IFERROR(INDIRECT("'"&amp;TEXT($D43,"mmm")&amp;YEAR($D43)&amp;"'!"&amp;"E"&amp;VLOOKUP($C$14,parametros!$B$37:$C$41,2,0)-1+MATCH($G$14,parametros!$E$6:$E$10,0)),""))</f>
        <v/>
      </c>
      <c r="AI43" s="27" t="str">
        <f ca="1">IF($D43&gt;=DATE(2022,7,1),IFERROR(INDIRECT("'"&amp;TEXT($D43,"mmm")&amp;YEAR($D43)&amp;"'!"&amp;"F"&amp;VLOOKUP($C$14,parametros!$B$26:$C$33,2,0)-1+MATCH($G$14,parametros!$E$6:$E$10,0)),""),IFERROR(INDIRECT("'"&amp;TEXT($D43,"mmm")&amp;YEAR($D43)&amp;"'!"&amp;"F"&amp;VLOOKUP($C$14,parametros!$B$37:$C$41,2,0)-1+MATCH($G$14,parametros!$E$6:$E$10,0)),""))</f>
        <v/>
      </c>
      <c r="AJ43" s="27" t="str">
        <f ca="1">IF($D43&gt;=DATE(2022,7,1),IFERROR(INDIRECT("'"&amp;TEXT($D43,"mmm")&amp;YEAR($D43)&amp;"'!"&amp;"G"&amp;VLOOKUP($C$14,parametros!$B$26:$C$33,2,0)-1+MATCH($G$14,parametros!$E$6:$E$10,0)),""),IFERROR(INDIRECT("'"&amp;TEXT($D43,"mmm")&amp;YEAR($D43)&amp;"'!"&amp;"G"&amp;VLOOKUP($C$14,parametros!$B$37:$C$41,2,0)-1+MATCH($G$14,parametros!$E$6:$E$10,0)),""))</f>
        <v/>
      </c>
      <c r="AK43" s="27" t="str">
        <f ca="1">IF($D43&gt;=DATE(2022,7,1),IFERROR(INDIRECT("'"&amp;TEXT($D43,"mmm")&amp;YEAR($D43)&amp;"'!"&amp;"H"&amp;VLOOKUP($C$14,parametros!$B$26:$C$33,2,0)-1+MATCH($G$14,parametros!$E$6:$E$10,0)),""),IFERROR(INDIRECT("'"&amp;TEXT($D43,"mmm")&amp;YEAR($D43)&amp;"'!"&amp;"H"&amp;VLOOKUP($C$14,parametros!$B$37:$C$41,2,0)-1+MATCH($G$14,parametros!$E$6:$E$10,0)),""))</f>
        <v/>
      </c>
      <c r="AL43" s="27" t="str">
        <f ca="1">IF($D43&gt;=DATE(2022,7,1),IFERROR(INDIRECT("'"&amp;TEXT($D43,"mmm")&amp;YEAR($D43)&amp;"'!"&amp;"I"&amp;VLOOKUP($C$14,parametros!$B$26:$C$33,2,0)-1+MATCH($G$14,parametros!$E$6:$E$10,0)),""),IFERROR(INDIRECT("'"&amp;TEXT($D43,"mmm")&amp;YEAR($D43)&amp;"'!"&amp;"I"&amp;VLOOKUP($C$14,parametros!$B$37:$C$41,2,0)-1+MATCH($G$14,parametros!$E$6:$E$10,0)),""))</f>
        <v/>
      </c>
      <c r="AM43" s="27" t="str">
        <f ca="1">IF($D43&gt;=DATE(2022,7,1),IFERROR(INDIRECT("'"&amp;TEXT($D43,"mmm")&amp;YEAR($D43)&amp;"'!"&amp;"J"&amp;VLOOKUP($C$14,parametros!$B$26:$C$33,2,0)-1+MATCH($G$14,parametros!$E$6:$E$10,0)),""),IFERROR(INDIRECT("'"&amp;TEXT($D43,"mmm")&amp;YEAR($D43)&amp;"'!"&amp;"J"&amp;VLOOKUP($C$14,parametros!$B$37:$C$41,2,0)-1+MATCH($G$14,parametros!$E$6:$E$10,0)),""))</f>
        <v/>
      </c>
      <c r="AN43" s="27" t="str">
        <f ca="1">IF($D43&gt;=DATE(2022,7,1),IFERROR(INDIRECT("'"&amp;TEXT($D43,"mmm")&amp;YEAR($D43)&amp;"'!"&amp;"K"&amp;VLOOKUP($C$14,parametros!$B$26:$C$33,2,0)-1+MATCH($G$14,parametros!$E$6:$E$10,0)),""),IFERROR(INDIRECT("'"&amp;TEXT($D43,"mmm")&amp;YEAR($D43)&amp;"'!"&amp;"K"&amp;VLOOKUP($C$14,parametros!$B$37:$C$41,2,0)-1+MATCH($G$14,parametros!$E$6:$E$10,0)),""))</f>
        <v/>
      </c>
      <c r="AO43" s="27" t="str">
        <f ca="1">IF($D43&gt;=DATE(2022,7,1),IFERROR(INDIRECT("'"&amp;TEXT($D43,"mmm")&amp;YEAR($D43)&amp;"'!"&amp;"L"&amp;VLOOKUP($C$14,parametros!$B$26:$C$33,2,0)-1+MATCH($G$14,parametros!$E$6:$E$10,0)),""),IFERROR(INDIRECT("'"&amp;TEXT($D43,"mmm")&amp;YEAR($D43)&amp;"'!"&amp;"L"&amp;VLOOKUP($C$14,parametros!$B$37:$C$41,2,0)-1+MATCH($G$14,parametros!$E$6:$E$10,0)),""))</f>
        <v/>
      </c>
      <c r="AP43" s="27" t="str">
        <f ca="1">IF($D43&gt;=DATE(2022,7,1),IFERROR(INDIRECT("'"&amp;TEXT($D43,"mmm")&amp;YEAR($D43)&amp;"'!"&amp;"M"&amp;VLOOKUP($C$14,parametros!$B$26:$C$33,2,0)-1+MATCH($G$14,parametros!$E$6:$E$10,0)),""),IFERROR(INDIRECT("'"&amp;TEXT($D43,"mmm")&amp;YEAR($D43)&amp;"'!"&amp;"M"&amp;VLOOKUP($C$14,parametros!$B$37:$C$41,2,0)-1+MATCH($G$14,parametros!$E$6:$E$10,0)),""))</f>
        <v/>
      </c>
      <c r="AQ43" s="27" t="str">
        <f ca="1">IF($D43&gt;=DATE(2022,7,1),IFERROR(INDIRECT("'"&amp;TEXT($D43,"mmm")&amp;YEAR($D43)&amp;"'!"&amp;"N"&amp;VLOOKUP($C$14,parametros!$B$26:$C$33,2,0)-1+MATCH($G$14,parametros!$E$6:$E$10,0)),""),IFERROR(INDIRECT("'"&amp;TEXT($D43,"mmm")&amp;YEAR($D43)&amp;"'!"&amp;"N"&amp;VLOOKUP($C$14,parametros!$B$37:$C$41,2,0)-1+MATCH($G$14,parametros!$E$6:$E$10,0)),""))</f>
        <v/>
      </c>
      <c r="AR43" s="50"/>
      <c r="AS43" s="51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</row>
    <row r="44" spans="4:89" ht="15.75" thickBot="1" x14ac:dyDescent="0.3">
      <c r="D44" s="25">
        <f t="shared" si="47"/>
        <v>47027</v>
      </c>
      <c r="E44" s="54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7" t="str">
        <f ca="1">IF($D44&gt;=DATE(2022,7,1),IFERROR(INDIRECT("'"&amp;TEXT($D44,"mmm")&amp;YEAR($D44)&amp;"'!"&amp;"C"&amp;VLOOKUP($C$14,parametros!$B$26:$C$33,2,0)-1+MATCH($G$14,parametros!$E$6:$E$10,0)),""),IFERROR(INDIRECT("'"&amp;TEXT($D44,"mmm")&amp;YEAR($D44)&amp;"'!"&amp;"C"&amp;VLOOKUP($C$14,parametros!$B$37:$C$41,2,0)-1+MATCH($G$14,parametros!$E$6:$E$10,0)),""))</f>
        <v/>
      </c>
      <c r="AH44" s="27" t="str">
        <f ca="1">IF($D44&gt;=DATE(2022,7,1),IFERROR(INDIRECT("'"&amp;TEXT($D44,"mmm")&amp;YEAR($D44)&amp;"'!"&amp;"D"&amp;VLOOKUP($C$14,parametros!$B$26:$C$33,2,0)-1+MATCH($G$14,parametros!$E$6:$E$10,0)),""),IFERROR(INDIRECT("'"&amp;TEXT($D44,"mmm")&amp;YEAR($D44)&amp;"'!"&amp;"D"&amp;VLOOKUP($C$14,parametros!$B$37:$C$41,2,0)-1+MATCH($G$14,parametros!$E$6:$E$10,0)),""))</f>
        <v/>
      </c>
      <c r="AI44" s="27" t="str">
        <f ca="1">IF($D44&gt;=DATE(2022,7,1),IFERROR(INDIRECT("'"&amp;TEXT($D44,"mmm")&amp;YEAR($D44)&amp;"'!"&amp;"E"&amp;VLOOKUP($C$14,parametros!$B$26:$C$33,2,0)-1+MATCH($G$14,parametros!$E$6:$E$10,0)),""),IFERROR(INDIRECT("'"&amp;TEXT($D44,"mmm")&amp;YEAR($D44)&amp;"'!"&amp;"E"&amp;VLOOKUP($C$14,parametros!$B$37:$C$41,2,0)-1+MATCH($G$14,parametros!$E$6:$E$10,0)),""))</f>
        <v/>
      </c>
      <c r="AJ44" s="27" t="str">
        <f ca="1">IF($D44&gt;=DATE(2022,7,1),IFERROR(INDIRECT("'"&amp;TEXT($D44,"mmm")&amp;YEAR($D44)&amp;"'!"&amp;"F"&amp;VLOOKUP($C$14,parametros!$B$26:$C$33,2,0)-1+MATCH($G$14,parametros!$E$6:$E$10,0)),""),IFERROR(INDIRECT("'"&amp;TEXT($D44,"mmm")&amp;YEAR($D44)&amp;"'!"&amp;"F"&amp;VLOOKUP($C$14,parametros!$B$37:$C$41,2,0)-1+MATCH($G$14,parametros!$E$6:$E$10,0)),""))</f>
        <v/>
      </c>
      <c r="AK44" s="27" t="str">
        <f ca="1">IF($D44&gt;=DATE(2022,7,1),IFERROR(INDIRECT("'"&amp;TEXT($D44,"mmm")&amp;YEAR($D44)&amp;"'!"&amp;"G"&amp;VLOOKUP($C$14,parametros!$B$26:$C$33,2,0)-1+MATCH($G$14,parametros!$E$6:$E$10,0)),""),IFERROR(INDIRECT("'"&amp;TEXT($D44,"mmm")&amp;YEAR($D44)&amp;"'!"&amp;"G"&amp;VLOOKUP($C$14,parametros!$B$37:$C$41,2,0)-1+MATCH($G$14,parametros!$E$6:$E$10,0)),""))</f>
        <v/>
      </c>
      <c r="AL44" s="27" t="str">
        <f ca="1">IF($D44&gt;=DATE(2022,7,1),IFERROR(INDIRECT("'"&amp;TEXT($D44,"mmm")&amp;YEAR($D44)&amp;"'!"&amp;"H"&amp;VLOOKUP($C$14,parametros!$B$26:$C$33,2,0)-1+MATCH($G$14,parametros!$E$6:$E$10,0)),""),IFERROR(INDIRECT("'"&amp;TEXT($D44,"mmm")&amp;YEAR($D44)&amp;"'!"&amp;"H"&amp;VLOOKUP($C$14,parametros!$B$37:$C$41,2,0)-1+MATCH($G$14,parametros!$E$6:$E$10,0)),""))</f>
        <v/>
      </c>
      <c r="AM44" s="27" t="str">
        <f ca="1">IF($D44&gt;=DATE(2022,7,1),IFERROR(INDIRECT("'"&amp;TEXT($D44,"mmm")&amp;YEAR($D44)&amp;"'!"&amp;"I"&amp;VLOOKUP($C$14,parametros!$B$26:$C$33,2,0)-1+MATCH($G$14,parametros!$E$6:$E$10,0)),""),IFERROR(INDIRECT("'"&amp;TEXT($D44,"mmm")&amp;YEAR($D44)&amp;"'!"&amp;"I"&amp;VLOOKUP($C$14,parametros!$B$37:$C$41,2,0)-1+MATCH($G$14,parametros!$E$6:$E$10,0)),""))</f>
        <v/>
      </c>
      <c r="AN44" s="27" t="str">
        <f ca="1">IF($D44&gt;=DATE(2022,7,1),IFERROR(INDIRECT("'"&amp;TEXT($D44,"mmm")&amp;YEAR($D44)&amp;"'!"&amp;"J"&amp;VLOOKUP($C$14,parametros!$B$26:$C$33,2,0)-1+MATCH($G$14,parametros!$E$6:$E$10,0)),""),IFERROR(INDIRECT("'"&amp;TEXT($D44,"mmm")&amp;YEAR($D44)&amp;"'!"&amp;"J"&amp;VLOOKUP($C$14,parametros!$B$37:$C$41,2,0)-1+MATCH($G$14,parametros!$E$6:$E$10,0)),""))</f>
        <v/>
      </c>
      <c r="AO44" s="27" t="str">
        <f ca="1">IF($D44&gt;=DATE(2022,7,1),IFERROR(INDIRECT("'"&amp;TEXT($D44,"mmm")&amp;YEAR($D44)&amp;"'!"&amp;"K"&amp;VLOOKUP($C$14,parametros!$B$26:$C$33,2,0)-1+MATCH($G$14,parametros!$E$6:$E$10,0)),""),IFERROR(INDIRECT("'"&amp;TEXT($D44,"mmm")&amp;YEAR($D44)&amp;"'!"&amp;"K"&amp;VLOOKUP($C$14,parametros!$B$37:$C$41,2,0)-1+MATCH($G$14,parametros!$E$6:$E$10,0)),""))</f>
        <v/>
      </c>
      <c r="AP44" s="27" t="str">
        <f ca="1">IF($D44&gt;=DATE(2022,7,1),IFERROR(INDIRECT("'"&amp;TEXT($D44,"mmm")&amp;YEAR($D44)&amp;"'!"&amp;"L"&amp;VLOOKUP($C$14,parametros!$B$26:$C$33,2,0)-1+MATCH($G$14,parametros!$E$6:$E$10,0)),""),IFERROR(INDIRECT("'"&amp;TEXT($D44,"mmm")&amp;YEAR($D44)&amp;"'!"&amp;"L"&amp;VLOOKUP($C$14,parametros!$B$37:$C$41,2,0)-1+MATCH($G$14,parametros!$E$6:$E$10,0)),""))</f>
        <v/>
      </c>
      <c r="AQ44" s="27" t="str">
        <f ca="1">IF($D44&gt;=DATE(2022,7,1),IFERROR(INDIRECT("'"&amp;TEXT($D44,"mmm")&amp;YEAR($D44)&amp;"'!"&amp;"M"&amp;VLOOKUP($C$14,parametros!$B$26:$C$33,2,0)-1+MATCH($G$14,parametros!$E$6:$E$10,0)),""),IFERROR(INDIRECT("'"&amp;TEXT($D44,"mmm")&amp;YEAR($D44)&amp;"'!"&amp;"M"&amp;VLOOKUP($C$14,parametros!$B$37:$C$41,2,0)-1+MATCH($G$14,parametros!$E$6:$E$10,0)),""))</f>
        <v/>
      </c>
      <c r="AR44" s="27" t="str">
        <f ca="1">IF($D44&gt;=DATE(2022,7,1),IFERROR(INDIRECT("'"&amp;TEXT($D44,"mmm")&amp;YEAR($D44)&amp;"'!"&amp;"N"&amp;VLOOKUP($C$14,parametros!$B$26:$C$33,2,0)-1+MATCH($G$14,parametros!$E$6:$E$10,0)),""),IFERROR(INDIRECT("'"&amp;TEXT($D44,"mmm")&amp;YEAR($D44)&amp;"'!"&amp;"N"&amp;VLOOKUP($C$14,parametros!$B$37:$C$41,2,0)-1+MATCH($G$14,parametros!$E$6:$E$10,0)),""))</f>
        <v/>
      </c>
      <c r="AS44" s="51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</row>
    <row r="45" spans="4:89" ht="15.75" thickBot="1" x14ac:dyDescent="0.3">
      <c r="D45" s="25">
        <f t="shared" si="47"/>
        <v>47058</v>
      </c>
      <c r="E45" s="54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27" t="str">
        <f ca="1">IF($D45&gt;=DATE(2022,7,1),IFERROR(INDIRECT("'"&amp;TEXT($D45,"mmm")&amp;YEAR($D45)&amp;"'!"&amp;"C"&amp;VLOOKUP($C$14,parametros!$B$26:$C$33,2,0)-1+MATCH($G$14,parametros!$E$6:$E$10,0)),""),IFERROR(INDIRECT("'"&amp;TEXT($D45,"mmm")&amp;YEAR($D45)&amp;"'!"&amp;"C"&amp;VLOOKUP($C$14,parametros!$B$37:$C$41,2,0)-1+MATCH($G$14,parametros!$E$6:$E$10,0)),""))</f>
        <v/>
      </c>
      <c r="AI45" s="27" t="str">
        <f ca="1">IF($D45&gt;=DATE(2022,7,1),IFERROR(INDIRECT("'"&amp;TEXT($D45,"mmm")&amp;YEAR($D45)&amp;"'!"&amp;"D"&amp;VLOOKUP($C$14,parametros!$B$26:$C$33,2,0)-1+MATCH($G$14,parametros!$E$6:$E$10,0)),""),IFERROR(INDIRECT("'"&amp;TEXT($D45,"mmm")&amp;YEAR($D45)&amp;"'!"&amp;"D"&amp;VLOOKUP($C$14,parametros!$B$37:$C$41,2,0)-1+MATCH($G$14,parametros!$E$6:$E$10,0)),""))</f>
        <v/>
      </c>
      <c r="AJ45" s="27" t="str">
        <f ca="1">IF($D45&gt;=DATE(2022,7,1),IFERROR(INDIRECT("'"&amp;TEXT($D45,"mmm")&amp;YEAR($D45)&amp;"'!"&amp;"E"&amp;VLOOKUP($C$14,parametros!$B$26:$C$33,2,0)-1+MATCH($G$14,parametros!$E$6:$E$10,0)),""),IFERROR(INDIRECT("'"&amp;TEXT($D45,"mmm")&amp;YEAR($D45)&amp;"'!"&amp;"E"&amp;VLOOKUP($C$14,parametros!$B$37:$C$41,2,0)-1+MATCH($G$14,parametros!$E$6:$E$10,0)),""))</f>
        <v/>
      </c>
      <c r="AK45" s="27" t="str">
        <f ca="1">IF($D45&gt;=DATE(2022,7,1),IFERROR(INDIRECT("'"&amp;TEXT($D45,"mmm")&amp;YEAR($D45)&amp;"'!"&amp;"F"&amp;VLOOKUP($C$14,parametros!$B$26:$C$33,2,0)-1+MATCH($G$14,parametros!$E$6:$E$10,0)),""),IFERROR(INDIRECT("'"&amp;TEXT($D45,"mmm")&amp;YEAR($D45)&amp;"'!"&amp;"F"&amp;VLOOKUP($C$14,parametros!$B$37:$C$41,2,0)-1+MATCH($G$14,parametros!$E$6:$E$10,0)),""))</f>
        <v/>
      </c>
      <c r="AL45" s="27" t="str">
        <f ca="1">IF($D45&gt;=DATE(2022,7,1),IFERROR(INDIRECT("'"&amp;TEXT($D45,"mmm")&amp;YEAR($D45)&amp;"'!"&amp;"G"&amp;VLOOKUP($C$14,parametros!$B$26:$C$33,2,0)-1+MATCH($G$14,parametros!$E$6:$E$10,0)),""),IFERROR(INDIRECT("'"&amp;TEXT($D45,"mmm")&amp;YEAR($D45)&amp;"'!"&amp;"G"&amp;VLOOKUP($C$14,parametros!$B$37:$C$41,2,0)-1+MATCH($G$14,parametros!$E$6:$E$10,0)),""))</f>
        <v/>
      </c>
      <c r="AM45" s="27" t="str">
        <f ca="1">IF($D45&gt;=DATE(2022,7,1),IFERROR(INDIRECT("'"&amp;TEXT($D45,"mmm")&amp;YEAR($D45)&amp;"'!"&amp;"H"&amp;VLOOKUP($C$14,parametros!$B$26:$C$33,2,0)-1+MATCH($G$14,parametros!$E$6:$E$10,0)),""),IFERROR(INDIRECT("'"&amp;TEXT($D45,"mmm")&amp;YEAR($D45)&amp;"'!"&amp;"H"&amp;VLOOKUP($C$14,parametros!$B$37:$C$41,2,0)-1+MATCH($G$14,parametros!$E$6:$E$10,0)),""))</f>
        <v/>
      </c>
      <c r="AN45" s="27" t="str">
        <f ca="1">IF($D45&gt;=DATE(2022,7,1),IFERROR(INDIRECT("'"&amp;TEXT($D45,"mmm")&amp;YEAR($D45)&amp;"'!"&amp;"I"&amp;VLOOKUP($C$14,parametros!$B$26:$C$33,2,0)-1+MATCH($G$14,parametros!$E$6:$E$10,0)),""),IFERROR(INDIRECT("'"&amp;TEXT($D45,"mmm")&amp;YEAR($D45)&amp;"'!"&amp;"I"&amp;VLOOKUP($C$14,parametros!$B$37:$C$41,2,0)-1+MATCH($G$14,parametros!$E$6:$E$10,0)),""))</f>
        <v/>
      </c>
      <c r="AO45" s="27" t="str">
        <f ca="1">IF($D45&gt;=DATE(2022,7,1),IFERROR(INDIRECT("'"&amp;TEXT($D45,"mmm")&amp;YEAR($D45)&amp;"'!"&amp;"J"&amp;VLOOKUP($C$14,parametros!$B$26:$C$33,2,0)-1+MATCH($G$14,parametros!$E$6:$E$10,0)),""),IFERROR(INDIRECT("'"&amp;TEXT($D45,"mmm")&amp;YEAR($D45)&amp;"'!"&amp;"J"&amp;VLOOKUP($C$14,parametros!$B$37:$C$41,2,0)-1+MATCH($G$14,parametros!$E$6:$E$10,0)),""))</f>
        <v/>
      </c>
      <c r="AP45" s="27" t="str">
        <f ca="1">IF($D45&gt;=DATE(2022,7,1),IFERROR(INDIRECT("'"&amp;TEXT($D45,"mmm")&amp;YEAR($D45)&amp;"'!"&amp;"K"&amp;VLOOKUP($C$14,parametros!$B$26:$C$33,2,0)-1+MATCH($G$14,parametros!$E$6:$E$10,0)),""),IFERROR(INDIRECT("'"&amp;TEXT($D45,"mmm")&amp;YEAR($D45)&amp;"'!"&amp;"K"&amp;VLOOKUP($C$14,parametros!$B$37:$C$41,2,0)-1+MATCH($G$14,parametros!$E$6:$E$10,0)),""))</f>
        <v/>
      </c>
      <c r="AQ45" s="27" t="str">
        <f ca="1">IF($D45&gt;=DATE(2022,7,1),IFERROR(INDIRECT("'"&amp;TEXT($D45,"mmm")&amp;YEAR($D45)&amp;"'!"&amp;"L"&amp;VLOOKUP($C$14,parametros!$B$26:$C$33,2,0)-1+MATCH($G$14,parametros!$E$6:$E$10,0)),""),IFERROR(INDIRECT("'"&amp;TEXT($D45,"mmm")&amp;YEAR($D45)&amp;"'!"&amp;"L"&amp;VLOOKUP($C$14,parametros!$B$37:$C$41,2,0)-1+MATCH($G$14,parametros!$E$6:$E$10,0)),""))</f>
        <v/>
      </c>
      <c r="AR45" s="27" t="str">
        <f ca="1">IF($D45&gt;=DATE(2022,7,1),IFERROR(INDIRECT("'"&amp;TEXT($D45,"mmm")&amp;YEAR($D45)&amp;"'!"&amp;"M"&amp;VLOOKUP($C$14,parametros!$B$26:$C$33,2,0)-1+MATCH($G$14,parametros!$E$6:$E$10,0)),""),IFERROR(INDIRECT("'"&amp;TEXT($D45,"mmm")&amp;YEAR($D45)&amp;"'!"&amp;"M"&amp;VLOOKUP($C$14,parametros!$B$37:$C$41,2,0)-1+MATCH($G$14,parametros!$E$6:$E$10,0)),""))</f>
        <v/>
      </c>
      <c r="AS45" s="27" t="str">
        <f ca="1">IF($D45&gt;=DATE(2022,7,1),IFERROR(INDIRECT("'"&amp;TEXT($D45,"mmm")&amp;YEAR($D45)&amp;"'!"&amp;"N"&amp;VLOOKUP($C$14,parametros!$B$26:$C$33,2,0)-1+MATCH($G$14,parametros!$E$6:$E$10,0)),""),IFERROR(INDIRECT("'"&amp;TEXT($D45,"mmm")&amp;YEAR($D45)&amp;"'!"&amp;"N"&amp;VLOOKUP($C$14,parametros!$B$37:$C$41,2,0)-1+MATCH($G$14,parametros!$E$6:$E$10,0)),""))</f>
        <v/>
      </c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</row>
    <row r="46" spans="4:89" ht="15.75" thickBot="1" x14ac:dyDescent="0.3">
      <c r="D46" s="25">
        <f t="shared" si="47"/>
        <v>47088</v>
      </c>
      <c r="E46" s="54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1"/>
      <c r="AD46" s="27"/>
      <c r="AE46" s="27"/>
      <c r="AF46" s="27"/>
      <c r="AG46" s="27"/>
      <c r="AH46" s="27"/>
      <c r="AI46" s="27" t="str">
        <f ca="1">IF($D46&gt;=DATE(2022,7,1),IFERROR(INDIRECT("'"&amp;TEXT($D46,"mmm")&amp;YEAR($D46)&amp;"'!"&amp;"C"&amp;VLOOKUP($C$14,parametros!$B$26:$C$33,2,0)-1+MATCH($G$14,parametros!$E$6:$E$10,0)),""),IFERROR(INDIRECT("'"&amp;TEXT($D46,"mmm")&amp;YEAR($D46)&amp;"'!"&amp;"C"&amp;VLOOKUP($C$14,parametros!$B$37:$C$41,2,0)-1+MATCH($G$14,parametros!$E$6:$E$10,0)),""))</f>
        <v/>
      </c>
      <c r="AJ46" s="27" t="str">
        <f ca="1">IF($D46&gt;=DATE(2022,7,1),IFERROR(INDIRECT("'"&amp;TEXT($D46,"mmm")&amp;YEAR($D46)&amp;"'!"&amp;"D"&amp;VLOOKUP($C$14,parametros!$B$26:$C$33,2,0)-1+MATCH($G$14,parametros!$E$6:$E$10,0)),""),IFERROR(INDIRECT("'"&amp;TEXT($D46,"mmm")&amp;YEAR($D46)&amp;"'!"&amp;"D"&amp;VLOOKUP($C$14,parametros!$B$37:$C$41,2,0)-1+MATCH($G$14,parametros!$E$6:$E$10,0)),""))</f>
        <v/>
      </c>
      <c r="AK46" s="27" t="str">
        <f ca="1">IF($D46&gt;=DATE(2022,7,1),IFERROR(INDIRECT("'"&amp;TEXT($D46,"mmm")&amp;YEAR($D46)&amp;"'!"&amp;"E"&amp;VLOOKUP($C$14,parametros!$B$26:$C$33,2,0)-1+MATCH($G$14,parametros!$E$6:$E$10,0)),""),IFERROR(INDIRECT("'"&amp;TEXT($D46,"mmm")&amp;YEAR($D46)&amp;"'!"&amp;"E"&amp;VLOOKUP($C$14,parametros!$B$37:$C$41,2,0)-1+MATCH($G$14,parametros!$E$6:$E$10,0)),""))</f>
        <v/>
      </c>
      <c r="AL46" s="27" t="str">
        <f ca="1">IF($D46&gt;=DATE(2022,7,1),IFERROR(INDIRECT("'"&amp;TEXT($D46,"mmm")&amp;YEAR($D46)&amp;"'!"&amp;"F"&amp;VLOOKUP($C$14,parametros!$B$26:$C$33,2,0)-1+MATCH($G$14,parametros!$E$6:$E$10,0)),""),IFERROR(INDIRECT("'"&amp;TEXT($D46,"mmm")&amp;YEAR($D46)&amp;"'!"&amp;"F"&amp;VLOOKUP($C$14,parametros!$B$37:$C$41,2,0)-1+MATCH($G$14,parametros!$E$6:$E$10,0)),""))</f>
        <v/>
      </c>
      <c r="AM46" s="27" t="str">
        <f ca="1">IF($D46&gt;=DATE(2022,7,1),IFERROR(INDIRECT("'"&amp;TEXT($D46,"mmm")&amp;YEAR($D46)&amp;"'!"&amp;"G"&amp;VLOOKUP($C$14,parametros!$B$26:$C$33,2,0)-1+MATCH($G$14,parametros!$E$6:$E$10,0)),""),IFERROR(INDIRECT("'"&amp;TEXT($D46,"mmm")&amp;YEAR($D46)&amp;"'!"&amp;"G"&amp;VLOOKUP($C$14,parametros!$B$37:$C$41,2,0)-1+MATCH($G$14,parametros!$E$6:$E$10,0)),""))</f>
        <v/>
      </c>
      <c r="AN46" s="27" t="str">
        <f ca="1">IF($D46&gt;=DATE(2022,7,1),IFERROR(INDIRECT("'"&amp;TEXT($D46,"mmm")&amp;YEAR($D46)&amp;"'!"&amp;"H"&amp;VLOOKUP($C$14,parametros!$B$26:$C$33,2,0)-1+MATCH($G$14,parametros!$E$6:$E$10,0)),""),IFERROR(INDIRECT("'"&amp;TEXT($D46,"mmm")&amp;YEAR($D46)&amp;"'!"&amp;"H"&amp;VLOOKUP($C$14,parametros!$B$37:$C$41,2,0)-1+MATCH($G$14,parametros!$E$6:$E$10,0)),""))</f>
        <v/>
      </c>
      <c r="AO46" s="27" t="str">
        <f ca="1">IF($D46&gt;=DATE(2022,7,1),IFERROR(INDIRECT("'"&amp;TEXT($D46,"mmm")&amp;YEAR($D46)&amp;"'!"&amp;"I"&amp;VLOOKUP($C$14,parametros!$B$26:$C$33,2,0)-1+MATCH($G$14,parametros!$E$6:$E$10,0)),""),IFERROR(INDIRECT("'"&amp;TEXT($D46,"mmm")&amp;YEAR($D46)&amp;"'!"&amp;"I"&amp;VLOOKUP($C$14,parametros!$B$37:$C$41,2,0)-1+MATCH($G$14,parametros!$E$6:$E$10,0)),""))</f>
        <v/>
      </c>
      <c r="AP46" s="27" t="str">
        <f ca="1">IF($D46&gt;=DATE(2022,7,1),IFERROR(INDIRECT("'"&amp;TEXT($D46,"mmm")&amp;YEAR($D46)&amp;"'!"&amp;"J"&amp;VLOOKUP($C$14,parametros!$B$26:$C$33,2,0)-1+MATCH($G$14,parametros!$E$6:$E$10,0)),""),IFERROR(INDIRECT("'"&amp;TEXT($D46,"mmm")&amp;YEAR($D46)&amp;"'!"&amp;"J"&amp;VLOOKUP($C$14,parametros!$B$37:$C$41,2,0)-1+MATCH($G$14,parametros!$E$6:$E$10,0)),""))</f>
        <v/>
      </c>
      <c r="AQ46" s="27" t="str">
        <f ca="1">IF($D46&gt;=DATE(2022,7,1),IFERROR(INDIRECT("'"&amp;TEXT($D46,"mmm")&amp;YEAR($D46)&amp;"'!"&amp;"K"&amp;VLOOKUP($C$14,parametros!$B$26:$C$33,2,0)-1+MATCH($G$14,parametros!$E$6:$E$10,0)),""),IFERROR(INDIRECT("'"&amp;TEXT($D46,"mmm")&amp;YEAR($D46)&amp;"'!"&amp;"K"&amp;VLOOKUP($C$14,parametros!$B$37:$C$41,2,0)-1+MATCH($G$14,parametros!$E$6:$E$10,0)),""))</f>
        <v/>
      </c>
      <c r="AR46" s="27" t="str">
        <f ca="1">IF($D46&gt;=DATE(2022,7,1),IFERROR(INDIRECT("'"&amp;TEXT($D46,"mmm")&amp;YEAR($D46)&amp;"'!"&amp;"L"&amp;VLOOKUP($C$14,parametros!$B$26:$C$33,2,0)-1+MATCH($G$14,parametros!$E$6:$E$10,0)),""),IFERROR(INDIRECT("'"&amp;TEXT($D46,"mmm")&amp;YEAR($D46)&amp;"'!"&amp;"L"&amp;VLOOKUP($C$14,parametros!$B$37:$C$41,2,0)-1+MATCH($G$14,parametros!$E$6:$E$10,0)),""))</f>
        <v/>
      </c>
      <c r="AS46" s="27" t="str">
        <f ca="1">IF($D46&gt;=DATE(2022,7,1),IFERROR(INDIRECT("'"&amp;TEXT($D46,"mmm")&amp;YEAR($D46)&amp;"'!"&amp;"M"&amp;VLOOKUP($C$14,parametros!$B$26:$C$33,2,0)-1+MATCH($G$14,parametros!$E$6:$E$10,0)),""),IFERROR(INDIRECT("'"&amp;TEXT($D46,"mmm")&amp;YEAR($D46)&amp;"'!"&amp;"M"&amp;VLOOKUP($C$14,parametros!$B$37:$C$41,2,0)-1+MATCH($G$14,parametros!$E$6:$E$10,0)),""))</f>
        <v/>
      </c>
      <c r="AT46" s="27" t="str">
        <f ca="1">IF($D46&gt;=DATE(2022,7,1),IFERROR(INDIRECT("'"&amp;TEXT($D46,"mmm")&amp;YEAR($D46)&amp;"'!"&amp;"N"&amp;VLOOKUP($C$14,parametros!$B$26:$C$33,2,0)-1+MATCH($G$14,parametros!$E$6:$E$10,0)),""),IFERROR(INDIRECT("'"&amp;TEXT($D46,"mmm")&amp;YEAR($D46)&amp;"'!"&amp;"N"&amp;VLOOKUP($C$14,parametros!$B$37:$C$41,2,0)-1+MATCH($G$14,parametros!$E$6:$E$10,0)),""))</f>
        <v/>
      </c>
      <c r="AU46" s="50"/>
      <c r="AV46" s="50"/>
      <c r="AW46" s="50"/>
      <c r="AX46" s="51"/>
      <c r="AY46" s="50"/>
      <c r="AZ46" s="50"/>
      <c r="BA46" s="50"/>
      <c r="BB46" s="50"/>
      <c r="BC46" s="51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</row>
    <row r="47" spans="4:89" ht="15.75" thickBot="1" x14ac:dyDescent="0.3">
      <c r="D47" s="25">
        <f t="shared" si="47"/>
        <v>47119</v>
      </c>
      <c r="E47" s="5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1"/>
      <c r="AD47" s="27"/>
      <c r="AE47" s="27"/>
      <c r="AF47" s="27"/>
      <c r="AG47" s="27"/>
      <c r="AH47" s="27"/>
      <c r="AI47" s="50"/>
      <c r="AJ47" s="27" t="str">
        <f ca="1">IF($D47&gt;=DATE(2022,7,1),IFERROR(INDIRECT("'"&amp;TEXT($D47,"mmm")&amp;YEAR($D47)&amp;"'!"&amp;"C"&amp;VLOOKUP($C$14,parametros!$B$26:$C$33,2,0)-1+MATCH($G$14,parametros!$E$6:$E$10,0)),""),IFERROR(INDIRECT("'"&amp;TEXT($D47,"mmm")&amp;YEAR($D47)&amp;"'!"&amp;"C"&amp;VLOOKUP($C$14,parametros!$B$37:$C$41,2,0)-1+MATCH($G$14,parametros!$E$6:$E$10,0)),""))</f>
        <v/>
      </c>
      <c r="AK47" s="27" t="str">
        <f ca="1">IF($D47&gt;=DATE(2022,7,1),IFERROR(INDIRECT("'"&amp;TEXT($D47,"mmm")&amp;YEAR($D47)&amp;"'!"&amp;"D"&amp;VLOOKUP($C$14,parametros!$B$26:$C$33,2,0)-1+MATCH($G$14,parametros!$E$6:$E$10,0)),""),IFERROR(INDIRECT("'"&amp;TEXT($D47,"mmm")&amp;YEAR($D47)&amp;"'!"&amp;"D"&amp;VLOOKUP($C$14,parametros!$B$37:$C$41,2,0)-1+MATCH($G$14,parametros!$E$6:$E$10,0)),""))</f>
        <v/>
      </c>
      <c r="AL47" s="27" t="str">
        <f ca="1">IF($D47&gt;=DATE(2022,7,1),IFERROR(INDIRECT("'"&amp;TEXT($D47,"mmm")&amp;YEAR($D47)&amp;"'!"&amp;"E"&amp;VLOOKUP($C$14,parametros!$B$26:$C$33,2,0)-1+MATCH($G$14,parametros!$E$6:$E$10,0)),""),IFERROR(INDIRECT("'"&amp;TEXT($D47,"mmm")&amp;YEAR($D47)&amp;"'!"&amp;"E"&amp;VLOOKUP($C$14,parametros!$B$37:$C$41,2,0)-1+MATCH($G$14,parametros!$E$6:$E$10,0)),""))</f>
        <v/>
      </c>
      <c r="AM47" s="27" t="str">
        <f ca="1">IF($D47&gt;=DATE(2022,7,1),IFERROR(INDIRECT("'"&amp;TEXT($D47,"mmm")&amp;YEAR($D47)&amp;"'!"&amp;"F"&amp;VLOOKUP($C$14,parametros!$B$26:$C$33,2,0)-1+MATCH($G$14,parametros!$E$6:$E$10,0)),""),IFERROR(INDIRECT("'"&amp;TEXT($D47,"mmm")&amp;YEAR($D47)&amp;"'!"&amp;"F"&amp;VLOOKUP($C$14,parametros!$B$37:$C$41,2,0)-1+MATCH($G$14,parametros!$E$6:$E$10,0)),""))</f>
        <v/>
      </c>
      <c r="AN47" s="27" t="str">
        <f ca="1">IF($D47&gt;=DATE(2022,7,1),IFERROR(INDIRECT("'"&amp;TEXT($D47,"mmm")&amp;YEAR($D47)&amp;"'!"&amp;"G"&amp;VLOOKUP($C$14,parametros!$B$26:$C$33,2,0)-1+MATCH($G$14,parametros!$E$6:$E$10,0)),""),IFERROR(INDIRECT("'"&amp;TEXT($D47,"mmm")&amp;YEAR($D47)&amp;"'!"&amp;"G"&amp;VLOOKUP($C$14,parametros!$B$37:$C$41,2,0)-1+MATCH($G$14,parametros!$E$6:$E$10,0)),""))</f>
        <v/>
      </c>
      <c r="AO47" s="27" t="str">
        <f ca="1">IF($D47&gt;=DATE(2022,7,1),IFERROR(INDIRECT("'"&amp;TEXT($D47,"mmm")&amp;YEAR($D47)&amp;"'!"&amp;"H"&amp;VLOOKUP($C$14,parametros!$B$26:$C$33,2,0)-1+MATCH($G$14,parametros!$E$6:$E$10,0)),""),IFERROR(INDIRECT("'"&amp;TEXT($D47,"mmm")&amp;YEAR($D47)&amp;"'!"&amp;"H"&amp;VLOOKUP($C$14,parametros!$B$37:$C$41,2,0)-1+MATCH($G$14,parametros!$E$6:$E$10,0)),""))</f>
        <v/>
      </c>
      <c r="AP47" s="27" t="str">
        <f ca="1">IF($D47&gt;=DATE(2022,7,1),IFERROR(INDIRECT("'"&amp;TEXT($D47,"mmm")&amp;YEAR($D47)&amp;"'!"&amp;"I"&amp;VLOOKUP($C$14,parametros!$B$26:$C$33,2,0)-1+MATCH($G$14,parametros!$E$6:$E$10,0)),""),IFERROR(INDIRECT("'"&amp;TEXT($D47,"mmm")&amp;YEAR($D47)&amp;"'!"&amp;"I"&amp;VLOOKUP($C$14,parametros!$B$37:$C$41,2,0)-1+MATCH($G$14,parametros!$E$6:$E$10,0)),""))</f>
        <v/>
      </c>
      <c r="AQ47" s="27" t="str">
        <f ca="1">IF($D47&gt;=DATE(2022,7,1),IFERROR(INDIRECT("'"&amp;TEXT($D47,"mmm")&amp;YEAR($D47)&amp;"'!"&amp;"J"&amp;VLOOKUP($C$14,parametros!$B$26:$C$33,2,0)-1+MATCH($G$14,parametros!$E$6:$E$10,0)),""),IFERROR(INDIRECT("'"&amp;TEXT($D47,"mmm")&amp;YEAR($D47)&amp;"'!"&amp;"J"&amp;VLOOKUP($C$14,parametros!$B$37:$C$41,2,0)-1+MATCH($G$14,parametros!$E$6:$E$10,0)),""))</f>
        <v/>
      </c>
      <c r="AR47" s="27" t="str">
        <f ca="1">IF($D47&gt;=DATE(2022,7,1),IFERROR(INDIRECT("'"&amp;TEXT($D47,"mmm")&amp;YEAR($D47)&amp;"'!"&amp;"K"&amp;VLOOKUP($C$14,parametros!$B$26:$C$33,2,0)-1+MATCH($G$14,parametros!$E$6:$E$10,0)),""),IFERROR(INDIRECT("'"&amp;TEXT($D47,"mmm")&amp;YEAR($D47)&amp;"'!"&amp;"K"&amp;VLOOKUP($C$14,parametros!$B$37:$C$41,2,0)-1+MATCH($G$14,parametros!$E$6:$E$10,0)),""))</f>
        <v/>
      </c>
      <c r="AS47" s="27" t="str">
        <f ca="1">IF($D47&gt;=DATE(2022,7,1),IFERROR(INDIRECT("'"&amp;TEXT($D47,"mmm")&amp;YEAR($D47)&amp;"'!"&amp;"L"&amp;VLOOKUP($C$14,parametros!$B$26:$C$33,2,0)-1+MATCH($G$14,parametros!$E$6:$E$10,0)),""),IFERROR(INDIRECT("'"&amp;TEXT($D47,"mmm")&amp;YEAR($D47)&amp;"'!"&amp;"L"&amp;VLOOKUP($C$14,parametros!$B$37:$C$41,2,0)-1+MATCH($G$14,parametros!$E$6:$E$10,0)),""))</f>
        <v/>
      </c>
      <c r="AT47" s="27" t="str">
        <f ca="1">IF($D47&gt;=DATE(2022,7,1),IFERROR(INDIRECT("'"&amp;TEXT($D47,"mmm")&amp;YEAR($D47)&amp;"'!"&amp;"M"&amp;VLOOKUP($C$14,parametros!$B$26:$C$33,2,0)-1+MATCH($G$14,parametros!$E$6:$E$10,0)),""),IFERROR(INDIRECT("'"&amp;TEXT($D47,"mmm")&amp;YEAR($D47)&amp;"'!"&amp;"M"&amp;VLOOKUP($C$14,parametros!$B$37:$C$41,2,0)-1+MATCH($G$14,parametros!$E$6:$E$10,0)),""))</f>
        <v/>
      </c>
      <c r="AU47" s="27" t="str">
        <f ca="1">IF($D47&gt;=DATE(2022,7,1),IFERROR(INDIRECT("'"&amp;TEXT($D47,"mmm")&amp;YEAR($D47)&amp;"'!"&amp;"N"&amp;VLOOKUP($C$14,parametros!$B$26:$C$33,2,0)-1+MATCH($G$14,parametros!$E$6:$E$10,0)),""),IFERROR(INDIRECT("'"&amp;TEXT($D47,"mmm")&amp;YEAR($D47)&amp;"'!"&amp;"N"&amp;VLOOKUP($C$14,parametros!$B$37:$C$41,2,0)-1+MATCH($G$14,parametros!$E$6:$E$10,0)),""))</f>
        <v/>
      </c>
      <c r="AV47" s="50"/>
      <c r="AW47" s="50"/>
      <c r="AX47" s="51"/>
      <c r="AY47" s="50"/>
      <c r="AZ47" s="50"/>
      <c r="BA47" s="50"/>
      <c r="BB47" s="50"/>
      <c r="BC47" s="51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</row>
    <row r="48" spans="4:89" ht="15.75" thickBot="1" x14ac:dyDescent="0.3">
      <c r="D48" s="25">
        <f t="shared" si="47"/>
        <v>47150</v>
      </c>
      <c r="E48" s="54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1"/>
      <c r="AD48" s="27"/>
      <c r="AE48" s="27"/>
      <c r="AF48" s="27"/>
      <c r="AG48" s="27"/>
      <c r="AH48" s="27"/>
      <c r="AI48" s="50"/>
      <c r="AJ48" s="50"/>
      <c r="AK48" s="27" t="str">
        <f ca="1">IF($D48&gt;=DATE(2022,7,1),IFERROR(INDIRECT("'"&amp;TEXT($D48,"mmm")&amp;YEAR($D48)&amp;"'!"&amp;"C"&amp;VLOOKUP($C$14,parametros!$B$26:$C$33,2,0)-1+MATCH($G$14,parametros!$E$6:$E$10,0)),""),IFERROR(INDIRECT("'"&amp;TEXT($D48,"mmm")&amp;YEAR($D48)&amp;"'!"&amp;"C"&amp;VLOOKUP($C$14,parametros!$B$37:$C$41,2,0)-1+MATCH($G$14,parametros!$E$6:$E$10,0)),""))</f>
        <v/>
      </c>
      <c r="AL48" s="27" t="str">
        <f ca="1">IF($D48&gt;=DATE(2022,7,1),IFERROR(INDIRECT("'"&amp;TEXT($D48,"mmm")&amp;YEAR($D48)&amp;"'!"&amp;"D"&amp;VLOOKUP($C$14,parametros!$B$26:$C$33,2,0)-1+MATCH($G$14,parametros!$E$6:$E$10,0)),""),IFERROR(INDIRECT("'"&amp;TEXT($D48,"mmm")&amp;YEAR($D48)&amp;"'!"&amp;"D"&amp;VLOOKUP($C$14,parametros!$B$37:$C$41,2,0)-1+MATCH($G$14,parametros!$E$6:$E$10,0)),""))</f>
        <v/>
      </c>
      <c r="AM48" s="27" t="str">
        <f ca="1">IF($D48&gt;=DATE(2022,7,1),IFERROR(INDIRECT("'"&amp;TEXT($D48,"mmm")&amp;YEAR($D48)&amp;"'!"&amp;"E"&amp;VLOOKUP($C$14,parametros!$B$26:$C$33,2,0)-1+MATCH($G$14,parametros!$E$6:$E$10,0)),""),IFERROR(INDIRECT("'"&amp;TEXT($D48,"mmm")&amp;YEAR($D48)&amp;"'!"&amp;"E"&amp;VLOOKUP($C$14,parametros!$B$37:$C$41,2,0)-1+MATCH($G$14,parametros!$E$6:$E$10,0)),""))</f>
        <v/>
      </c>
      <c r="AN48" s="27" t="str">
        <f ca="1">IF($D48&gt;=DATE(2022,7,1),IFERROR(INDIRECT("'"&amp;TEXT($D48,"mmm")&amp;YEAR($D48)&amp;"'!"&amp;"F"&amp;VLOOKUP($C$14,parametros!$B$26:$C$33,2,0)-1+MATCH($G$14,parametros!$E$6:$E$10,0)),""),IFERROR(INDIRECT("'"&amp;TEXT($D48,"mmm")&amp;YEAR($D48)&amp;"'!"&amp;"F"&amp;VLOOKUP($C$14,parametros!$B$37:$C$41,2,0)-1+MATCH($G$14,parametros!$E$6:$E$10,0)),""))</f>
        <v/>
      </c>
      <c r="AO48" s="27" t="str">
        <f ca="1">IF($D48&gt;=DATE(2022,7,1),IFERROR(INDIRECT("'"&amp;TEXT($D48,"mmm")&amp;YEAR($D48)&amp;"'!"&amp;"G"&amp;VLOOKUP($C$14,parametros!$B$26:$C$33,2,0)-1+MATCH($G$14,parametros!$E$6:$E$10,0)),""),IFERROR(INDIRECT("'"&amp;TEXT($D48,"mmm")&amp;YEAR($D48)&amp;"'!"&amp;"G"&amp;VLOOKUP($C$14,parametros!$B$37:$C$41,2,0)-1+MATCH($G$14,parametros!$E$6:$E$10,0)),""))</f>
        <v/>
      </c>
      <c r="AP48" s="27" t="str">
        <f ca="1">IF($D48&gt;=DATE(2022,7,1),IFERROR(INDIRECT("'"&amp;TEXT($D48,"mmm")&amp;YEAR($D48)&amp;"'!"&amp;"H"&amp;VLOOKUP($C$14,parametros!$B$26:$C$33,2,0)-1+MATCH($G$14,parametros!$E$6:$E$10,0)),""),IFERROR(INDIRECT("'"&amp;TEXT($D48,"mmm")&amp;YEAR($D48)&amp;"'!"&amp;"H"&amp;VLOOKUP($C$14,parametros!$B$37:$C$41,2,0)-1+MATCH($G$14,parametros!$E$6:$E$10,0)),""))</f>
        <v/>
      </c>
      <c r="AQ48" s="27" t="str">
        <f ca="1">IF($D48&gt;=DATE(2022,7,1),IFERROR(INDIRECT("'"&amp;TEXT($D48,"mmm")&amp;YEAR($D48)&amp;"'!"&amp;"I"&amp;VLOOKUP($C$14,parametros!$B$26:$C$33,2,0)-1+MATCH($G$14,parametros!$E$6:$E$10,0)),""),IFERROR(INDIRECT("'"&amp;TEXT($D48,"mmm")&amp;YEAR($D48)&amp;"'!"&amp;"I"&amp;VLOOKUP($C$14,parametros!$B$37:$C$41,2,0)-1+MATCH($G$14,parametros!$E$6:$E$10,0)),""))</f>
        <v/>
      </c>
      <c r="AR48" s="27" t="str">
        <f ca="1">IF($D48&gt;=DATE(2022,7,1),IFERROR(INDIRECT("'"&amp;TEXT($D48,"mmm")&amp;YEAR($D48)&amp;"'!"&amp;"J"&amp;VLOOKUP($C$14,parametros!$B$26:$C$33,2,0)-1+MATCH($G$14,parametros!$E$6:$E$10,0)),""),IFERROR(INDIRECT("'"&amp;TEXT($D48,"mmm")&amp;YEAR($D48)&amp;"'!"&amp;"J"&amp;VLOOKUP($C$14,parametros!$B$37:$C$41,2,0)-1+MATCH($G$14,parametros!$E$6:$E$10,0)),""))</f>
        <v/>
      </c>
      <c r="AS48" s="27" t="str">
        <f ca="1">IF($D48&gt;=DATE(2022,7,1),IFERROR(INDIRECT("'"&amp;TEXT($D48,"mmm")&amp;YEAR($D48)&amp;"'!"&amp;"K"&amp;VLOOKUP($C$14,parametros!$B$26:$C$33,2,0)-1+MATCH($G$14,parametros!$E$6:$E$10,0)),""),IFERROR(INDIRECT("'"&amp;TEXT($D48,"mmm")&amp;YEAR($D48)&amp;"'!"&amp;"K"&amp;VLOOKUP($C$14,parametros!$B$37:$C$41,2,0)-1+MATCH($G$14,parametros!$E$6:$E$10,0)),""))</f>
        <v/>
      </c>
      <c r="AT48" s="27" t="str">
        <f ca="1">IF($D48&gt;=DATE(2022,7,1),IFERROR(INDIRECT("'"&amp;TEXT($D48,"mmm")&amp;YEAR($D48)&amp;"'!"&amp;"L"&amp;VLOOKUP($C$14,parametros!$B$26:$C$33,2,0)-1+MATCH($G$14,parametros!$E$6:$E$10,0)),""),IFERROR(INDIRECT("'"&amp;TEXT($D48,"mmm")&amp;YEAR($D48)&amp;"'!"&amp;"L"&amp;VLOOKUP($C$14,parametros!$B$37:$C$41,2,0)-1+MATCH($G$14,parametros!$E$6:$E$10,0)),""))</f>
        <v/>
      </c>
      <c r="AU48" s="27" t="str">
        <f ca="1">IF($D48&gt;=DATE(2022,7,1),IFERROR(INDIRECT("'"&amp;TEXT($D48,"mmm")&amp;YEAR($D48)&amp;"'!"&amp;"M"&amp;VLOOKUP($C$14,parametros!$B$26:$C$33,2,0)-1+MATCH($G$14,parametros!$E$6:$E$10,0)),""),IFERROR(INDIRECT("'"&amp;TEXT($D48,"mmm")&amp;YEAR($D48)&amp;"'!"&amp;"M"&amp;VLOOKUP($C$14,parametros!$B$37:$C$41,2,0)-1+MATCH($G$14,parametros!$E$6:$E$10,0)),""))</f>
        <v/>
      </c>
      <c r="AV48" s="27" t="str">
        <f ca="1">IF($D48&gt;=DATE(2022,7,1),IFERROR(INDIRECT("'"&amp;TEXT($D48,"mmm")&amp;YEAR($D48)&amp;"'!"&amp;"N"&amp;VLOOKUP($C$14,parametros!$B$26:$C$33,2,0)-1+MATCH($G$14,parametros!$E$6:$E$10,0)),""),IFERROR(INDIRECT("'"&amp;TEXT($D48,"mmm")&amp;YEAR($D48)&amp;"'!"&amp;"N"&amp;VLOOKUP($C$14,parametros!$B$37:$C$41,2,0)-1+MATCH($G$14,parametros!$E$6:$E$10,0)),""))</f>
        <v/>
      </c>
      <c r="AW48" s="50"/>
      <c r="AX48" s="51"/>
      <c r="AY48" s="50"/>
      <c r="AZ48" s="50"/>
      <c r="BA48" s="50"/>
      <c r="BB48" s="50"/>
      <c r="BC48" s="51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</row>
    <row r="49" spans="4:89" ht="15.75" thickBot="1" x14ac:dyDescent="0.3">
      <c r="D49" s="25">
        <f t="shared" si="47"/>
        <v>47178</v>
      </c>
      <c r="E49" s="54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1"/>
      <c r="AD49" s="27"/>
      <c r="AE49" s="27"/>
      <c r="AF49" s="27"/>
      <c r="AG49" s="27"/>
      <c r="AH49" s="27"/>
      <c r="AI49" s="50"/>
      <c r="AJ49" s="50"/>
      <c r="AK49" s="50"/>
      <c r="AL49" s="27" t="str">
        <f ca="1">IF($D49&gt;=DATE(2022,7,1),IFERROR(INDIRECT("'"&amp;TEXT($D49,"mmm")&amp;YEAR($D49)&amp;"'!"&amp;"C"&amp;VLOOKUP($C$14,parametros!$B$26:$C$33,2,0)-1+MATCH($G$14,parametros!$E$6:$E$10,0)),""),IFERROR(INDIRECT("'"&amp;TEXT($D49,"mmm")&amp;YEAR($D49)&amp;"'!"&amp;"C"&amp;VLOOKUP($C$14,parametros!$B$37:$C$41,2,0)-1+MATCH($G$14,parametros!$E$6:$E$10,0)),""))</f>
        <v/>
      </c>
      <c r="AM49" s="27" t="str">
        <f ca="1">IF($D49&gt;=DATE(2022,7,1),IFERROR(INDIRECT("'"&amp;TEXT($D49,"mmm")&amp;YEAR($D49)&amp;"'!"&amp;"D"&amp;VLOOKUP($C$14,parametros!$B$26:$C$33,2,0)-1+MATCH($G$14,parametros!$E$6:$E$10,0)),""),IFERROR(INDIRECT("'"&amp;TEXT($D49,"mmm")&amp;YEAR($D49)&amp;"'!"&amp;"D"&amp;VLOOKUP($C$14,parametros!$B$37:$C$41,2,0)-1+MATCH($G$14,parametros!$E$6:$E$10,0)),""))</f>
        <v/>
      </c>
      <c r="AN49" s="27" t="str">
        <f ca="1">IF($D49&gt;=DATE(2022,7,1),IFERROR(INDIRECT("'"&amp;TEXT($D49,"mmm")&amp;YEAR($D49)&amp;"'!"&amp;"E"&amp;VLOOKUP($C$14,parametros!$B$26:$C$33,2,0)-1+MATCH($G$14,parametros!$E$6:$E$10,0)),""),IFERROR(INDIRECT("'"&amp;TEXT($D49,"mmm")&amp;YEAR($D49)&amp;"'!"&amp;"E"&amp;VLOOKUP($C$14,parametros!$B$37:$C$41,2,0)-1+MATCH($G$14,parametros!$E$6:$E$10,0)),""))</f>
        <v/>
      </c>
      <c r="AO49" s="27" t="str">
        <f ca="1">IF($D49&gt;=DATE(2022,7,1),IFERROR(INDIRECT("'"&amp;TEXT($D49,"mmm")&amp;YEAR($D49)&amp;"'!"&amp;"F"&amp;VLOOKUP($C$14,parametros!$B$26:$C$33,2,0)-1+MATCH($G$14,parametros!$E$6:$E$10,0)),""),IFERROR(INDIRECT("'"&amp;TEXT($D49,"mmm")&amp;YEAR($D49)&amp;"'!"&amp;"F"&amp;VLOOKUP($C$14,parametros!$B$37:$C$41,2,0)-1+MATCH($G$14,parametros!$E$6:$E$10,0)),""))</f>
        <v/>
      </c>
      <c r="AP49" s="27" t="str">
        <f ca="1">IF($D49&gt;=DATE(2022,7,1),IFERROR(INDIRECT("'"&amp;TEXT($D49,"mmm")&amp;YEAR($D49)&amp;"'!"&amp;"G"&amp;VLOOKUP($C$14,parametros!$B$26:$C$33,2,0)-1+MATCH($G$14,parametros!$E$6:$E$10,0)),""),IFERROR(INDIRECT("'"&amp;TEXT($D49,"mmm")&amp;YEAR($D49)&amp;"'!"&amp;"G"&amp;VLOOKUP($C$14,parametros!$B$37:$C$41,2,0)-1+MATCH($G$14,parametros!$E$6:$E$10,0)),""))</f>
        <v/>
      </c>
      <c r="AQ49" s="27" t="str">
        <f ca="1">IF($D49&gt;=DATE(2022,7,1),IFERROR(INDIRECT("'"&amp;TEXT($D49,"mmm")&amp;YEAR($D49)&amp;"'!"&amp;"H"&amp;VLOOKUP($C$14,parametros!$B$26:$C$33,2,0)-1+MATCH($G$14,parametros!$E$6:$E$10,0)),""),IFERROR(INDIRECT("'"&amp;TEXT($D49,"mmm")&amp;YEAR($D49)&amp;"'!"&amp;"H"&amp;VLOOKUP($C$14,parametros!$B$37:$C$41,2,0)-1+MATCH($G$14,parametros!$E$6:$E$10,0)),""))</f>
        <v/>
      </c>
      <c r="AR49" s="27" t="str">
        <f ca="1">IF($D49&gt;=DATE(2022,7,1),IFERROR(INDIRECT("'"&amp;TEXT($D49,"mmm")&amp;YEAR($D49)&amp;"'!"&amp;"I"&amp;VLOOKUP($C$14,parametros!$B$26:$C$33,2,0)-1+MATCH($G$14,parametros!$E$6:$E$10,0)),""),IFERROR(INDIRECT("'"&amp;TEXT($D49,"mmm")&amp;YEAR($D49)&amp;"'!"&amp;"I"&amp;VLOOKUP($C$14,parametros!$B$37:$C$41,2,0)-1+MATCH($G$14,parametros!$E$6:$E$10,0)),""))</f>
        <v/>
      </c>
      <c r="AS49" s="27" t="str">
        <f ca="1">IF($D49&gt;=DATE(2022,7,1),IFERROR(INDIRECT("'"&amp;TEXT($D49,"mmm")&amp;YEAR($D49)&amp;"'!"&amp;"J"&amp;VLOOKUP($C$14,parametros!$B$26:$C$33,2,0)-1+MATCH($G$14,parametros!$E$6:$E$10,0)),""),IFERROR(INDIRECT("'"&amp;TEXT($D49,"mmm")&amp;YEAR($D49)&amp;"'!"&amp;"J"&amp;VLOOKUP($C$14,parametros!$B$37:$C$41,2,0)-1+MATCH($G$14,parametros!$E$6:$E$10,0)),""))</f>
        <v/>
      </c>
      <c r="AT49" s="27" t="str">
        <f ca="1">IF($D49&gt;=DATE(2022,7,1),IFERROR(INDIRECT("'"&amp;TEXT($D49,"mmm")&amp;YEAR($D49)&amp;"'!"&amp;"K"&amp;VLOOKUP($C$14,parametros!$B$26:$C$33,2,0)-1+MATCH($G$14,parametros!$E$6:$E$10,0)),""),IFERROR(INDIRECT("'"&amp;TEXT($D49,"mmm")&amp;YEAR($D49)&amp;"'!"&amp;"K"&amp;VLOOKUP($C$14,parametros!$B$37:$C$41,2,0)-1+MATCH($G$14,parametros!$E$6:$E$10,0)),""))</f>
        <v/>
      </c>
      <c r="AU49" s="27" t="str">
        <f ca="1">IF($D49&gt;=DATE(2022,7,1),IFERROR(INDIRECT("'"&amp;TEXT($D49,"mmm")&amp;YEAR($D49)&amp;"'!"&amp;"L"&amp;VLOOKUP($C$14,parametros!$B$26:$C$33,2,0)-1+MATCH($G$14,parametros!$E$6:$E$10,0)),""),IFERROR(INDIRECT("'"&amp;TEXT($D49,"mmm")&amp;YEAR($D49)&amp;"'!"&amp;"L"&amp;VLOOKUP($C$14,parametros!$B$37:$C$41,2,0)-1+MATCH($G$14,parametros!$E$6:$E$10,0)),""))</f>
        <v/>
      </c>
      <c r="AV49" s="27" t="str">
        <f ca="1">IF($D49&gt;=DATE(2022,7,1),IFERROR(INDIRECT("'"&amp;TEXT($D49,"mmm")&amp;YEAR($D49)&amp;"'!"&amp;"M"&amp;VLOOKUP($C$14,parametros!$B$26:$C$33,2,0)-1+MATCH($G$14,parametros!$E$6:$E$10,0)),""),IFERROR(INDIRECT("'"&amp;TEXT($D49,"mmm")&amp;YEAR($D49)&amp;"'!"&amp;"M"&amp;VLOOKUP($C$14,parametros!$B$37:$C$41,2,0)-1+MATCH($G$14,parametros!$E$6:$E$10,0)),""))</f>
        <v/>
      </c>
      <c r="AW49" s="27" t="str">
        <f ca="1">IF($D49&gt;=DATE(2022,7,1),IFERROR(INDIRECT("'"&amp;TEXT($D49,"mmm")&amp;YEAR($D49)&amp;"'!"&amp;"N"&amp;VLOOKUP($C$14,parametros!$B$26:$C$33,2,0)-1+MATCH($G$14,parametros!$E$6:$E$10,0)),""),IFERROR(INDIRECT("'"&amp;TEXT($D49,"mmm")&amp;YEAR($D49)&amp;"'!"&amp;"N"&amp;VLOOKUP($C$14,parametros!$B$37:$C$41,2,0)-1+MATCH($G$14,parametros!$E$6:$E$10,0)),""))</f>
        <v/>
      </c>
      <c r="AX49" s="51"/>
      <c r="AY49" s="50"/>
      <c r="AZ49" s="50"/>
      <c r="BA49" s="50"/>
      <c r="BB49" s="50"/>
      <c r="BC49" s="51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</row>
    <row r="50" spans="4:89" ht="15.75" thickBot="1" x14ac:dyDescent="0.3">
      <c r="D50" s="25">
        <f t="shared" si="47"/>
        <v>47209</v>
      </c>
      <c r="E50" s="54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1"/>
      <c r="AD50" s="27"/>
      <c r="AE50" s="27"/>
      <c r="AF50" s="27"/>
      <c r="AG50" s="27"/>
      <c r="AH50" s="27"/>
      <c r="AI50" s="50"/>
      <c r="AJ50" s="50"/>
      <c r="AK50" s="50"/>
      <c r="AL50" s="50"/>
      <c r="AM50" s="27" t="str">
        <f ca="1">IF($D50&gt;=DATE(2022,7,1),IFERROR(INDIRECT("'"&amp;TEXT($D50,"mmm")&amp;YEAR($D50)&amp;"'!"&amp;"C"&amp;VLOOKUP($C$14,parametros!$B$26:$C$33,2,0)-1+MATCH($G$14,parametros!$E$6:$E$10,0)),""),IFERROR(INDIRECT("'"&amp;TEXT($D50,"mmm")&amp;YEAR($D50)&amp;"'!"&amp;"C"&amp;VLOOKUP($C$14,parametros!$B$37:$C$41,2,0)-1+MATCH($G$14,parametros!$E$6:$E$10,0)),""))</f>
        <v/>
      </c>
      <c r="AN50" s="27" t="str">
        <f ca="1">IF($D50&gt;=DATE(2022,7,1),IFERROR(INDIRECT("'"&amp;TEXT($D50,"mmm")&amp;YEAR($D50)&amp;"'!"&amp;"D"&amp;VLOOKUP($C$14,parametros!$B$26:$C$33,2,0)-1+MATCH($G$14,parametros!$E$6:$E$10,0)),""),IFERROR(INDIRECT("'"&amp;TEXT($D50,"mmm")&amp;YEAR($D50)&amp;"'!"&amp;"D"&amp;VLOOKUP($C$14,parametros!$B$37:$C$41,2,0)-1+MATCH($G$14,parametros!$E$6:$E$10,0)),""))</f>
        <v/>
      </c>
      <c r="AO50" s="27" t="str">
        <f ca="1">IF($D50&gt;=DATE(2022,7,1),IFERROR(INDIRECT("'"&amp;TEXT($D50,"mmm")&amp;YEAR($D50)&amp;"'!"&amp;"E"&amp;VLOOKUP($C$14,parametros!$B$26:$C$33,2,0)-1+MATCH($G$14,parametros!$E$6:$E$10,0)),""),IFERROR(INDIRECT("'"&amp;TEXT($D50,"mmm")&amp;YEAR($D50)&amp;"'!"&amp;"E"&amp;VLOOKUP($C$14,parametros!$B$37:$C$41,2,0)-1+MATCH($G$14,parametros!$E$6:$E$10,0)),""))</f>
        <v/>
      </c>
      <c r="AP50" s="27" t="str">
        <f ca="1">IF($D50&gt;=DATE(2022,7,1),IFERROR(INDIRECT("'"&amp;TEXT($D50,"mmm")&amp;YEAR($D50)&amp;"'!"&amp;"F"&amp;VLOOKUP($C$14,parametros!$B$26:$C$33,2,0)-1+MATCH($G$14,parametros!$E$6:$E$10,0)),""),IFERROR(INDIRECT("'"&amp;TEXT($D50,"mmm")&amp;YEAR($D50)&amp;"'!"&amp;"F"&amp;VLOOKUP($C$14,parametros!$B$37:$C$41,2,0)-1+MATCH($G$14,parametros!$E$6:$E$10,0)),""))</f>
        <v/>
      </c>
      <c r="AQ50" s="27" t="str">
        <f ca="1">IF($D50&gt;=DATE(2022,7,1),IFERROR(INDIRECT("'"&amp;TEXT($D50,"mmm")&amp;YEAR($D50)&amp;"'!"&amp;"G"&amp;VLOOKUP($C$14,parametros!$B$26:$C$33,2,0)-1+MATCH($G$14,parametros!$E$6:$E$10,0)),""),IFERROR(INDIRECT("'"&amp;TEXT($D50,"mmm")&amp;YEAR($D50)&amp;"'!"&amp;"G"&amp;VLOOKUP($C$14,parametros!$B$37:$C$41,2,0)-1+MATCH($G$14,parametros!$E$6:$E$10,0)),""))</f>
        <v/>
      </c>
      <c r="AR50" s="27" t="str">
        <f ca="1">IF($D50&gt;=DATE(2022,7,1),IFERROR(INDIRECT("'"&amp;TEXT($D50,"mmm")&amp;YEAR($D50)&amp;"'!"&amp;"H"&amp;VLOOKUP($C$14,parametros!$B$26:$C$33,2,0)-1+MATCH($G$14,parametros!$E$6:$E$10,0)),""),IFERROR(INDIRECT("'"&amp;TEXT($D50,"mmm")&amp;YEAR($D50)&amp;"'!"&amp;"H"&amp;VLOOKUP($C$14,parametros!$B$37:$C$41,2,0)-1+MATCH($G$14,parametros!$E$6:$E$10,0)),""))</f>
        <v/>
      </c>
      <c r="AS50" s="27" t="str">
        <f ca="1">IF($D50&gt;=DATE(2022,7,1),IFERROR(INDIRECT("'"&amp;TEXT($D50,"mmm")&amp;YEAR($D50)&amp;"'!"&amp;"I"&amp;VLOOKUP($C$14,parametros!$B$26:$C$33,2,0)-1+MATCH($G$14,parametros!$E$6:$E$10,0)),""),IFERROR(INDIRECT("'"&amp;TEXT($D50,"mmm")&amp;YEAR($D50)&amp;"'!"&amp;"I"&amp;VLOOKUP($C$14,parametros!$B$37:$C$41,2,0)-1+MATCH($G$14,parametros!$E$6:$E$10,0)),""))</f>
        <v/>
      </c>
      <c r="AT50" s="27" t="str">
        <f ca="1">IF($D50&gt;=DATE(2022,7,1),IFERROR(INDIRECT("'"&amp;TEXT($D50,"mmm")&amp;YEAR($D50)&amp;"'!"&amp;"J"&amp;VLOOKUP($C$14,parametros!$B$26:$C$33,2,0)-1+MATCH($G$14,parametros!$E$6:$E$10,0)),""),IFERROR(INDIRECT("'"&amp;TEXT($D50,"mmm")&amp;YEAR($D50)&amp;"'!"&amp;"J"&amp;VLOOKUP($C$14,parametros!$B$37:$C$41,2,0)-1+MATCH($G$14,parametros!$E$6:$E$10,0)),""))</f>
        <v/>
      </c>
      <c r="AU50" s="27" t="str">
        <f ca="1">IF($D50&gt;=DATE(2022,7,1),IFERROR(INDIRECT("'"&amp;TEXT($D50,"mmm")&amp;YEAR($D50)&amp;"'!"&amp;"K"&amp;VLOOKUP($C$14,parametros!$B$26:$C$33,2,0)-1+MATCH($G$14,parametros!$E$6:$E$10,0)),""),IFERROR(INDIRECT("'"&amp;TEXT($D50,"mmm")&amp;YEAR($D50)&amp;"'!"&amp;"K"&amp;VLOOKUP($C$14,parametros!$B$37:$C$41,2,0)-1+MATCH($G$14,parametros!$E$6:$E$10,0)),""))</f>
        <v/>
      </c>
      <c r="AV50" s="27" t="str">
        <f ca="1">IF($D50&gt;=DATE(2022,7,1),IFERROR(INDIRECT("'"&amp;TEXT($D50,"mmm")&amp;YEAR($D50)&amp;"'!"&amp;"L"&amp;VLOOKUP($C$14,parametros!$B$26:$C$33,2,0)-1+MATCH($G$14,parametros!$E$6:$E$10,0)),""),IFERROR(INDIRECT("'"&amp;TEXT($D50,"mmm")&amp;YEAR($D50)&amp;"'!"&amp;"L"&amp;VLOOKUP($C$14,parametros!$B$37:$C$41,2,0)-1+MATCH($G$14,parametros!$E$6:$E$10,0)),""))</f>
        <v/>
      </c>
      <c r="AW50" s="27" t="str">
        <f ca="1">IF($D50&gt;=DATE(2022,7,1),IFERROR(INDIRECT("'"&amp;TEXT($D50,"mmm")&amp;YEAR($D50)&amp;"'!"&amp;"M"&amp;VLOOKUP($C$14,parametros!$B$26:$C$33,2,0)-1+MATCH($G$14,parametros!$E$6:$E$10,0)),""),IFERROR(INDIRECT("'"&amp;TEXT($D50,"mmm")&amp;YEAR($D50)&amp;"'!"&amp;"M"&amp;VLOOKUP($C$14,parametros!$B$37:$C$41,2,0)-1+MATCH($G$14,parametros!$E$6:$E$10,0)),""))</f>
        <v/>
      </c>
      <c r="AX50" s="27" t="str">
        <f ca="1">IF($D50&gt;=DATE(2022,7,1),IFERROR(INDIRECT("'"&amp;TEXT($D50,"mmm")&amp;YEAR($D50)&amp;"'!"&amp;"N"&amp;VLOOKUP($C$14,parametros!$B$26:$C$33,2,0)-1+MATCH($G$14,parametros!$E$6:$E$10,0)),""),IFERROR(INDIRECT("'"&amp;TEXT($D50,"mmm")&amp;YEAR($D50)&amp;"'!"&amp;"N"&amp;VLOOKUP($C$14,parametros!$B$37:$C$41,2,0)-1+MATCH($G$14,parametros!$E$6:$E$10,0)),""))</f>
        <v/>
      </c>
      <c r="AY50" s="50"/>
      <c r="AZ50" s="50"/>
      <c r="BA50" s="50"/>
      <c r="BB50" s="50"/>
      <c r="BC50" s="51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</row>
    <row r="51" spans="4:89" ht="15.75" thickBot="1" x14ac:dyDescent="0.3">
      <c r="D51" s="25">
        <f t="shared" si="47"/>
        <v>47239</v>
      </c>
      <c r="E51" s="54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1"/>
      <c r="AD51" s="27"/>
      <c r="AE51" s="27"/>
      <c r="AF51" s="27"/>
      <c r="AG51" s="27"/>
      <c r="AH51" s="27"/>
      <c r="AI51" s="50"/>
      <c r="AJ51" s="50"/>
      <c r="AK51" s="50"/>
      <c r="AL51" s="50"/>
      <c r="AM51" s="50"/>
      <c r="AN51" s="27" t="str">
        <f ca="1">IF($D51&gt;=DATE(2022,7,1),IFERROR(INDIRECT("'"&amp;TEXT($D51,"mmm")&amp;YEAR($D51)&amp;"'!"&amp;"C"&amp;VLOOKUP($C$14,parametros!$B$26:$C$33,2,0)-1+MATCH($G$14,parametros!$E$6:$E$10,0)),""),IFERROR(INDIRECT("'"&amp;TEXT($D51,"mmm")&amp;YEAR($D51)&amp;"'!"&amp;"C"&amp;VLOOKUP($C$14,parametros!$B$37:$C$41,2,0)-1+MATCH($G$14,parametros!$E$6:$E$10,0)),""))</f>
        <v/>
      </c>
      <c r="AO51" s="27" t="str">
        <f ca="1">IF($D51&gt;=DATE(2022,7,1),IFERROR(INDIRECT("'"&amp;TEXT($D51,"mmm")&amp;YEAR($D51)&amp;"'!"&amp;"D"&amp;VLOOKUP($C$14,parametros!$B$26:$C$33,2,0)-1+MATCH($G$14,parametros!$E$6:$E$10,0)),""),IFERROR(INDIRECT("'"&amp;TEXT($D51,"mmm")&amp;YEAR($D51)&amp;"'!"&amp;"D"&amp;VLOOKUP($C$14,parametros!$B$37:$C$41,2,0)-1+MATCH($G$14,parametros!$E$6:$E$10,0)),""))</f>
        <v/>
      </c>
      <c r="AP51" s="27" t="str">
        <f ca="1">IF($D51&gt;=DATE(2022,7,1),IFERROR(INDIRECT("'"&amp;TEXT($D51,"mmm")&amp;YEAR($D51)&amp;"'!"&amp;"E"&amp;VLOOKUP($C$14,parametros!$B$26:$C$33,2,0)-1+MATCH($G$14,parametros!$E$6:$E$10,0)),""),IFERROR(INDIRECT("'"&amp;TEXT($D51,"mmm")&amp;YEAR($D51)&amp;"'!"&amp;"E"&amp;VLOOKUP($C$14,parametros!$B$37:$C$41,2,0)-1+MATCH($G$14,parametros!$E$6:$E$10,0)),""))</f>
        <v/>
      </c>
      <c r="AQ51" s="27" t="str">
        <f ca="1">IF($D51&gt;=DATE(2022,7,1),IFERROR(INDIRECT("'"&amp;TEXT($D51,"mmm")&amp;YEAR($D51)&amp;"'!"&amp;"F"&amp;VLOOKUP($C$14,parametros!$B$26:$C$33,2,0)-1+MATCH($G$14,parametros!$E$6:$E$10,0)),""),IFERROR(INDIRECT("'"&amp;TEXT($D51,"mmm")&amp;YEAR($D51)&amp;"'!"&amp;"F"&amp;VLOOKUP($C$14,parametros!$B$37:$C$41,2,0)-1+MATCH($G$14,parametros!$E$6:$E$10,0)),""))</f>
        <v/>
      </c>
      <c r="AR51" s="27" t="str">
        <f ca="1">IF($D51&gt;=DATE(2022,7,1),IFERROR(INDIRECT("'"&amp;TEXT($D51,"mmm")&amp;YEAR($D51)&amp;"'!"&amp;"G"&amp;VLOOKUP($C$14,parametros!$B$26:$C$33,2,0)-1+MATCH($G$14,parametros!$E$6:$E$10,0)),""),IFERROR(INDIRECT("'"&amp;TEXT($D51,"mmm")&amp;YEAR($D51)&amp;"'!"&amp;"G"&amp;VLOOKUP($C$14,parametros!$B$37:$C$41,2,0)-1+MATCH($G$14,parametros!$E$6:$E$10,0)),""))</f>
        <v/>
      </c>
      <c r="AS51" s="27" t="str">
        <f ca="1">IF($D51&gt;=DATE(2022,7,1),IFERROR(INDIRECT("'"&amp;TEXT($D51,"mmm")&amp;YEAR($D51)&amp;"'!"&amp;"H"&amp;VLOOKUP($C$14,parametros!$B$26:$C$33,2,0)-1+MATCH($G$14,parametros!$E$6:$E$10,0)),""),IFERROR(INDIRECT("'"&amp;TEXT($D51,"mmm")&amp;YEAR($D51)&amp;"'!"&amp;"H"&amp;VLOOKUP($C$14,parametros!$B$37:$C$41,2,0)-1+MATCH($G$14,parametros!$E$6:$E$10,0)),""))</f>
        <v/>
      </c>
      <c r="AT51" s="27" t="str">
        <f ca="1">IF($D51&gt;=DATE(2022,7,1),IFERROR(INDIRECT("'"&amp;TEXT($D51,"mmm")&amp;YEAR($D51)&amp;"'!"&amp;"I"&amp;VLOOKUP($C$14,parametros!$B$26:$C$33,2,0)-1+MATCH($G$14,parametros!$E$6:$E$10,0)),""),IFERROR(INDIRECT("'"&amp;TEXT($D51,"mmm")&amp;YEAR($D51)&amp;"'!"&amp;"I"&amp;VLOOKUP($C$14,parametros!$B$37:$C$41,2,0)-1+MATCH($G$14,parametros!$E$6:$E$10,0)),""))</f>
        <v/>
      </c>
      <c r="AU51" s="27" t="str">
        <f ca="1">IF($D51&gt;=DATE(2022,7,1),IFERROR(INDIRECT("'"&amp;TEXT($D51,"mmm")&amp;YEAR($D51)&amp;"'!"&amp;"J"&amp;VLOOKUP($C$14,parametros!$B$26:$C$33,2,0)-1+MATCH($G$14,parametros!$E$6:$E$10,0)),""),IFERROR(INDIRECT("'"&amp;TEXT($D51,"mmm")&amp;YEAR($D51)&amp;"'!"&amp;"J"&amp;VLOOKUP($C$14,parametros!$B$37:$C$41,2,0)-1+MATCH($G$14,parametros!$E$6:$E$10,0)),""))</f>
        <v/>
      </c>
      <c r="AV51" s="27" t="str">
        <f ca="1">IF($D51&gt;=DATE(2022,7,1),IFERROR(INDIRECT("'"&amp;TEXT($D51,"mmm")&amp;YEAR($D51)&amp;"'!"&amp;"K"&amp;VLOOKUP($C$14,parametros!$B$26:$C$33,2,0)-1+MATCH($G$14,parametros!$E$6:$E$10,0)),""),IFERROR(INDIRECT("'"&amp;TEXT($D51,"mmm")&amp;YEAR($D51)&amp;"'!"&amp;"K"&amp;VLOOKUP($C$14,parametros!$B$37:$C$41,2,0)-1+MATCH($G$14,parametros!$E$6:$E$10,0)),""))</f>
        <v/>
      </c>
      <c r="AW51" s="27" t="str">
        <f ca="1">IF($D51&gt;=DATE(2022,7,1),IFERROR(INDIRECT("'"&amp;TEXT($D51,"mmm")&amp;YEAR($D51)&amp;"'!"&amp;"L"&amp;VLOOKUP($C$14,parametros!$B$26:$C$33,2,0)-1+MATCH($G$14,parametros!$E$6:$E$10,0)),""),IFERROR(INDIRECT("'"&amp;TEXT($D51,"mmm")&amp;YEAR($D51)&amp;"'!"&amp;"L"&amp;VLOOKUP($C$14,parametros!$B$37:$C$41,2,0)-1+MATCH($G$14,parametros!$E$6:$E$10,0)),""))</f>
        <v/>
      </c>
      <c r="AX51" s="27" t="str">
        <f ca="1">IF($D51&gt;=DATE(2022,7,1),IFERROR(INDIRECT("'"&amp;TEXT($D51,"mmm")&amp;YEAR($D51)&amp;"'!"&amp;"M"&amp;VLOOKUP($C$14,parametros!$B$26:$C$33,2,0)-1+MATCH($G$14,parametros!$E$6:$E$10,0)),""),IFERROR(INDIRECT("'"&amp;TEXT($D51,"mmm")&amp;YEAR($D51)&amp;"'!"&amp;"M"&amp;VLOOKUP($C$14,parametros!$B$37:$C$41,2,0)-1+MATCH($G$14,parametros!$E$6:$E$10,0)),""))</f>
        <v/>
      </c>
      <c r="AY51" s="27" t="str">
        <f ca="1">IF($D51&gt;=DATE(2022,7,1),IFERROR(INDIRECT("'"&amp;TEXT($D51,"mmm")&amp;YEAR($D51)&amp;"'!"&amp;"N"&amp;VLOOKUP($C$14,parametros!$B$26:$C$33,2,0)-1+MATCH($G$14,parametros!$E$6:$E$10,0)),""),IFERROR(INDIRECT("'"&amp;TEXT($D51,"mmm")&amp;YEAR($D51)&amp;"'!"&amp;"N"&amp;VLOOKUP($C$14,parametros!$B$37:$C$41,2,0)-1+MATCH($G$14,parametros!$E$6:$E$10,0)),""))</f>
        <v/>
      </c>
      <c r="AZ51" s="50"/>
      <c r="BA51" s="50"/>
      <c r="BB51" s="50"/>
      <c r="BC51" s="51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</row>
    <row r="52" spans="4:89" ht="15.75" thickBot="1" x14ac:dyDescent="0.3">
      <c r="D52" s="25">
        <f t="shared" si="47"/>
        <v>47270</v>
      </c>
      <c r="E52" s="54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1"/>
      <c r="AD52" s="27"/>
      <c r="AE52" s="27"/>
      <c r="AF52" s="27"/>
      <c r="AG52" s="27"/>
      <c r="AH52" s="27"/>
      <c r="AI52" s="50"/>
      <c r="AJ52" s="50"/>
      <c r="AK52" s="50"/>
      <c r="AL52" s="50"/>
      <c r="AM52" s="50"/>
      <c r="AN52" s="50"/>
      <c r="AO52" s="27" t="str">
        <f ca="1">IF($D52&gt;=DATE(2022,7,1),IFERROR(INDIRECT("'"&amp;TEXT($D52,"mmm")&amp;YEAR($D52)&amp;"'!"&amp;"C"&amp;VLOOKUP($C$14,parametros!$B$26:$C$33,2,0)-1+MATCH($G$14,parametros!$E$6:$E$10,0)),""),IFERROR(INDIRECT("'"&amp;TEXT($D52,"mmm")&amp;YEAR($D52)&amp;"'!"&amp;"C"&amp;VLOOKUP($C$14,parametros!$B$37:$C$41,2,0)-1+MATCH($G$14,parametros!$E$6:$E$10,0)),""))</f>
        <v/>
      </c>
      <c r="AP52" s="27" t="str">
        <f ca="1">IF($D52&gt;=DATE(2022,7,1),IFERROR(INDIRECT("'"&amp;TEXT($D52,"mmm")&amp;YEAR($D52)&amp;"'!"&amp;"D"&amp;VLOOKUP($C$14,parametros!$B$26:$C$33,2,0)-1+MATCH($G$14,parametros!$E$6:$E$10,0)),""),IFERROR(INDIRECT("'"&amp;TEXT($D52,"mmm")&amp;YEAR($D52)&amp;"'!"&amp;"D"&amp;VLOOKUP($C$14,parametros!$B$37:$C$41,2,0)-1+MATCH($G$14,parametros!$E$6:$E$10,0)),""))</f>
        <v/>
      </c>
      <c r="AQ52" s="27" t="str">
        <f ca="1">IF($D52&gt;=DATE(2022,7,1),IFERROR(INDIRECT("'"&amp;TEXT($D52,"mmm")&amp;YEAR($D52)&amp;"'!"&amp;"E"&amp;VLOOKUP($C$14,parametros!$B$26:$C$33,2,0)-1+MATCH($G$14,parametros!$E$6:$E$10,0)),""),IFERROR(INDIRECT("'"&amp;TEXT($D52,"mmm")&amp;YEAR($D52)&amp;"'!"&amp;"E"&amp;VLOOKUP($C$14,parametros!$B$37:$C$41,2,0)-1+MATCH($G$14,parametros!$E$6:$E$10,0)),""))</f>
        <v/>
      </c>
      <c r="AR52" s="27" t="str">
        <f ca="1">IF($D52&gt;=DATE(2022,7,1),IFERROR(INDIRECT("'"&amp;TEXT($D52,"mmm")&amp;YEAR($D52)&amp;"'!"&amp;"F"&amp;VLOOKUP($C$14,parametros!$B$26:$C$33,2,0)-1+MATCH($G$14,parametros!$E$6:$E$10,0)),""),IFERROR(INDIRECT("'"&amp;TEXT($D52,"mmm")&amp;YEAR($D52)&amp;"'!"&amp;"F"&amp;VLOOKUP($C$14,parametros!$B$37:$C$41,2,0)-1+MATCH($G$14,parametros!$E$6:$E$10,0)),""))</f>
        <v/>
      </c>
      <c r="AS52" s="27" t="str">
        <f ca="1">IF($D52&gt;=DATE(2022,7,1),IFERROR(INDIRECT("'"&amp;TEXT($D52,"mmm")&amp;YEAR($D52)&amp;"'!"&amp;"G"&amp;VLOOKUP($C$14,parametros!$B$26:$C$33,2,0)-1+MATCH($G$14,parametros!$E$6:$E$10,0)),""),IFERROR(INDIRECT("'"&amp;TEXT($D52,"mmm")&amp;YEAR($D52)&amp;"'!"&amp;"G"&amp;VLOOKUP($C$14,parametros!$B$37:$C$41,2,0)-1+MATCH($G$14,parametros!$E$6:$E$10,0)),""))</f>
        <v/>
      </c>
      <c r="AT52" s="27" t="str">
        <f ca="1">IF($D52&gt;=DATE(2022,7,1),IFERROR(INDIRECT("'"&amp;TEXT($D52,"mmm")&amp;YEAR($D52)&amp;"'!"&amp;"H"&amp;VLOOKUP($C$14,parametros!$B$26:$C$33,2,0)-1+MATCH($G$14,parametros!$E$6:$E$10,0)),""),IFERROR(INDIRECT("'"&amp;TEXT($D52,"mmm")&amp;YEAR($D52)&amp;"'!"&amp;"H"&amp;VLOOKUP($C$14,parametros!$B$37:$C$41,2,0)-1+MATCH($G$14,parametros!$E$6:$E$10,0)),""))</f>
        <v/>
      </c>
      <c r="AU52" s="27" t="str">
        <f ca="1">IF($D52&gt;=DATE(2022,7,1),IFERROR(INDIRECT("'"&amp;TEXT($D52,"mmm")&amp;YEAR($D52)&amp;"'!"&amp;"I"&amp;VLOOKUP($C$14,parametros!$B$26:$C$33,2,0)-1+MATCH($G$14,parametros!$E$6:$E$10,0)),""),IFERROR(INDIRECT("'"&amp;TEXT($D52,"mmm")&amp;YEAR($D52)&amp;"'!"&amp;"I"&amp;VLOOKUP($C$14,parametros!$B$37:$C$41,2,0)-1+MATCH($G$14,parametros!$E$6:$E$10,0)),""))</f>
        <v/>
      </c>
      <c r="AV52" s="27" t="str">
        <f ca="1">IF($D52&gt;=DATE(2022,7,1),IFERROR(INDIRECT("'"&amp;TEXT($D52,"mmm")&amp;YEAR($D52)&amp;"'!"&amp;"J"&amp;VLOOKUP($C$14,parametros!$B$26:$C$33,2,0)-1+MATCH($G$14,parametros!$E$6:$E$10,0)),""),IFERROR(INDIRECT("'"&amp;TEXT($D52,"mmm")&amp;YEAR($D52)&amp;"'!"&amp;"J"&amp;VLOOKUP($C$14,parametros!$B$37:$C$41,2,0)-1+MATCH($G$14,parametros!$E$6:$E$10,0)),""))</f>
        <v/>
      </c>
      <c r="AW52" s="27" t="str">
        <f ca="1">IF($D52&gt;=DATE(2022,7,1),IFERROR(INDIRECT("'"&amp;TEXT($D52,"mmm")&amp;YEAR($D52)&amp;"'!"&amp;"K"&amp;VLOOKUP($C$14,parametros!$B$26:$C$33,2,0)-1+MATCH($G$14,parametros!$E$6:$E$10,0)),""),IFERROR(INDIRECT("'"&amp;TEXT($D52,"mmm")&amp;YEAR($D52)&amp;"'!"&amp;"K"&amp;VLOOKUP($C$14,parametros!$B$37:$C$41,2,0)-1+MATCH($G$14,parametros!$E$6:$E$10,0)),""))</f>
        <v/>
      </c>
      <c r="AX52" s="27" t="str">
        <f ca="1">IF($D52&gt;=DATE(2022,7,1),IFERROR(INDIRECT("'"&amp;TEXT($D52,"mmm")&amp;YEAR($D52)&amp;"'!"&amp;"L"&amp;VLOOKUP($C$14,parametros!$B$26:$C$33,2,0)-1+MATCH($G$14,parametros!$E$6:$E$10,0)),""),IFERROR(INDIRECT("'"&amp;TEXT($D52,"mmm")&amp;YEAR($D52)&amp;"'!"&amp;"L"&amp;VLOOKUP($C$14,parametros!$B$37:$C$41,2,0)-1+MATCH($G$14,parametros!$E$6:$E$10,0)),""))</f>
        <v/>
      </c>
      <c r="AY52" s="27" t="str">
        <f ca="1">IF($D52&gt;=DATE(2022,7,1),IFERROR(INDIRECT("'"&amp;TEXT($D52,"mmm")&amp;YEAR($D52)&amp;"'!"&amp;"M"&amp;VLOOKUP($C$14,parametros!$B$26:$C$33,2,0)-1+MATCH($G$14,parametros!$E$6:$E$10,0)),""),IFERROR(INDIRECT("'"&amp;TEXT($D52,"mmm")&amp;YEAR($D52)&amp;"'!"&amp;"M"&amp;VLOOKUP($C$14,parametros!$B$37:$C$41,2,0)-1+MATCH($G$14,parametros!$E$6:$E$10,0)),""))</f>
        <v/>
      </c>
      <c r="AZ52" s="27" t="str">
        <f ca="1">IF($D52&gt;=DATE(2022,7,1),IFERROR(INDIRECT("'"&amp;TEXT($D52,"mmm")&amp;YEAR($D52)&amp;"'!"&amp;"N"&amp;VLOOKUP($C$14,parametros!$B$26:$C$33,2,0)-1+MATCH($G$14,parametros!$E$6:$E$10,0)),""),IFERROR(INDIRECT("'"&amp;TEXT($D52,"mmm")&amp;YEAR($D52)&amp;"'!"&amp;"N"&amp;VLOOKUP($C$14,parametros!$B$37:$C$41,2,0)-1+MATCH($G$14,parametros!$E$6:$E$10,0)),""))</f>
        <v/>
      </c>
      <c r="BA52" s="50"/>
      <c r="BB52" s="50"/>
      <c r="BC52" s="51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</row>
    <row r="53" spans="4:89" ht="15.75" thickBot="1" x14ac:dyDescent="0.3">
      <c r="D53" s="25">
        <f t="shared" si="47"/>
        <v>47300</v>
      </c>
      <c r="E53" s="54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  <c r="AD53" s="27"/>
      <c r="AE53" s="27"/>
      <c r="AF53" s="27"/>
      <c r="AG53" s="27"/>
      <c r="AH53" s="27"/>
      <c r="AI53" s="50"/>
      <c r="AJ53" s="50"/>
      <c r="AK53" s="50"/>
      <c r="AL53" s="50"/>
      <c r="AM53" s="50"/>
      <c r="AN53" s="50"/>
      <c r="AO53" s="50"/>
      <c r="AP53" s="27" t="str">
        <f ca="1">IF($D53&gt;=DATE(2022,7,1),IFERROR(INDIRECT("'"&amp;TEXT($D53,"mmm")&amp;YEAR($D53)&amp;"'!"&amp;"C"&amp;VLOOKUP($C$14,parametros!$B$26:$C$33,2,0)-1+MATCH($G$14,parametros!$E$6:$E$10,0)),""),IFERROR(INDIRECT("'"&amp;TEXT($D53,"mmm")&amp;YEAR($D53)&amp;"'!"&amp;"C"&amp;VLOOKUP($C$14,parametros!$B$37:$C$41,2,0)-1+MATCH($G$14,parametros!$E$6:$E$10,0)),""))</f>
        <v/>
      </c>
      <c r="AQ53" s="27" t="str">
        <f ca="1">IF($D53&gt;=DATE(2022,7,1),IFERROR(INDIRECT("'"&amp;TEXT($D53,"mmm")&amp;YEAR($D53)&amp;"'!"&amp;"D"&amp;VLOOKUP($C$14,parametros!$B$26:$C$33,2,0)-1+MATCH($G$14,parametros!$E$6:$E$10,0)),""),IFERROR(INDIRECT("'"&amp;TEXT($D53,"mmm")&amp;YEAR($D53)&amp;"'!"&amp;"D"&amp;VLOOKUP($C$14,parametros!$B$37:$C$41,2,0)-1+MATCH($G$14,parametros!$E$6:$E$10,0)),""))</f>
        <v/>
      </c>
      <c r="AR53" s="27" t="str">
        <f ca="1">IF($D53&gt;=DATE(2022,7,1),IFERROR(INDIRECT("'"&amp;TEXT($D53,"mmm")&amp;YEAR($D53)&amp;"'!"&amp;"E"&amp;VLOOKUP($C$14,parametros!$B$26:$C$33,2,0)-1+MATCH($G$14,parametros!$E$6:$E$10,0)),""),IFERROR(INDIRECT("'"&amp;TEXT($D53,"mmm")&amp;YEAR($D53)&amp;"'!"&amp;"E"&amp;VLOOKUP($C$14,parametros!$B$37:$C$41,2,0)-1+MATCH($G$14,parametros!$E$6:$E$10,0)),""))</f>
        <v/>
      </c>
      <c r="AS53" s="27" t="str">
        <f ca="1">IF($D53&gt;=DATE(2022,7,1),IFERROR(INDIRECT("'"&amp;TEXT($D53,"mmm")&amp;YEAR($D53)&amp;"'!"&amp;"F"&amp;VLOOKUP($C$14,parametros!$B$26:$C$33,2,0)-1+MATCH($G$14,parametros!$E$6:$E$10,0)),""),IFERROR(INDIRECT("'"&amp;TEXT($D53,"mmm")&amp;YEAR($D53)&amp;"'!"&amp;"F"&amp;VLOOKUP($C$14,parametros!$B$37:$C$41,2,0)-1+MATCH($G$14,parametros!$E$6:$E$10,0)),""))</f>
        <v/>
      </c>
      <c r="AT53" s="27" t="str">
        <f ca="1">IF($D53&gt;=DATE(2022,7,1),IFERROR(INDIRECT("'"&amp;TEXT($D53,"mmm")&amp;YEAR($D53)&amp;"'!"&amp;"G"&amp;VLOOKUP($C$14,parametros!$B$26:$C$33,2,0)-1+MATCH($G$14,parametros!$E$6:$E$10,0)),""),IFERROR(INDIRECT("'"&amp;TEXT($D53,"mmm")&amp;YEAR($D53)&amp;"'!"&amp;"G"&amp;VLOOKUP($C$14,parametros!$B$37:$C$41,2,0)-1+MATCH($G$14,parametros!$E$6:$E$10,0)),""))</f>
        <v/>
      </c>
      <c r="AU53" s="27" t="str">
        <f ca="1">IF($D53&gt;=DATE(2022,7,1),IFERROR(INDIRECT("'"&amp;TEXT($D53,"mmm")&amp;YEAR($D53)&amp;"'!"&amp;"H"&amp;VLOOKUP($C$14,parametros!$B$26:$C$33,2,0)-1+MATCH($G$14,parametros!$E$6:$E$10,0)),""),IFERROR(INDIRECT("'"&amp;TEXT($D53,"mmm")&amp;YEAR($D53)&amp;"'!"&amp;"H"&amp;VLOOKUP($C$14,parametros!$B$37:$C$41,2,0)-1+MATCH($G$14,parametros!$E$6:$E$10,0)),""))</f>
        <v/>
      </c>
      <c r="AV53" s="27" t="str">
        <f ca="1">IF($D53&gt;=DATE(2022,7,1),IFERROR(INDIRECT("'"&amp;TEXT($D53,"mmm")&amp;YEAR($D53)&amp;"'!"&amp;"I"&amp;VLOOKUP($C$14,parametros!$B$26:$C$33,2,0)-1+MATCH($G$14,parametros!$E$6:$E$10,0)),""),IFERROR(INDIRECT("'"&amp;TEXT($D53,"mmm")&amp;YEAR($D53)&amp;"'!"&amp;"I"&amp;VLOOKUP($C$14,parametros!$B$37:$C$41,2,0)-1+MATCH($G$14,parametros!$E$6:$E$10,0)),""))</f>
        <v/>
      </c>
      <c r="AW53" s="27" t="str">
        <f ca="1">IF($D53&gt;=DATE(2022,7,1),IFERROR(INDIRECT("'"&amp;TEXT($D53,"mmm")&amp;YEAR($D53)&amp;"'!"&amp;"J"&amp;VLOOKUP($C$14,parametros!$B$26:$C$33,2,0)-1+MATCH($G$14,parametros!$E$6:$E$10,0)),""),IFERROR(INDIRECT("'"&amp;TEXT($D53,"mmm")&amp;YEAR($D53)&amp;"'!"&amp;"J"&amp;VLOOKUP($C$14,parametros!$B$37:$C$41,2,0)-1+MATCH($G$14,parametros!$E$6:$E$10,0)),""))</f>
        <v/>
      </c>
      <c r="AX53" s="27" t="str">
        <f ca="1">IF($D53&gt;=DATE(2022,7,1),IFERROR(INDIRECT("'"&amp;TEXT($D53,"mmm")&amp;YEAR($D53)&amp;"'!"&amp;"K"&amp;VLOOKUP($C$14,parametros!$B$26:$C$33,2,0)-1+MATCH($G$14,parametros!$E$6:$E$10,0)),""),IFERROR(INDIRECT("'"&amp;TEXT($D53,"mmm")&amp;YEAR($D53)&amp;"'!"&amp;"K"&amp;VLOOKUP($C$14,parametros!$B$37:$C$41,2,0)-1+MATCH($G$14,parametros!$E$6:$E$10,0)),""))</f>
        <v/>
      </c>
      <c r="AY53" s="27" t="str">
        <f ca="1">IF($D53&gt;=DATE(2022,7,1),IFERROR(INDIRECT("'"&amp;TEXT($D53,"mmm")&amp;YEAR($D53)&amp;"'!"&amp;"L"&amp;VLOOKUP($C$14,parametros!$B$26:$C$33,2,0)-1+MATCH($G$14,parametros!$E$6:$E$10,0)),""),IFERROR(INDIRECT("'"&amp;TEXT($D53,"mmm")&amp;YEAR($D53)&amp;"'!"&amp;"L"&amp;VLOOKUP($C$14,parametros!$B$37:$C$41,2,0)-1+MATCH($G$14,parametros!$E$6:$E$10,0)),""))</f>
        <v/>
      </c>
      <c r="AZ53" s="27" t="str">
        <f ca="1">IF($D53&gt;=DATE(2022,7,1),IFERROR(INDIRECT("'"&amp;TEXT($D53,"mmm")&amp;YEAR($D53)&amp;"'!"&amp;"M"&amp;VLOOKUP($C$14,parametros!$B$26:$C$33,2,0)-1+MATCH($G$14,parametros!$E$6:$E$10,0)),""),IFERROR(INDIRECT("'"&amp;TEXT($D53,"mmm")&amp;YEAR($D53)&amp;"'!"&amp;"M"&amp;VLOOKUP($C$14,parametros!$B$37:$C$41,2,0)-1+MATCH($G$14,parametros!$E$6:$E$10,0)),""))</f>
        <v/>
      </c>
      <c r="BA53" s="27" t="str">
        <f ca="1">IF($D53&gt;=DATE(2022,7,1),IFERROR(INDIRECT("'"&amp;TEXT($D53,"mmm")&amp;YEAR($D53)&amp;"'!"&amp;"N"&amp;VLOOKUP($C$14,parametros!$B$26:$C$33,2,0)-1+MATCH($G$14,parametros!$E$6:$E$10,0)),""),IFERROR(INDIRECT("'"&amp;TEXT($D53,"mmm")&amp;YEAR($D53)&amp;"'!"&amp;"N"&amp;VLOOKUP($C$14,parametros!$B$37:$C$41,2,0)-1+MATCH($G$14,parametros!$E$6:$E$10,0)),""))</f>
        <v/>
      </c>
      <c r="BB53" s="50"/>
      <c r="BC53" s="51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</row>
    <row r="54" spans="4:89" ht="15.75" thickBot="1" x14ac:dyDescent="0.3">
      <c r="D54" s="25">
        <f t="shared" si="47"/>
        <v>47331</v>
      </c>
      <c r="E54" s="54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1"/>
      <c r="AD54" s="27"/>
      <c r="AE54" s="27"/>
      <c r="AF54" s="27"/>
      <c r="AG54" s="27"/>
      <c r="AH54" s="27"/>
      <c r="AI54" s="50"/>
      <c r="AJ54" s="50"/>
      <c r="AK54" s="50"/>
      <c r="AL54" s="50"/>
      <c r="AM54" s="50"/>
      <c r="AN54" s="50"/>
      <c r="AO54" s="50"/>
      <c r="AP54" s="50"/>
      <c r="AQ54" s="27" t="str">
        <f ca="1">IF($D54&gt;=DATE(2022,7,1),IFERROR(INDIRECT("'"&amp;TEXT($D54,"mmm")&amp;YEAR($D54)&amp;"'!"&amp;"C"&amp;VLOOKUP($C$14,parametros!$B$26:$C$33,2,0)-1+MATCH($G$14,parametros!$E$6:$E$10,0)),""),IFERROR(INDIRECT("'"&amp;TEXT($D54,"mmm")&amp;YEAR($D54)&amp;"'!"&amp;"C"&amp;VLOOKUP($C$14,parametros!$B$37:$C$41,2,0)-1+MATCH($G$14,parametros!$E$6:$E$10,0)),""))</f>
        <v/>
      </c>
      <c r="AR54" s="27" t="str">
        <f ca="1">IF($D54&gt;=DATE(2022,7,1),IFERROR(INDIRECT("'"&amp;TEXT($D54,"mmm")&amp;YEAR($D54)&amp;"'!"&amp;"D"&amp;VLOOKUP($C$14,parametros!$B$26:$C$33,2,0)-1+MATCH($G$14,parametros!$E$6:$E$10,0)),""),IFERROR(INDIRECT("'"&amp;TEXT($D54,"mmm")&amp;YEAR($D54)&amp;"'!"&amp;"D"&amp;VLOOKUP($C$14,parametros!$B$37:$C$41,2,0)-1+MATCH($G$14,parametros!$E$6:$E$10,0)),""))</f>
        <v/>
      </c>
      <c r="AS54" s="27" t="str">
        <f ca="1">IF($D54&gt;=DATE(2022,7,1),IFERROR(INDIRECT("'"&amp;TEXT($D54,"mmm")&amp;YEAR($D54)&amp;"'!"&amp;"E"&amp;VLOOKUP($C$14,parametros!$B$26:$C$33,2,0)-1+MATCH($G$14,parametros!$E$6:$E$10,0)),""),IFERROR(INDIRECT("'"&amp;TEXT($D54,"mmm")&amp;YEAR($D54)&amp;"'!"&amp;"E"&amp;VLOOKUP($C$14,parametros!$B$37:$C$41,2,0)-1+MATCH($G$14,parametros!$E$6:$E$10,0)),""))</f>
        <v/>
      </c>
      <c r="AT54" s="27" t="str">
        <f ca="1">IF($D54&gt;=DATE(2022,7,1),IFERROR(INDIRECT("'"&amp;TEXT($D54,"mmm")&amp;YEAR($D54)&amp;"'!"&amp;"F"&amp;VLOOKUP($C$14,parametros!$B$26:$C$33,2,0)-1+MATCH($G$14,parametros!$E$6:$E$10,0)),""),IFERROR(INDIRECT("'"&amp;TEXT($D54,"mmm")&amp;YEAR($D54)&amp;"'!"&amp;"F"&amp;VLOOKUP($C$14,parametros!$B$37:$C$41,2,0)-1+MATCH($G$14,parametros!$E$6:$E$10,0)),""))</f>
        <v/>
      </c>
      <c r="AU54" s="27" t="str">
        <f ca="1">IF($D54&gt;=DATE(2022,7,1),IFERROR(INDIRECT("'"&amp;TEXT($D54,"mmm")&amp;YEAR($D54)&amp;"'!"&amp;"G"&amp;VLOOKUP($C$14,parametros!$B$26:$C$33,2,0)-1+MATCH($G$14,parametros!$E$6:$E$10,0)),""),IFERROR(INDIRECT("'"&amp;TEXT($D54,"mmm")&amp;YEAR($D54)&amp;"'!"&amp;"G"&amp;VLOOKUP($C$14,parametros!$B$37:$C$41,2,0)-1+MATCH($G$14,parametros!$E$6:$E$10,0)),""))</f>
        <v/>
      </c>
      <c r="AV54" s="27" t="str">
        <f ca="1">IF($D54&gt;=DATE(2022,7,1),IFERROR(INDIRECT("'"&amp;TEXT($D54,"mmm")&amp;YEAR($D54)&amp;"'!"&amp;"H"&amp;VLOOKUP($C$14,parametros!$B$26:$C$33,2,0)-1+MATCH($G$14,parametros!$E$6:$E$10,0)),""),IFERROR(INDIRECT("'"&amp;TEXT($D54,"mmm")&amp;YEAR($D54)&amp;"'!"&amp;"H"&amp;VLOOKUP($C$14,parametros!$B$37:$C$41,2,0)-1+MATCH($G$14,parametros!$E$6:$E$10,0)),""))</f>
        <v/>
      </c>
      <c r="AW54" s="27" t="str">
        <f ca="1">IF($D54&gt;=DATE(2022,7,1),IFERROR(INDIRECT("'"&amp;TEXT($D54,"mmm")&amp;YEAR($D54)&amp;"'!"&amp;"I"&amp;VLOOKUP($C$14,parametros!$B$26:$C$33,2,0)-1+MATCH($G$14,parametros!$E$6:$E$10,0)),""),IFERROR(INDIRECT("'"&amp;TEXT($D54,"mmm")&amp;YEAR($D54)&amp;"'!"&amp;"I"&amp;VLOOKUP($C$14,parametros!$B$37:$C$41,2,0)-1+MATCH($G$14,parametros!$E$6:$E$10,0)),""))</f>
        <v/>
      </c>
      <c r="AX54" s="27" t="str">
        <f ca="1">IF($D54&gt;=DATE(2022,7,1),IFERROR(INDIRECT("'"&amp;TEXT($D54,"mmm")&amp;YEAR($D54)&amp;"'!"&amp;"J"&amp;VLOOKUP($C$14,parametros!$B$26:$C$33,2,0)-1+MATCH($G$14,parametros!$E$6:$E$10,0)),""),IFERROR(INDIRECT("'"&amp;TEXT($D54,"mmm")&amp;YEAR($D54)&amp;"'!"&amp;"J"&amp;VLOOKUP($C$14,parametros!$B$37:$C$41,2,0)-1+MATCH($G$14,parametros!$E$6:$E$10,0)),""))</f>
        <v/>
      </c>
      <c r="AY54" s="27" t="str">
        <f ca="1">IF($D54&gt;=DATE(2022,7,1),IFERROR(INDIRECT("'"&amp;TEXT($D54,"mmm")&amp;YEAR($D54)&amp;"'!"&amp;"K"&amp;VLOOKUP($C$14,parametros!$B$26:$C$33,2,0)-1+MATCH($G$14,parametros!$E$6:$E$10,0)),""),IFERROR(INDIRECT("'"&amp;TEXT($D54,"mmm")&amp;YEAR($D54)&amp;"'!"&amp;"K"&amp;VLOOKUP($C$14,parametros!$B$37:$C$41,2,0)-1+MATCH($G$14,parametros!$E$6:$E$10,0)),""))</f>
        <v/>
      </c>
      <c r="AZ54" s="27" t="str">
        <f ca="1">IF($D54&gt;=DATE(2022,7,1),IFERROR(INDIRECT("'"&amp;TEXT($D54,"mmm")&amp;YEAR($D54)&amp;"'!"&amp;"L"&amp;VLOOKUP($C$14,parametros!$B$26:$C$33,2,0)-1+MATCH($G$14,parametros!$E$6:$E$10,0)),""),IFERROR(INDIRECT("'"&amp;TEXT($D54,"mmm")&amp;YEAR($D54)&amp;"'!"&amp;"L"&amp;VLOOKUP($C$14,parametros!$B$37:$C$41,2,0)-1+MATCH($G$14,parametros!$E$6:$E$10,0)),""))</f>
        <v/>
      </c>
      <c r="BA54" s="27" t="str">
        <f ca="1">IF($D54&gt;=DATE(2022,7,1),IFERROR(INDIRECT("'"&amp;TEXT($D54,"mmm")&amp;YEAR($D54)&amp;"'!"&amp;"M"&amp;VLOOKUP($C$14,parametros!$B$26:$C$33,2,0)-1+MATCH($G$14,parametros!$E$6:$E$10,0)),""),IFERROR(INDIRECT("'"&amp;TEXT($D54,"mmm")&amp;YEAR($D54)&amp;"'!"&amp;"M"&amp;VLOOKUP($C$14,parametros!$B$37:$C$41,2,0)-1+MATCH($G$14,parametros!$E$6:$E$10,0)),""))</f>
        <v/>
      </c>
      <c r="BB54" s="27" t="str">
        <f ca="1">IF($D54&gt;=DATE(2022,7,1),IFERROR(INDIRECT("'"&amp;TEXT($D54,"mmm")&amp;YEAR($D54)&amp;"'!"&amp;"N"&amp;VLOOKUP($C$14,parametros!$B$26:$C$33,2,0)-1+MATCH($G$14,parametros!$E$6:$E$10,0)),""),IFERROR(INDIRECT("'"&amp;TEXT($D54,"mmm")&amp;YEAR($D54)&amp;"'!"&amp;"N"&amp;VLOOKUP($C$14,parametros!$B$37:$C$41,2,0)-1+MATCH($G$14,parametros!$E$6:$E$10,0)),""))</f>
        <v/>
      </c>
      <c r="BC54" s="51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</row>
    <row r="55" spans="4:89" ht="15.75" thickBot="1" x14ac:dyDescent="0.3">
      <c r="D55" s="25">
        <f t="shared" si="47"/>
        <v>47362</v>
      </c>
      <c r="E55" s="54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1"/>
      <c r="AD55" s="27"/>
      <c r="AE55" s="27"/>
      <c r="AF55" s="27"/>
      <c r="AG55" s="27"/>
      <c r="AH55" s="27"/>
      <c r="AI55" s="50"/>
      <c r="AJ55" s="50"/>
      <c r="AK55" s="50"/>
      <c r="AL55" s="50"/>
      <c r="AM55" s="50"/>
      <c r="AN55" s="50"/>
      <c r="AO55" s="50"/>
      <c r="AP55" s="50"/>
      <c r="AQ55" s="50"/>
      <c r="AR55" s="27" t="str">
        <f ca="1">IF($D55&gt;=DATE(2022,7,1),IFERROR(INDIRECT("'"&amp;TEXT($D55,"mmm")&amp;YEAR($D55)&amp;"'!"&amp;"C"&amp;VLOOKUP($C$14,parametros!$B$26:$C$33,2,0)-1+MATCH($G$14,parametros!$E$6:$E$10,0)),""),IFERROR(INDIRECT("'"&amp;TEXT($D55,"mmm")&amp;YEAR($D55)&amp;"'!"&amp;"C"&amp;VLOOKUP($C$14,parametros!$B$37:$C$41,2,0)-1+MATCH($G$14,parametros!$E$6:$E$10,0)),""))</f>
        <v/>
      </c>
      <c r="AS55" s="27" t="str">
        <f ca="1">IF($D55&gt;=DATE(2022,7,1),IFERROR(INDIRECT("'"&amp;TEXT($D55,"mmm")&amp;YEAR($D55)&amp;"'!"&amp;"D"&amp;VLOOKUP($C$14,parametros!$B$26:$C$33,2,0)-1+MATCH($G$14,parametros!$E$6:$E$10,0)),""),IFERROR(INDIRECT("'"&amp;TEXT($D55,"mmm")&amp;YEAR($D55)&amp;"'!"&amp;"D"&amp;VLOOKUP($C$14,parametros!$B$37:$C$41,2,0)-1+MATCH($G$14,parametros!$E$6:$E$10,0)),""))</f>
        <v/>
      </c>
      <c r="AT55" s="27" t="str">
        <f ca="1">IF($D55&gt;=DATE(2022,7,1),IFERROR(INDIRECT("'"&amp;TEXT($D55,"mmm")&amp;YEAR($D55)&amp;"'!"&amp;"E"&amp;VLOOKUP($C$14,parametros!$B$26:$C$33,2,0)-1+MATCH($G$14,parametros!$E$6:$E$10,0)),""),IFERROR(INDIRECT("'"&amp;TEXT($D55,"mmm")&amp;YEAR($D55)&amp;"'!"&amp;"E"&amp;VLOOKUP($C$14,parametros!$B$37:$C$41,2,0)-1+MATCH($G$14,parametros!$E$6:$E$10,0)),""))</f>
        <v/>
      </c>
      <c r="AU55" s="27" t="str">
        <f ca="1">IF($D55&gt;=DATE(2022,7,1),IFERROR(INDIRECT("'"&amp;TEXT($D55,"mmm")&amp;YEAR($D55)&amp;"'!"&amp;"F"&amp;VLOOKUP($C$14,parametros!$B$26:$C$33,2,0)-1+MATCH($G$14,parametros!$E$6:$E$10,0)),""),IFERROR(INDIRECT("'"&amp;TEXT($D55,"mmm")&amp;YEAR($D55)&amp;"'!"&amp;"F"&amp;VLOOKUP($C$14,parametros!$B$37:$C$41,2,0)-1+MATCH($G$14,parametros!$E$6:$E$10,0)),""))</f>
        <v/>
      </c>
      <c r="AV55" s="27" t="str">
        <f ca="1">IF($D55&gt;=DATE(2022,7,1),IFERROR(INDIRECT("'"&amp;TEXT($D55,"mmm")&amp;YEAR($D55)&amp;"'!"&amp;"G"&amp;VLOOKUP($C$14,parametros!$B$26:$C$33,2,0)-1+MATCH($G$14,parametros!$E$6:$E$10,0)),""),IFERROR(INDIRECT("'"&amp;TEXT($D55,"mmm")&amp;YEAR($D55)&amp;"'!"&amp;"G"&amp;VLOOKUP($C$14,parametros!$B$37:$C$41,2,0)-1+MATCH($G$14,parametros!$E$6:$E$10,0)),""))</f>
        <v/>
      </c>
      <c r="AW55" s="27" t="str">
        <f ca="1">IF($D55&gt;=DATE(2022,7,1),IFERROR(INDIRECT("'"&amp;TEXT($D55,"mmm")&amp;YEAR($D55)&amp;"'!"&amp;"H"&amp;VLOOKUP($C$14,parametros!$B$26:$C$33,2,0)-1+MATCH($G$14,parametros!$E$6:$E$10,0)),""),IFERROR(INDIRECT("'"&amp;TEXT($D55,"mmm")&amp;YEAR($D55)&amp;"'!"&amp;"H"&amp;VLOOKUP($C$14,parametros!$B$37:$C$41,2,0)-1+MATCH($G$14,parametros!$E$6:$E$10,0)),""))</f>
        <v/>
      </c>
      <c r="AX55" s="27" t="str">
        <f ca="1">IF($D55&gt;=DATE(2022,7,1),IFERROR(INDIRECT("'"&amp;TEXT($D55,"mmm")&amp;YEAR($D55)&amp;"'!"&amp;"I"&amp;VLOOKUP($C$14,parametros!$B$26:$C$33,2,0)-1+MATCH($G$14,parametros!$E$6:$E$10,0)),""),IFERROR(INDIRECT("'"&amp;TEXT($D55,"mmm")&amp;YEAR($D55)&amp;"'!"&amp;"I"&amp;VLOOKUP($C$14,parametros!$B$37:$C$41,2,0)-1+MATCH($G$14,parametros!$E$6:$E$10,0)),""))</f>
        <v/>
      </c>
      <c r="AY55" s="27" t="str">
        <f ca="1">IF($D55&gt;=DATE(2022,7,1),IFERROR(INDIRECT("'"&amp;TEXT($D55,"mmm")&amp;YEAR($D55)&amp;"'!"&amp;"J"&amp;VLOOKUP($C$14,parametros!$B$26:$C$33,2,0)-1+MATCH($G$14,parametros!$E$6:$E$10,0)),""),IFERROR(INDIRECT("'"&amp;TEXT($D55,"mmm")&amp;YEAR($D55)&amp;"'!"&amp;"J"&amp;VLOOKUP($C$14,parametros!$B$37:$C$41,2,0)-1+MATCH($G$14,parametros!$E$6:$E$10,0)),""))</f>
        <v/>
      </c>
      <c r="AZ55" s="27" t="str">
        <f ca="1">IF($D55&gt;=DATE(2022,7,1),IFERROR(INDIRECT("'"&amp;TEXT($D55,"mmm")&amp;YEAR($D55)&amp;"'!"&amp;"K"&amp;VLOOKUP($C$14,parametros!$B$26:$C$33,2,0)-1+MATCH($G$14,parametros!$E$6:$E$10,0)),""),IFERROR(INDIRECT("'"&amp;TEXT($D55,"mmm")&amp;YEAR($D55)&amp;"'!"&amp;"K"&amp;VLOOKUP($C$14,parametros!$B$37:$C$41,2,0)-1+MATCH($G$14,parametros!$E$6:$E$10,0)),""))</f>
        <v/>
      </c>
      <c r="BA55" s="27" t="str">
        <f ca="1">IF($D55&gt;=DATE(2022,7,1),IFERROR(INDIRECT("'"&amp;TEXT($D55,"mmm")&amp;YEAR($D55)&amp;"'!"&amp;"L"&amp;VLOOKUP($C$14,parametros!$B$26:$C$33,2,0)-1+MATCH($G$14,parametros!$E$6:$E$10,0)),""),IFERROR(INDIRECT("'"&amp;TEXT($D55,"mmm")&amp;YEAR($D55)&amp;"'!"&amp;"L"&amp;VLOOKUP($C$14,parametros!$B$37:$C$41,2,0)-1+MATCH($G$14,parametros!$E$6:$E$10,0)),""))</f>
        <v/>
      </c>
      <c r="BB55" s="27" t="str">
        <f ca="1">IF($D55&gt;=DATE(2022,7,1),IFERROR(INDIRECT("'"&amp;TEXT($D55,"mmm")&amp;YEAR($D55)&amp;"'!"&amp;"M"&amp;VLOOKUP($C$14,parametros!$B$26:$C$33,2,0)-1+MATCH($G$14,parametros!$E$6:$E$10,0)),""),IFERROR(INDIRECT("'"&amp;TEXT($D55,"mmm")&amp;YEAR($D55)&amp;"'!"&amp;"M"&amp;VLOOKUP($C$14,parametros!$B$37:$C$41,2,0)-1+MATCH($G$14,parametros!$E$6:$E$10,0)),""))</f>
        <v/>
      </c>
      <c r="BC55" s="27" t="str">
        <f ca="1">IF($D55&gt;=DATE(2022,7,1),IFERROR(INDIRECT("'"&amp;TEXT($D55,"mmm")&amp;YEAR($D55)&amp;"'!"&amp;"N"&amp;VLOOKUP($C$14,parametros!$B$26:$C$33,2,0)-1+MATCH($G$14,parametros!$E$6:$E$10,0)),""),IFERROR(INDIRECT("'"&amp;TEXT($D55,"mmm")&amp;YEAR($D55)&amp;"'!"&amp;"N"&amp;VLOOKUP($C$14,parametros!$B$37:$C$41,2,0)-1+MATCH($G$14,parametros!$E$6:$E$10,0)),""))</f>
        <v/>
      </c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</row>
    <row r="56" spans="4:89" ht="15.75" thickBot="1" x14ac:dyDescent="0.3">
      <c r="D56" s="25">
        <f t="shared" si="47"/>
        <v>47392</v>
      </c>
      <c r="E56" s="54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1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 t="str">
        <f ca="1">IF($D56&gt;=DATE(2022,7,1),IFERROR(INDIRECT("'"&amp;TEXT($D56,"mmm")&amp;YEAR($D56)&amp;"'!"&amp;"C"&amp;VLOOKUP($C$14,parametros!$B$26:$C$33,2,0)-1+MATCH($G$14,parametros!$E$6:$E$10,0)),""),IFERROR(INDIRECT("'"&amp;TEXT($D56,"mmm")&amp;YEAR($D56)&amp;"'!"&amp;"C"&amp;VLOOKUP($C$14,parametros!$B$37:$C$41,2,0)-1+MATCH($G$14,parametros!$E$6:$E$10,0)),""))</f>
        <v/>
      </c>
      <c r="AT56" s="27" t="str">
        <f ca="1">IF($D56&gt;=DATE(2022,7,1),IFERROR(INDIRECT("'"&amp;TEXT($D56,"mmm")&amp;YEAR($D56)&amp;"'!"&amp;"D"&amp;VLOOKUP($C$14,parametros!$B$26:$C$33,2,0)-1+MATCH($G$14,parametros!$E$6:$E$10,0)),""),IFERROR(INDIRECT("'"&amp;TEXT($D56,"mmm")&amp;YEAR($D56)&amp;"'!"&amp;"D"&amp;VLOOKUP($C$14,parametros!$B$37:$C$41,2,0)-1+MATCH($G$14,parametros!$E$6:$E$10,0)),""))</f>
        <v/>
      </c>
      <c r="AU56" s="27" t="str">
        <f ca="1">IF($D56&gt;=DATE(2022,7,1),IFERROR(INDIRECT("'"&amp;TEXT($D56,"mmm")&amp;YEAR($D56)&amp;"'!"&amp;"E"&amp;VLOOKUP($C$14,parametros!$B$26:$C$33,2,0)-1+MATCH($G$14,parametros!$E$6:$E$10,0)),""),IFERROR(INDIRECT("'"&amp;TEXT($D56,"mmm")&amp;YEAR($D56)&amp;"'!"&amp;"E"&amp;VLOOKUP($C$14,parametros!$B$37:$C$41,2,0)-1+MATCH($G$14,parametros!$E$6:$E$10,0)),""))</f>
        <v/>
      </c>
      <c r="AV56" s="27" t="str">
        <f ca="1">IF($D56&gt;=DATE(2022,7,1),IFERROR(INDIRECT("'"&amp;TEXT($D56,"mmm")&amp;YEAR($D56)&amp;"'!"&amp;"F"&amp;VLOOKUP($C$14,parametros!$B$26:$C$33,2,0)-1+MATCH($G$14,parametros!$E$6:$E$10,0)),""),IFERROR(INDIRECT("'"&amp;TEXT($D56,"mmm")&amp;YEAR($D56)&amp;"'!"&amp;"F"&amp;VLOOKUP($C$14,parametros!$B$37:$C$41,2,0)-1+MATCH($G$14,parametros!$E$6:$E$10,0)),""))</f>
        <v/>
      </c>
      <c r="AW56" s="27" t="str">
        <f ca="1">IF($D56&gt;=DATE(2022,7,1),IFERROR(INDIRECT("'"&amp;TEXT($D56,"mmm")&amp;YEAR($D56)&amp;"'!"&amp;"G"&amp;VLOOKUP($C$14,parametros!$B$26:$C$33,2,0)-1+MATCH($G$14,parametros!$E$6:$E$10,0)),""),IFERROR(INDIRECT("'"&amp;TEXT($D56,"mmm")&amp;YEAR($D56)&amp;"'!"&amp;"G"&amp;VLOOKUP($C$14,parametros!$B$37:$C$41,2,0)-1+MATCH($G$14,parametros!$E$6:$E$10,0)),""))</f>
        <v/>
      </c>
      <c r="AX56" s="27" t="str">
        <f ca="1">IF($D56&gt;=DATE(2022,7,1),IFERROR(INDIRECT("'"&amp;TEXT($D56,"mmm")&amp;YEAR($D56)&amp;"'!"&amp;"H"&amp;VLOOKUP($C$14,parametros!$B$26:$C$33,2,0)-1+MATCH($G$14,parametros!$E$6:$E$10,0)),""),IFERROR(INDIRECT("'"&amp;TEXT($D56,"mmm")&amp;YEAR($D56)&amp;"'!"&amp;"H"&amp;VLOOKUP($C$14,parametros!$B$37:$C$41,2,0)-1+MATCH($G$14,parametros!$E$6:$E$10,0)),""))</f>
        <v/>
      </c>
      <c r="AY56" s="27" t="str">
        <f ca="1">IF($D56&gt;=DATE(2022,7,1),IFERROR(INDIRECT("'"&amp;TEXT($D56,"mmm")&amp;YEAR($D56)&amp;"'!"&amp;"I"&amp;VLOOKUP($C$14,parametros!$B$26:$C$33,2,0)-1+MATCH($G$14,parametros!$E$6:$E$10,0)),""),IFERROR(INDIRECT("'"&amp;TEXT($D56,"mmm")&amp;YEAR($D56)&amp;"'!"&amp;"I"&amp;VLOOKUP($C$14,parametros!$B$37:$C$41,2,0)-1+MATCH($G$14,parametros!$E$6:$E$10,0)),""))</f>
        <v/>
      </c>
      <c r="AZ56" s="27" t="str">
        <f ca="1">IF($D56&gt;=DATE(2022,7,1),IFERROR(INDIRECT("'"&amp;TEXT($D56,"mmm")&amp;YEAR($D56)&amp;"'!"&amp;"J"&amp;VLOOKUP($C$14,parametros!$B$26:$C$33,2,0)-1+MATCH($G$14,parametros!$E$6:$E$10,0)),""),IFERROR(INDIRECT("'"&amp;TEXT($D56,"mmm")&amp;YEAR($D56)&amp;"'!"&amp;"J"&amp;VLOOKUP($C$14,parametros!$B$37:$C$41,2,0)-1+MATCH($G$14,parametros!$E$6:$E$10,0)),""))</f>
        <v/>
      </c>
      <c r="BA56" s="27" t="str">
        <f ca="1">IF($D56&gt;=DATE(2022,7,1),IFERROR(INDIRECT("'"&amp;TEXT($D56,"mmm")&amp;YEAR($D56)&amp;"'!"&amp;"K"&amp;VLOOKUP($C$14,parametros!$B$26:$C$33,2,0)-1+MATCH($G$14,parametros!$E$6:$E$10,0)),""),IFERROR(INDIRECT("'"&amp;TEXT($D56,"mmm")&amp;YEAR($D56)&amp;"'!"&amp;"K"&amp;VLOOKUP($C$14,parametros!$B$37:$C$41,2,0)-1+MATCH($G$14,parametros!$E$6:$E$10,0)),""))</f>
        <v/>
      </c>
      <c r="BB56" s="27" t="str">
        <f ca="1">IF($D56&gt;=DATE(2022,7,1),IFERROR(INDIRECT("'"&amp;TEXT($D56,"mmm")&amp;YEAR($D56)&amp;"'!"&amp;"L"&amp;VLOOKUP($C$14,parametros!$B$26:$C$33,2,0)-1+MATCH($G$14,parametros!$E$6:$E$10,0)),""),IFERROR(INDIRECT("'"&amp;TEXT($D56,"mmm")&amp;YEAR($D56)&amp;"'!"&amp;"L"&amp;VLOOKUP($C$14,parametros!$B$37:$C$41,2,0)-1+MATCH($G$14,parametros!$E$6:$E$10,0)),""))</f>
        <v/>
      </c>
      <c r="BC56" s="27" t="str">
        <f ca="1">IF($D56&gt;=DATE(2022,7,1),IFERROR(INDIRECT("'"&amp;TEXT($D56,"mmm")&amp;YEAR($D56)&amp;"'!"&amp;"M"&amp;VLOOKUP($C$14,parametros!$B$26:$C$33,2,0)-1+MATCH($G$14,parametros!$E$6:$E$10,0)),""),IFERROR(INDIRECT("'"&amp;TEXT($D56,"mmm")&amp;YEAR($D56)&amp;"'!"&amp;"M"&amp;VLOOKUP($C$14,parametros!$B$37:$C$41,2,0)-1+MATCH($G$14,parametros!$E$6:$E$10,0)),""))</f>
        <v/>
      </c>
      <c r="BD56" s="27" t="str">
        <f ca="1">IF($D56&gt;=DATE(2022,7,1),IFERROR(INDIRECT("'"&amp;TEXT($D56,"mmm")&amp;YEAR($D56)&amp;"'!"&amp;"N"&amp;VLOOKUP($C$14,parametros!$B$26:$C$33,2,0)-1+MATCH($G$14,parametros!$E$6:$E$10,0)),""),IFERROR(INDIRECT("'"&amp;TEXT($D56,"mmm")&amp;YEAR($D56)&amp;"'!"&amp;"N"&amp;VLOOKUP($C$14,parametros!$B$37:$C$41,2,0)-1+MATCH($G$14,parametros!$E$6:$E$10,0)),""))</f>
        <v/>
      </c>
      <c r="BE56" s="50"/>
      <c r="BF56" s="50"/>
      <c r="BG56" s="50"/>
      <c r="BH56" s="51"/>
      <c r="BI56" s="50"/>
      <c r="BJ56" s="50"/>
      <c r="BK56" s="50"/>
      <c r="BL56" s="50"/>
      <c r="BM56" s="51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</row>
    <row r="57" spans="4:89" ht="15.75" thickBot="1" x14ac:dyDescent="0.3">
      <c r="D57" s="25">
        <f t="shared" si="47"/>
        <v>47423</v>
      </c>
      <c r="E57" s="54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50"/>
      <c r="AT57" s="27" t="str">
        <f ca="1">IF($D57&gt;=DATE(2022,7,1),IFERROR(INDIRECT("'"&amp;TEXT($D57,"mmm")&amp;YEAR($D57)&amp;"'!"&amp;"C"&amp;VLOOKUP($C$14,parametros!$B$26:$C$33,2,0)-1+MATCH($G$14,parametros!$E$6:$E$10,0)),""),IFERROR(INDIRECT("'"&amp;TEXT($D57,"mmm")&amp;YEAR($D57)&amp;"'!"&amp;"C"&amp;VLOOKUP($C$14,parametros!$B$37:$C$41,2,0)-1+MATCH($G$14,parametros!$E$6:$E$10,0)),""))</f>
        <v/>
      </c>
      <c r="AU57" s="27" t="str">
        <f ca="1">IF($D57&gt;=DATE(2022,7,1),IFERROR(INDIRECT("'"&amp;TEXT($D57,"mmm")&amp;YEAR($D57)&amp;"'!"&amp;"D"&amp;VLOOKUP($C$14,parametros!$B$26:$C$33,2,0)-1+MATCH($G$14,parametros!$E$6:$E$10,0)),""),IFERROR(INDIRECT("'"&amp;TEXT($D57,"mmm")&amp;YEAR($D57)&amp;"'!"&amp;"D"&amp;VLOOKUP($C$14,parametros!$B$37:$C$41,2,0)-1+MATCH($G$14,parametros!$E$6:$E$10,0)),""))</f>
        <v/>
      </c>
      <c r="AV57" s="27" t="str">
        <f ca="1">IF($D57&gt;=DATE(2022,7,1),IFERROR(INDIRECT("'"&amp;TEXT($D57,"mmm")&amp;YEAR($D57)&amp;"'!"&amp;"E"&amp;VLOOKUP($C$14,parametros!$B$26:$C$33,2,0)-1+MATCH($G$14,parametros!$E$6:$E$10,0)),""),IFERROR(INDIRECT("'"&amp;TEXT($D57,"mmm")&amp;YEAR($D57)&amp;"'!"&amp;"E"&amp;VLOOKUP($C$14,parametros!$B$37:$C$41,2,0)-1+MATCH($G$14,parametros!$E$6:$E$10,0)),""))</f>
        <v/>
      </c>
      <c r="AW57" s="27" t="str">
        <f ca="1">IF($D57&gt;=DATE(2022,7,1),IFERROR(INDIRECT("'"&amp;TEXT($D57,"mmm")&amp;YEAR($D57)&amp;"'!"&amp;"F"&amp;VLOOKUP($C$14,parametros!$B$26:$C$33,2,0)-1+MATCH($G$14,parametros!$E$6:$E$10,0)),""),IFERROR(INDIRECT("'"&amp;TEXT($D57,"mmm")&amp;YEAR($D57)&amp;"'!"&amp;"F"&amp;VLOOKUP($C$14,parametros!$B$37:$C$41,2,0)-1+MATCH($G$14,parametros!$E$6:$E$10,0)),""))</f>
        <v/>
      </c>
      <c r="AX57" s="27" t="str">
        <f ca="1">IF($D57&gt;=DATE(2022,7,1),IFERROR(INDIRECT("'"&amp;TEXT($D57,"mmm")&amp;YEAR($D57)&amp;"'!"&amp;"G"&amp;VLOOKUP($C$14,parametros!$B$26:$C$33,2,0)-1+MATCH($G$14,parametros!$E$6:$E$10,0)),""),IFERROR(INDIRECT("'"&amp;TEXT($D57,"mmm")&amp;YEAR($D57)&amp;"'!"&amp;"G"&amp;VLOOKUP($C$14,parametros!$B$37:$C$41,2,0)-1+MATCH($G$14,parametros!$E$6:$E$10,0)),""))</f>
        <v/>
      </c>
      <c r="AY57" s="27" t="str">
        <f ca="1">IF($D57&gt;=DATE(2022,7,1),IFERROR(INDIRECT("'"&amp;TEXT($D57,"mmm")&amp;YEAR($D57)&amp;"'!"&amp;"H"&amp;VLOOKUP($C$14,parametros!$B$26:$C$33,2,0)-1+MATCH($G$14,parametros!$E$6:$E$10,0)),""),IFERROR(INDIRECT("'"&amp;TEXT($D57,"mmm")&amp;YEAR($D57)&amp;"'!"&amp;"H"&amp;VLOOKUP($C$14,parametros!$B$37:$C$41,2,0)-1+MATCH($G$14,parametros!$E$6:$E$10,0)),""))</f>
        <v/>
      </c>
      <c r="AZ57" s="27" t="str">
        <f ca="1">IF($D57&gt;=DATE(2022,7,1),IFERROR(INDIRECT("'"&amp;TEXT($D57,"mmm")&amp;YEAR($D57)&amp;"'!"&amp;"I"&amp;VLOOKUP($C$14,parametros!$B$26:$C$33,2,0)-1+MATCH($G$14,parametros!$E$6:$E$10,0)),""),IFERROR(INDIRECT("'"&amp;TEXT($D57,"mmm")&amp;YEAR($D57)&amp;"'!"&amp;"I"&amp;VLOOKUP($C$14,parametros!$B$37:$C$41,2,0)-1+MATCH($G$14,parametros!$E$6:$E$10,0)),""))</f>
        <v/>
      </c>
      <c r="BA57" s="27" t="str">
        <f ca="1">IF($D57&gt;=DATE(2022,7,1),IFERROR(INDIRECT("'"&amp;TEXT($D57,"mmm")&amp;YEAR($D57)&amp;"'!"&amp;"J"&amp;VLOOKUP($C$14,parametros!$B$26:$C$33,2,0)-1+MATCH($G$14,parametros!$E$6:$E$10,0)),""),IFERROR(INDIRECT("'"&amp;TEXT($D57,"mmm")&amp;YEAR($D57)&amp;"'!"&amp;"J"&amp;VLOOKUP($C$14,parametros!$B$37:$C$41,2,0)-1+MATCH($G$14,parametros!$E$6:$E$10,0)),""))</f>
        <v/>
      </c>
      <c r="BB57" s="27" t="str">
        <f ca="1">IF($D57&gt;=DATE(2022,7,1),IFERROR(INDIRECT("'"&amp;TEXT($D57,"mmm")&amp;YEAR($D57)&amp;"'!"&amp;"K"&amp;VLOOKUP($C$14,parametros!$B$26:$C$33,2,0)-1+MATCH($G$14,parametros!$E$6:$E$10,0)),""),IFERROR(INDIRECT("'"&amp;TEXT($D57,"mmm")&amp;YEAR($D57)&amp;"'!"&amp;"K"&amp;VLOOKUP($C$14,parametros!$B$37:$C$41,2,0)-1+MATCH($G$14,parametros!$E$6:$E$10,0)),""))</f>
        <v/>
      </c>
      <c r="BC57" s="27" t="str">
        <f ca="1">IF($D57&gt;=DATE(2022,7,1),IFERROR(INDIRECT("'"&amp;TEXT($D57,"mmm")&amp;YEAR($D57)&amp;"'!"&amp;"L"&amp;VLOOKUP($C$14,parametros!$B$26:$C$33,2,0)-1+MATCH($G$14,parametros!$E$6:$E$10,0)),""),IFERROR(INDIRECT("'"&amp;TEXT($D57,"mmm")&amp;YEAR($D57)&amp;"'!"&amp;"L"&amp;VLOOKUP($C$14,parametros!$B$37:$C$41,2,0)-1+MATCH($G$14,parametros!$E$6:$E$10,0)),""))</f>
        <v/>
      </c>
      <c r="BD57" s="27" t="str">
        <f ca="1">IF($D57&gt;=DATE(2022,7,1),IFERROR(INDIRECT("'"&amp;TEXT($D57,"mmm")&amp;YEAR($D57)&amp;"'!"&amp;"M"&amp;VLOOKUP($C$14,parametros!$B$26:$C$33,2,0)-1+MATCH($G$14,parametros!$E$6:$E$10,0)),""),IFERROR(INDIRECT("'"&amp;TEXT($D57,"mmm")&amp;YEAR($D57)&amp;"'!"&amp;"M"&amp;VLOOKUP($C$14,parametros!$B$37:$C$41,2,0)-1+MATCH($G$14,parametros!$E$6:$E$10,0)),""))</f>
        <v/>
      </c>
      <c r="BE57" s="27" t="str">
        <f ca="1">IF($D57&gt;=DATE(2022,7,1),IFERROR(INDIRECT("'"&amp;TEXT($D57,"mmm")&amp;YEAR($D57)&amp;"'!"&amp;"N"&amp;VLOOKUP($C$14,parametros!$B$26:$C$33,2,0)-1+MATCH($G$14,parametros!$E$6:$E$10,0)),""),IFERROR(INDIRECT("'"&amp;TEXT($D57,"mmm")&amp;YEAR($D57)&amp;"'!"&amp;"N"&amp;VLOOKUP($C$14,parametros!$B$37:$C$41,2,0)-1+MATCH($G$14,parametros!$E$6:$E$10,0)),""))</f>
        <v/>
      </c>
      <c r="BF57" s="50"/>
      <c r="BG57" s="50"/>
      <c r="BH57" s="51"/>
      <c r="BI57" s="50"/>
      <c r="BJ57" s="50"/>
      <c r="BK57" s="50"/>
      <c r="BL57" s="50"/>
      <c r="BM57" s="51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</row>
    <row r="58" spans="4:89" ht="15.75" thickBot="1" x14ac:dyDescent="0.3">
      <c r="D58" s="25">
        <f t="shared" si="47"/>
        <v>47453</v>
      </c>
      <c r="E58" s="54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1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50"/>
      <c r="AT58" s="50"/>
      <c r="AU58" s="27" t="str">
        <f ca="1">IF($D58&gt;=DATE(2022,7,1),IFERROR(INDIRECT("'"&amp;TEXT($D58,"mmm")&amp;YEAR($D58)&amp;"'!"&amp;"C"&amp;VLOOKUP($C$14,parametros!$B$26:$C$33,2,0)-1+MATCH($G$14,parametros!$E$6:$E$10,0)),""),IFERROR(INDIRECT("'"&amp;TEXT($D58,"mmm")&amp;YEAR($D58)&amp;"'!"&amp;"C"&amp;VLOOKUP($C$14,parametros!$B$37:$C$41,2,0)-1+MATCH($G$14,parametros!$E$6:$E$10,0)),""))</f>
        <v/>
      </c>
      <c r="AV58" s="27" t="str">
        <f ca="1">IF($D58&gt;=DATE(2022,7,1),IFERROR(INDIRECT("'"&amp;TEXT($D58,"mmm")&amp;YEAR($D58)&amp;"'!"&amp;"D"&amp;VLOOKUP($C$14,parametros!$B$26:$C$33,2,0)-1+MATCH($G$14,parametros!$E$6:$E$10,0)),""),IFERROR(INDIRECT("'"&amp;TEXT($D58,"mmm")&amp;YEAR($D58)&amp;"'!"&amp;"D"&amp;VLOOKUP($C$14,parametros!$B$37:$C$41,2,0)-1+MATCH($G$14,parametros!$E$6:$E$10,0)),""))</f>
        <v/>
      </c>
      <c r="AW58" s="27" t="str">
        <f ca="1">IF($D58&gt;=DATE(2022,7,1),IFERROR(INDIRECT("'"&amp;TEXT($D58,"mmm")&amp;YEAR($D58)&amp;"'!"&amp;"E"&amp;VLOOKUP($C$14,parametros!$B$26:$C$33,2,0)-1+MATCH($G$14,parametros!$E$6:$E$10,0)),""),IFERROR(INDIRECT("'"&amp;TEXT($D58,"mmm")&amp;YEAR($D58)&amp;"'!"&amp;"E"&amp;VLOOKUP($C$14,parametros!$B$37:$C$41,2,0)-1+MATCH($G$14,parametros!$E$6:$E$10,0)),""))</f>
        <v/>
      </c>
      <c r="AX58" s="27" t="str">
        <f ca="1">IF($D58&gt;=DATE(2022,7,1),IFERROR(INDIRECT("'"&amp;TEXT($D58,"mmm")&amp;YEAR($D58)&amp;"'!"&amp;"F"&amp;VLOOKUP($C$14,parametros!$B$26:$C$33,2,0)-1+MATCH($G$14,parametros!$E$6:$E$10,0)),""),IFERROR(INDIRECT("'"&amp;TEXT($D58,"mmm")&amp;YEAR($D58)&amp;"'!"&amp;"F"&amp;VLOOKUP($C$14,parametros!$B$37:$C$41,2,0)-1+MATCH($G$14,parametros!$E$6:$E$10,0)),""))</f>
        <v/>
      </c>
      <c r="AY58" s="27" t="str">
        <f ca="1">IF($D58&gt;=DATE(2022,7,1),IFERROR(INDIRECT("'"&amp;TEXT($D58,"mmm")&amp;YEAR($D58)&amp;"'!"&amp;"G"&amp;VLOOKUP($C$14,parametros!$B$26:$C$33,2,0)-1+MATCH($G$14,parametros!$E$6:$E$10,0)),""),IFERROR(INDIRECT("'"&amp;TEXT($D58,"mmm")&amp;YEAR($D58)&amp;"'!"&amp;"G"&amp;VLOOKUP($C$14,parametros!$B$37:$C$41,2,0)-1+MATCH($G$14,parametros!$E$6:$E$10,0)),""))</f>
        <v/>
      </c>
      <c r="AZ58" s="27" t="str">
        <f ca="1">IF($D58&gt;=DATE(2022,7,1),IFERROR(INDIRECT("'"&amp;TEXT($D58,"mmm")&amp;YEAR($D58)&amp;"'!"&amp;"H"&amp;VLOOKUP($C$14,parametros!$B$26:$C$33,2,0)-1+MATCH($G$14,parametros!$E$6:$E$10,0)),""),IFERROR(INDIRECT("'"&amp;TEXT($D58,"mmm")&amp;YEAR($D58)&amp;"'!"&amp;"H"&amp;VLOOKUP($C$14,parametros!$B$37:$C$41,2,0)-1+MATCH($G$14,parametros!$E$6:$E$10,0)),""))</f>
        <v/>
      </c>
      <c r="BA58" s="27" t="str">
        <f ca="1">IF($D58&gt;=DATE(2022,7,1),IFERROR(INDIRECT("'"&amp;TEXT($D58,"mmm")&amp;YEAR($D58)&amp;"'!"&amp;"I"&amp;VLOOKUP($C$14,parametros!$B$26:$C$33,2,0)-1+MATCH($G$14,parametros!$E$6:$E$10,0)),""),IFERROR(INDIRECT("'"&amp;TEXT($D58,"mmm")&amp;YEAR($D58)&amp;"'!"&amp;"I"&amp;VLOOKUP($C$14,parametros!$B$37:$C$41,2,0)-1+MATCH($G$14,parametros!$E$6:$E$10,0)),""))</f>
        <v/>
      </c>
      <c r="BB58" s="27" t="str">
        <f ca="1">IF($D58&gt;=DATE(2022,7,1),IFERROR(INDIRECT("'"&amp;TEXT($D58,"mmm")&amp;YEAR($D58)&amp;"'!"&amp;"J"&amp;VLOOKUP($C$14,parametros!$B$26:$C$33,2,0)-1+MATCH($G$14,parametros!$E$6:$E$10,0)),""),IFERROR(INDIRECT("'"&amp;TEXT($D58,"mmm")&amp;YEAR($D58)&amp;"'!"&amp;"J"&amp;VLOOKUP($C$14,parametros!$B$37:$C$41,2,0)-1+MATCH($G$14,parametros!$E$6:$E$10,0)),""))</f>
        <v/>
      </c>
      <c r="BC58" s="27" t="str">
        <f ca="1">IF($D58&gt;=DATE(2022,7,1),IFERROR(INDIRECT("'"&amp;TEXT($D58,"mmm")&amp;YEAR($D58)&amp;"'!"&amp;"K"&amp;VLOOKUP($C$14,parametros!$B$26:$C$33,2,0)-1+MATCH($G$14,parametros!$E$6:$E$10,0)),""),IFERROR(INDIRECT("'"&amp;TEXT($D58,"mmm")&amp;YEAR($D58)&amp;"'!"&amp;"K"&amp;VLOOKUP($C$14,parametros!$B$37:$C$41,2,0)-1+MATCH($G$14,parametros!$E$6:$E$10,0)),""))</f>
        <v/>
      </c>
      <c r="BD58" s="27" t="str">
        <f ca="1">IF($D58&gt;=DATE(2022,7,1),IFERROR(INDIRECT("'"&amp;TEXT($D58,"mmm")&amp;YEAR($D58)&amp;"'!"&amp;"L"&amp;VLOOKUP($C$14,parametros!$B$26:$C$33,2,0)-1+MATCH($G$14,parametros!$E$6:$E$10,0)),""),IFERROR(INDIRECT("'"&amp;TEXT($D58,"mmm")&amp;YEAR($D58)&amp;"'!"&amp;"L"&amp;VLOOKUP($C$14,parametros!$B$37:$C$41,2,0)-1+MATCH($G$14,parametros!$E$6:$E$10,0)),""))</f>
        <v/>
      </c>
      <c r="BE58" s="27" t="str">
        <f ca="1">IF($D58&gt;=DATE(2022,7,1),IFERROR(INDIRECT("'"&amp;TEXT($D58,"mmm")&amp;YEAR($D58)&amp;"'!"&amp;"M"&amp;VLOOKUP($C$14,parametros!$B$26:$C$33,2,0)-1+MATCH($G$14,parametros!$E$6:$E$10,0)),""),IFERROR(INDIRECT("'"&amp;TEXT($D58,"mmm")&amp;YEAR($D58)&amp;"'!"&amp;"M"&amp;VLOOKUP($C$14,parametros!$B$37:$C$41,2,0)-1+MATCH($G$14,parametros!$E$6:$E$10,0)),""))</f>
        <v/>
      </c>
      <c r="BF58" s="27" t="str">
        <f ca="1">IF($D58&gt;=DATE(2022,7,1),IFERROR(INDIRECT("'"&amp;TEXT($D58,"mmm")&amp;YEAR($D58)&amp;"'!"&amp;"N"&amp;VLOOKUP($C$14,parametros!$B$26:$C$33,2,0)-1+MATCH($G$14,parametros!$E$6:$E$10,0)),""),IFERROR(INDIRECT("'"&amp;TEXT($D58,"mmm")&amp;YEAR($D58)&amp;"'!"&amp;"N"&amp;VLOOKUP($C$14,parametros!$B$37:$C$41,2,0)-1+MATCH($G$14,parametros!$E$6:$E$10,0)),""))</f>
        <v/>
      </c>
      <c r="BG58" s="50"/>
      <c r="BH58" s="51"/>
      <c r="BI58" s="50"/>
      <c r="BJ58" s="50"/>
      <c r="BK58" s="50"/>
      <c r="BL58" s="50"/>
      <c r="BM58" s="51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</row>
    <row r="59" spans="4:89" ht="15.75" thickBot="1" x14ac:dyDescent="0.3">
      <c r="D59" s="25">
        <f t="shared" si="47"/>
        <v>47484</v>
      </c>
      <c r="E59" s="54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1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50"/>
      <c r="AT59" s="50"/>
      <c r="AU59" s="50"/>
      <c r="AV59" s="27" t="str">
        <f ca="1">IF($D59&gt;=DATE(2022,7,1),IFERROR(INDIRECT("'"&amp;TEXT($D59,"mmm")&amp;YEAR($D59)&amp;"'!"&amp;"C"&amp;VLOOKUP($C$14,parametros!$B$26:$C$33,2,0)-1+MATCH($G$14,parametros!$E$6:$E$10,0)),""),IFERROR(INDIRECT("'"&amp;TEXT($D59,"mmm")&amp;YEAR($D59)&amp;"'!"&amp;"C"&amp;VLOOKUP($C$14,parametros!$B$37:$C$41,2,0)-1+MATCH($G$14,parametros!$E$6:$E$10,0)),""))</f>
        <v/>
      </c>
      <c r="AW59" s="27" t="str">
        <f ca="1">IF($D59&gt;=DATE(2022,7,1),IFERROR(INDIRECT("'"&amp;TEXT($D59,"mmm")&amp;YEAR($D59)&amp;"'!"&amp;"D"&amp;VLOOKUP($C$14,parametros!$B$26:$C$33,2,0)-1+MATCH($G$14,parametros!$E$6:$E$10,0)),""),IFERROR(INDIRECT("'"&amp;TEXT($D59,"mmm")&amp;YEAR($D59)&amp;"'!"&amp;"D"&amp;VLOOKUP($C$14,parametros!$B$37:$C$41,2,0)-1+MATCH($G$14,parametros!$E$6:$E$10,0)),""))</f>
        <v/>
      </c>
      <c r="AX59" s="27" t="str">
        <f ca="1">IF($D59&gt;=DATE(2022,7,1),IFERROR(INDIRECT("'"&amp;TEXT($D59,"mmm")&amp;YEAR($D59)&amp;"'!"&amp;"E"&amp;VLOOKUP($C$14,parametros!$B$26:$C$33,2,0)-1+MATCH($G$14,parametros!$E$6:$E$10,0)),""),IFERROR(INDIRECT("'"&amp;TEXT($D59,"mmm")&amp;YEAR($D59)&amp;"'!"&amp;"E"&amp;VLOOKUP($C$14,parametros!$B$37:$C$41,2,0)-1+MATCH($G$14,parametros!$E$6:$E$10,0)),""))</f>
        <v/>
      </c>
      <c r="AY59" s="27" t="str">
        <f ca="1">IF($D59&gt;=DATE(2022,7,1),IFERROR(INDIRECT("'"&amp;TEXT($D59,"mmm")&amp;YEAR($D59)&amp;"'!"&amp;"F"&amp;VLOOKUP($C$14,parametros!$B$26:$C$33,2,0)-1+MATCH($G$14,parametros!$E$6:$E$10,0)),""),IFERROR(INDIRECT("'"&amp;TEXT($D59,"mmm")&amp;YEAR($D59)&amp;"'!"&amp;"F"&amp;VLOOKUP($C$14,parametros!$B$37:$C$41,2,0)-1+MATCH($G$14,parametros!$E$6:$E$10,0)),""))</f>
        <v/>
      </c>
      <c r="AZ59" s="27" t="str">
        <f ca="1">IF($D59&gt;=DATE(2022,7,1),IFERROR(INDIRECT("'"&amp;TEXT($D59,"mmm")&amp;YEAR($D59)&amp;"'!"&amp;"G"&amp;VLOOKUP($C$14,parametros!$B$26:$C$33,2,0)-1+MATCH($G$14,parametros!$E$6:$E$10,0)),""),IFERROR(INDIRECT("'"&amp;TEXT($D59,"mmm")&amp;YEAR($D59)&amp;"'!"&amp;"G"&amp;VLOOKUP($C$14,parametros!$B$37:$C$41,2,0)-1+MATCH($G$14,parametros!$E$6:$E$10,0)),""))</f>
        <v/>
      </c>
      <c r="BA59" s="27" t="str">
        <f ca="1">IF($D59&gt;=DATE(2022,7,1),IFERROR(INDIRECT("'"&amp;TEXT($D59,"mmm")&amp;YEAR($D59)&amp;"'!"&amp;"H"&amp;VLOOKUP($C$14,parametros!$B$26:$C$33,2,0)-1+MATCH($G$14,parametros!$E$6:$E$10,0)),""),IFERROR(INDIRECT("'"&amp;TEXT($D59,"mmm")&amp;YEAR($D59)&amp;"'!"&amp;"H"&amp;VLOOKUP($C$14,parametros!$B$37:$C$41,2,0)-1+MATCH($G$14,parametros!$E$6:$E$10,0)),""))</f>
        <v/>
      </c>
      <c r="BB59" s="27" t="str">
        <f ca="1">IF($D59&gt;=DATE(2022,7,1),IFERROR(INDIRECT("'"&amp;TEXT($D59,"mmm")&amp;YEAR($D59)&amp;"'!"&amp;"I"&amp;VLOOKUP($C$14,parametros!$B$26:$C$33,2,0)-1+MATCH($G$14,parametros!$E$6:$E$10,0)),""),IFERROR(INDIRECT("'"&amp;TEXT($D59,"mmm")&amp;YEAR($D59)&amp;"'!"&amp;"I"&amp;VLOOKUP($C$14,parametros!$B$37:$C$41,2,0)-1+MATCH($G$14,parametros!$E$6:$E$10,0)),""))</f>
        <v/>
      </c>
      <c r="BC59" s="27" t="str">
        <f ca="1">IF($D59&gt;=DATE(2022,7,1),IFERROR(INDIRECT("'"&amp;TEXT($D59,"mmm")&amp;YEAR($D59)&amp;"'!"&amp;"J"&amp;VLOOKUP($C$14,parametros!$B$26:$C$33,2,0)-1+MATCH($G$14,parametros!$E$6:$E$10,0)),""),IFERROR(INDIRECT("'"&amp;TEXT($D59,"mmm")&amp;YEAR($D59)&amp;"'!"&amp;"J"&amp;VLOOKUP($C$14,parametros!$B$37:$C$41,2,0)-1+MATCH($G$14,parametros!$E$6:$E$10,0)),""))</f>
        <v/>
      </c>
      <c r="BD59" s="27" t="str">
        <f ca="1">IF($D59&gt;=DATE(2022,7,1),IFERROR(INDIRECT("'"&amp;TEXT($D59,"mmm")&amp;YEAR($D59)&amp;"'!"&amp;"K"&amp;VLOOKUP($C$14,parametros!$B$26:$C$33,2,0)-1+MATCH($G$14,parametros!$E$6:$E$10,0)),""),IFERROR(INDIRECT("'"&amp;TEXT($D59,"mmm")&amp;YEAR($D59)&amp;"'!"&amp;"K"&amp;VLOOKUP($C$14,parametros!$B$37:$C$41,2,0)-1+MATCH($G$14,parametros!$E$6:$E$10,0)),""))</f>
        <v/>
      </c>
      <c r="BE59" s="27" t="str">
        <f ca="1">IF($D59&gt;=DATE(2022,7,1),IFERROR(INDIRECT("'"&amp;TEXT($D59,"mmm")&amp;YEAR($D59)&amp;"'!"&amp;"L"&amp;VLOOKUP($C$14,parametros!$B$26:$C$33,2,0)-1+MATCH($G$14,parametros!$E$6:$E$10,0)),""),IFERROR(INDIRECT("'"&amp;TEXT($D59,"mmm")&amp;YEAR($D59)&amp;"'!"&amp;"L"&amp;VLOOKUP($C$14,parametros!$B$37:$C$41,2,0)-1+MATCH($G$14,parametros!$E$6:$E$10,0)),""))</f>
        <v/>
      </c>
      <c r="BF59" s="27" t="str">
        <f ca="1">IF($D59&gt;=DATE(2022,7,1),IFERROR(INDIRECT("'"&amp;TEXT($D59,"mmm")&amp;YEAR($D59)&amp;"'!"&amp;"M"&amp;VLOOKUP($C$14,parametros!$B$26:$C$33,2,0)-1+MATCH($G$14,parametros!$E$6:$E$10,0)),""),IFERROR(INDIRECT("'"&amp;TEXT($D59,"mmm")&amp;YEAR($D59)&amp;"'!"&amp;"M"&amp;VLOOKUP($C$14,parametros!$B$37:$C$41,2,0)-1+MATCH($G$14,parametros!$E$6:$E$10,0)),""))</f>
        <v/>
      </c>
      <c r="BG59" s="27" t="str">
        <f ca="1">IF($D59&gt;=DATE(2022,7,1),IFERROR(INDIRECT("'"&amp;TEXT($D59,"mmm")&amp;YEAR($D59)&amp;"'!"&amp;"N"&amp;VLOOKUP($C$14,parametros!$B$26:$C$33,2,0)-1+MATCH($G$14,parametros!$E$6:$E$10,0)),""),IFERROR(INDIRECT("'"&amp;TEXT($D59,"mmm")&amp;YEAR($D59)&amp;"'!"&amp;"N"&amp;VLOOKUP($C$14,parametros!$B$37:$C$41,2,0)-1+MATCH($G$14,parametros!$E$6:$E$10,0)),""))</f>
        <v/>
      </c>
      <c r="BH59" s="51"/>
      <c r="BI59" s="50"/>
      <c r="BJ59" s="50"/>
      <c r="BK59" s="50"/>
      <c r="BL59" s="50"/>
      <c r="BM59" s="51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</row>
    <row r="60" spans="4:89" ht="15.75" thickBot="1" x14ac:dyDescent="0.3">
      <c r="D60" s="25">
        <f t="shared" si="47"/>
        <v>47515</v>
      </c>
      <c r="E60" s="54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1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50"/>
      <c r="AT60" s="50"/>
      <c r="AU60" s="50"/>
      <c r="AV60" s="50"/>
      <c r="AW60" s="27" t="str">
        <f ca="1">IF($D60&gt;=DATE(2022,7,1),IFERROR(INDIRECT("'"&amp;TEXT($D60,"mmm")&amp;YEAR($D60)&amp;"'!"&amp;"C"&amp;VLOOKUP($C$14,parametros!$B$26:$C$33,2,0)-1+MATCH($G$14,parametros!$E$6:$E$10,0)),""),IFERROR(INDIRECT("'"&amp;TEXT($D60,"mmm")&amp;YEAR($D60)&amp;"'!"&amp;"C"&amp;VLOOKUP($C$14,parametros!$B$37:$C$41,2,0)-1+MATCH($G$14,parametros!$E$6:$E$10,0)),""))</f>
        <v/>
      </c>
      <c r="AX60" s="27" t="str">
        <f ca="1">IF($D60&gt;=DATE(2022,7,1),IFERROR(INDIRECT("'"&amp;TEXT($D60,"mmm")&amp;YEAR($D60)&amp;"'!"&amp;"D"&amp;VLOOKUP($C$14,parametros!$B$26:$C$33,2,0)-1+MATCH($G$14,parametros!$E$6:$E$10,0)),""),IFERROR(INDIRECT("'"&amp;TEXT($D60,"mmm")&amp;YEAR($D60)&amp;"'!"&amp;"D"&amp;VLOOKUP($C$14,parametros!$B$37:$C$41,2,0)-1+MATCH($G$14,parametros!$E$6:$E$10,0)),""))</f>
        <v/>
      </c>
      <c r="AY60" s="27" t="str">
        <f ca="1">IF($D60&gt;=DATE(2022,7,1),IFERROR(INDIRECT("'"&amp;TEXT($D60,"mmm")&amp;YEAR($D60)&amp;"'!"&amp;"E"&amp;VLOOKUP($C$14,parametros!$B$26:$C$33,2,0)-1+MATCH($G$14,parametros!$E$6:$E$10,0)),""),IFERROR(INDIRECT("'"&amp;TEXT($D60,"mmm")&amp;YEAR($D60)&amp;"'!"&amp;"E"&amp;VLOOKUP($C$14,parametros!$B$37:$C$41,2,0)-1+MATCH($G$14,parametros!$E$6:$E$10,0)),""))</f>
        <v/>
      </c>
      <c r="AZ60" s="27" t="str">
        <f ca="1">IF($D60&gt;=DATE(2022,7,1),IFERROR(INDIRECT("'"&amp;TEXT($D60,"mmm")&amp;YEAR($D60)&amp;"'!"&amp;"F"&amp;VLOOKUP($C$14,parametros!$B$26:$C$33,2,0)-1+MATCH($G$14,parametros!$E$6:$E$10,0)),""),IFERROR(INDIRECT("'"&amp;TEXT($D60,"mmm")&amp;YEAR($D60)&amp;"'!"&amp;"F"&amp;VLOOKUP($C$14,parametros!$B$37:$C$41,2,0)-1+MATCH($G$14,parametros!$E$6:$E$10,0)),""))</f>
        <v/>
      </c>
      <c r="BA60" s="27" t="str">
        <f ca="1">IF($D60&gt;=DATE(2022,7,1),IFERROR(INDIRECT("'"&amp;TEXT($D60,"mmm")&amp;YEAR($D60)&amp;"'!"&amp;"G"&amp;VLOOKUP($C$14,parametros!$B$26:$C$33,2,0)-1+MATCH($G$14,parametros!$E$6:$E$10,0)),""),IFERROR(INDIRECT("'"&amp;TEXT($D60,"mmm")&amp;YEAR($D60)&amp;"'!"&amp;"G"&amp;VLOOKUP($C$14,parametros!$B$37:$C$41,2,0)-1+MATCH($G$14,parametros!$E$6:$E$10,0)),""))</f>
        <v/>
      </c>
      <c r="BB60" s="27" t="str">
        <f ca="1">IF($D60&gt;=DATE(2022,7,1),IFERROR(INDIRECT("'"&amp;TEXT($D60,"mmm")&amp;YEAR($D60)&amp;"'!"&amp;"H"&amp;VLOOKUP($C$14,parametros!$B$26:$C$33,2,0)-1+MATCH($G$14,parametros!$E$6:$E$10,0)),""),IFERROR(INDIRECT("'"&amp;TEXT($D60,"mmm")&amp;YEAR($D60)&amp;"'!"&amp;"H"&amp;VLOOKUP($C$14,parametros!$B$37:$C$41,2,0)-1+MATCH($G$14,parametros!$E$6:$E$10,0)),""))</f>
        <v/>
      </c>
      <c r="BC60" s="27" t="str">
        <f ca="1">IF($D60&gt;=DATE(2022,7,1),IFERROR(INDIRECT("'"&amp;TEXT($D60,"mmm")&amp;YEAR($D60)&amp;"'!"&amp;"I"&amp;VLOOKUP($C$14,parametros!$B$26:$C$33,2,0)-1+MATCH($G$14,parametros!$E$6:$E$10,0)),""),IFERROR(INDIRECT("'"&amp;TEXT($D60,"mmm")&amp;YEAR($D60)&amp;"'!"&amp;"I"&amp;VLOOKUP($C$14,parametros!$B$37:$C$41,2,0)-1+MATCH($G$14,parametros!$E$6:$E$10,0)),""))</f>
        <v/>
      </c>
      <c r="BD60" s="27" t="str">
        <f ca="1">IF($D60&gt;=DATE(2022,7,1),IFERROR(INDIRECT("'"&amp;TEXT($D60,"mmm")&amp;YEAR($D60)&amp;"'!"&amp;"J"&amp;VLOOKUP($C$14,parametros!$B$26:$C$33,2,0)-1+MATCH($G$14,parametros!$E$6:$E$10,0)),""),IFERROR(INDIRECT("'"&amp;TEXT($D60,"mmm")&amp;YEAR($D60)&amp;"'!"&amp;"J"&amp;VLOOKUP($C$14,parametros!$B$37:$C$41,2,0)-1+MATCH($G$14,parametros!$E$6:$E$10,0)),""))</f>
        <v/>
      </c>
      <c r="BE60" s="27" t="str">
        <f ca="1">IF($D60&gt;=DATE(2022,7,1),IFERROR(INDIRECT("'"&amp;TEXT($D60,"mmm")&amp;YEAR($D60)&amp;"'!"&amp;"K"&amp;VLOOKUP($C$14,parametros!$B$26:$C$33,2,0)-1+MATCH($G$14,parametros!$E$6:$E$10,0)),""),IFERROR(INDIRECT("'"&amp;TEXT($D60,"mmm")&amp;YEAR($D60)&amp;"'!"&amp;"K"&amp;VLOOKUP($C$14,parametros!$B$37:$C$41,2,0)-1+MATCH($G$14,parametros!$E$6:$E$10,0)),""))</f>
        <v/>
      </c>
      <c r="BF60" s="27" t="str">
        <f ca="1">IF($D60&gt;=DATE(2022,7,1),IFERROR(INDIRECT("'"&amp;TEXT($D60,"mmm")&amp;YEAR($D60)&amp;"'!"&amp;"L"&amp;VLOOKUP($C$14,parametros!$B$26:$C$33,2,0)-1+MATCH($G$14,parametros!$E$6:$E$10,0)),""),IFERROR(INDIRECT("'"&amp;TEXT($D60,"mmm")&amp;YEAR($D60)&amp;"'!"&amp;"L"&amp;VLOOKUP($C$14,parametros!$B$37:$C$41,2,0)-1+MATCH($G$14,parametros!$E$6:$E$10,0)),""))</f>
        <v/>
      </c>
      <c r="BG60" s="27" t="str">
        <f ca="1">IF($D60&gt;=DATE(2022,7,1),IFERROR(INDIRECT("'"&amp;TEXT($D60,"mmm")&amp;YEAR($D60)&amp;"'!"&amp;"M"&amp;VLOOKUP($C$14,parametros!$B$26:$C$33,2,0)-1+MATCH($G$14,parametros!$E$6:$E$10,0)),""),IFERROR(INDIRECT("'"&amp;TEXT($D60,"mmm")&amp;YEAR($D60)&amp;"'!"&amp;"M"&amp;VLOOKUP($C$14,parametros!$B$37:$C$41,2,0)-1+MATCH($G$14,parametros!$E$6:$E$10,0)),""))</f>
        <v/>
      </c>
      <c r="BH60" s="27" t="str">
        <f ca="1">IF($D60&gt;=DATE(2022,7,1),IFERROR(INDIRECT("'"&amp;TEXT($D60,"mmm")&amp;YEAR($D60)&amp;"'!"&amp;"N"&amp;VLOOKUP($C$14,parametros!$B$26:$C$33,2,0)-1+MATCH($G$14,parametros!$E$6:$E$10,0)),""),IFERROR(INDIRECT("'"&amp;TEXT($D60,"mmm")&amp;YEAR($D60)&amp;"'!"&amp;"N"&amp;VLOOKUP($C$14,parametros!$B$37:$C$41,2,0)-1+MATCH($G$14,parametros!$E$6:$E$10,0)),""))</f>
        <v/>
      </c>
      <c r="BI60" s="50"/>
      <c r="BJ60" s="50"/>
      <c r="BK60" s="50"/>
      <c r="BL60" s="50"/>
      <c r="BM60" s="51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</row>
    <row r="61" spans="4:89" ht="15.75" thickBot="1" x14ac:dyDescent="0.3">
      <c r="D61" s="25">
        <f t="shared" si="47"/>
        <v>47543</v>
      </c>
      <c r="E61" s="54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1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50"/>
      <c r="AT61" s="50"/>
      <c r="AU61" s="50"/>
      <c r="AV61" s="50"/>
      <c r="AW61" s="50"/>
      <c r="AX61" s="27" t="str">
        <f ca="1">IF($D61&gt;=DATE(2022,7,1),IFERROR(INDIRECT("'"&amp;TEXT($D61,"mmm")&amp;YEAR($D61)&amp;"'!"&amp;"C"&amp;VLOOKUP($C$14,parametros!$B$26:$C$33,2,0)-1+MATCH($G$14,parametros!$E$6:$E$10,0)),""),IFERROR(INDIRECT("'"&amp;TEXT($D61,"mmm")&amp;YEAR($D61)&amp;"'!"&amp;"C"&amp;VLOOKUP($C$14,parametros!$B$37:$C$41,2,0)-1+MATCH($G$14,parametros!$E$6:$E$10,0)),""))</f>
        <v/>
      </c>
      <c r="AY61" s="27" t="str">
        <f ca="1">IF($D61&gt;=DATE(2022,7,1),IFERROR(INDIRECT("'"&amp;TEXT($D61,"mmm")&amp;YEAR($D61)&amp;"'!"&amp;"D"&amp;VLOOKUP($C$14,parametros!$B$26:$C$33,2,0)-1+MATCH($G$14,parametros!$E$6:$E$10,0)),""),IFERROR(INDIRECT("'"&amp;TEXT($D61,"mmm")&amp;YEAR($D61)&amp;"'!"&amp;"D"&amp;VLOOKUP($C$14,parametros!$B$37:$C$41,2,0)-1+MATCH($G$14,parametros!$E$6:$E$10,0)),""))</f>
        <v/>
      </c>
      <c r="AZ61" s="27" t="str">
        <f ca="1">IF($D61&gt;=DATE(2022,7,1),IFERROR(INDIRECT("'"&amp;TEXT($D61,"mmm")&amp;YEAR($D61)&amp;"'!"&amp;"E"&amp;VLOOKUP($C$14,parametros!$B$26:$C$33,2,0)-1+MATCH($G$14,parametros!$E$6:$E$10,0)),""),IFERROR(INDIRECT("'"&amp;TEXT($D61,"mmm")&amp;YEAR($D61)&amp;"'!"&amp;"E"&amp;VLOOKUP($C$14,parametros!$B$37:$C$41,2,0)-1+MATCH($G$14,parametros!$E$6:$E$10,0)),""))</f>
        <v/>
      </c>
      <c r="BA61" s="27" t="str">
        <f ca="1">IF($D61&gt;=DATE(2022,7,1),IFERROR(INDIRECT("'"&amp;TEXT($D61,"mmm")&amp;YEAR($D61)&amp;"'!"&amp;"F"&amp;VLOOKUP($C$14,parametros!$B$26:$C$33,2,0)-1+MATCH($G$14,parametros!$E$6:$E$10,0)),""),IFERROR(INDIRECT("'"&amp;TEXT($D61,"mmm")&amp;YEAR($D61)&amp;"'!"&amp;"F"&amp;VLOOKUP($C$14,parametros!$B$37:$C$41,2,0)-1+MATCH($G$14,parametros!$E$6:$E$10,0)),""))</f>
        <v/>
      </c>
      <c r="BB61" s="27" t="str">
        <f ca="1">IF($D61&gt;=DATE(2022,7,1),IFERROR(INDIRECT("'"&amp;TEXT($D61,"mmm")&amp;YEAR($D61)&amp;"'!"&amp;"G"&amp;VLOOKUP($C$14,parametros!$B$26:$C$33,2,0)-1+MATCH($G$14,parametros!$E$6:$E$10,0)),""),IFERROR(INDIRECT("'"&amp;TEXT($D61,"mmm")&amp;YEAR($D61)&amp;"'!"&amp;"G"&amp;VLOOKUP($C$14,parametros!$B$37:$C$41,2,0)-1+MATCH($G$14,parametros!$E$6:$E$10,0)),""))</f>
        <v/>
      </c>
      <c r="BC61" s="27" t="str">
        <f ca="1">IF($D61&gt;=DATE(2022,7,1),IFERROR(INDIRECT("'"&amp;TEXT($D61,"mmm")&amp;YEAR($D61)&amp;"'!"&amp;"H"&amp;VLOOKUP($C$14,parametros!$B$26:$C$33,2,0)-1+MATCH($G$14,parametros!$E$6:$E$10,0)),""),IFERROR(INDIRECT("'"&amp;TEXT($D61,"mmm")&amp;YEAR($D61)&amp;"'!"&amp;"H"&amp;VLOOKUP($C$14,parametros!$B$37:$C$41,2,0)-1+MATCH($G$14,parametros!$E$6:$E$10,0)),""))</f>
        <v/>
      </c>
      <c r="BD61" s="27" t="str">
        <f ca="1">IF($D61&gt;=DATE(2022,7,1),IFERROR(INDIRECT("'"&amp;TEXT($D61,"mmm")&amp;YEAR($D61)&amp;"'!"&amp;"I"&amp;VLOOKUP($C$14,parametros!$B$26:$C$33,2,0)-1+MATCH($G$14,parametros!$E$6:$E$10,0)),""),IFERROR(INDIRECT("'"&amp;TEXT($D61,"mmm")&amp;YEAR($D61)&amp;"'!"&amp;"I"&amp;VLOOKUP($C$14,parametros!$B$37:$C$41,2,0)-1+MATCH($G$14,parametros!$E$6:$E$10,0)),""))</f>
        <v/>
      </c>
      <c r="BE61" s="27" t="str">
        <f ca="1">IF($D61&gt;=DATE(2022,7,1),IFERROR(INDIRECT("'"&amp;TEXT($D61,"mmm")&amp;YEAR($D61)&amp;"'!"&amp;"J"&amp;VLOOKUP($C$14,parametros!$B$26:$C$33,2,0)-1+MATCH($G$14,parametros!$E$6:$E$10,0)),""),IFERROR(INDIRECT("'"&amp;TEXT($D61,"mmm")&amp;YEAR($D61)&amp;"'!"&amp;"J"&amp;VLOOKUP($C$14,parametros!$B$37:$C$41,2,0)-1+MATCH($G$14,parametros!$E$6:$E$10,0)),""))</f>
        <v/>
      </c>
      <c r="BF61" s="27" t="str">
        <f ca="1">IF($D61&gt;=DATE(2022,7,1),IFERROR(INDIRECT("'"&amp;TEXT($D61,"mmm")&amp;YEAR($D61)&amp;"'!"&amp;"K"&amp;VLOOKUP($C$14,parametros!$B$26:$C$33,2,0)-1+MATCH($G$14,parametros!$E$6:$E$10,0)),""),IFERROR(INDIRECT("'"&amp;TEXT($D61,"mmm")&amp;YEAR($D61)&amp;"'!"&amp;"K"&amp;VLOOKUP($C$14,parametros!$B$37:$C$41,2,0)-1+MATCH($G$14,parametros!$E$6:$E$10,0)),""))</f>
        <v/>
      </c>
      <c r="BG61" s="27" t="str">
        <f ca="1">IF($D61&gt;=DATE(2022,7,1),IFERROR(INDIRECT("'"&amp;TEXT($D61,"mmm")&amp;YEAR($D61)&amp;"'!"&amp;"L"&amp;VLOOKUP($C$14,parametros!$B$26:$C$33,2,0)-1+MATCH($G$14,parametros!$E$6:$E$10,0)),""),IFERROR(INDIRECT("'"&amp;TEXT($D61,"mmm")&amp;YEAR($D61)&amp;"'!"&amp;"L"&amp;VLOOKUP($C$14,parametros!$B$37:$C$41,2,0)-1+MATCH($G$14,parametros!$E$6:$E$10,0)),""))</f>
        <v/>
      </c>
      <c r="BH61" s="27" t="str">
        <f ca="1">IF($D61&gt;=DATE(2022,7,1),IFERROR(INDIRECT("'"&amp;TEXT($D61,"mmm")&amp;YEAR($D61)&amp;"'!"&amp;"M"&amp;VLOOKUP($C$14,parametros!$B$26:$C$33,2,0)-1+MATCH($G$14,parametros!$E$6:$E$10,0)),""),IFERROR(INDIRECT("'"&amp;TEXT($D61,"mmm")&amp;YEAR($D61)&amp;"'!"&amp;"M"&amp;VLOOKUP($C$14,parametros!$B$37:$C$41,2,0)-1+MATCH($G$14,parametros!$E$6:$E$10,0)),""))</f>
        <v/>
      </c>
      <c r="BI61" s="27" t="str">
        <f ca="1">IF($D61&gt;=DATE(2022,7,1),IFERROR(INDIRECT("'"&amp;TEXT($D61,"mmm")&amp;YEAR($D61)&amp;"'!"&amp;"N"&amp;VLOOKUP($C$14,parametros!$B$26:$C$33,2,0)-1+MATCH($G$14,parametros!$E$6:$E$10,0)),""),IFERROR(INDIRECT("'"&amp;TEXT($D61,"mmm")&amp;YEAR($D61)&amp;"'!"&amp;"N"&amp;VLOOKUP($C$14,parametros!$B$37:$C$41,2,0)-1+MATCH($G$14,parametros!$E$6:$E$10,0)),""))</f>
        <v/>
      </c>
      <c r="BJ61" s="50"/>
      <c r="BK61" s="50"/>
      <c r="BL61" s="50"/>
      <c r="BM61" s="51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</row>
    <row r="62" spans="4:89" ht="15.75" thickBot="1" x14ac:dyDescent="0.3">
      <c r="D62" s="25">
        <f t="shared" si="47"/>
        <v>47574</v>
      </c>
      <c r="E62" s="54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1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50"/>
      <c r="AT62" s="50"/>
      <c r="AU62" s="50"/>
      <c r="AV62" s="50"/>
      <c r="AW62" s="50"/>
      <c r="AX62" s="50"/>
      <c r="AY62" s="27" t="str">
        <f ca="1">IF($D62&gt;=DATE(2022,7,1),IFERROR(INDIRECT("'"&amp;TEXT($D62,"mmm")&amp;YEAR($D62)&amp;"'!"&amp;"C"&amp;VLOOKUP($C$14,parametros!$B$26:$C$33,2,0)-1+MATCH($G$14,parametros!$E$6:$E$10,0)),""),IFERROR(INDIRECT("'"&amp;TEXT($D62,"mmm")&amp;YEAR($D62)&amp;"'!"&amp;"C"&amp;VLOOKUP($C$14,parametros!$B$37:$C$41,2,0)-1+MATCH($G$14,parametros!$E$6:$E$10,0)),""))</f>
        <v/>
      </c>
      <c r="AZ62" s="27" t="str">
        <f ca="1">IF($D62&gt;=DATE(2022,7,1),IFERROR(INDIRECT("'"&amp;TEXT($D62,"mmm")&amp;YEAR($D62)&amp;"'!"&amp;"D"&amp;VLOOKUP($C$14,parametros!$B$26:$C$33,2,0)-1+MATCH($G$14,parametros!$E$6:$E$10,0)),""),IFERROR(INDIRECT("'"&amp;TEXT($D62,"mmm")&amp;YEAR($D62)&amp;"'!"&amp;"D"&amp;VLOOKUP($C$14,parametros!$B$37:$C$41,2,0)-1+MATCH($G$14,parametros!$E$6:$E$10,0)),""))</f>
        <v/>
      </c>
      <c r="BA62" s="27" t="str">
        <f ca="1">IF($D62&gt;=DATE(2022,7,1),IFERROR(INDIRECT("'"&amp;TEXT($D62,"mmm")&amp;YEAR($D62)&amp;"'!"&amp;"E"&amp;VLOOKUP($C$14,parametros!$B$26:$C$33,2,0)-1+MATCH($G$14,parametros!$E$6:$E$10,0)),""),IFERROR(INDIRECT("'"&amp;TEXT($D62,"mmm")&amp;YEAR($D62)&amp;"'!"&amp;"E"&amp;VLOOKUP($C$14,parametros!$B$37:$C$41,2,0)-1+MATCH($G$14,parametros!$E$6:$E$10,0)),""))</f>
        <v/>
      </c>
      <c r="BB62" s="27" t="str">
        <f ca="1">IF($D62&gt;=DATE(2022,7,1),IFERROR(INDIRECT("'"&amp;TEXT($D62,"mmm")&amp;YEAR($D62)&amp;"'!"&amp;"F"&amp;VLOOKUP($C$14,parametros!$B$26:$C$33,2,0)-1+MATCH($G$14,parametros!$E$6:$E$10,0)),""),IFERROR(INDIRECT("'"&amp;TEXT($D62,"mmm")&amp;YEAR($D62)&amp;"'!"&amp;"F"&amp;VLOOKUP($C$14,parametros!$B$37:$C$41,2,0)-1+MATCH($G$14,parametros!$E$6:$E$10,0)),""))</f>
        <v/>
      </c>
      <c r="BC62" s="27" t="str">
        <f ca="1">IF($D62&gt;=DATE(2022,7,1),IFERROR(INDIRECT("'"&amp;TEXT($D62,"mmm")&amp;YEAR($D62)&amp;"'!"&amp;"G"&amp;VLOOKUP($C$14,parametros!$B$26:$C$33,2,0)-1+MATCH($G$14,parametros!$E$6:$E$10,0)),""),IFERROR(INDIRECT("'"&amp;TEXT($D62,"mmm")&amp;YEAR($D62)&amp;"'!"&amp;"G"&amp;VLOOKUP($C$14,parametros!$B$37:$C$41,2,0)-1+MATCH($G$14,parametros!$E$6:$E$10,0)),""))</f>
        <v/>
      </c>
      <c r="BD62" s="27" t="str">
        <f ca="1">IF($D62&gt;=DATE(2022,7,1),IFERROR(INDIRECT("'"&amp;TEXT($D62,"mmm")&amp;YEAR($D62)&amp;"'!"&amp;"H"&amp;VLOOKUP($C$14,parametros!$B$26:$C$33,2,0)-1+MATCH($G$14,parametros!$E$6:$E$10,0)),""),IFERROR(INDIRECT("'"&amp;TEXT($D62,"mmm")&amp;YEAR($D62)&amp;"'!"&amp;"H"&amp;VLOOKUP($C$14,parametros!$B$37:$C$41,2,0)-1+MATCH($G$14,parametros!$E$6:$E$10,0)),""))</f>
        <v/>
      </c>
      <c r="BE62" s="27" t="str">
        <f ca="1">IF($D62&gt;=DATE(2022,7,1),IFERROR(INDIRECT("'"&amp;TEXT($D62,"mmm")&amp;YEAR($D62)&amp;"'!"&amp;"I"&amp;VLOOKUP($C$14,parametros!$B$26:$C$33,2,0)-1+MATCH($G$14,parametros!$E$6:$E$10,0)),""),IFERROR(INDIRECT("'"&amp;TEXT($D62,"mmm")&amp;YEAR($D62)&amp;"'!"&amp;"I"&amp;VLOOKUP($C$14,parametros!$B$37:$C$41,2,0)-1+MATCH($G$14,parametros!$E$6:$E$10,0)),""))</f>
        <v/>
      </c>
      <c r="BF62" s="27" t="str">
        <f ca="1">IF($D62&gt;=DATE(2022,7,1),IFERROR(INDIRECT("'"&amp;TEXT($D62,"mmm")&amp;YEAR($D62)&amp;"'!"&amp;"J"&amp;VLOOKUP($C$14,parametros!$B$26:$C$33,2,0)-1+MATCH($G$14,parametros!$E$6:$E$10,0)),""),IFERROR(INDIRECT("'"&amp;TEXT($D62,"mmm")&amp;YEAR($D62)&amp;"'!"&amp;"J"&amp;VLOOKUP($C$14,parametros!$B$37:$C$41,2,0)-1+MATCH($G$14,parametros!$E$6:$E$10,0)),""))</f>
        <v/>
      </c>
      <c r="BG62" s="27" t="str">
        <f ca="1">IF($D62&gt;=DATE(2022,7,1),IFERROR(INDIRECT("'"&amp;TEXT($D62,"mmm")&amp;YEAR($D62)&amp;"'!"&amp;"K"&amp;VLOOKUP($C$14,parametros!$B$26:$C$33,2,0)-1+MATCH($G$14,parametros!$E$6:$E$10,0)),""),IFERROR(INDIRECT("'"&amp;TEXT($D62,"mmm")&amp;YEAR($D62)&amp;"'!"&amp;"K"&amp;VLOOKUP($C$14,parametros!$B$37:$C$41,2,0)-1+MATCH($G$14,parametros!$E$6:$E$10,0)),""))</f>
        <v/>
      </c>
      <c r="BH62" s="27" t="str">
        <f ca="1">IF($D62&gt;=DATE(2022,7,1),IFERROR(INDIRECT("'"&amp;TEXT($D62,"mmm")&amp;YEAR($D62)&amp;"'!"&amp;"L"&amp;VLOOKUP($C$14,parametros!$B$26:$C$33,2,0)-1+MATCH($G$14,parametros!$E$6:$E$10,0)),""),IFERROR(INDIRECT("'"&amp;TEXT($D62,"mmm")&amp;YEAR($D62)&amp;"'!"&amp;"L"&amp;VLOOKUP($C$14,parametros!$B$37:$C$41,2,0)-1+MATCH($G$14,parametros!$E$6:$E$10,0)),""))</f>
        <v/>
      </c>
      <c r="BI62" s="27" t="str">
        <f ca="1">IF($D62&gt;=DATE(2022,7,1),IFERROR(INDIRECT("'"&amp;TEXT($D62,"mmm")&amp;YEAR($D62)&amp;"'!"&amp;"M"&amp;VLOOKUP($C$14,parametros!$B$26:$C$33,2,0)-1+MATCH($G$14,parametros!$E$6:$E$10,0)),""),IFERROR(INDIRECT("'"&amp;TEXT($D62,"mmm")&amp;YEAR($D62)&amp;"'!"&amp;"M"&amp;VLOOKUP($C$14,parametros!$B$37:$C$41,2,0)-1+MATCH($G$14,parametros!$E$6:$E$10,0)),""))</f>
        <v/>
      </c>
      <c r="BJ62" s="27" t="str">
        <f ca="1">IF($D62&gt;=DATE(2022,7,1),IFERROR(INDIRECT("'"&amp;TEXT($D62,"mmm")&amp;YEAR($D62)&amp;"'!"&amp;"N"&amp;VLOOKUP($C$14,parametros!$B$26:$C$33,2,0)-1+MATCH($G$14,parametros!$E$6:$E$10,0)),""),IFERROR(INDIRECT("'"&amp;TEXT($D62,"mmm")&amp;YEAR($D62)&amp;"'!"&amp;"N"&amp;VLOOKUP($C$14,parametros!$B$37:$C$41,2,0)-1+MATCH($G$14,parametros!$E$6:$E$10,0)),""))</f>
        <v/>
      </c>
      <c r="BK62" s="50"/>
      <c r="BL62" s="50"/>
      <c r="BM62" s="51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</row>
    <row r="63" spans="4:89" ht="15.75" thickBot="1" x14ac:dyDescent="0.3">
      <c r="D63" s="25">
        <f t="shared" si="47"/>
        <v>47604</v>
      </c>
      <c r="E63" s="54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1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50"/>
      <c r="AT63" s="50"/>
      <c r="AU63" s="50"/>
      <c r="AV63" s="50"/>
      <c r="AW63" s="50"/>
      <c r="AX63" s="50"/>
      <c r="AY63" s="50"/>
      <c r="AZ63" s="27" t="str">
        <f ca="1">IF($D63&gt;=DATE(2022,7,1),IFERROR(INDIRECT("'"&amp;TEXT($D63,"mmm")&amp;YEAR($D63)&amp;"'!"&amp;"C"&amp;VLOOKUP($C$14,parametros!$B$26:$C$33,2,0)-1+MATCH($G$14,parametros!$E$6:$E$10,0)),""),IFERROR(INDIRECT("'"&amp;TEXT($D63,"mmm")&amp;YEAR($D63)&amp;"'!"&amp;"C"&amp;VLOOKUP($C$14,parametros!$B$37:$C$41,2,0)-1+MATCH($G$14,parametros!$E$6:$E$10,0)),""))</f>
        <v/>
      </c>
      <c r="BA63" s="27" t="str">
        <f ca="1">IF($D63&gt;=DATE(2022,7,1),IFERROR(INDIRECT("'"&amp;TEXT($D63,"mmm")&amp;YEAR($D63)&amp;"'!"&amp;"D"&amp;VLOOKUP($C$14,parametros!$B$26:$C$33,2,0)-1+MATCH($G$14,parametros!$E$6:$E$10,0)),""),IFERROR(INDIRECT("'"&amp;TEXT($D63,"mmm")&amp;YEAR($D63)&amp;"'!"&amp;"D"&amp;VLOOKUP($C$14,parametros!$B$37:$C$41,2,0)-1+MATCH($G$14,parametros!$E$6:$E$10,0)),""))</f>
        <v/>
      </c>
      <c r="BB63" s="27" t="str">
        <f ca="1">IF($D63&gt;=DATE(2022,7,1),IFERROR(INDIRECT("'"&amp;TEXT($D63,"mmm")&amp;YEAR($D63)&amp;"'!"&amp;"E"&amp;VLOOKUP($C$14,parametros!$B$26:$C$33,2,0)-1+MATCH($G$14,parametros!$E$6:$E$10,0)),""),IFERROR(INDIRECT("'"&amp;TEXT($D63,"mmm")&amp;YEAR($D63)&amp;"'!"&amp;"E"&amp;VLOOKUP($C$14,parametros!$B$37:$C$41,2,0)-1+MATCH($G$14,parametros!$E$6:$E$10,0)),""))</f>
        <v/>
      </c>
      <c r="BC63" s="27" t="str">
        <f ca="1">IF($D63&gt;=DATE(2022,7,1),IFERROR(INDIRECT("'"&amp;TEXT($D63,"mmm")&amp;YEAR($D63)&amp;"'!"&amp;"F"&amp;VLOOKUP($C$14,parametros!$B$26:$C$33,2,0)-1+MATCH($G$14,parametros!$E$6:$E$10,0)),""),IFERROR(INDIRECT("'"&amp;TEXT($D63,"mmm")&amp;YEAR($D63)&amp;"'!"&amp;"F"&amp;VLOOKUP($C$14,parametros!$B$37:$C$41,2,0)-1+MATCH($G$14,parametros!$E$6:$E$10,0)),""))</f>
        <v/>
      </c>
      <c r="BD63" s="27" t="str">
        <f ca="1">IF($D63&gt;=DATE(2022,7,1),IFERROR(INDIRECT("'"&amp;TEXT($D63,"mmm")&amp;YEAR($D63)&amp;"'!"&amp;"G"&amp;VLOOKUP($C$14,parametros!$B$26:$C$33,2,0)-1+MATCH($G$14,parametros!$E$6:$E$10,0)),""),IFERROR(INDIRECT("'"&amp;TEXT($D63,"mmm")&amp;YEAR($D63)&amp;"'!"&amp;"G"&amp;VLOOKUP($C$14,parametros!$B$37:$C$41,2,0)-1+MATCH($G$14,parametros!$E$6:$E$10,0)),""))</f>
        <v/>
      </c>
      <c r="BE63" s="27" t="str">
        <f ca="1">IF($D63&gt;=DATE(2022,7,1),IFERROR(INDIRECT("'"&amp;TEXT($D63,"mmm")&amp;YEAR($D63)&amp;"'!"&amp;"H"&amp;VLOOKUP($C$14,parametros!$B$26:$C$33,2,0)-1+MATCH($G$14,parametros!$E$6:$E$10,0)),""),IFERROR(INDIRECT("'"&amp;TEXT($D63,"mmm")&amp;YEAR($D63)&amp;"'!"&amp;"H"&amp;VLOOKUP($C$14,parametros!$B$37:$C$41,2,0)-1+MATCH($G$14,parametros!$E$6:$E$10,0)),""))</f>
        <v/>
      </c>
      <c r="BF63" s="27" t="str">
        <f ca="1">IF($D63&gt;=DATE(2022,7,1),IFERROR(INDIRECT("'"&amp;TEXT($D63,"mmm")&amp;YEAR($D63)&amp;"'!"&amp;"I"&amp;VLOOKUP($C$14,parametros!$B$26:$C$33,2,0)-1+MATCH($G$14,parametros!$E$6:$E$10,0)),""),IFERROR(INDIRECT("'"&amp;TEXT($D63,"mmm")&amp;YEAR($D63)&amp;"'!"&amp;"I"&amp;VLOOKUP($C$14,parametros!$B$37:$C$41,2,0)-1+MATCH($G$14,parametros!$E$6:$E$10,0)),""))</f>
        <v/>
      </c>
      <c r="BG63" s="27" t="str">
        <f ca="1">IF($D63&gt;=DATE(2022,7,1),IFERROR(INDIRECT("'"&amp;TEXT($D63,"mmm")&amp;YEAR($D63)&amp;"'!"&amp;"J"&amp;VLOOKUP($C$14,parametros!$B$26:$C$33,2,0)-1+MATCH($G$14,parametros!$E$6:$E$10,0)),""),IFERROR(INDIRECT("'"&amp;TEXT($D63,"mmm")&amp;YEAR($D63)&amp;"'!"&amp;"J"&amp;VLOOKUP($C$14,parametros!$B$37:$C$41,2,0)-1+MATCH($G$14,parametros!$E$6:$E$10,0)),""))</f>
        <v/>
      </c>
      <c r="BH63" s="27" t="str">
        <f ca="1">IF($D63&gt;=DATE(2022,7,1),IFERROR(INDIRECT("'"&amp;TEXT($D63,"mmm")&amp;YEAR($D63)&amp;"'!"&amp;"K"&amp;VLOOKUP($C$14,parametros!$B$26:$C$33,2,0)-1+MATCH($G$14,parametros!$E$6:$E$10,0)),""),IFERROR(INDIRECT("'"&amp;TEXT($D63,"mmm")&amp;YEAR($D63)&amp;"'!"&amp;"K"&amp;VLOOKUP($C$14,parametros!$B$37:$C$41,2,0)-1+MATCH($G$14,parametros!$E$6:$E$10,0)),""))</f>
        <v/>
      </c>
      <c r="BI63" s="27" t="str">
        <f ca="1">IF($D63&gt;=DATE(2022,7,1),IFERROR(INDIRECT("'"&amp;TEXT($D63,"mmm")&amp;YEAR($D63)&amp;"'!"&amp;"L"&amp;VLOOKUP($C$14,parametros!$B$26:$C$33,2,0)-1+MATCH($G$14,parametros!$E$6:$E$10,0)),""),IFERROR(INDIRECT("'"&amp;TEXT($D63,"mmm")&amp;YEAR($D63)&amp;"'!"&amp;"L"&amp;VLOOKUP($C$14,parametros!$B$37:$C$41,2,0)-1+MATCH($G$14,parametros!$E$6:$E$10,0)),""))</f>
        <v/>
      </c>
      <c r="BJ63" s="27" t="str">
        <f ca="1">IF($D63&gt;=DATE(2022,7,1),IFERROR(INDIRECT("'"&amp;TEXT($D63,"mmm")&amp;YEAR($D63)&amp;"'!"&amp;"M"&amp;VLOOKUP($C$14,parametros!$B$26:$C$33,2,0)-1+MATCH($G$14,parametros!$E$6:$E$10,0)),""),IFERROR(INDIRECT("'"&amp;TEXT($D63,"mmm")&amp;YEAR($D63)&amp;"'!"&amp;"M"&amp;VLOOKUP($C$14,parametros!$B$37:$C$41,2,0)-1+MATCH($G$14,parametros!$E$6:$E$10,0)),""))</f>
        <v/>
      </c>
      <c r="BK63" s="27" t="str">
        <f ca="1">IF($D63&gt;=DATE(2022,7,1),IFERROR(INDIRECT("'"&amp;TEXT($D63,"mmm")&amp;YEAR($D63)&amp;"'!"&amp;"N"&amp;VLOOKUP($C$14,parametros!$B$26:$C$33,2,0)-1+MATCH($G$14,parametros!$E$6:$E$10,0)),""),IFERROR(INDIRECT("'"&amp;TEXT($D63,"mmm")&amp;YEAR($D63)&amp;"'!"&amp;"N"&amp;VLOOKUP($C$14,parametros!$B$37:$C$41,2,0)-1+MATCH($G$14,parametros!$E$6:$E$10,0)),""))</f>
        <v/>
      </c>
      <c r="BL63" s="50"/>
      <c r="BM63" s="51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</row>
    <row r="64" spans="4:89" ht="15.75" thickBot="1" x14ac:dyDescent="0.3">
      <c r="D64" s="25">
        <f t="shared" si="47"/>
        <v>47635</v>
      </c>
      <c r="E64" s="54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1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50"/>
      <c r="AT64" s="50"/>
      <c r="AU64" s="50"/>
      <c r="AV64" s="50"/>
      <c r="AW64" s="50"/>
      <c r="AX64" s="50"/>
      <c r="AY64" s="50"/>
      <c r="AZ64" s="50"/>
      <c r="BA64" s="27" t="str">
        <f ca="1">IF($D64&gt;=DATE(2022,7,1),IFERROR(INDIRECT("'"&amp;TEXT($D64,"mmm")&amp;YEAR($D64)&amp;"'!"&amp;"C"&amp;VLOOKUP($C$14,parametros!$B$26:$C$33,2,0)-1+MATCH($G$14,parametros!$E$6:$E$10,0)),""),IFERROR(INDIRECT("'"&amp;TEXT($D64,"mmm")&amp;YEAR($D64)&amp;"'!"&amp;"C"&amp;VLOOKUP($C$14,parametros!$B$37:$C$41,2,0)-1+MATCH($G$14,parametros!$E$6:$E$10,0)),""))</f>
        <v/>
      </c>
      <c r="BB64" s="27" t="str">
        <f ca="1">IF($D64&gt;=DATE(2022,7,1),IFERROR(INDIRECT("'"&amp;TEXT($D64,"mmm")&amp;YEAR($D64)&amp;"'!"&amp;"D"&amp;VLOOKUP($C$14,parametros!$B$26:$C$33,2,0)-1+MATCH($G$14,parametros!$E$6:$E$10,0)),""),IFERROR(INDIRECT("'"&amp;TEXT($D64,"mmm")&amp;YEAR($D64)&amp;"'!"&amp;"D"&amp;VLOOKUP($C$14,parametros!$B$37:$C$41,2,0)-1+MATCH($G$14,parametros!$E$6:$E$10,0)),""))</f>
        <v/>
      </c>
      <c r="BC64" s="27" t="str">
        <f ca="1">IF($D64&gt;=DATE(2022,7,1),IFERROR(INDIRECT("'"&amp;TEXT($D64,"mmm")&amp;YEAR($D64)&amp;"'!"&amp;"E"&amp;VLOOKUP($C$14,parametros!$B$26:$C$33,2,0)-1+MATCH($G$14,parametros!$E$6:$E$10,0)),""),IFERROR(INDIRECT("'"&amp;TEXT($D64,"mmm")&amp;YEAR($D64)&amp;"'!"&amp;"E"&amp;VLOOKUP($C$14,parametros!$B$37:$C$41,2,0)-1+MATCH($G$14,parametros!$E$6:$E$10,0)),""))</f>
        <v/>
      </c>
      <c r="BD64" s="27" t="str">
        <f ca="1">IF($D64&gt;=DATE(2022,7,1),IFERROR(INDIRECT("'"&amp;TEXT($D64,"mmm")&amp;YEAR($D64)&amp;"'!"&amp;"F"&amp;VLOOKUP($C$14,parametros!$B$26:$C$33,2,0)-1+MATCH($G$14,parametros!$E$6:$E$10,0)),""),IFERROR(INDIRECT("'"&amp;TEXT($D64,"mmm")&amp;YEAR($D64)&amp;"'!"&amp;"F"&amp;VLOOKUP($C$14,parametros!$B$37:$C$41,2,0)-1+MATCH($G$14,parametros!$E$6:$E$10,0)),""))</f>
        <v/>
      </c>
      <c r="BE64" s="27" t="str">
        <f ca="1">IF($D64&gt;=DATE(2022,7,1),IFERROR(INDIRECT("'"&amp;TEXT($D64,"mmm")&amp;YEAR($D64)&amp;"'!"&amp;"G"&amp;VLOOKUP($C$14,parametros!$B$26:$C$33,2,0)-1+MATCH($G$14,parametros!$E$6:$E$10,0)),""),IFERROR(INDIRECT("'"&amp;TEXT($D64,"mmm")&amp;YEAR($D64)&amp;"'!"&amp;"G"&amp;VLOOKUP($C$14,parametros!$B$37:$C$41,2,0)-1+MATCH($G$14,parametros!$E$6:$E$10,0)),""))</f>
        <v/>
      </c>
      <c r="BF64" s="27" t="str">
        <f ca="1">IF($D64&gt;=DATE(2022,7,1),IFERROR(INDIRECT("'"&amp;TEXT($D64,"mmm")&amp;YEAR($D64)&amp;"'!"&amp;"H"&amp;VLOOKUP($C$14,parametros!$B$26:$C$33,2,0)-1+MATCH($G$14,parametros!$E$6:$E$10,0)),""),IFERROR(INDIRECT("'"&amp;TEXT($D64,"mmm")&amp;YEAR($D64)&amp;"'!"&amp;"H"&amp;VLOOKUP($C$14,parametros!$B$37:$C$41,2,0)-1+MATCH($G$14,parametros!$E$6:$E$10,0)),""))</f>
        <v/>
      </c>
      <c r="BG64" s="27" t="str">
        <f ca="1">IF($D64&gt;=DATE(2022,7,1),IFERROR(INDIRECT("'"&amp;TEXT($D64,"mmm")&amp;YEAR($D64)&amp;"'!"&amp;"I"&amp;VLOOKUP($C$14,parametros!$B$26:$C$33,2,0)-1+MATCH($G$14,parametros!$E$6:$E$10,0)),""),IFERROR(INDIRECT("'"&amp;TEXT($D64,"mmm")&amp;YEAR($D64)&amp;"'!"&amp;"I"&amp;VLOOKUP($C$14,parametros!$B$37:$C$41,2,0)-1+MATCH($G$14,parametros!$E$6:$E$10,0)),""))</f>
        <v/>
      </c>
      <c r="BH64" s="27" t="str">
        <f ca="1">IF($D64&gt;=DATE(2022,7,1),IFERROR(INDIRECT("'"&amp;TEXT($D64,"mmm")&amp;YEAR($D64)&amp;"'!"&amp;"J"&amp;VLOOKUP($C$14,parametros!$B$26:$C$33,2,0)-1+MATCH($G$14,parametros!$E$6:$E$10,0)),""),IFERROR(INDIRECT("'"&amp;TEXT($D64,"mmm")&amp;YEAR($D64)&amp;"'!"&amp;"J"&amp;VLOOKUP($C$14,parametros!$B$37:$C$41,2,0)-1+MATCH($G$14,parametros!$E$6:$E$10,0)),""))</f>
        <v/>
      </c>
      <c r="BI64" s="27" t="str">
        <f ca="1">IF($D64&gt;=DATE(2022,7,1),IFERROR(INDIRECT("'"&amp;TEXT($D64,"mmm")&amp;YEAR($D64)&amp;"'!"&amp;"K"&amp;VLOOKUP($C$14,parametros!$B$26:$C$33,2,0)-1+MATCH($G$14,parametros!$E$6:$E$10,0)),""),IFERROR(INDIRECT("'"&amp;TEXT($D64,"mmm")&amp;YEAR($D64)&amp;"'!"&amp;"K"&amp;VLOOKUP($C$14,parametros!$B$37:$C$41,2,0)-1+MATCH($G$14,parametros!$E$6:$E$10,0)),""))</f>
        <v/>
      </c>
      <c r="BJ64" s="27" t="str">
        <f ca="1">IF($D64&gt;=DATE(2022,7,1),IFERROR(INDIRECT("'"&amp;TEXT($D64,"mmm")&amp;YEAR($D64)&amp;"'!"&amp;"L"&amp;VLOOKUP($C$14,parametros!$B$26:$C$33,2,0)-1+MATCH($G$14,parametros!$E$6:$E$10,0)),""),IFERROR(INDIRECT("'"&amp;TEXT($D64,"mmm")&amp;YEAR($D64)&amp;"'!"&amp;"L"&amp;VLOOKUP($C$14,parametros!$B$37:$C$41,2,0)-1+MATCH($G$14,parametros!$E$6:$E$10,0)),""))</f>
        <v/>
      </c>
      <c r="BK64" s="27" t="str">
        <f ca="1">IF($D64&gt;=DATE(2022,7,1),IFERROR(INDIRECT("'"&amp;TEXT($D64,"mmm")&amp;YEAR($D64)&amp;"'!"&amp;"M"&amp;VLOOKUP($C$14,parametros!$B$26:$C$33,2,0)-1+MATCH($G$14,parametros!$E$6:$E$10,0)),""),IFERROR(INDIRECT("'"&amp;TEXT($D64,"mmm")&amp;YEAR($D64)&amp;"'!"&amp;"M"&amp;VLOOKUP($C$14,parametros!$B$37:$C$41,2,0)-1+MATCH($G$14,parametros!$E$6:$E$10,0)),""))</f>
        <v/>
      </c>
      <c r="BL64" s="27" t="str">
        <f ca="1">IF($D64&gt;=DATE(2022,7,1),IFERROR(INDIRECT("'"&amp;TEXT($D64,"mmm")&amp;YEAR($D64)&amp;"'!"&amp;"N"&amp;VLOOKUP($C$14,parametros!$B$26:$C$33,2,0)-1+MATCH($G$14,parametros!$E$6:$E$10,0)),""),IFERROR(INDIRECT("'"&amp;TEXT($D64,"mmm")&amp;YEAR($D64)&amp;"'!"&amp;"N"&amp;VLOOKUP($C$14,parametros!$B$37:$C$41,2,0)-1+MATCH($G$14,parametros!$E$6:$E$10,0)),""))</f>
        <v/>
      </c>
      <c r="BM64" s="51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</row>
    <row r="65" spans="4:89" ht="15.75" thickBot="1" x14ac:dyDescent="0.3">
      <c r="D65" s="25">
        <f t="shared" si="47"/>
        <v>47665</v>
      </c>
      <c r="E65" s="54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1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50"/>
      <c r="AT65" s="50"/>
      <c r="AU65" s="50"/>
      <c r="AV65" s="50"/>
      <c r="AW65" s="50"/>
      <c r="AX65" s="50"/>
      <c r="AY65" s="50"/>
      <c r="AZ65" s="50"/>
      <c r="BA65" s="50"/>
      <c r="BB65" s="27" t="str">
        <f ca="1">IF($D65&gt;=DATE(2022,7,1),IFERROR(INDIRECT("'"&amp;TEXT($D65,"mmm")&amp;YEAR($D65)&amp;"'!"&amp;"C"&amp;VLOOKUP($C$14,parametros!$B$26:$C$33,2,0)-1+MATCH($G$14,parametros!$E$6:$E$10,0)),""),IFERROR(INDIRECT("'"&amp;TEXT($D65,"mmm")&amp;YEAR($D65)&amp;"'!"&amp;"C"&amp;VLOOKUP($C$14,parametros!$B$37:$C$41,2,0)-1+MATCH($G$14,parametros!$E$6:$E$10,0)),""))</f>
        <v/>
      </c>
      <c r="BC65" s="27" t="str">
        <f ca="1">IF($D65&gt;=DATE(2022,7,1),IFERROR(INDIRECT("'"&amp;TEXT($D65,"mmm")&amp;YEAR($D65)&amp;"'!"&amp;"D"&amp;VLOOKUP($C$14,parametros!$B$26:$C$33,2,0)-1+MATCH($G$14,parametros!$E$6:$E$10,0)),""),IFERROR(INDIRECT("'"&amp;TEXT($D65,"mmm")&amp;YEAR($D65)&amp;"'!"&amp;"D"&amp;VLOOKUP($C$14,parametros!$B$37:$C$41,2,0)-1+MATCH($G$14,parametros!$E$6:$E$10,0)),""))</f>
        <v/>
      </c>
      <c r="BD65" s="27" t="str">
        <f ca="1">IF($D65&gt;=DATE(2022,7,1),IFERROR(INDIRECT("'"&amp;TEXT($D65,"mmm")&amp;YEAR($D65)&amp;"'!"&amp;"E"&amp;VLOOKUP($C$14,parametros!$B$26:$C$33,2,0)-1+MATCH($G$14,parametros!$E$6:$E$10,0)),""),IFERROR(INDIRECT("'"&amp;TEXT($D65,"mmm")&amp;YEAR($D65)&amp;"'!"&amp;"E"&amp;VLOOKUP($C$14,parametros!$B$37:$C$41,2,0)-1+MATCH($G$14,parametros!$E$6:$E$10,0)),""))</f>
        <v/>
      </c>
      <c r="BE65" s="27" t="str">
        <f ca="1">IF($D65&gt;=DATE(2022,7,1),IFERROR(INDIRECT("'"&amp;TEXT($D65,"mmm")&amp;YEAR($D65)&amp;"'!"&amp;"F"&amp;VLOOKUP($C$14,parametros!$B$26:$C$33,2,0)-1+MATCH($G$14,parametros!$E$6:$E$10,0)),""),IFERROR(INDIRECT("'"&amp;TEXT($D65,"mmm")&amp;YEAR($D65)&amp;"'!"&amp;"F"&amp;VLOOKUP($C$14,parametros!$B$37:$C$41,2,0)-1+MATCH($G$14,parametros!$E$6:$E$10,0)),""))</f>
        <v/>
      </c>
      <c r="BF65" s="27" t="str">
        <f ca="1">IF($D65&gt;=DATE(2022,7,1),IFERROR(INDIRECT("'"&amp;TEXT($D65,"mmm")&amp;YEAR($D65)&amp;"'!"&amp;"G"&amp;VLOOKUP($C$14,parametros!$B$26:$C$33,2,0)-1+MATCH($G$14,parametros!$E$6:$E$10,0)),""),IFERROR(INDIRECT("'"&amp;TEXT($D65,"mmm")&amp;YEAR($D65)&amp;"'!"&amp;"G"&amp;VLOOKUP($C$14,parametros!$B$37:$C$41,2,0)-1+MATCH($G$14,parametros!$E$6:$E$10,0)),""))</f>
        <v/>
      </c>
      <c r="BG65" s="27" t="str">
        <f ca="1">IF($D65&gt;=DATE(2022,7,1),IFERROR(INDIRECT("'"&amp;TEXT($D65,"mmm")&amp;YEAR($D65)&amp;"'!"&amp;"H"&amp;VLOOKUP($C$14,parametros!$B$26:$C$33,2,0)-1+MATCH($G$14,parametros!$E$6:$E$10,0)),""),IFERROR(INDIRECT("'"&amp;TEXT($D65,"mmm")&amp;YEAR($D65)&amp;"'!"&amp;"H"&amp;VLOOKUP($C$14,parametros!$B$37:$C$41,2,0)-1+MATCH($G$14,parametros!$E$6:$E$10,0)),""))</f>
        <v/>
      </c>
      <c r="BH65" s="27" t="str">
        <f ca="1">IF($D65&gt;=DATE(2022,7,1),IFERROR(INDIRECT("'"&amp;TEXT($D65,"mmm")&amp;YEAR($D65)&amp;"'!"&amp;"I"&amp;VLOOKUP($C$14,parametros!$B$26:$C$33,2,0)-1+MATCH($G$14,parametros!$E$6:$E$10,0)),""),IFERROR(INDIRECT("'"&amp;TEXT($D65,"mmm")&amp;YEAR($D65)&amp;"'!"&amp;"I"&amp;VLOOKUP($C$14,parametros!$B$37:$C$41,2,0)-1+MATCH($G$14,parametros!$E$6:$E$10,0)),""))</f>
        <v/>
      </c>
      <c r="BI65" s="27" t="str">
        <f ca="1">IF($D65&gt;=DATE(2022,7,1),IFERROR(INDIRECT("'"&amp;TEXT($D65,"mmm")&amp;YEAR($D65)&amp;"'!"&amp;"J"&amp;VLOOKUP($C$14,parametros!$B$26:$C$33,2,0)-1+MATCH($G$14,parametros!$E$6:$E$10,0)),""),IFERROR(INDIRECT("'"&amp;TEXT($D65,"mmm")&amp;YEAR($D65)&amp;"'!"&amp;"J"&amp;VLOOKUP($C$14,parametros!$B$37:$C$41,2,0)-1+MATCH($G$14,parametros!$E$6:$E$10,0)),""))</f>
        <v/>
      </c>
      <c r="BJ65" s="27" t="str">
        <f ca="1">IF($D65&gt;=DATE(2022,7,1),IFERROR(INDIRECT("'"&amp;TEXT($D65,"mmm")&amp;YEAR($D65)&amp;"'!"&amp;"K"&amp;VLOOKUP($C$14,parametros!$B$26:$C$33,2,0)-1+MATCH($G$14,parametros!$E$6:$E$10,0)),""),IFERROR(INDIRECT("'"&amp;TEXT($D65,"mmm")&amp;YEAR($D65)&amp;"'!"&amp;"K"&amp;VLOOKUP($C$14,parametros!$B$37:$C$41,2,0)-1+MATCH($G$14,parametros!$E$6:$E$10,0)),""))</f>
        <v/>
      </c>
      <c r="BK65" s="27" t="str">
        <f ca="1">IF($D65&gt;=DATE(2022,7,1),IFERROR(INDIRECT("'"&amp;TEXT($D65,"mmm")&amp;YEAR($D65)&amp;"'!"&amp;"L"&amp;VLOOKUP($C$14,parametros!$B$26:$C$33,2,0)-1+MATCH($G$14,parametros!$E$6:$E$10,0)),""),IFERROR(INDIRECT("'"&amp;TEXT($D65,"mmm")&amp;YEAR($D65)&amp;"'!"&amp;"L"&amp;VLOOKUP($C$14,parametros!$B$37:$C$41,2,0)-1+MATCH($G$14,parametros!$E$6:$E$10,0)),""))</f>
        <v/>
      </c>
      <c r="BL65" s="27" t="str">
        <f ca="1">IF($D65&gt;=DATE(2022,7,1),IFERROR(INDIRECT("'"&amp;TEXT($D65,"mmm")&amp;YEAR($D65)&amp;"'!"&amp;"M"&amp;VLOOKUP($C$14,parametros!$B$26:$C$33,2,0)-1+MATCH($G$14,parametros!$E$6:$E$10,0)),""),IFERROR(INDIRECT("'"&amp;TEXT($D65,"mmm")&amp;YEAR($D65)&amp;"'!"&amp;"M"&amp;VLOOKUP($C$14,parametros!$B$37:$C$41,2,0)-1+MATCH($G$14,parametros!$E$6:$E$10,0)),""))</f>
        <v/>
      </c>
      <c r="BM65" s="27" t="str">
        <f ca="1">IF($D65&gt;=DATE(2022,7,1),IFERROR(INDIRECT("'"&amp;TEXT($D65,"mmm")&amp;YEAR($D65)&amp;"'!"&amp;"N"&amp;VLOOKUP($C$14,parametros!$B$26:$C$33,2,0)-1+MATCH($G$14,parametros!$E$6:$E$10,0)),""),IFERROR(INDIRECT("'"&amp;TEXT($D65,"mmm")&amp;YEAR($D65)&amp;"'!"&amp;"N"&amp;VLOOKUP($C$14,parametros!$B$37:$C$41,2,0)-1+MATCH($G$14,parametros!$E$6:$E$10,0)),""))</f>
        <v/>
      </c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</row>
    <row r="66" spans="4:89" ht="15.75" thickBot="1" x14ac:dyDescent="0.3">
      <c r="D66" s="25">
        <f t="shared" si="47"/>
        <v>47696</v>
      </c>
      <c r="E66" s="54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1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 t="str">
        <f ca="1">IF($D66&gt;=DATE(2022,7,1),IFERROR(INDIRECT("'"&amp;TEXT($D66,"mmm")&amp;YEAR($D66)&amp;"'!"&amp;"C"&amp;VLOOKUP($C$14,parametros!$B$26:$C$33,2,0)-1+MATCH($G$14,parametros!$E$6:$E$10,0)),""),IFERROR(INDIRECT("'"&amp;TEXT($D66,"mmm")&amp;YEAR($D66)&amp;"'!"&amp;"C"&amp;VLOOKUP($C$14,parametros!$B$37:$C$41,2,0)-1+MATCH($G$14,parametros!$E$6:$E$10,0)),""))</f>
        <v/>
      </c>
      <c r="BD66" s="27" t="str">
        <f ca="1">IF($D66&gt;=DATE(2022,7,1),IFERROR(INDIRECT("'"&amp;TEXT($D66,"mmm")&amp;YEAR($D66)&amp;"'!"&amp;"D"&amp;VLOOKUP($C$14,parametros!$B$26:$C$33,2,0)-1+MATCH($G$14,parametros!$E$6:$E$10,0)),""),IFERROR(INDIRECT("'"&amp;TEXT($D66,"mmm")&amp;YEAR($D66)&amp;"'!"&amp;"D"&amp;VLOOKUP($C$14,parametros!$B$37:$C$41,2,0)-1+MATCH($G$14,parametros!$E$6:$E$10,0)),""))</f>
        <v/>
      </c>
      <c r="BE66" s="27" t="str">
        <f ca="1">IF($D66&gt;=DATE(2022,7,1),IFERROR(INDIRECT("'"&amp;TEXT($D66,"mmm")&amp;YEAR($D66)&amp;"'!"&amp;"E"&amp;VLOOKUP($C$14,parametros!$B$26:$C$33,2,0)-1+MATCH($G$14,parametros!$E$6:$E$10,0)),""),IFERROR(INDIRECT("'"&amp;TEXT($D66,"mmm")&amp;YEAR($D66)&amp;"'!"&amp;"E"&amp;VLOOKUP($C$14,parametros!$B$37:$C$41,2,0)-1+MATCH($G$14,parametros!$E$6:$E$10,0)),""))</f>
        <v/>
      </c>
      <c r="BF66" s="27" t="str">
        <f ca="1">IF($D66&gt;=DATE(2022,7,1),IFERROR(INDIRECT("'"&amp;TEXT($D66,"mmm")&amp;YEAR($D66)&amp;"'!"&amp;"F"&amp;VLOOKUP($C$14,parametros!$B$26:$C$33,2,0)-1+MATCH($G$14,parametros!$E$6:$E$10,0)),""),IFERROR(INDIRECT("'"&amp;TEXT($D66,"mmm")&amp;YEAR($D66)&amp;"'!"&amp;"F"&amp;VLOOKUP($C$14,parametros!$B$37:$C$41,2,0)-1+MATCH($G$14,parametros!$E$6:$E$10,0)),""))</f>
        <v/>
      </c>
      <c r="BG66" s="27" t="str">
        <f ca="1">IF($D66&gt;=DATE(2022,7,1),IFERROR(INDIRECT("'"&amp;TEXT($D66,"mmm")&amp;YEAR($D66)&amp;"'!"&amp;"G"&amp;VLOOKUP($C$14,parametros!$B$26:$C$33,2,0)-1+MATCH($G$14,parametros!$E$6:$E$10,0)),""),IFERROR(INDIRECT("'"&amp;TEXT($D66,"mmm")&amp;YEAR($D66)&amp;"'!"&amp;"G"&amp;VLOOKUP($C$14,parametros!$B$37:$C$41,2,0)-1+MATCH($G$14,parametros!$E$6:$E$10,0)),""))</f>
        <v/>
      </c>
      <c r="BH66" s="27" t="str">
        <f ca="1">IF($D66&gt;=DATE(2022,7,1),IFERROR(INDIRECT("'"&amp;TEXT($D66,"mmm")&amp;YEAR($D66)&amp;"'!"&amp;"H"&amp;VLOOKUP($C$14,parametros!$B$26:$C$33,2,0)-1+MATCH($G$14,parametros!$E$6:$E$10,0)),""),IFERROR(INDIRECT("'"&amp;TEXT($D66,"mmm")&amp;YEAR($D66)&amp;"'!"&amp;"H"&amp;VLOOKUP($C$14,parametros!$B$37:$C$41,2,0)-1+MATCH($G$14,parametros!$E$6:$E$10,0)),""))</f>
        <v/>
      </c>
      <c r="BI66" s="27" t="str">
        <f ca="1">IF($D66&gt;=DATE(2022,7,1),IFERROR(INDIRECT("'"&amp;TEXT($D66,"mmm")&amp;YEAR($D66)&amp;"'!"&amp;"I"&amp;VLOOKUP($C$14,parametros!$B$26:$C$33,2,0)-1+MATCH($G$14,parametros!$E$6:$E$10,0)),""),IFERROR(INDIRECT("'"&amp;TEXT($D66,"mmm")&amp;YEAR($D66)&amp;"'!"&amp;"I"&amp;VLOOKUP($C$14,parametros!$B$37:$C$41,2,0)-1+MATCH($G$14,parametros!$E$6:$E$10,0)),""))</f>
        <v/>
      </c>
      <c r="BJ66" s="27" t="str">
        <f ca="1">IF($D66&gt;=DATE(2022,7,1),IFERROR(INDIRECT("'"&amp;TEXT($D66,"mmm")&amp;YEAR($D66)&amp;"'!"&amp;"J"&amp;VLOOKUP($C$14,parametros!$B$26:$C$33,2,0)-1+MATCH($G$14,parametros!$E$6:$E$10,0)),""),IFERROR(INDIRECT("'"&amp;TEXT($D66,"mmm")&amp;YEAR($D66)&amp;"'!"&amp;"J"&amp;VLOOKUP($C$14,parametros!$B$37:$C$41,2,0)-1+MATCH($G$14,parametros!$E$6:$E$10,0)),""))</f>
        <v/>
      </c>
      <c r="BK66" s="27" t="str">
        <f ca="1">IF($D66&gt;=DATE(2022,7,1),IFERROR(INDIRECT("'"&amp;TEXT($D66,"mmm")&amp;YEAR($D66)&amp;"'!"&amp;"K"&amp;VLOOKUP($C$14,parametros!$B$26:$C$33,2,0)-1+MATCH($G$14,parametros!$E$6:$E$10,0)),""),IFERROR(INDIRECT("'"&amp;TEXT($D66,"mmm")&amp;YEAR($D66)&amp;"'!"&amp;"K"&amp;VLOOKUP($C$14,parametros!$B$37:$C$41,2,0)-1+MATCH($G$14,parametros!$E$6:$E$10,0)),""))</f>
        <v/>
      </c>
      <c r="BL66" s="27" t="str">
        <f ca="1">IF($D66&gt;=DATE(2022,7,1),IFERROR(INDIRECT("'"&amp;TEXT($D66,"mmm")&amp;YEAR($D66)&amp;"'!"&amp;"L"&amp;VLOOKUP($C$14,parametros!$B$26:$C$33,2,0)-1+MATCH($G$14,parametros!$E$6:$E$10,0)),""),IFERROR(INDIRECT("'"&amp;TEXT($D66,"mmm")&amp;YEAR($D66)&amp;"'!"&amp;"L"&amp;VLOOKUP($C$14,parametros!$B$37:$C$41,2,0)-1+MATCH($G$14,parametros!$E$6:$E$10,0)),""))</f>
        <v/>
      </c>
      <c r="BM66" s="27" t="str">
        <f ca="1">IF($D66&gt;=DATE(2022,7,1),IFERROR(INDIRECT("'"&amp;TEXT($D66,"mmm")&amp;YEAR($D66)&amp;"'!"&amp;"M"&amp;VLOOKUP($C$14,parametros!$B$26:$C$33,2,0)-1+MATCH($G$14,parametros!$E$6:$E$10,0)),""),IFERROR(INDIRECT("'"&amp;TEXT($D66,"mmm")&amp;YEAR($D66)&amp;"'!"&amp;"M"&amp;VLOOKUP($C$14,parametros!$B$37:$C$41,2,0)-1+MATCH($G$14,parametros!$E$6:$E$10,0)),""))</f>
        <v/>
      </c>
      <c r="BN66" s="27" t="str">
        <f ca="1">IF($D66&gt;=DATE(2022,7,1),IFERROR(INDIRECT("'"&amp;TEXT($D66,"mmm")&amp;YEAR($D66)&amp;"'!"&amp;"N"&amp;VLOOKUP($C$14,parametros!$B$26:$C$33,2,0)-1+MATCH($G$14,parametros!$E$6:$E$10,0)),""),IFERROR(INDIRECT("'"&amp;TEXT($D66,"mmm")&amp;YEAR($D66)&amp;"'!"&amp;"N"&amp;VLOOKUP($C$14,parametros!$B$37:$C$41,2,0)-1+MATCH($G$14,parametros!$E$6:$E$10,0)),""))</f>
        <v/>
      </c>
      <c r="BO66" s="50"/>
      <c r="BP66" s="50"/>
      <c r="BQ66" s="50"/>
      <c r="BR66" s="51"/>
      <c r="BS66" s="50"/>
      <c r="BT66" s="50"/>
      <c r="BU66" s="50"/>
      <c r="BV66" s="50"/>
      <c r="BW66" s="51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</row>
    <row r="67" spans="4:89" ht="15.75" thickBot="1" x14ac:dyDescent="0.3">
      <c r="D67" s="25">
        <f t="shared" si="47"/>
        <v>47727</v>
      </c>
      <c r="E67" s="54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1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50"/>
      <c r="BD67" s="27" t="str">
        <f ca="1">IF($D67&gt;=DATE(2022,7,1),IFERROR(INDIRECT("'"&amp;TEXT($D67,"mmm")&amp;YEAR($D67)&amp;"'!"&amp;"C"&amp;VLOOKUP($C$14,parametros!$B$26:$C$33,2,0)-1+MATCH($G$14,parametros!$E$6:$E$10,0)),""),IFERROR(INDIRECT("'"&amp;TEXT($D67,"mmm")&amp;YEAR($D67)&amp;"'!"&amp;"C"&amp;VLOOKUP($C$14,parametros!$B$37:$C$41,2,0)-1+MATCH($G$14,parametros!$E$6:$E$10,0)),""))</f>
        <v/>
      </c>
      <c r="BE67" s="27" t="str">
        <f ca="1">IF($D67&gt;=DATE(2022,7,1),IFERROR(INDIRECT("'"&amp;TEXT($D67,"mmm")&amp;YEAR($D67)&amp;"'!"&amp;"D"&amp;VLOOKUP($C$14,parametros!$B$26:$C$33,2,0)-1+MATCH($G$14,parametros!$E$6:$E$10,0)),""),IFERROR(INDIRECT("'"&amp;TEXT($D67,"mmm")&amp;YEAR($D67)&amp;"'!"&amp;"D"&amp;VLOOKUP($C$14,parametros!$B$37:$C$41,2,0)-1+MATCH($G$14,parametros!$E$6:$E$10,0)),""))</f>
        <v/>
      </c>
      <c r="BF67" s="27" t="str">
        <f ca="1">IF($D67&gt;=DATE(2022,7,1),IFERROR(INDIRECT("'"&amp;TEXT($D67,"mmm")&amp;YEAR($D67)&amp;"'!"&amp;"E"&amp;VLOOKUP($C$14,parametros!$B$26:$C$33,2,0)-1+MATCH($G$14,parametros!$E$6:$E$10,0)),""),IFERROR(INDIRECT("'"&amp;TEXT($D67,"mmm")&amp;YEAR($D67)&amp;"'!"&amp;"E"&amp;VLOOKUP($C$14,parametros!$B$37:$C$41,2,0)-1+MATCH($G$14,parametros!$E$6:$E$10,0)),""))</f>
        <v/>
      </c>
      <c r="BG67" s="27" t="str">
        <f ca="1">IF($D67&gt;=DATE(2022,7,1),IFERROR(INDIRECT("'"&amp;TEXT($D67,"mmm")&amp;YEAR($D67)&amp;"'!"&amp;"F"&amp;VLOOKUP($C$14,parametros!$B$26:$C$33,2,0)-1+MATCH($G$14,parametros!$E$6:$E$10,0)),""),IFERROR(INDIRECT("'"&amp;TEXT($D67,"mmm")&amp;YEAR($D67)&amp;"'!"&amp;"F"&amp;VLOOKUP($C$14,parametros!$B$37:$C$41,2,0)-1+MATCH($G$14,parametros!$E$6:$E$10,0)),""))</f>
        <v/>
      </c>
      <c r="BH67" s="27" t="str">
        <f ca="1">IF($D67&gt;=DATE(2022,7,1),IFERROR(INDIRECT("'"&amp;TEXT($D67,"mmm")&amp;YEAR($D67)&amp;"'!"&amp;"G"&amp;VLOOKUP($C$14,parametros!$B$26:$C$33,2,0)-1+MATCH($G$14,parametros!$E$6:$E$10,0)),""),IFERROR(INDIRECT("'"&amp;TEXT($D67,"mmm")&amp;YEAR($D67)&amp;"'!"&amp;"G"&amp;VLOOKUP($C$14,parametros!$B$37:$C$41,2,0)-1+MATCH($G$14,parametros!$E$6:$E$10,0)),""))</f>
        <v/>
      </c>
      <c r="BI67" s="27" t="str">
        <f ca="1">IF($D67&gt;=DATE(2022,7,1),IFERROR(INDIRECT("'"&amp;TEXT($D67,"mmm")&amp;YEAR($D67)&amp;"'!"&amp;"H"&amp;VLOOKUP($C$14,parametros!$B$26:$C$33,2,0)-1+MATCH($G$14,parametros!$E$6:$E$10,0)),""),IFERROR(INDIRECT("'"&amp;TEXT($D67,"mmm")&amp;YEAR($D67)&amp;"'!"&amp;"H"&amp;VLOOKUP($C$14,parametros!$B$37:$C$41,2,0)-1+MATCH($G$14,parametros!$E$6:$E$10,0)),""))</f>
        <v/>
      </c>
      <c r="BJ67" s="27" t="str">
        <f ca="1">IF($D67&gt;=DATE(2022,7,1),IFERROR(INDIRECT("'"&amp;TEXT($D67,"mmm")&amp;YEAR($D67)&amp;"'!"&amp;"I"&amp;VLOOKUP($C$14,parametros!$B$26:$C$33,2,0)-1+MATCH($G$14,parametros!$E$6:$E$10,0)),""),IFERROR(INDIRECT("'"&amp;TEXT($D67,"mmm")&amp;YEAR($D67)&amp;"'!"&amp;"I"&amp;VLOOKUP($C$14,parametros!$B$37:$C$41,2,0)-1+MATCH($G$14,parametros!$E$6:$E$10,0)),""))</f>
        <v/>
      </c>
      <c r="BK67" s="27" t="str">
        <f ca="1">IF($D67&gt;=DATE(2022,7,1),IFERROR(INDIRECT("'"&amp;TEXT($D67,"mmm")&amp;YEAR($D67)&amp;"'!"&amp;"J"&amp;VLOOKUP($C$14,parametros!$B$26:$C$33,2,0)-1+MATCH($G$14,parametros!$E$6:$E$10,0)),""),IFERROR(INDIRECT("'"&amp;TEXT($D67,"mmm")&amp;YEAR($D67)&amp;"'!"&amp;"J"&amp;VLOOKUP($C$14,parametros!$B$37:$C$41,2,0)-1+MATCH($G$14,parametros!$E$6:$E$10,0)),""))</f>
        <v/>
      </c>
      <c r="BL67" s="27" t="str">
        <f ca="1">IF($D67&gt;=DATE(2022,7,1),IFERROR(INDIRECT("'"&amp;TEXT($D67,"mmm")&amp;YEAR($D67)&amp;"'!"&amp;"K"&amp;VLOOKUP($C$14,parametros!$B$26:$C$33,2,0)-1+MATCH($G$14,parametros!$E$6:$E$10,0)),""),IFERROR(INDIRECT("'"&amp;TEXT($D67,"mmm")&amp;YEAR($D67)&amp;"'!"&amp;"K"&amp;VLOOKUP($C$14,parametros!$B$37:$C$41,2,0)-1+MATCH($G$14,parametros!$E$6:$E$10,0)),""))</f>
        <v/>
      </c>
      <c r="BM67" s="27" t="str">
        <f ca="1">IF($D67&gt;=DATE(2022,7,1),IFERROR(INDIRECT("'"&amp;TEXT($D67,"mmm")&amp;YEAR($D67)&amp;"'!"&amp;"L"&amp;VLOOKUP($C$14,parametros!$B$26:$C$33,2,0)-1+MATCH($G$14,parametros!$E$6:$E$10,0)),""),IFERROR(INDIRECT("'"&amp;TEXT($D67,"mmm")&amp;YEAR($D67)&amp;"'!"&amp;"L"&amp;VLOOKUP($C$14,parametros!$B$37:$C$41,2,0)-1+MATCH($G$14,parametros!$E$6:$E$10,0)),""))</f>
        <v/>
      </c>
      <c r="BN67" s="27" t="str">
        <f ca="1">IF($D67&gt;=DATE(2022,7,1),IFERROR(INDIRECT("'"&amp;TEXT($D67,"mmm")&amp;YEAR($D67)&amp;"'!"&amp;"M"&amp;VLOOKUP($C$14,parametros!$B$26:$C$33,2,0)-1+MATCH($G$14,parametros!$E$6:$E$10,0)),""),IFERROR(INDIRECT("'"&amp;TEXT($D67,"mmm")&amp;YEAR($D67)&amp;"'!"&amp;"M"&amp;VLOOKUP($C$14,parametros!$B$37:$C$41,2,0)-1+MATCH($G$14,parametros!$E$6:$E$10,0)),""))</f>
        <v/>
      </c>
      <c r="BO67" s="27" t="str">
        <f ca="1">IF($D67&gt;=DATE(2022,7,1),IFERROR(INDIRECT("'"&amp;TEXT($D67,"mmm")&amp;YEAR($D67)&amp;"'!"&amp;"N"&amp;VLOOKUP($C$14,parametros!$B$26:$C$33,2,0)-1+MATCH($G$14,parametros!$E$6:$E$10,0)),""),IFERROR(INDIRECT("'"&amp;TEXT($D67,"mmm")&amp;YEAR($D67)&amp;"'!"&amp;"N"&amp;VLOOKUP($C$14,parametros!$B$37:$C$41,2,0)-1+MATCH($G$14,parametros!$E$6:$E$10,0)),""))</f>
        <v/>
      </c>
      <c r="BP67" s="50"/>
      <c r="BQ67" s="50"/>
      <c r="BR67" s="51"/>
      <c r="BS67" s="50"/>
      <c r="BT67" s="50"/>
      <c r="BU67" s="50"/>
      <c r="BV67" s="50"/>
      <c r="BW67" s="51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</row>
    <row r="68" spans="4:89" ht="15.75" thickBot="1" x14ac:dyDescent="0.3">
      <c r="D68" s="25">
        <f t="shared" si="47"/>
        <v>47757</v>
      </c>
      <c r="E68" s="54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1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50"/>
      <c r="BD68" s="50"/>
      <c r="BE68" s="27" t="str">
        <f ca="1">IF($D68&gt;=DATE(2022,7,1),IFERROR(INDIRECT("'"&amp;TEXT($D68,"mmm")&amp;YEAR($D68)&amp;"'!"&amp;"C"&amp;VLOOKUP($C$14,parametros!$B$26:$C$33,2,0)-1+MATCH($G$14,parametros!$E$6:$E$10,0)),""),IFERROR(INDIRECT("'"&amp;TEXT($D68,"mmm")&amp;YEAR($D68)&amp;"'!"&amp;"C"&amp;VLOOKUP($C$14,parametros!$B$37:$C$41,2,0)-1+MATCH($G$14,parametros!$E$6:$E$10,0)),""))</f>
        <v/>
      </c>
      <c r="BF68" s="27" t="str">
        <f ca="1">IF($D68&gt;=DATE(2022,7,1),IFERROR(INDIRECT("'"&amp;TEXT($D68,"mmm")&amp;YEAR($D68)&amp;"'!"&amp;"D"&amp;VLOOKUP($C$14,parametros!$B$26:$C$33,2,0)-1+MATCH($G$14,parametros!$E$6:$E$10,0)),""),IFERROR(INDIRECT("'"&amp;TEXT($D68,"mmm")&amp;YEAR($D68)&amp;"'!"&amp;"D"&amp;VLOOKUP($C$14,parametros!$B$37:$C$41,2,0)-1+MATCH($G$14,parametros!$E$6:$E$10,0)),""))</f>
        <v/>
      </c>
      <c r="BG68" s="27" t="str">
        <f ca="1">IF($D68&gt;=DATE(2022,7,1),IFERROR(INDIRECT("'"&amp;TEXT($D68,"mmm")&amp;YEAR($D68)&amp;"'!"&amp;"E"&amp;VLOOKUP($C$14,parametros!$B$26:$C$33,2,0)-1+MATCH($G$14,parametros!$E$6:$E$10,0)),""),IFERROR(INDIRECT("'"&amp;TEXT($D68,"mmm")&amp;YEAR($D68)&amp;"'!"&amp;"E"&amp;VLOOKUP($C$14,parametros!$B$37:$C$41,2,0)-1+MATCH($G$14,parametros!$E$6:$E$10,0)),""))</f>
        <v/>
      </c>
      <c r="BH68" s="27" t="str">
        <f ca="1">IF($D68&gt;=DATE(2022,7,1),IFERROR(INDIRECT("'"&amp;TEXT($D68,"mmm")&amp;YEAR($D68)&amp;"'!"&amp;"F"&amp;VLOOKUP($C$14,parametros!$B$26:$C$33,2,0)-1+MATCH($G$14,parametros!$E$6:$E$10,0)),""),IFERROR(INDIRECT("'"&amp;TEXT($D68,"mmm")&amp;YEAR($D68)&amp;"'!"&amp;"F"&amp;VLOOKUP($C$14,parametros!$B$37:$C$41,2,0)-1+MATCH($G$14,parametros!$E$6:$E$10,0)),""))</f>
        <v/>
      </c>
      <c r="BI68" s="27" t="str">
        <f ca="1">IF($D68&gt;=DATE(2022,7,1),IFERROR(INDIRECT("'"&amp;TEXT($D68,"mmm")&amp;YEAR($D68)&amp;"'!"&amp;"G"&amp;VLOOKUP($C$14,parametros!$B$26:$C$33,2,0)-1+MATCH($G$14,parametros!$E$6:$E$10,0)),""),IFERROR(INDIRECT("'"&amp;TEXT($D68,"mmm")&amp;YEAR($D68)&amp;"'!"&amp;"G"&amp;VLOOKUP($C$14,parametros!$B$37:$C$41,2,0)-1+MATCH($G$14,parametros!$E$6:$E$10,0)),""))</f>
        <v/>
      </c>
      <c r="BJ68" s="27" t="str">
        <f ca="1">IF($D68&gt;=DATE(2022,7,1),IFERROR(INDIRECT("'"&amp;TEXT($D68,"mmm")&amp;YEAR($D68)&amp;"'!"&amp;"H"&amp;VLOOKUP($C$14,parametros!$B$26:$C$33,2,0)-1+MATCH($G$14,parametros!$E$6:$E$10,0)),""),IFERROR(INDIRECT("'"&amp;TEXT($D68,"mmm")&amp;YEAR($D68)&amp;"'!"&amp;"H"&amp;VLOOKUP($C$14,parametros!$B$37:$C$41,2,0)-1+MATCH($G$14,parametros!$E$6:$E$10,0)),""))</f>
        <v/>
      </c>
      <c r="BK68" s="27" t="str">
        <f ca="1">IF($D68&gt;=DATE(2022,7,1),IFERROR(INDIRECT("'"&amp;TEXT($D68,"mmm")&amp;YEAR($D68)&amp;"'!"&amp;"I"&amp;VLOOKUP($C$14,parametros!$B$26:$C$33,2,0)-1+MATCH($G$14,parametros!$E$6:$E$10,0)),""),IFERROR(INDIRECT("'"&amp;TEXT($D68,"mmm")&amp;YEAR($D68)&amp;"'!"&amp;"I"&amp;VLOOKUP($C$14,parametros!$B$37:$C$41,2,0)-1+MATCH($G$14,parametros!$E$6:$E$10,0)),""))</f>
        <v/>
      </c>
      <c r="BL68" s="27" t="str">
        <f ca="1">IF($D68&gt;=DATE(2022,7,1),IFERROR(INDIRECT("'"&amp;TEXT($D68,"mmm")&amp;YEAR($D68)&amp;"'!"&amp;"J"&amp;VLOOKUP($C$14,parametros!$B$26:$C$33,2,0)-1+MATCH($G$14,parametros!$E$6:$E$10,0)),""),IFERROR(INDIRECT("'"&amp;TEXT($D68,"mmm")&amp;YEAR($D68)&amp;"'!"&amp;"J"&amp;VLOOKUP($C$14,parametros!$B$37:$C$41,2,0)-1+MATCH($G$14,parametros!$E$6:$E$10,0)),""))</f>
        <v/>
      </c>
      <c r="BM68" s="27" t="str">
        <f ca="1">IF($D68&gt;=DATE(2022,7,1),IFERROR(INDIRECT("'"&amp;TEXT($D68,"mmm")&amp;YEAR($D68)&amp;"'!"&amp;"K"&amp;VLOOKUP($C$14,parametros!$B$26:$C$33,2,0)-1+MATCH($G$14,parametros!$E$6:$E$10,0)),""),IFERROR(INDIRECT("'"&amp;TEXT($D68,"mmm")&amp;YEAR($D68)&amp;"'!"&amp;"K"&amp;VLOOKUP($C$14,parametros!$B$37:$C$41,2,0)-1+MATCH($G$14,parametros!$E$6:$E$10,0)),""))</f>
        <v/>
      </c>
      <c r="BN68" s="27" t="str">
        <f ca="1">IF($D68&gt;=DATE(2022,7,1),IFERROR(INDIRECT("'"&amp;TEXT($D68,"mmm")&amp;YEAR($D68)&amp;"'!"&amp;"L"&amp;VLOOKUP($C$14,parametros!$B$26:$C$33,2,0)-1+MATCH($G$14,parametros!$E$6:$E$10,0)),""),IFERROR(INDIRECT("'"&amp;TEXT($D68,"mmm")&amp;YEAR($D68)&amp;"'!"&amp;"L"&amp;VLOOKUP($C$14,parametros!$B$37:$C$41,2,0)-1+MATCH($G$14,parametros!$E$6:$E$10,0)),""))</f>
        <v/>
      </c>
      <c r="BO68" s="27" t="str">
        <f ca="1">IF($D68&gt;=DATE(2022,7,1),IFERROR(INDIRECT("'"&amp;TEXT($D68,"mmm")&amp;YEAR($D68)&amp;"'!"&amp;"M"&amp;VLOOKUP($C$14,parametros!$B$26:$C$33,2,0)-1+MATCH($G$14,parametros!$E$6:$E$10,0)),""),IFERROR(INDIRECT("'"&amp;TEXT($D68,"mmm")&amp;YEAR($D68)&amp;"'!"&amp;"M"&amp;VLOOKUP($C$14,parametros!$B$37:$C$41,2,0)-1+MATCH($G$14,parametros!$E$6:$E$10,0)),""))</f>
        <v/>
      </c>
      <c r="BP68" s="27" t="str">
        <f ca="1">IF($D68&gt;=DATE(2022,7,1),IFERROR(INDIRECT("'"&amp;TEXT($D68,"mmm")&amp;YEAR($D68)&amp;"'!"&amp;"N"&amp;VLOOKUP($C$14,parametros!$B$26:$C$33,2,0)-1+MATCH($G$14,parametros!$E$6:$E$10,0)),""),IFERROR(INDIRECT("'"&amp;TEXT($D68,"mmm")&amp;YEAR($D68)&amp;"'!"&amp;"N"&amp;VLOOKUP($C$14,parametros!$B$37:$C$41,2,0)-1+MATCH($G$14,parametros!$E$6:$E$10,0)),""))</f>
        <v/>
      </c>
      <c r="BQ68" s="50"/>
      <c r="BR68" s="51"/>
      <c r="BS68" s="50"/>
      <c r="BT68" s="50"/>
      <c r="BU68" s="50"/>
      <c r="BV68" s="50"/>
      <c r="BW68" s="51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</row>
    <row r="69" spans="4:89" ht="15.75" thickBot="1" x14ac:dyDescent="0.3">
      <c r="D69" s="25">
        <f t="shared" si="47"/>
        <v>47788</v>
      </c>
      <c r="E69" s="54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1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50"/>
      <c r="BD69" s="50"/>
      <c r="BE69" s="50"/>
      <c r="BF69" s="27" t="str">
        <f ca="1">IF($D69&gt;=DATE(2022,7,1),IFERROR(INDIRECT("'"&amp;TEXT($D69,"mmm")&amp;YEAR($D69)&amp;"'!"&amp;"C"&amp;VLOOKUP($C$14,parametros!$B$26:$C$33,2,0)-1+MATCH($G$14,parametros!$E$6:$E$10,0)),""),IFERROR(INDIRECT("'"&amp;TEXT($D69,"mmm")&amp;YEAR($D69)&amp;"'!"&amp;"C"&amp;VLOOKUP($C$14,parametros!$B$37:$C$41,2,0)-1+MATCH($G$14,parametros!$E$6:$E$10,0)),""))</f>
        <v/>
      </c>
      <c r="BG69" s="27" t="str">
        <f ca="1">IF($D69&gt;=DATE(2022,7,1),IFERROR(INDIRECT("'"&amp;TEXT($D69,"mmm")&amp;YEAR($D69)&amp;"'!"&amp;"D"&amp;VLOOKUP($C$14,parametros!$B$26:$C$33,2,0)-1+MATCH($G$14,parametros!$E$6:$E$10,0)),""),IFERROR(INDIRECT("'"&amp;TEXT($D69,"mmm")&amp;YEAR($D69)&amp;"'!"&amp;"D"&amp;VLOOKUP($C$14,parametros!$B$37:$C$41,2,0)-1+MATCH($G$14,parametros!$E$6:$E$10,0)),""))</f>
        <v/>
      </c>
      <c r="BH69" s="27" t="str">
        <f ca="1">IF($D69&gt;=DATE(2022,7,1),IFERROR(INDIRECT("'"&amp;TEXT($D69,"mmm")&amp;YEAR($D69)&amp;"'!"&amp;"E"&amp;VLOOKUP($C$14,parametros!$B$26:$C$33,2,0)-1+MATCH($G$14,parametros!$E$6:$E$10,0)),""),IFERROR(INDIRECT("'"&amp;TEXT($D69,"mmm")&amp;YEAR($D69)&amp;"'!"&amp;"E"&amp;VLOOKUP($C$14,parametros!$B$37:$C$41,2,0)-1+MATCH($G$14,parametros!$E$6:$E$10,0)),""))</f>
        <v/>
      </c>
      <c r="BI69" s="27" t="str">
        <f ca="1">IF($D69&gt;=DATE(2022,7,1),IFERROR(INDIRECT("'"&amp;TEXT($D69,"mmm")&amp;YEAR($D69)&amp;"'!"&amp;"F"&amp;VLOOKUP($C$14,parametros!$B$26:$C$33,2,0)-1+MATCH($G$14,parametros!$E$6:$E$10,0)),""),IFERROR(INDIRECT("'"&amp;TEXT($D69,"mmm")&amp;YEAR($D69)&amp;"'!"&amp;"F"&amp;VLOOKUP($C$14,parametros!$B$37:$C$41,2,0)-1+MATCH($G$14,parametros!$E$6:$E$10,0)),""))</f>
        <v/>
      </c>
      <c r="BJ69" s="27" t="str">
        <f ca="1">IF($D69&gt;=DATE(2022,7,1),IFERROR(INDIRECT("'"&amp;TEXT($D69,"mmm")&amp;YEAR($D69)&amp;"'!"&amp;"G"&amp;VLOOKUP($C$14,parametros!$B$26:$C$33,2,0)-1+MATCH($G$14,parametros!$E$6:$E$10,0)),""),IFERROR(INDIRECT("'"&amp;TEXT($D69,"mmm")&amp;YEAR($D69)&amp;"'!"&amp;"G"&amp;VLOOKUP($C$14,parametros!$B$37:$C$41,2,0)-1+MATCH($G$14,parametros!$E$6:$E$10,0)),""))</f>
        <v/>
      </c>
      <c r="BK69" s="27" t="str">
        <f ca="1">IF($D69&gt;=DATE(2022,7,1),IFERROR(INDIRECT("'"&amp;TEXT($D69,"mmm")&amp;YEAR($D69)&amp;"'!"&amp;"H"&amp;VLOOKUP($C$14,parametros!$B$26:$C$33,2,0)-1+MATCH($G$14,parametros!$E$6:$E$10,0)),""),IFERROR(INDIRECT("'"&amp;TEXT($D69,"mmm")&amp;YEAR($D69)&amp;"'!"&amp;"H"&amp;VLOOKUP($C$14,parametros!$B$37:$C$41,2,0)-1+MATCH($G$14,parametros!$E$6:$E$10,0)),""))</f>
        <v/>
      </c>
      <c r="BL69" s="27" t="str">
        <f ca="1">IF($D69&gt;=DATE(2022,7,1),IFERROR(INDIRECT("'"&amp;TEXT($D69,"mmm")&amp;YEAR($D69)&amp;"'!"&amp;"I"&amp;VLOOKUP($C$14,parametros!$B$26:$C$33,2,0)-1+MATCH($G$14,parametros!$E$6:$E$10,0)),""),IFERROR(INDIRECT("'"&amp;TEXT($D69,"mmm")&amp;YEAR($D69)&amp;"'!"&amp;"I"&amp;VLOOKUP($C$14,parametros!$B$37:$C$41,2,0)-1+MATCH($G$14,parametros!$E$6:$E$10,0)),""))</f>
        <v/>
      </c>
      <c r="BM69" s="27" t="str">
        <f ca="1">IF($D69&gt;=DATE(2022,7,1),IFERROR(INDIRECT("'"&amp;TEXT($D69,"mmm")&amp;YEAR($D69)&amp;"'!"&amp;"J"&amp;VLOOKUP($C$14,parametros!$B$26:$C$33,2,0)-1+MATCH($G$14,parametros!$E$6:$E$10,0)),""),IFERROR(INDIRECT("'"&amp;TEXT($D69,"mmm")&amp;YEAR($D69)&amp;"'!"&amp;"J"&amp;VLOOKUP($C$14,parametros!$B$37:$C$41,2,0)-1+MATCH($G$14,parametros!$E$6:$E$10,0)),""))</f>
        <v/>
      </c>
      <c r="BN69" s="27" t="str">
        <f ca="1">IF($D69&gt;=DATE(2022,7,1),IFERROR(INDIRECT("'"&amp;TEXT($D69,"mmm")&amp;YEAR($D69)&amp;"'!"&amp;"K"&amp;VLOOKUP($C$14,parametros!$B$26:$C$33,2,0)-1+MATCH($G$14,parametros!$E$6:$E$10,0)),""),IFERROR(INDIRECT("'"&amp;TEXT($D69,"mmm")&amp;YEAR($D69)&amp;"'!"&amp;"K"&amp;VLOOKUP($C$14,parametros!$B$37:$C$41,2,0)-1+MATCH($G$14,parametros!$E$6:$E$10,0)),""))</f>
        <v/>
      </c>
      <c r="BO69" s="27" t="str">
        <f ca="1">IF($D69&gt;=DATE(2022,7,1),IFERROR(INDIRECT("'"&amp;TEXT($D69,"mmm")&amp;YEAR($D69)&amp;"'!"&amp;"L"&amp;VLOOKUP($C$14,parametros!$B$26:$C$33,2,0)-1+MATCH($G$14,parametros!$E$6:$E$10,0)),""),IFERROR(INDIRECT("'"&amp;TEXT($D69,"mmm")&amp;YEAR($D69)&amp;"'!"&amp;"L"&amp;VLOOKUP($C$14,parametros!$B$37:$C$41,2,0)-1+MATCH($G$14,parametros!$E$6:$E$10,0)),""))</f>
        <v/>
      </c>
      <c r="BP69" s="27" t="str">
        <f ca="1">IF($D69&gt;=DATE(2022,7,1),IFERROR(INDIRECT("'"&amp;TEXT($D69,"mmm")&amp;YEAR($D69)&amp;"'!"&amp;"M"&amp;VLOOKUP($C$14,parametros!$B$26:$C$33,2,0)-1+MATCH($G$14,parametros!$E$6:$E$10,0)),""),IFERROR(INDIRECT("'"&amp;TEXT($D69,"mmm")&amp;YEAR($D69)&amp;"'!"&amp;"M"&amp;VLOOKUP($C$14,parametros!$B$37:$C$41,2,0)-1+MATCH($G$14,parametros!$E$6:$E$10,0)),""))</f>
        <v/>
      </c>
      <c r="BQ69" s="27" t="str">
        <f ca="1">IF($D69&gt;=DATE(2022,7,1),IFERROR(INDIRECT("'"&amp;TEXT($D69,"mmm")&amp;YEAR($D69)&amp;"'!"&amp;"N"&amp;VLOOKUP($C$14,parametros!$B$26:$C$33,2,0)-1+MATCH($G$14,parametros!$E$6:$E$10,0)),""),IFERROR(INDIRECT("'"&amp;TEXT($D69,"mmm")&amp;YEAR($D69)&amp;"'!"&amp;"N"&amp;VLOOKUP($C$14,parametros!$B$37:$C$41,2,0)-1+MATCH($G$14,parametros!$E$6:$E$10,0)),""))</f>
        <v/>
      </c>
      <c r="BR69" s="51"/>
      <c r="BS69" s="50"/>
      <c r="BT69" s="50"/>
      <c r="BU69" s="50"/>
      <c r="BV69" s="50"/>
      <c r="BW69" s="51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</row>
    <row r="70" spans="4:89" ht="15.75" thickBot="1" x14ac:dyDescent="0.3">
      <c r="D70" s="25">
        <f t="shared" si="47"/>
        <v>47818</v>
      </c>
      <c r="E70" s="54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1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50"/>
      <c r="BD70" s="50"/>
      <c r="BE70" s="50"/>
      <c r="BF70" s="50"/>
      <c r="BG70" s="27" t="str">
        <f ca="1">IF($D70&gt;=DATE(2022,7,1),IFERROR(INDIRECT("'"&amp;TEXT($D70,"mmm")&amp;YEAR($D70)&amp;"'!"&amp;"C"&amp;VLOOKUP($C$14,parametros!$B$26:$C$33,2,0)-1+MATCH($G$14,parametros!$E$6:$E$10,0)),""),IFERROR(INDIRECT("'"&amp;TEXT($D70,"mmm")&amp;YEAR($D70)&amp;"'!"&amp;"C"&amp;VLOOKUP($C$14,parametros!$B$37:$C$41,2,0)-1+MATCH($G$14,parametros!$E$6:$E$10,0)),""))</f>
        <v/>
      </c>
      <c r="BH70" s="27" t="str">
        <f ca="1">IF($D70&gt;=DATE(2022,7,1),IFERROR(INDIRECT("'"&amp;TEXT($D70,"mmm")&amp;YEAR($D70)&amp;"'!"&amp;"D"&amp;VLOOKUP($C$14,parametros!$B$26:$C$33,2,0)-1+MATCH($G$14,parametros!$E$6:$E$10,0)),""),IFERROR(INDIRECT("'"&amp;TEXT($D70,"mmm")&amp;YEAR($D70)&amp;"'!"&amp;"D"&amp;VLOOKUP($C$14,parametros!$B$37:$C$41,2,0)-1+MATCH($G$14,parametros!$E$6:$E$10,0)),""))</f>
        <v/>
      </c>
      <c r="BI70" s="27" t="str">
        <f ca="1">IF($D70&gt;=DATE(2022,7,1),IFERROR(INDIRECT("'"&amp;TEXT($D70,"mmm")&amp;YEAR($D70)&amp;"'!"&amp;"E"&amp;VLOOKUP($C$14,parametros!$B$26:$C$33,2,0)-1+MATCH($G$14,parametros!$E$6:$E$10,0)),""),IFERROR(INDIRECT("'"&amp;TEXT($D70,"mmm")&amp;YEAR($D70)&amp;"'!"&amp;"E"&amp;VLOOKUP($C$14,parametros!$B$37:$C$41,2,0)-1+MATCH($G$14,parametros!$E$6:$E$10,0)),""))</f>
        <v/>
      </c>
      <c r="BJ70" s="27" t="str">
        <f ca="1">IF($D70&gt;=DATE(2022,7,1),IFERROR(INDIRECT("'"&amp;TEXT($D70,"mmm")&amp;YEAR($D70)&amp;"'!"&amp;"F"&amp;VLOOKUP($C$14,parametros!$B$26:$C$33,2,0)-1+MATCH($G$14,parametros!$E$6:$E$10,0)),""),IFERROR(INDIRECT("'"&amp;TEXT($D70,"mmm")&amp;YEAR($D70)&amp;"'!"&amp;"F"&amp;VLOOKUP($C$14,parametros!$B$37:$C$41,2,0)-1+MATCH($G$14,parametros!$E$6:$E$10,0)),""))</f>
        <v/>
      </c>
      <c r="BK70" s="27" t="str">
        <f ca="1">IF($D70&gt;=DATE(2022,7,1),IFERROR(INDIRECT("'"&amp;TEXT($D70,"mmm")&amp;YEAR($D70)&amp;"'!"&amp;"G"&amp;VLOOKUP($C$14,parametros!$B$26:$C$33,2,0)-1+MATCH($G$14,parametros!$E$6:$E$10,0)),""),IFERROR(INDIRECT("'"&amp;TEXT($D70,"mmm")&amp;YEAR($D70)&amp;"'!"&amp;"G"&amp;VLOOKUP($C$14,parametros!$B$37:$C$41,2,0)-1+MATCH($G$14,parametros!$E$6:$E$10,0)),""))</f>
        <v/>
      </c>
      <c r="BL70" s="27" t="str">
        <f ca="1">IF($D70&gt;=DATE(2022,7,1),IFERROR(INDIRECT("'"&amp;TEXT($D70,"mmm")&amp;YEAR($D70)&amp;"'!"&amp;"H"&amp;VLOOKUP($C$14,parametros!$B$26:$C$33,2,0)-1+MATCH($G$14,parametros!$E$6:$E$10,0)),""),IFERROR(INDIRECT("'"&amp;TEXT($D70,"mmm")&amp;YEAR($D70)&amp;"'!"&amp;"H"&amp;VLOOKUP($C$14,parametros!$B$37:$C$41,2,0)-1+MATCH($G$14,parametros!$E$6:$E$10,0)),""))</f>
        <v/>
      </c>
      <c r="BM70" s="27" t="str">
        <f ca="1">IF($D70&gt;=DATE(2022,7,1),IFERROR(INDIRECT("'"&amp;TEXT($D70,"mmm")&amp;YEAR($D70)&amp;"'!"&amp;"I"&amp;VLOOKUP($C$14,parametros!$B$26:$C$33,2,0)-1+MATCH($G$14,parametros!$E$6:$E$10,0)),""),IFERROR(INDIRECT("'"&amp;TEXT($D70,"mmm")&amp;YEAR($D70)&amp;"'!"&amp;"I"&amp;VLOOKUP($C$14,parametros!$B$37:$C$41,2,0)-1+MATCH($G$14,parametros!$E$6:$E$10,0)),""))</f>
        <v/>
      </c>
      <c r="BN70" s="27" t="str">
        <f ca="1">IF($D70&gt;=DATE(2022,7,1),IFERROR(INDIRECT("'"&amp;TEXT($D70,"mmm")&amp;YEAR($D70)&amp;"'!"&amp;"J"&amp;VLOOKUP($C$14,parametros!$B$26:$C$33,2,0)-1+MATCH($G$14,parametros!$E$6:$E$10,0)),""),IFERROR(INDIRECT("'"&amp;TEXT($D70,"mmm")&amp;YEAR($D70)&amp;"'!"&amp;"J"&amp;VLOOKUP($C$14,parametros!$B$37:$C$41,2,0)-1+MATCH($G$14,parametros!$E$6:$E$10,0)),""))</f>
        <v/>
      </c>
      <c r="BO70" s="27" t="str">
        <f ca="1">IF($D70&gt;=DATE(2022,7,1),IFERROR(INDIRECT("'"&amp;TEXT($D70,"mmm")&amp;YEAR($D70)&amp;"'!"&amp;"K"&amp;VLOOKUP($C$14,parametros!$B$26:$C$33,2,0)-1+MATCH($G$14,parametros!$E$6:$E$10,0)),""),IFERROR(INDIRECT("'"&amp;TEXT($D70,"mmm")&amp;YEAR($D70)&amp;"'!"&amp;"K"&amp;VLOOKUP($C$14,parametros!$B$37:$C$41,2,0)-1+MATCH($G$14,parametros!$E$6:$E$10,0)),""))</f>
        <v/>
      </c>
      <c r="BP70" s="27" t="str">
        <f ca="1">IF($D70&gt;=DATE(2022,7,1),IFERROR(INDIRECT("'"&amp;TEXT($D70,"mmm")&amp;YEAR($D70)&amp;"'!"&amp;"L"&amp;VLOOKUP($C$14,parametros!$B$26:$C$33,2,0)-1+MATCH($G$14,parametros!$E$6:$E$10,0)),""),IFERROR(INDIRECT("'"&amp;TEXT($D70,"mmm")&amp;YEAR($D70)&amp;"'!"&amp;"L"&amp;VLOOKUP($C$14,parametros!$B$37:$C$41,2,0)-1+MATCH($G$14,parametros!$E$6:$E$10,0)),""))</f>
        <v/>
      </c>
      <c r="BQ70" s="27" t="str">
        <f ca="1">IF($D70&gt;=DATE(2022,7,1),IFERROR(INDIRECT("'"&amp;TEXT($D70,"mmm")&amp;YEAR($D70)&amp;"'!"&amp;"M"&amp;VLOOKUP($C$14,parametros!$B$26:$C$33,2,0)-1+MATCH($G$14,parametros!$E$6:$E$10,0)),""),IFERROR(INDIRECT("'"&amp;TEXT($D70,"mmm")&amp;YEAR($D70)&amp;"'!"&amp;"M"&amp;VLOOKUP($C$14,parametros!$B$37:$C$41,2,0)-1+MATCH($G$14,parametros!$E$6:$E$10,0)),""))</f>
        <v/>
      </c>
      <c r="BR70" s="27" t="str">
        <f ca="1">IF($D70&gt;=DATE(2022,7,1),IFERROR(INDIRECT("'"&amp;TEXT($D70,"mmm")&amp;YEAR($D70)&amp;"'!"&amp;"N"&amp;VLOOKUP($C$14,parametros!$B$26:$C$33,2,0)-1+MATCH($G$14,parametros!$E$6:$E$10,0)),""),IFERROR(INDIRECT("'"&amp;TEXT($D70,"mmm")&amp;YEAR($D70)&amp;"'!"&amp;"N"&amp;VLOOKUP($C$14,parametros!$B$37:$C$41,2,0)-1+MATCH($G$14,parametros!$E$6:$E$10,0)),""))</f>
        <v/>
      </c>
      <c r="BS70" s="50"/>
      <c r="BT70" s="50"/>
      <c r="BU70" s="50"/>
      <c r="BV70" s="50"/>
      <c r="BW70" s="51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</row>
    <row r="71" spans="4:89" ht="15.75" thickBot="1" x14ac:dyDescent="0.3">
      <c r="D71" s="25">
        <f t="shared" si="47"/>
        <v>47849</v>
      </c>
      <c r="E71" s="54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1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50"/>
      <c r="BD71" s="50"/>
      <c r="BE71" s="50"/>
      <c r="BF71" s="50"/>
      <c r="BG71" s="50"/>
      <c r="BH71" s="27" t="str">
        <f ca="1">IF($D71&gt;=DATE(2022,7,1),IFERROR(INDIRECT("'"&amp;TEXT($D71,"mmm")&amp;YEAR($D71)&amp;"'!"&amp;"C"&amp;VLOOKUP($C$14,parametros!$B$26:$C$33,2,0)-1+MATCH($G$14,parametros!$E$6:$E$10,0)),""),IFERROR(INDIRECT("'"&amp;TEXT($D71,"mmm")&amp;YEAR($D71)&amp;"'!"&amp;"C"&amp;VLOOKUP($C$14,parametros!$B$37:$C$41,2,0)-1+MATCH($G$14,parametros!$E$6:$E$10,0)),""))</f>
        <v/>
      </c>
      <c r="BI71" s="27" t="str">
        <f ca="1">IF($D71&gt;=DATE(2022,7,1),IFERROR(INDIRECT("'"&amp;TEXT($D71,"mmm")&amp;YEAR($D71)&amp;"'!"&amp;"D"&amp;VLOOKUP($C$14,parametros!$B$26:$C$33,2,0)-1+MATCH($G$14,parametros!$E$6:$E$10,0)),""),IFERROR(INDIRECT("'"&amp;TEXT($D71,"mmm")&amp;YEAR($D71)&amp;"'!"&amp;"D"&amp;VLOOKUP($C$14,parametros!$B$37:$C$41,2,0)-1+MATCH($G$14,parametros!$E$6:$E$10,0)),""))</f>
        <v/>
      </c>
      <c r="BJ71" s="27" t="str">
        <f ca="1">IF($D71&gt;=DATE(2022,7,1),IFERROR(INDIRECT("'"&amp;TEXT($D71,"mmm")&amp;YEAR($D71)&amp;"'!"&amp;"E"&amp;VLOOKUP($C$14,parametros!$B$26:$C$33,2,0)-1+MATCH($G$14,parametros!$E$6:$E$10,0)),""),IFERROR(INDIRECT("'"&amp;TEXT($D71,"mmm")&amp;YEAR($D71)&amp;"'!"&amp;"E"&amp;VLOOKUP($C$14,parametros!$B$37:$C$41,2,0)-1+MATCH($G$14,parametros!$E$6:$E$10,0)),""))</f>
        <v/>
      </c>
      <c r="BK71" s="27" t="str">
        <f ca="1">IF($D71&gt;=DATE(2022,7,1),IFERROR(INDIRECT("'"&amp;TEXT($D71,"mmm")&amp;YEAR($D71)&amp;"'!"&amp;"F"&amp;VLOOKUP($C$14,parametros!$B$26:$C$33,2,0)-1+MATCH($G$14,parametros!$E$6:$E$10,0)),""),IFERROR(INDIRECT("'"&amp;TEXT($D71,"mmm")&amp;YEAR($D71)&amp;"'!"&amp;"F"&amp;VLOOKUP($C$14,parametros!$B$37:$C$41,2,0)-1+MATCH($G$14,parametros!$E$6:$E$10,0)),""))</f>
        <v/>
      </c>
      <c r="BL71" s="27" t="str">
        <f ca="1">IF($D71&gt;=DATE(2022,7,1),IFERROR(INDIRECT("'"&amp;TEXT($D71,"mmm")&amp;YEAR($D71)&amp;"'!"&amp;"G"&amp;VLOOKUP($C$14,parametros!$B$26:$C$33,2,0)-1+MATCH($G$14,parametros!$E$6:$E$10,0)),""),IFERROR(INDIRECT("'"&amp;TEXT($D71,"mmm")&amp;YEAR($D71)&amp;"'!"&amp;"G"&amp;VLOOKUP($C$14,parametros!$B$37:$C$41,2,0)-1+MATCH($G$14,parametros!$E$6:$E$10,0)),""))</f>
        <v/>
      </c>
      <c r="BM71" s="27" t="str">
        <f ca="1">IF($D71&gt;=DATE(2022,7,1),IFERROR(INDIRECT("'"&amp;TEXT($D71,"mmm")&amp;YEAR($D71)&amp;"'!"&amp;"H"&amp;VLOOKUP($C$14,parametros!$B$26:$C$33,2,0)-1+MATCH($G$14,parametros!$E$6:$E$10,0)),""),IFERROR(INDIRECT("'"&amp;TEXT($D71,"mmm")&amp;YEAR($D71)&amp;"'!"&amp;"H"&amp;VLOOKUP($C$14,parametros!$B$37:$C$41,2,0)-1+MATCH($G$14,parametros!$E$6:$E$10,0)),""))</f>
        <v/>
      </c>
      <c r="BN71" s="27" t="str">
        <f ca="1">IF($D71&gt;=DATE(2022,7,1),IFERROR(INDIRECT("'"&amp;TEXT($D71,"mmm")&amp;YEAR($D71)&amp;"'!"&amp;"I"&amp;VLOOKUP($C$14,parametros!$B$26:$C$33,2,0)-1+MATCH($G$14,parametros!$E$6:$E$10,0)),""),IFERROR(INDIRECT("'"&amp;TEXT($D71,"mmm")&amp;YEAR($D71)&amp;"'!"&amp;"I"&amp;VLOOKUP($C$14,parametros!$B$37:$C$41,2,0)-1+MATCH($G$14,parametros!$E$6:$E$10,0)),""))</f>
        <v/>
      </c>
      <c r="BO71" s="27" t="str">
        <f ca="1">IF($D71&gt;=DATE(2022,7,1),IFERROR(INDIRECT("'"&amp;TEXT($D71,"mmm")&amp;YEAR($D71)&amp;"'!"&amp;"J"&amp;VLOOKUP($C$14,parametros!$B$26:$C$33,2,0)-1+MATCH($G$14,parametros!$E$6:$E$10,0)),""),IFERROR(INDIRECT("'"&amp;TEXT($D71,"mmm")&amp;YEAR($D71)&amp;"'!"&amp;"J"&amp;VLOOKUP($C$14,parametros!$B$37:$C$41,2,0)-1+MATCH($G$14,parametros!$E$6:$E$10,0)),""))</f>
        <v/>
      </c>
      <c r="BP71" s="27" t="str">
        <f ca="1">IF($D71&gt;=DATE(2022,7,1),IFERROR(INDIRECT("'"&amp;TEXT($D71,"mmm")&amp;YEAR($D71)&amp;"'!"&amp;"K"&amp;VLOOKUP($C$14,parametros!$B$26:$C$33,2,0)-1+MATCH($G$14,parametros!$E$6:$E$10,0)),""),IFERROR(INDIRECT("'"&amp;TEXT($D71,"mmm")&amp;YEAR($D71)&amp;"'!"&amp;"K"&amp;VLOOKUP($C$14,parametros!$B$37:$C$41,2,0)-1+MATCH($G$14,parametros!$E$6:$E$10,0)),""))</f>
        <v/>
      </c>
      <c r="BQ71" s="27" t="str">
        <f ca="1">IF($D71&gt;=DATE(2022,7,1),IFERROR(INDIRECT("'"&amp;TEXT($D71,"mmm")&amp;YEAR($D71)&amp;"'!"&amp;"L"&amp;VLOOKUP($C$14,parametros!$B$26:$C$33,2,0)-1+MATCH($G$14,parametros!$E$6:$E$10,0)),""),IFERROR(INDIRECT("'"&amp;TEXT($D71,"mmm")&amp;YEAR($D71)&amp;"'!"&amp;"L"&amp;VLOOKUP($C$14,parametros!$B$37:$C$41,2,0)-1+MATCH($G$14,parametros!$E$6:$E$10,0)),""))</f>
        <v/>
      </c>
      <c r="BR71" s="27" t="str">
        <f ca="1">IF($D71&gt;=DATE(2022,7,1),IFERROR(INDIRECT("'"&amp;TEXT($D71,"mmm")&amp;YEAR($D71)&amp;"'!"&amp;"M"&amp;VLOOKUP($C$14,parametros!$B$26:$C$33,2,0)-1+MATCH($G$14,parametros!$E$6:$E$10,0)),""),IFERROR(INDIRECT("'"&amp;TEXT($D71,"mmm")&amp;YEAR($D71)&amp;"'!"&amp;"M"&amp;VLOOKUP($C$14,parametros!$B$37:$C$41,2,0)-1+MATCH($G$14,parametros!$E$6:$E$10,0)),""))</f>
        <v/>
      </c>
      <c r="BS71" s="27" t="str">
        <f ca="1">IF($D71&gt;=DATE(2022,7,1),IFERROR(INDIRECT("'"&amp;TEXT($D71,"mmm")&amp;YEAR($D71)&amp;"'!"&amp;"N"&amp;VLOOKUP($C$14,parametros!$B$26:$C$33,2,0)-1+MATCH($G$14,parametros!$E$6:$E$10,0)),""),IFERROR(INDIRECT("'"&amp;TEXT($D71,"mmm")&amp;YEAR($D71)&amp;"'!"&amp;"N"&amp;VLOOKUP($C$14,parametros!$B$37:$C$41,2,0)-1+MATCH($G$14,parametros!$E$6:$E$10,0)),""))</f>
        <v/>
      </c>
      <c r="BT71" s="50"/>
      <c r="BU71" s="50"/>
      <c r="BV71" s="50"/>
      <c r="BW71" s="51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</row>
    <row r="72" spans="4:89" ht="15.75" thickBot="1" x14ac:dyDescent="0.3">
      <c r="D72" s="25">
        <f t="shared" si="47"/>
        <v>47880</v>
      </c>
      <c r="E72" s="54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1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50"/>
      <c r="BD72" s="50"/>
      <c r="BE72" s="50"/>
      <c r="BF72" s="50"/>
      <c r="BG72" s="50"/>
      <c r="BH72" s="50"/>
      <c r="BI72" s="27" t="str">
        <f ca="1">IF($D72&gt;=DATE(2022,7,1),IFERROR(INDIRECT("'"&amp;TEXT($D72,"mmm")&amp;YEAR($D72)&amp;"'!"&amp;"C"&amp;VLOOKUP($C$14,parametros!$B$26:$C$33,2,0)-1+MATCH($G$14,parametros!$E$6:$E$10,0)),""),IFERROR(INDIRECT("'"&amp;TEXT($D72,"mmm")&amp;YEAR($D72)&amp;"'!"&amp;"C"&amp;VLOOKUP($C$14,parametros!$B$37:$C$41,2,0)-1+MATCH($G$14,parametros!$E$6:$E$10,0)),""))</f>
        <v/>
      </c>
      <c r="BJ72" s="27" t="str">
        <f ca="1">IF($D72&gt;=DATE(2022,7,1),IFERROR(INDIRECT("'"&amp;TEXT($D72,"mmm")&amp;YEAR($D72)&amp;"'!"&amp;"D"&amp;VLOOKUP($C$14,parametros!$B$26:$C$33,2,0)-1+MATCH($G$14,parametros!$E$6:$E$10,0)),""),IFERROR(INDIRECT("'"&amp;TEXT($D72,"mmm")&amp;YEAR($D72)&amp;"'!"&amp;"D"&amp;VLOOKUP($C$14,parametros!$B$37:$C$41,2,0)-1+MATCH($G$14,parametros!$E$6:$E$10,0)),""))</f>
        <v/>
      </c>
      <c r="BK72" s="27" t="str">
        <f ca="1">IF($D72&gt;=DATE(2022,7,1),IFERROR(INDIRECT("'"&amp;TEXT($D72,"mmm")&amp;YEAR($D72)&amp;"'!"&amp;"E"&amp;VLOOKUP($C$14,parametros!$B$26:$C$33,2,0)-1+MATCH($G$14,parametros!$E$6:$E$10,0)),""),IFERROR(INDIRECT("'"&amp;TEXT($D72,"mmm")&amp;YEAR($D72)&amp;"'!"&amp;"E"&amp;VLOOKUP($C$14,parametros!$B$37:$C$41,2,0)-1+MATCH($G$14,parametros!$E$6:$E$10,0)),""))</f>
        <v/>
      </c>
      <c r="BL72" s="27" t="str">
        <f ca="1">IF($D72&gt;=DATE(2022,7,1),IFERROR(INDIRECT("'"&amp;TEXT($D72,"mmm")&amp;YEAR($D72)&amp;"'!"&amp;"F"&amp;VLOOKUP($C$14,parametros!$B$26:$C$33,2,0)-1+MATCH($G$14,parametros!$E$6:$E$10,0)),""),IFERROR(INDIRECT("'"&amp;TEXT($D72,"mmm")&amp;YEAR($D72)&amp;"'!"&amp;"F"&amp;VLOOKUP($C$14,parametros!$B$37:$C$41,2,0)-1+MATCH($G$14,parametros!$E$6:$E$10,0)),""))</f>
        <v/>
      </c>
      <c r="BM72" s="27" t="str">
        <f ca="1">IF($D72&gt;=DATE(2022,7,1),IFERROR(INDIRECT("'"&amp;TEXT($D72,"mmm")&amp;YEAR($D72)&amp;"'!"&amp;"G"&amp;VLOOKUP($C$14,parametros!$B$26:$C$33,2,0)-1+MATCH($G$14,parametros!$E$6:$E$10,0)),""),IFERROR(INDIRECT("'"&amp;TEXT($D72,"mmm")&amp;YEAR($D72)&amp;"'!"&amp;"G"&amp;VLOOKUP($C$14,parametros!$B$37:$C$41,2,0)-1+MATCH($G$14,parametros!$E$6:$E$10,0)),""))</f>
        <v/>
      </c>
      <c r="BN72" s="27" t="str">
        <f ca="1">IF($D72&gt;=DATE(2022,7,1),IFERROR(INDIRECT("'"&amp;TEXT($D72,"mmm")&amp;YEAR($D72)&amp;"'!"&amp;"H"&amp;VLOOKUP($C$14,parametros!$B$26:$C$33,2,0)-1+MATCH($G$14,parametros!$E$6:$E$10,0)),""),IFERROR(INDIRECT("'"&amp;TEXT($D72,"mmm")&amp;YEAR($D72)&amp;"'!"&amp;"H"&amp;VLOOKUP($C$14,parametros!$B$37:$C$41,2,0)-1+MATCH($G$14,parametros!$E$6:$E$10,0)),""))</f>
        <v/>
      </c>
      <c r="BO72" s="27" t="str">
        <f ca="1">IF($D72&gt;=DATE(2022,7,1),IFERROR(INDIRECT("'"&amp;TEXT($D72,"mmm")&amp;YEAR($D72)&amp;"'!"&amp;"I"&amp;VLOOKUP($C$14,parametros!$B$26:$C$33,2,0)-1+MATCH($G$14,parametros!$E$6:$E$10,0)),""),IFERROR(INDIRECT("'"&amp;TEXT($D72,"mmm")&amp;YEAR($D72)&amp;"'!"&amp;"I"&amp;VLOOKUP($C$14,parametros!$B$37:$C$41,2,0)-1+MATCH($G$14,parametros!$E$6:$E$10,0)),""))</f>
        <v/>
      </c>
      <c r="BP72" s="27" t="str">
        <f ca="1">IF($D72&gt;=DATE(2022,7,1),IFERROR(INDIRECT("'"&amp;TEXT($D72,"mmm")&amp;YEAR($D72)&amp;"'!"&amp;"J"&amp;VLOOKUP($C$14,parametros!$B$26:$C$33,2,0)-1+MATCH($G$14,parametros!$E$6:$E$10,0)),""),IFERROR(INDIRECT("'"&amp;TEXT($D72,"mmm")&amp;YEAR($D72)&amp;"'!"&amp;"J"&amp;VLOOKUP($C$14,parametros!$B$37:$C$41,2,0)-1+MATCH($G$14,parametros!$E$6:$E$10,0)),""))</f>
        <v/>
      </c>
      <c r="BQ72" s="27" t="str">
        <f ca="1">IF($D72&gt;=DATE(2022,7,1),IFERROR(INDIRECT("'"&amp;TEXT($D72,"mmm")&amp;YEAR($D72)&amp;"'!"&amp;"K"&amp;VLOOKUP($C$14,parametros!$B$26:$C$33,2,0)-1+MATCH($G$14,parametros!$E$6:$E$10,0)),""),IFERROR(INDIRECT("'"&amp;TEXT($D72,"mmm")&amp;YEAR($D72)&amp;"'!"&amp;"K"&amp;VLOOKUP($C$14,parametros!$B$37:$C$41,2,0)-1+MATCH($G$14,parametros!$E$6:$E$10,0)),""))</f>
        <v/>
      </c>
      <c r="BR72" s="27" t="str">
        <f ca="1">IF($D72&gt;=DATE(2022,7,1),IFERROR(INDIRECT("'"&amp;TEXT($D72,"mmm")&amp;YEAR($D72)&amp;"'!"&amp;"L"&amp;VLOOKUP($C$14,parametros!$B$26:$C$33,2,0)-1+MATCH($G$14,parametros!$E$6:$E$10,0)),""),IFERROR(INDIRECT("'"&amp;TEXT($D72,"mmm")&amp;YEAR($D72)&amp;"'!"&amp;"L"&amp;VLOOKUP($C$14,parametros!$B$37:$C$41,2,0)-1+MATCH($G$14,parametros!$E$6:$E$10,0)),""))</f>
        <v/>
      </c>
      <c r="BS72" s="27" t="str">
        <f ca="1">IF($D72&gt;=DATE(2022,7,1),IFERROR(INDIRECT("'"&amp;TEXT($D72,"mmm")&amp;YEAR($D72)&amp;"'!"&amp;"M"&amp;VLOOKUP($C$14,parametros!$B$26:$C$33,2,0)-1+MATCH($G$14,parametros!$E$6:$E$10,0)),""),IFERROR(INDIRECT("'"&amp;TEXT($D72,"mmm")&amp;YEAR($D72)&amp;"'!"&amp;"M"&amp;VLOOKUP($C$14,parametros!$B$37:$C$41,2,0)-1+MATCH($G$14,parametros!$E$6:$E$10,0)),""))</f>
        <v/>
      </c>
      <c r="BT72" s="27" t="str">
        <f ca="1">IF($D72&gt;=DATE(2022,7,1),IFERROR(INDIRECT("'"&amp;TEXT($D72,"mmm")&amp;YEAR($D72)&amp;"'!"&amp;"N"&amp;VLOOKUP($C$14,parametros!$B$26:$C$33,2,0)-1+MATCH($G$14,parametros!$E$6:$E$10,0)),""),IFERROR(INDIRECT("'"&amp;TEXT($D72,"mmm")&amp;YEAR($D72)&amp;"'!"&amp;"N"&amp;VLOOKUP($C$14,parametros!$B$37:$C$41,2,0)-1+MATCH($G$14,parametros!$E$6:$E$10,0)),""))</f>
        <v/>
      </c>
      <c r="BU72" s="50"/>
      <c r="BV72" s="50"/>
      <c r="BW72" s="51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</row>
    <row r="73" spans="4:89" ht="15.75" thickBot="1" x14ac:dyDescent="0.3">
      <c r="D73" s="25">
        <f t="shared" si="47"/>
        <v>47908</v>
      </c>
      <c r="E73" s="54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1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50"/>
      <c r="BD73" s="50"/>
      <c r="BE73" s="50"/>
      <c r="BF73" s="50"/>
      <c r="BG73" s="50"/>
      <c r="BH73" s="50"/>
      <c r="BI73" s="50"/>
      <c r="BJ73" s="27" t="str">
        <f ca="1">IF($D73&gt;=DATE(2022,7,1),IFERROR(INDIRECT("'"&amp;TEXT($D73,"mmm")&amp;YEAR($D73)&amp;"'!"&amp;"C"&amp;VLOOKUP($C$14,parametros!$B$26:$C$33,2,0)-1+MATCH($G$14,parametros!$E$6:$E$10,0)),""),IFERROR(INDIRECT("'"&amp;TEXT($D73,"mmm")&amp;YEAR($D73)&amp;"'!"&amp;"C"&amp;VLOOKUP($C$14,parametros!$B$37:$C$41,2,0)-1+MATCH($G$14,parametros!$E$6:$E$10,0)),""))</f>
        <v/>
      </c>
      <c r="BK73" s="27" t="str">
        <f ca="1">IF($D73&gt;=DATE(2022,7,1),IFERROR(INDIRECT("'"&amp;TEXT($D73,"mmm")&amp;YEAR($D73)&amp;"'!"&amp;"D"&amp;VLOOKUP($C$14,parametros!$B$26:$C$33,2,0)-1+MATCH($G$14,parametros!$E$6:$E$10,0)),""),IFERROR(INDIRECT("'"&amp;TEXT($D73,"mmm")&amp;YEAR($D73)&amp;"'!"&amp;"D"&amp;VLOOKUP($C$14,parametros!$B$37:$C$41,2,0)-1+MATCH($G$14,parametros!$E$6:$E$10,0)),""))</f>
        <v/>
      </c>
      <c r="BL73" s="27" t="str">
        <f ca="1">IF($D73&gt;=DATE(2022,7,1),IFERROR(INDIRECT("'"&amp;TEXT($D73,"mmm")&amp;YEAR($D73)&amp;"'!"&amp;"E"&amp;VLOOKUP($C$14,parametros!$B$26:$C$33,2,0)-1+MATCH($G$14,parametros!$E$6:$E$10,0)),""),IFERROR(INDIRECT("'"&amp;TEXT($D73,"mmm")&amp;YEAR($D73)&amp;"'!"&amp;"E"&amp;VLOOKUP($C$14,parametros!$B$37:$C$41,2,0)-1+MATCH($G$14,parametros!$E$6:$E$10,0)),""))</f>
        <v/>
      </c>
      <c r="BM73" s="27" t="str">
        <f ca="1">IF($D73&gt;=DATE(2022,7,1),IFERROR(INDIRECT("'"&amp;TEXT($D73,"mmm")&amp;YEAR($D73)&amp;"'!"&amp;"F"&amp;VLOOKUP($C$14,parametros!$B$26:$C$33,2,0)-1+MATCH($G$14,parametros!$E$6:$E$10,0)),""),IFERROR(INDIRECT("'"&amp;TEXT($D73,"mmm")&amp;YEAR($D73)&amp;"'!"&amp;"F"&amp;VLOOKUP($C$14,parametros!$B$37:$C$41,2,0)-1+MATCH($G$14,parametros!$E$6:$E$10,0)),""))</f>
        <v/>
      </c>
      <c r="BN73" s="27" t="str">
        <f ca="1">IF($D73&gt;=DATE(2022,7,1),IFERROR(INDIRECT("'"&amp;TEXT($D73,"mmm")&amp;YEAR($D73)&amp;"'!"&amp;"G"&amp;VLOOKUP($C$14,parametros!$B$26:$C$33,2,0)-1+MATCH($G$14,parametros!$E$6:$E$10,0)),""),IFERROR(INDIRECT("'"&amp;TEXT($D73,"mmm")&amp;YEAR($D73)&amp;"'!"&amp;"G"&amp;VLOOKUP($C$14,parametros!$B$37:$C$41,2,0)-1+MATCH($G$14,parametros!$E$6:$E$10,0)),""))</f>
        <v/>
      </c>
      <c r="BO73" s="27" t="str">
        <f ca="1">IF($D73&gt;=DATE(2022,7,1),IFERROR(INDIRECT("'"&amp;TEXT($D73,"mmm")&amp;YEAR($D73)&amp;"'!"&amp;"H"&amp;VLOOKUP($C$14,parametros!$B$26:$C$33,2,0)-1+MATCH($G$14,parametros!$E$6:$E$10,0)),""),IFERROR(INDIRECT("'"&amp;TEXT($D73,"mmm")&amp;YEAR($D73)&amp;"'!"&amp;"H"&amp;VLOOKUP($C$14,parametros!$B$37:$C$41,2,0)-1+MATCH($G$14,parametros!$E$6:$E$10,0)),""))</f>
        <v/>
      </c>
      <c r="BP73" s="27" t="str">
        <f ca="1">IF($D73&gt;=DATE(2022,7,1),IFERROR(INDIRECT("'"&amp;TEXT($D73,"mmm")&amp;YEAR($D73)&amp;"'!"&amp;"I"&amp;VLOOKUP($C$14,parametros!$B$26:$C$33,2,0)-1+MATCH($G$14,parametros!$E$6:$E$10,0)),""),IFERROR(INDIRECT("'"&amp;TEXT($D73,"mmm")&amp;YEAR($D73)&amp;"'!"&amp;"I"&amp;VLOOKUP($C$14,parametros!$B$37:$C$41,2,0)-1+MATCH($G$14,parametros!$E$6:$E$10,0)),""))</f>
        <v/>
      </c>
      <c r="BQ73" s="27" t="str">
        <f ca="1">IF($D73&gt;=DATE(2022,7,1),IFERROR(INDIRECT("'"&amp;TEXT($D73,"mmm")&amp;YEAR($D73)&amp;"'!"&amp;"J"&amp;VLOOKUP($C$14,parametros!$B$26:$C$33,2,0)-1+MATCH($G$14,parametros!$E$6:$E$10,0)),""),IFERROR(INDIRECT("'"&amp;TEXT($D73,"mmm")&amp;YEAR($D73)&amp;"'!"&amp;"J"&amp;VLOOKUP($C$14,parametros!$B$37:$C$41,2,0)-1+MATCH($G$14,parametros!$E$6:$E$10,0)),""))</f>
        <v/>
      </c>
      <c r="BR73" s="27" t="str">
        <f ca="1">IF($D73&gt;=DATE(2022,7,1),IFERROR(INDIRECT("'"&amp;TEXT($D73,"mmm")&amp;YEAR($D73)&amp;"'!"&amp;"K"&amp;VLOOKUP($C$14,parametros!$B$26:$C$33,2,0)-1+MATCH($G$14,parametros!$E$6:$E$10,0)),""),IFERROR(INDIRECT("'"&amp;TEXT($D73,"mmm")&amp;YEAR($D73)&amp;"'!"&amp;"K"&amp;VLOOKUP($C$14,parametros!$B$37:$C$41,2,0)-1+MATCH($G$14,parametros!$E$6:$E$10,0)),""))</f>
        <v/>
      </c>
      <c r="BS73" s="27" t="str">
        <f ca="1">IF($D73&gt;=DATE(2022,7,1),IFERROR(INDIRECT("'"&amp;TEXT($D73,"mmm")&amp;YEAR($D73)&amp;"'!"&amp;"L"&amp;VLOOKUP($C$14,parametros!$B$26:$C$33,2,0)-1+MATCH($G$14,parametros!$E$6:$E$10,0)),""),IFERROR(INDIRECT("'"&amp;TEXT($D73,"mmm")&amp;YEAR($D73)&amp;"'!"&amp;"L"&amp;VLOOKUP($C$14,parametros!$B$37:$C$41,2,0)-1+MATCH($G$14,parametros!$E$6:$E$10,0)),""))</f>
        <v/>
      </c>
      <c r="BT73" s="27" t="str">
        <f ca="1">IF($D73&gt;=DATE(2022,7,1),IFERROR(INDIRECT("'"&amp;TEXT($D73,"mmm")&amp;YEAR($D73)&amp;"'!"&amp;"M"&amp;VLOOKUP($C$14,parametros!$B$26:$C$33,2,0)-1+MATCH($G$14,parametros!$E$6:$E$10,0)),""),IFERROR(INDIRECT("'"&amp;TEXT($D73,"mmm")&amp;YEAR($D73)&amp;"'!"&amp;"M"&amp;VLOOKUP($C$14,parametros!$B$37:$C$41,2,0)-1+MATCH($G$14,parametros!$E$6:$E$10,0)),""))</f>
        <v/>
      </c>
      <c r="BU73" s="27" t="str">
        <f ca="1">IF($D73&gt;=DATE(2022,7,1),IFERROR(INDIRECT("'"&amp;TEXT($D73,"mmm")&amp;YEAR($D73)&amp;"'!"&amp;"N"&amp;VLOOKUP($C$14,parametros!$B$26:$C$33,2,0)-1+MATCH($G$14,parametros!$E$6:$E$10,0)),""),IFERROR(INDIRECT("'"&amp;TEXT($D73,"mmm")&amp;YEAR($D73)&amp;"'!"&amp;"N"&amp;VLOOKUP($C$14,parametros!$B$37:$C$41,2,0)-1+MATCH($G$14,parametros!$E$6:$E$10,0)),""))</f>
        <v/>
      </c>
      <c r="BV73" s="50"/>
      <c r="BW73" s="51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</row>
    <row r="74" spans="4:89" ht="15.75" thickBot="1" x14ac:dyDescent="0.3">
      <c r="D74" s="25">
        <f t="shared" si="47"/>
        <v>47939</v>
      </c>
      <c r="E74" s="54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1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50"/>
      <c r="BD74" s="50"/>
      <c r="BE74" s="50"/>
      <c r="BF74" s="50"/>
      <c r="BG74" s="50"/>
      <c r="BH74" s="50"/>
      <c r="BI74" s="50"/>
      <c r="BJ74" s="50"/>
      <c r="BK74" s="27" t="str">
        <f ca="1">IF($D74&gt;=DATE(2022,7,1),IFERROR(INDIRECT("'"&amp;TEXT($D74,"mmm")&amp;YEAR($D74)&amp;"'!"&amp;"C"&amp;VLOOKUP($C$14,parametros!$B$26:$C$33,2,0)-1+MATCH($G$14,parametros!$E$6:$E$10,0)),""),IFERROR(INDIRECT("'"&amp;TEXT($D74,"mmm")&amp;YEAR($D74)&amp;"'!"&amp;"C"&amp;VLOOKUP($C$14,parametros!$B$37:$C$41,2,0)-1+MATCH($G$14,parametros!$E$6:$E$10,0)),""))</f>
        <v/>
      </c>
      <c r="BL74" s="27" t="str">
        <f ca="1">IF($D74&gt;=DATE(2022,7,1),IFERROR(INDIRECT("'"&amp;TEXT($D74,"mmm")&amp;YEAR($D74)&amp;"'!"&amp;"D"&amp;VLOOKUP($C$14,parametros!$B$26:$C$33,2,0)-1+MATCH($G$14,parametros!$E$6:$E$10,0)),""),IFERROR(INDIRECT("'"&amp;TEXT($D74,"mmm")&amp;YEAR($D74)&amp;"'!"&amp;"D"&amp;VLOOKUP($C$14,parametros!$B$37:$C$41,2,0)-1+MATCH($G$14,parametros!$E$6:$E$10,0)),""))</f>
        <v/>
      </c>
      <c r="BM74" s="27" t="str">
        <f ca="1">IF($D74&gt;=DATE(2022,7,1),IFERROR(INDIRECT("'"&amp;TEXT($D74,"mmm")&amp;YEAR($D74)&amp;"'!"&amp;"E"&amp;VLOOKUP($C$14,parametros!$B$26:$C$33,2,0)-1+MATCH($G$14,parametros!$E$6:$E$10,0)),""),IFERROR(INDIRECT("'"&amp;TEXT($D74,"mmm")&amp;YEAR($D74)&amp;"'!"&amp;"E"&amp;VLOOKUP($C$14,parametros!$B$37:$C$41,2,0)-1+MATCH($G$14,parametros!$E$6:$E$10,0)),""))</f>
        <v/>
      </c>
      <c r="BN74" s="27" t="str">
        <f ca="1">IF($D74&gt;=DATE(2022,7,1),IFERROR(INDIRECT("'"&amp;TEXT($D74,"mmm")&amp;YEAR($D74)&amp;"'!"&amp;"F"&amp;VLOOKUP($C$14,parametros!$B$26:$C$33,2,0)-1+MATCH($G$14,parametros!$E$6:$E$10,0)),""),IFERROR(INDIRECT("'"&amp;TEXT($D74,"mmm")&amp;YEAR($D74)&amp;"'!"&amp;"F"&amp;VLOOKUP($C$14,parametros!$B$37:$C$41,2,0)-1+MATCH($G$14,parametros!$E$6:$E$10,0)),""))</f>
        <v/>
      </c>
      <c r="BO74" s="27" t="str">
        <f ca="1">IF($D74&gt;=DATE(2022,7,1),IFERROR(INDIRECT("'"&amp;TEXT($D74,"mmm")&amp;YEAR($D74)&amp;"'!"&amp;"G"&amp;VLOOKUP($C$14,parametros!$B$26:$C$33,2,0)-1+MATCH($G$14,parametros!$E$6:$E$10,0)),""),IFERROR(INDIRECT("'"&amp;TEXT($D74,"mmm")&amp;YEAR($D74)&amp;"'!"&amp;"G"&amp;VLOOKUP($C$14,parametros!$B$37:$C$41,2,0)-1+MATCH($G$14,parametros!$E$6:$E$10,0)),""))</f>
        <v/>
      </c>
      <c r="BP74" s="27" t="str">
        <f ca="1">IF($D74&gt;=DATE(2022,7,1),IFERROR(INDIRECT("'"&amp;TEXT($D74,"mmm")&amp;YEAR($D74)&amp;"'!"&amp;"H"&amp;VLOOKUP($C$14,parametros!$B$26:$C$33,2,0)-1+MATCH($G$14,parametros!$E$6:$E$10,0)),""),IFERROR(INDIRECT("'"&amp;TEXT($D74,"mmm")&amp;YEAR($D74)&amp;"'!"&amp;"H"&amp;VLOOKUP($C$14,parametros!$B$37:$C$41,2,0)-1+MATCH($G$14,parametros!$E$6:$E$10,0)),""))</f>
        <v/>
      </c>
      <c r="BQ74" s="27" t="str">
        <f ca="1">IF($D74&gt;=DATE(2022,7,1),IFERROR(INDIRECT("'"&amp;TEXT($D74,"mmm")&amp;YEAR($D74)&amp;"'!"&amp;"I"&amp;VLOOKUP($C$14,parametros!$B$26:$C$33,2,0)-1+MATCH($G$14,parametros!$E$6:$E$10,0)),""),IFERROR(INDIRECT("'"&amp;TEXT($D74,"mmm")&amp;YEAR($D74)&amp;"'!"&amp;"I"&amp;VLOOKUP($C$14,parametros!$B$37:$C$41,2,0)-1+MATCH($G$14,parametros!$E$6:$E$10,0)),""))</f>
        <v/>
      </c>
      <c r="BR74" s="27" t="str">
        <f ca="1">IF($D74&gt;=DATE(2022,7,1),IFERROR(INDIRECT("'"&amp;TEXT($D74,"mmm")&amp;YEAR($D74)&amp;"'!"&amp;"J"&amp;VLOOKUP($C$14,parametros!$B$26:$C$33,2,0)-1+MATCH($G$14,parametros!$E$6:$E$10,0)),""),IFERROR(INDIRECT("'"&amp;TEXT($D74,"mmm")&amp;YEAR($D74)&amp;"'!"&amp;"J"&amp;VLOOKUP($C$14,parametros!$B$37:$C$41,2,0)-1+MATCH($G$14,parametros!$E$6:$E$10,0)),""))</f>
        <v/>
      </c>
      <c r="BS74" s="27" t="str">
        <f ca="1">IF($D74&gt;=DATE(2022,7,1),IFERROR(INDIRECT("'"&amp;TEXT($D74,"mmm")&amp;YEAR($D74)&amp;"'!"&amp;"K"&amp;VLOOKUP($C$14,parametros!$B$26:$C$33,2,0)-1+MATCH($G$14,parametros!$E$6:$E$10,0)),""),IFERROR(INDIRECT("'"&amp;TEXT($D74,"mmm")&amp;YEAR($D74)&amp;"'!"&amp;"K"&amp;VLOOKUP($C$14,parametros!$B$37:$C$41,2,0)-1+MATCH($G$14,parametros!$E$6:$E$10,0)),""))</f>
        <v/>
      </c>
      <c r="BT74" s="27" t="str">
        <f ca="1">IF($D74&gt;=DATE(2022,7,1),IFERROR(INDIRECT("'"&amp;TEXT($D74,"mmm")&amp;YEAR($D74)&amp;"'!"&amp;"L"&amp;VLOOKUP($C$14,parametros!$B$26:$C$33,2,0)-1+MATCH($G$14,parametros!$E$6:$E$10,0)),""),IFERROR(INDIRECT("'"&amp;TEXT($D74,"mmm")&amp;YEAR($D74)&amp;"'!"&amp;"L"&amp;VLOOKUP($C$14,parametros!$B$37:$C$41,2,0)-1+MATCH($G$14,parametros!$E$6:$E$10,0)),""))</f>
        <v/>
      </c>
      <c r="BU74" s="27" t="str">
        <f ca="1">IF($D74&gt;=DATE(2022,7,1),IFERROR(INDIRECT("'"&amp;TEXT($D74,"mmm")&amp;YEAR($D74)&amp;"'!"&amp;"M"&amp;VLOOKUP($C$14,parametros!$B$26:$C$33,2,0)-1+MATCH($G$14,parametros!$E$6:$E$10,0)),""),IFERROR(INDIRECT("'"&amp;TEXT($D74,"mmm")&amp;YEAR($D74)&amp;"'!"&amp;"M"&amp;VLOOKUP($C$14,parametros!$B$37:$C$41,2,0)-1+MATCH($G$14,parametros!$E$6:$E$10,0)),""))</f>
        <v/>
      </c>
      <c r="BV74" s="27" t="str">
        <f ca="1">IF($D74&gt;=DATE(2022,7,1),IFERROR(INDIRECT("'"&amp;TEXT($D74,"mmm")&amp;YEAR($D74)&amp;"'!"&amp;"N"&amp;VLOOKUP($C$14,parametros!$B$26:$C$33,2,0)-1+MATCH($G$14,parametros!$E$6:$E$10,0)),""),IFERROR(INDIRECT("'"&amp;TEXT($D74,"mmm")&amp;YEAR($D74)&amp;"'!"&amp;"N"&amp;VLOOKUP($C$14,parametros!$B$37:$C$41,2,0)-1+MATCH($G$14,parametros!$E$6:$E$10,0)),""))</f>
        <v/>
      </c>
      <c r="BW74" s="51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</row>
    <row r="75" spans="4:89" ht="15.75" thickBot="1" x14ac:dyDescent="0.3">
      <c r="D75" s="25">
        <f t="shared" si="47"/>
        <v>47969</v>
      </c>
      <c r="E75" s="54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1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50"/>
      <c r="BD75" s="50"/>
      <c r="BE75" s="50"/>
      <c r="BF75" s="50"/>
      <c r="BG75" s="50"/>
      <c r="BH75" s="50"/>
      <c r="BI75" s="50"/>
      <c r="BJ75" s="50"/>
      <c r="BK75" s="50"/>
      <c r="BL75" s="27" t="str">
        <f ca="1">IF($D75&gt;=DATE(2022,7,1),IFERROR(INDIRECT("'"&amp;TEXT($D75,"mmm")&amp;YEAR($D75)&amp;"'!"&amp;"C"&amp;VLOOKUP($C$14,parametros!$B$26:$C$33,2,0)-1+MATCH($G$14,parametros!$E$6:$E$10,0)),""),IFERROR(INDIRECT("'"&amp;TEXT($D75,"mmm")&amp;YEAR($D75)&amp;"'!"&amp;"C"&amp;VLOOKUP($C$14,parametros!$B$37:$C$41,2,0)-1+MATCH($G$14,parametros!$E$6:$E$10,0)),""))</f>
        <v/>
      </c>
      <c r="BM75" s="27" t="str">
        <f ca="1">IF($D75&gt;=DATE(2022,7,1),IFERROR(INDIRECT("'"&amp;TEXT($D75,"mmm")&amp;YEAR($D75)&amp;"'!"&amp;"D"&amp;VLOOKUP($C$14,parametros!$B$26:$C$33,2,0)-1+MATCH($G$14,parametros!$E$6:$E$10,0)),""),IFERROR(INDIRECT("'"&amp;TEXT($D75,"mmm")&amp;YEAR($D75)&amp;"'!"&amp;"D"&amp;VLOOKUP($C$14,parametros!$B$37:$C$41,2,0)-1+MATCH($G$14,parametros!$E$6:$E$10,0)),""))</f>
        <v/>
      </c>
      <c r="BN75" s="27" t="str">
        <f ca="1">IF($D75&gt;=DATE(2022,7,1),IFERROR(INDIRECT("'"&amp;TEXT($D75,"mmm")&amp;YEAR($D75)&amp;"'!"&amp;"E"&amp;VLOOKUP($C$14,parametros!$B$26:$C$33,2,0)-1+MATCH($G$14,parametros!$E$6:$E$10,0)),""),IFERROR(INDIRECT("'"&amp;TEXT($D75,"mmm")&amp;YEAR($D75)&amp;"'!"&amp;"E"&amp;VLOOKUP($C$14,parametros!$B$37:$C$41,2,0)-1+MATCH($G$14,parametros!$E$6:$E$10,0)),""))</f>
        <v/>
      </c>
      <c r="BO75" s="27" t="str">
        <f ca="1">IF($D75&gt;=DATE(2022,7,1),IFERROR(INDIRECT("'"&amp;TEXT($D75,"mmm")&amp;YEAR($D75)&amp;"'!"&amp;"F"&amp;VLOOKUP($C$14,parametros!$B$26:$C$33,2,0)-1+MATCH($G$14,parametros!$E$6:$E$10,0)),""),IFERROR(INDIRECT("'"&amp;TEXT($D75,"mmm")&amp;YEAR($D75)&amp;"'!"&amp;"F"&amp;VLOOKUP($C$14,parametros!$B$37:$C$41,2,0)-1+MATCH($G$14,parametros!$E$6:$E$10,0)),""))</f>
        <v/>
      </c>
      <c r="BP75" s="27" t="str">
        <f ca="1">IF($D75&gt;=DATE(2022,7,1),IFERROR(INDIRECT("'"&amp;TEXT($D75,"mmm")&amp;YEAR($D75)&amp;"'!"&amp;"G"&amp;VLOOKUP($C$14,parametros!$B$26:$C$33,2,0)-1+MATCH($G$14,parametros!$E$6:$E$10,0)),""),IFERROR(INDIRECT("'"&amp;TEXT($D75,"mmm")&amp;YEAR($D75)&amp;"'!"&amp;"G"&amp;VLOOKUP($C$14,parametros!$B$37:$C$41,2,0)-1+MATCH($G$14,parametros!$E$6:$E$10,0)),""))</f>
        <v/>
      </c>
      <c r="BQ75" s="27" t="str">
        <f ca="1">IF($D75&gt;=DATE(2022,7,1),IFERROR(INDIRECT("'"&amp;TEXT($D75,"mmm")&amp;YEAR($D75)&amp;"'!"&amp;"H"&amp;VLOOKUP($C$14,parametros!$B$26:$C$33,2,0)-1+MATCH($G$14,parametros!$E$6:$E$10,0)),""),IFERROR(INDIRECT("'"&amp;TEXT($D75,"mmm")&amp;YEAR($D75)&amp;"'!"&amp;"H"&amp;VLOOKUP($C$14,parametros!$B$37:$C$41,2,0)-1+MATCH($G$14,parametros!$E$6:$E$10,0)),""))</f>
        <v/>
      </c>
      <c r="BR75" s="27" t="str">
        <f ca="1">IF($D75&gt;=DATE(2022,7,1),IFERROR(INDIRECT("'"&amp;TEXT($D75,"mmm")&amp;YEAR($D75)&amp;"'!"&amp;"I"&amp;VLOOKUP($C$14,parametros!$B$26:$C$33,2,0)-1+MATCH($G$14,parametros!$E$6:$E$10,0)),""),IFERROR(INDIRECT("'"&amp;TEXT($D75,"mmm")&amp;YEAR($D75)&amp;"'!"&amp;"I"&amp;VLOOKUP($C$14,parametros!$B$37:$C$41,2,0)-1+MATCH($G$14,parametros!$E$6:$E$10,0)),""))</f>
        <v/>
      </c>
      <c r="BS75" s="27" t="str">
        <f ca="1">IF($D75&gt;=DATE(2022,7,1),IFERROR(INDIRECT("'"&amp;TEXT($D75,"mmm")&amp;YEAR($D75)&amp;"'!"&amp;"J"&amp;VLOOKUP($C$14,parametros!$B$26:$C$33,2,0)-1+MATCH($G$14,parametros!$E$6:$E$10,0)),""),IFERROR(INDIRECT("'"&amp;TEXT($D75,"mmm")&amp;YEAR($D75)&amp;"'!"&amp;"J"&amp;VLOOKUP($C$14,parametros!$B$37:$C$41,2,0)-1+MATCH($G$14,parametros!$E$6:$E$10,0)),""))</f>
        <v/>
      </c>
      <c r="BT75" s="27" t="str">
        <f ca="1">IF($D75&gt;=DATE(2022,7,1),IFERROR(INDIRECT("'"&amp;TEXT($D75,"mmm")&amp;YEAR($D75)&amp;"'!"&amp;"K"&amp;VLOOKUP($C$14,parametros!$B$26:$C$33,2,0)-1+MATCH($G$14,parametros!$E$6:$E$10,0)),""),IFERROR(INDIRECT("'"&amp;TEXT($D75,"mmm")&amp;YEAR($D75)&amp;"'!"&amp;"K"&amp;VLOOKUP($C$14,parametros!$B$37:$C$41,2,0)-1+MATCH($G$14,parametros!$E$6:$E$10,0)),""))</f>
        <v/>
      </c>
      <c r="BU75" s="27" t="str">
        <f ca="1">IF($D75&gt;=DATE(2022,7,1),IFERROR(INDIRECT("'"&amp;TEXT($D75,"mmm")&amp;YEAR($D75)&amp;"'!"&amp;"L"&amp;VLOOKUP($C$14,parametros!$B$26:$C$33,2,0)-1+MATCH($G$14,parametros!$E$6:$E$10,0)),""),IFERROR(INDIRECT("'"&amp;TEXT($D75,"mmm")&amp;YEAR($D75)&amp;"'!"&amp;"L"&amp;VLOOKUP($C$14,parametros!$B$37:$C$41,2,0)-1+MATCH($G$14,parametros!$E$6:$E$10,0)),""))</f>
        <v/>
      </c>
      <c r="BV75" s="27" t="str">
        <f ca="1">IF($D75&gt;=DATE(2022,7,1),IFERROR(INDIRECT("'"&amp;TEXT($D75,"mmm")&amp;YEAR($D75)&amp;"'!"&amp;"M"&amp;VLOOKUP($C$14,parametros!$B$26:$C$33,2,0)-1+MATCH($G$14,parametros!$E$6:$E$10,0)),""),IFERROR(INDIRECT("'"&amp;TEXT($D75,"mmm")&amp;YEAR($D75)&amp;"'!"&amp;"M"&amp;VLOOKUP($C$14,parametros!$B$37:$C$41,2,0)-1+MATCH($G$14,parametros!$E$6:$E$10,0)),""))</f>
        <v/>
      </c>
      <c r="BW75" s="27" t="str">
        <f ca="1">IF($D75&gt;=DATE(2022,7,1),IFERROR(INDIRECT("'"&amp;TEXT($D75,"mmm")&amp;YEAR($D75)&amp;"'!"&amp;"N"&amp;VLOOKUP($C$14,parametros!$B$26:$C$33,2,0)-1+MATCH($G$14,parametros!$E$6:$E$10,0)),""),IFERROR(INDIRECT("'"&amp;TEXT($D75,"mmm")&amp;YEAR($D75)&amp;"'!"&amp;"N"&amp;VLOOKUP($C$14,parametros!$B$37:$C$41,2,0)-1+MATCH($G$14,parametros!$E$6:$E$10,0)),""))</f>
        <v/>
      </c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</row>
    <row r="76" spans="4:89" ht="15.75" thickBot="1" x14ac:dyDescent="0.3">
      <c r="D76" s="25">
        <f t="shared" si="47"/>
        <v>48000</v>
      </c>
      <c r="E76" s="54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1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 t="str">
        <f ca="1">IF($D76&gt;=DATE(2022,7,1),IFERROR(INDIRECT("'"&amp;TEXT($D76,"mmm")&amp;YEAR($D76)&amp;"'!"&amp;"C"&amp;VLOOKUP($C$14,parametros!$B$26:$C$33,2,0)-1+MATCH($G$14,parametros!$E$6:$E$10,0)),""),IFERROR(INDIRECT("'"&amp;TEXT($D76,"mmm")&amp;YEAR($D76)&amp;"'!"&amp;"C"&amp;VLOOKUP($C$14,parametros!$B$37:$C$41,2,0)-1+MATCH($G$14,parametros!$E$6:$E$10,0)),""))</f>
        <v/>
      </c>
      <c r="BN76" s="27" t="str">
        <f ca="1">IF($D76&gt;=DATE(2022,7,1),IFERROR(INDIRECT("'"&amp;TEXT($D76,"mmm")&amp;YEAR($D76)&amp;"'!"&amp;"D"&amp;VLOOKUP($C$14,parametros!$B$26:$C$33,2,0)-1+MATCH($G$14,parametros!$E$6:$E$10,0)),""),IFERROR(INDIRECT("'"&amp;TEXT($D76,"mmm")&amp;YEAR($D76)&amp;"'!"&amp;"D"&amp;VLOOKUP($C$14,parametros!$B$37:$C$41,2,0)-1+MATCH($G$14,parametros!$E$6:$E$10,0)),""))</f>
        <v/>
      </c>
      <c r="BO76" s="27" t="str">
        <f ca="1">IF($D76&gt;=DATE(2022,7,1),IFERROR(INDIRECT("'"&amp;TEXT($D76,"mmm")&amp;YEAR($D76)&amp;"'!"&amp;"E"&amp;VLOOKUP($C$14,parametros!$B$26:$C$33,2,0)-1+MATCH($G$14,parametros!$E$6:$E$10,0)),""),IFERROR(INDIRECT("'"&amp;TEXT($D76,"mmm")&amp;YEAR($D76)&amp;"'!"&amp;"E"&amp;VLOOKUP($C$14,parametros!$B$37:$C$41,2,0)-1+MATCH($G$14,parametros!$E$6:$E$10,0)),""))</f>
        <v/>
      </c>
      <c r="BP76" s="27" t="str">
        <f ca="1">IF($D76&gt;=DATE(2022,7,1),IFERROR(INDIRECT("'"&amp;TEXT($D76,"mmm")&amp;YEAR($D76)&amp;"'!"&amp;"F"&amp;VLOOKUP($C$14,parametros!$B$26:$C$33,2,0)-1+MATCH($G$14,parametros!$E$6:$E$10,0)),""),IFERROR(INDIRECT("'"&amp;TEXT($D76,"mmm")&amp;YEAR($D76)&amp;"'!"&amp;"F"&amp;VLOOKUP($C$14,parametros!$B$37:$C$41,2,0)-1+MATCH($G$14,parametros!$E$6:$E$10,0)),""))</f>
        <v/>
      </c>
      <c r="BQ76" s="27" t="str">
        <f ca="1">IF($D76&gt;=DATE(2022,7,1),IFERROR(INDIRECT("'"&amp;TEXT($D76,"mmm")&amp;YEAR($D76)&amp;"'!"&amp;"G"&amp;VLOOKUP($C$14,parametros!$B$26:$C$33,2,0)-1+MATCH($G$14,parametros!$E$6:$E$10,0)),""),IFERROR(INDIRECT("'"&amp;TEXT($D76,"mmm")&amp;YEAR($D76)&amp;"'!"&amp;"G"&amp;VLOOKUP($C$14,parametros!$B$37:$C$41,2,0)-1+MATCH($G$14,parametros!$E$6:$E$10,0)),""))</f>
        <v/>
      </c>
      <c r="BR76" s="27" t="str">
        <f ca="1">IF($D76&gt;=DATE(2022,7,1),IFERROR(INDIRECT("'"&amp;TEXT($D76,"mmm")&amp;YEAR($D76)&amp;"'!"&amp;"H"&amp;VLOOKUP($C$14,parametros!$B$26:$C$33,2,0)-1+MATCH($G$14,parametros!$E$6:$E$10,0)),""),IFERROR(INDIRECT("'"&amp;TEXT($D76,"mmm")&amp;YEAR($D76)&amp;"'!"&amp;"H"&amp;VLOOKUP($C$14,parametros!$B$37:$C$41,2,0)-1+MATCH($G$14,parametros!$E$6:$E$10,0)),""))</f>
        <v/>
      </c>
      <c r="BS76" s="27" t="str">
        <f ca="1">IF($D76&gt;=DATE(2022,7,1),IFERROR(INDIRECT("'"&amp;TEXT($D76,"mmm")&amp;YEAR($D76)&amp;"'!"&amp;"I"&amp;VLOOKUP($C$14,parametros!$B$26:$C$33,2,0)-1+MATCH($G$14,parametros!$E$6:$E$10,0)),""),IFERROR(INDIRECT("'"&amp;TEXT($D76,"mmm")&amp;YEAR($D76)&amp;"'!"&amp;"I"&amp;VLOOKUP($C$14,parametros!$B$37:$C$41,2,0)-1+MATCH($G$14,parametros!$E$6:$E$10,0)),""))</f>
        <v/>
      </c>
      <c r="BT76" s="27" t="str">
        <f ca="1">IF($D76&gt;=DATE(2022,7,1),IFERROR(INDIRECT("'"&amp;TEXT($D76,"mmm")&amp;YEAR($D76)&amp;"'!"&amp;"J"&amp;VLOOKUP($C$14,parametros!$B$26:$C$33,2,0)-1+MATCH($G$14,parametros!$E$6:$E$10,0)),""),IFERROR(INDIRECT("'"&amp;TEXT($D76,"mmm")&amp;YEAR($D76)&amp;"'!"&amp;"J"&amp;VLOOKUP($C$14,parametros!$B$37:$C$41,2,0)-1+MATCH($G$14,parametros!$E$6:$E$10,0)),""))</f>
        <v/>
      </c>
      <c r="BU76" s="27" t="str">
        <f ca="1">IF($D76&gt;=DATE(2022,7,1),IFERROR(INDIRECT("'"&amp;TEXT($D76,"mmm")&amp;YEAR($D76)&amp;"'!"&amp;"K"&amp;VLOOKUP($C$14,parametros!$B$26:$C$33,2,0)-1+MATCH($G$14,parametros!$E$6:$E$10,0)),""),IFERROR(INDIRECT("'"&amp;TEXT($D76,"mmm")&amp;YEAR($D76)&amp;"'!"&amp;"K"&amp;VLOOKUP($C$14,parametros!$B$37:$C$41,2,0)-1+MATCH($G$14,parametros!$E$6:$E$10,0)),""))</f>
        <v/>
      </c>
      <c r="BV76" s="27" t="str">
        <f ca="1">IF($D76&gt;=DATE(2022,7,1),IFERROR(INDIRECT("'"&amp;TEXT($D76,"mmm")&amp;YEAR($D76)&amp;"'!"&amp;"L"&amp;VLOOKUP($C$14,parametros!$B$26:$C$33,2,0)-1+MATCH($G$14,parametros!$E$6:$E$10,0)),""),IFERROR(INDIRECT("'"&amp;TEXT($D76,"mmm")&amp;YEAR($D76)&amp;"'!"&amp;"L"&amp;VLOOKUP($C$14,parametros!$B$37:$C$41,2,0)-1+MATCH($G$14,parametros!$E$6:$E$10,0)),""))</f>
        <v/>
      </c>
      <c r="BW76" s="27" t="str">
        <f ca="1">IF($D76&gt;=DATE(2022,7,1),IFERROR(INDIRECT("'"&amp;TEXT($D76,"mmm")&amp;YEAR($D76)&amp;"'!"&amp;"M"&amp;VLOOKUP($C$14,parametros!$B$26:$C$33,2,0)-1+MATCH($G$14,parametros!$E$6:$E$10,0)),""),IFERROR(INDIRECT("'"&amp;TEXT($D76,"mmm")&amp;YEAR($D76)&amp;"'!"&amp;"M"&amp;VLOOKUP($C$14,parametros!$B$37:$C$41,2,0)-1+MATCH($G$14,parametros!$E$6:$E$10,0)),""))</f>
        <v/>
      </c>
      <c r="BX76" s="27" t="str">
        <f ca="1">IF($D76&gt;=DATE(2022,7,1),IFERROR(INDIRECT("'"&amp;TEXT($D76,"mmm")&amp;YEAR($D76)&amp;"'!"&amp;"N"&amp;VLOOKUP($C$14,parametros!$B$26:$C$33,2,0)-1+MATCH($G$14,parametros!$E$6:$E$10,0)),""),IFERROR(INDIRECT("'"&amp;TEXT($D76,"mmm")&amp;YEAR($D76)&amp;"'!"&amp;"N"&amp;VLOOKUP($C$14,parametros!$B$37:$C$41,2,0)-1+MATCH($G$14,parametros!$E$6:$E$10,0)),""))</f>
        <v/>
      </c>
      <c r="BY76" s="50"/>
      <c r="BZ76" s="50"/>
      <c r="CA76" s="50"/>
      <c r="CB76" s="51"/>
      <c r="CC76" s="50"/>
      <c r="CD76" s="50"/>
      <c r="CE76" s="50"/>
      <c r="CF76" s="50"/>
      <c r="CG76" s="51"/>
      <c r="CH76" s="27"/>
      <c r="CI76" s="27"/>
      <c r="CJ76" s="27"/>
      <c r="CK76" s="27"/>
    </row>
    <row r="77" spans="4:89" ht="15.75" thickBot="1" x14ac:dyDescent="0.3">
      <c r="D77" s="25">
        <f t="shared" si="47"/>
        <v>48030</v>
      </c>
      <c r="E77" s="54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1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50"/>
      <c r="BN77" s="27" t="str">
        <f ca="1">IF($D77&gt;=DATE(2022,7,1),IFERROR(INDIRECT("'"&amp;TEXT($D77,"mmm")&amp;YEAR($D77)&amp;"'!"&amp;"C"&amp;VLOOKUP($C$14,parametros!$B$26:$C$33,2,0)-1+MATCH($G$14,parametros!$E$6:$E$10,0)),""),IFERROR(INDIRECT("'"&amp;TEXT($D77,"mmm")&amp;YEAR($D77)&amp;"'!"&amp;"C"&amp;VLOOKUP($C$14,parametros!$B$37:$C$41,2,0)-1+MATCH($G$14,parametros!$E$6:$E$10,0)),""))</f>
        <v/>
      </c>
      <c r="BO77" s="27" t="str">
        <f ca="1">IF($D77&gt;=DATE(2022,7,1),IFERROR(INDIRECT("'"&amp;TEXT($D77,"mmm")&amp;YEAR($D77)&amp;"'!"&amp;"D"&amp;VLOOKUP($C$14,parametros!$B$26:$C$33,2,0)-1+MATCH($G$14,parametros!$E$6:$E$10,0)),""),IFERROR(INDIRECT("'"&amp;TEXT($D77,"mmm")&amp;YEAR($D77)&amp;"'!"&amp;"D"&amp;VLOOKUP($C$14,parametros!$B$37:$C$41,2,0)-1+MATCH($G$14,parametros!$E$6:$E$10,0)),""))</f>
        <v/>
      </c>
      <c r="BP77" s="27" t="str">
        <f ca="1">IF($D77&gt;=DATE(2022,7,1),IFERROR(INDIRECT("'"&amp;TEXT($D77,"mmm")&amp;YEAR($D77)&amp;"'!"&amp;"E"&amp;VLOOKUP($C$14,parametros!$B$26:$C$33,2,0)-1+MATCH($G$14,parametros!$E$6:$E$10,0)),""),IFERROR(INDIRECT("'"&amp;TEXT($D77,"mmm")&amp;YEAR($D77)&amp;"'!"&amp;"E"&amp;VLOOKUP($C$14,parametros!$B$37:$C$41,2,0)-1+MATCH($G$14,parametros!$E$6:$E$10,0)),""))</f>
        <v/>
      </c>
      <c r="BQ77" s="27" t="str">
        <f ca="1">IF($D77&gt;=DATE(2022,7,1),IFERROR(INDIRECT("'"&amp;TEXT($D77,"mmm")&amp;YEAR($D77)&amp;"'!"&amp;"F"&amp;VLOOKUP($C$14,parametros!$B$26:$C$33,2,0)-1+MATCH($G$14,parametros!$E$6:$E$10,0)),""),IFERROR(INDIRECT("'"&amp;TEXT($D77,"mmm")&amp;YEAR($D77)&amp;"'!"&amp;"F"&amp;VLOOKUP($C$14,parametros!$B$37:$C$41,2,0)-1+MATCH($G$14,parametros!$E$6:$E$10,0)),""))</f>
        <v/>
      </c>
      <c r="BR77" s="27" t="str">
        <f ca="1">IF($D77&gt;=DATE(2022,7,1),IFERROR(INDIRECT("'"&amp;TEXT($D77,"mmm")&amp;YEAR($D77)&amp;"'!"&amp;"G"&amp;VLOOKUP($C$14,parametros!$B$26:$C$33,2,0)-1+MATCH($G$14,parametros!$E$6:$E$10,0)),""),IFERROR(INDIRECT("'"&amp;TEXT($D77,"mmm")&amp;YEAR($D77)&amp;"'!"&amp;"G"&amp;VLOOKUP($C$14,parametros!$B$37:$C$41,2,0)-1+MATCH($G$14,parametros!$E$6:$E$10,0)),""))</f>
        <v/>
      </c>
      <c r="BS77" s="27" t="str">
        <f ca="1">IF($D77&gt;=DATE(2022,7,1),IFERROR(INDIRECT("'"&amp;TEXT($D77,"mmm")&amp;YEAR($D77)&amp;"'!"&amp;"H"&amp;VLOOKUP($C$14,parametros!$B$26:$C$33,2,0)-1+MATCH($G$14,parametros!$E$6:$E$10,0)),""),IFERROR(INDIRECT("'"&amp;TEXT($D77,"mmm")&amp;YEAR($D77)&amp;"'!"&amp;"H"&amp;VLOOKUP($C$14,parametros!$B$37:$C$41,2,0)-1+MATCH($G$14,parametros!$E$6:$E$10,0)),""))</f>
        <v/>
      </c>
      <c r="BT77" s="27" t="str">
        <f ca="1">IF($D77&gt;=DATE(2022,7,1),IFERROR(INDIRECT("'"&amp;TEXT($D77,"mmm")&amp;YEAR($D77)&amp;"'!"&amp;"I"&amp;VLOOKUP($C$14,parametros!$B$26:$C$33,2,0)-1+MATCH($G$14,parametros!$E$6:$E$10,0)),""),IFERROR(INDIRECT("'"&amp;TEXT($D77,"mmm")&amp;YEAR($D77)&amp;"'!"&amp;"I"&amp;VLOOKUP($C$14,parametros!$B$37:$C$41,2,0)-1+MATCH($G$14,parametros!$E$6:$E$10,0)),""))</f>
        <v/>
      </c>
      <c r="BU77" s="27" t="str">
        <f ca="1">IF($D77&gt;=DATE(2022,7,1),IFERROR(INDIRECT("'"&amp;TEXT($D77,"mmm")&amp;YEAR($D77)&amp;"'!"&amp;"J"&amp;VLOOKUP($C$14,parametros!$B$26:$C$33,2,0)-1+MATCH($G$14,parametros!$E$6:$E$10,0)),""),IFERROR(INDIRECT("'"&amp;TEXT($D77,"mmm")&amp;YEAR($D77)&amp;"'!"&amp;"J"&amp;VLOOKUP($C$14,parametros!$B$37:$C$41,2,0)-1+MATCH($G$14,parametros!$E$6:$E$10,0)),""))</f>
        <v/>
      </c>
      <c r="BV77" s="27" t="str">
        <f ca="1">IF($D77&gt;=DATE(2022,7,1),IFERROR(INDIRECT("'"&amp;TEXT($D77,"mmm")&amp;YEAR($D77)&amp;"'!"&amp;"K"&amp;VLOOKUP($C$14,parametros!$B$26:$C$33,2,0)-1+MATCH($G$14,parametros!$E$6:$E$10,0)),""),IFERROR(INDIRECT("'"&amp;TEXT($D77,"mmm")&amp;YEAR($D77)&amp;"'!"&amp;"K"&amp;VLOOKUP($C$14,parametros!$B$37:$C$41,2,0)-1+MATCH($G$14,parametros!$E$6:$E$10,0)),""))</f>
        <v/>
      </c>
      <c r="BW77" s="27" t="str">
        <f ca="1">IF($D77&gt;=DATE(2022,7,1),IFERROR(INDIRECT("'"&amp;TEXT($D77,"mmm")&amp;YEAR($D77)&amp;"'!"&amp;"L"&amp;VLOOKUP($C$14,parametros!$B$26:$C$33,2,0)-1+MATCH($G$14,parametros!$E$6:$E$10,0)),""),IFERROR(INDIRECT("'"&amp;TEXT($D77,"mmm")&amp;YEAR($D77)&amp;"'!"&amp;"L"&amp;VLOOKUP($C$14,parametros!$B$37:$C$41,2,0)-1+MATCH($G$14,parametros!$E$6:$E$10,0)),""))</f>
        <v/>
      </c>
      <c r="BX77" s="27" t="str">
        <f ca="1">IF($D77&gt;=DATE(2022,7,1),IFERROR(INDIRECT("'"&amp;TEXT($D77,"mmm")&amp;YEAR($D77)&amp;"'!"&amp;"M"&amp;VLOOKUP($C$14,parametros!$B$26:$C$33,2,0)-1+MATCH($G$14,parametros!$E$6:$E$10,0)),""),IFERROR(INDIRECT("'"&amp;TEXT($D77,"mmm")&amp;YEAR($D77)&amp;"'!"&amp;"M"&amp;VLOOKUP($C$14,parametros!$B$37:$C$41,2,0)-1+MATCH($G$14,parametros!$E$6:$E$10,0)),""))</f>
        <v/>
      </c>
      <c r="BY77" s="27" t="str">
        <f ca="1">IF($D77&gt;=DATE(2022,7,1),IFERROR(INDIRECT("'"&amp;TEXT($D77,"mmm")&amp;YEAR($D77)&amp;"'!"&amp;"N"&amp;VLOOKUP($C$14,parametros!$B$26:$C$33,2,0)-1+MATCH($G$14,parametros!$E$6:$E$10,0)),""),IFERROR(INDIRECT("'"&amp;TEXT($D77,"mmm")&amp;YEAR($D77)&amp;"'!"&amp;"N"&amp;VLOOKUP($C$14,parametros!$B$37:$C$41,2,0)-1+MATCH($G$14,parametros!$E$6:$E$10,0)),""))</f>
        <v/>
      </c>
      <c r="BZ77" s="50"/>
      <c r="CA77" s="50"/>
      <c r="CB77" s="51"/>
      <c r="CC77" s="50"/>
      <c r="CD77" s="50"/>
      <c r="CE77" s="50"/>
      <c r="CF77" s="50"/>
      <c r="CG77" s="51"/>
      <c r="CH77" s="27"/>
      <c r="CI77" s="27"/>
      <c r="CJ77" s="27"/>
      <c r="CK77" s="27"/>
    </row>
    <row r="78" spans="4:89" ht="15.75" thickBot="1" x14ac:dyDescent="0.3">
      <c r="D78" s="25">
        <f t="shared" si="47"/>
        <v>48061</v>
      </c>
      <c r="E78" s="54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1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50"/>
      <c r="BN78" s="50"/>
      <c r="BO78" s="27" t="str">
        <f ca="1">IF($D78&gt;=DATE(2022,7,1),IFERROR(INDIRECT("'"&amp;TEXT($D78,"mmm")&amp;YEAR($D78)&amp;"'!"&amp;"C"&amp;VLOOKUP($C$14,parametros!$B$26:$C$33,2,0)-1+MATCH($G$14,parametros!$E$6:$E$10,0)),""),IFERROR(INDIRECT("'"&amp;TEXT($D78,"mmm")&amp;YEAR($D78)&amp;"'!"&amp;"C"&amp;VLOOKUP($C$14,parametros!$B$37:$C$41,2,0)-1+MATCH($G$14,parametros!$E$6:$E$10,0)),""))</f>
        <v/>
      </c>
      <c r="BP78" s="27" t="str">
        <f ca="1">IF($D78&gt;=DATE(2022,7,1),IFERROR(INDIRECT("'"&amp;TEXT($D78,"mmm")&amp;YEAR($D78)&amp;"'!"&amp;"D"&amp;VLOOKUP($C$14,parametros!$B$26:$C$33,2,0)-1+MATCH($G$14,parametros!$E$6:$E$10,0)),""),IFERROR(INDIRECT("'"&amp;TEXT($D78,"mmm")&amp;YEAR($D78)&amp;"'!"&amp;"D"&amp;VLOOKUP($C$14,parametros!$B$37:$C$41,2,0)-1+MATCH($G$14,parametros!$E$6:$E$10,0)),""))</f>
        <v/>
      </c>
      <c r="BQ78" s="27" t="str">
        <f ca="1">IF($D78&gt;=DATE(2022,7,1),IFERROR(INDIRECT("'"&amp;TEXT($D78,"mmm")&amp;YEAR($D78)&amp;"'!"&amp;"E"&amp;VLOOKUP($C$14,parametros!$B$26:$C$33,2,0)-1+MATCH($G$14,parametros!$E$6:$E$10,0)),""),IFERROR(INDIRECT("'"&amp;TEXT($D78,"mmm")&amp;YEAR($D78)&amp;"'!"&amp;"E"&amp;VLOOKUP($C$14,parametros!$B$37:$C$41,2,0)-1+MATCH($G$14,parametros!$E$6:$E$10,0)),""))</f>
        <v/>
      </c>
      <c r="BR78" s="27" t="str">
        <f ca="1">IF($D78&gt;=DATE(2022,7,1),IFERROR(INDIRECT("'"&amp;TEXT($D78,"mmm")&amp;YEAR($D78)&amp;"'!"&amp;"F"&amp;VLOOKUP($C$14,parametros!$B$26:$C$33,2,0)-1+MATCH($G$14,parametros!$E$6:$E$10,0)),""),IFERROR(INDIRECT("'"&amp;TEXT($D78,"mmm")&amp;YEAR($D78)&amp;"'!"&amp;"F"&amp;VLOOKUP($C$14,parametros!$B$37:$C$41,2,0)-1+MATCH($G$14,parametros!$E$6:$E$10,0)),""))</f>
        <v/>
      </c>
      <c r="BS78" s="27" t="str">
        <f ca="1">IF($D78&gt;=DATE(2022,7,1),IFERROR(INDIRECT("'"&amp;TEXT($D78,"mmm")&amp;YEAR($D78)&amp;"'!"&amp;"G"&amp;VLOOKUP($C$14,parametros!$B$26:$C$33,2,0)-1+MATCH($G$14,parametros!$E$6:$E$10,0)),""),IFERROR(INDIRECT("'"&amp;TEXT($D78,"mmm")&amp;YEAR($D78)&amp;"'!"&amp;"G"&amp;VLOOKUP($C$14,parametros!$B$37:$C$41,2,0)-1+MATCH($G$14,parametros!$E$6:$E$10,0)),""))</f>
        <v/>
      </c>
      <c r="BT78" s="27" t="str">
        <f ca="1">IF($D78&gt;=DATE(2022,7,1),IFERROR(INDIRECT("'"&amp;TEXT($D78,"mmm")&amp;YEAR($D78)&amp;"'!"&amp;"H"&amp;VLOOKUP($C$14,parametros!$B$26:$C$33,2,0)-1+MATCH($G$14,parametros!$E$6:$E$10,0)),""),IFERROR(INDIRECT("'"&amp;TEXT($D78,"mmm")&amp;YEAR($D78)&amp;"'!"&amp;"H"&amp;VLOOKUP($C$14,parametros!$B$37:$C$41,2,0)-1+MATCH($G$14,parametros!$E$6:$E$10,0)),""))</f>
        <v/>
      </c>
      <c r="BU78" s="27" t="str">
        <f ca="1">IF($D78&gt;=DATE(2022,7,1),IFERROR(INDIRECT("'"&amp;TEXT($D78,"mmm")&amp;YEAR($D78)&amp;"'!"&amp;"I"&amp;VLOOKUP($C$14,parametros!$B$26:$C$33,2,0)-1+MATCH($G$14,parametros!$E$6:$E$10,0)),""),IFERROR(INDIRECT("'"&amp;TEXT($D78,"mmm")&amp;YEAR($D78)&amp;"'!"&amp;"I"&amp;VLOOKUP($C$14,parametros!$B$37:$C$41,2,0)-1+MATCH($G$14,parametros!$E$6:$E$10,0)),""))</f>
        <v/>
      </c>
      <c r="BV78" s="27" t="str">
        <f ca="1">IF($D78&gt;=DATE(2022,7,1),IFERROR(INDIRECT("'"&amp;TEXT($D78,"mmm")&amp;YEAR($D78)&amp;"'!"&amp;"J"&amp;VLOOKUP($C$14,parametros!$B$26:$C$33,2,0)-1+MATCH($G$14,parametros!$E$6:$E$10,0)),""),IFERROR(INDIRECT("'"&amp;TEXT($D78,"mmm")&amp;YEAR($D78)&amp;"'!"&amp;"J"&amp;VLOOKUP($C$14,parametros!$B$37:$C$41,2,0)-1+MATCH($G$14,parametros!$E$6:$E$10,0)),""))</f>
        <v/>
      </c>
      <c r="BW78" s="27" t="str">
        <f ca="1">IF($D78&gt;=DATE(2022,7,1),IFERROR(INDIRECT("'"&amp;TEXT($D78,"mmm")&amp;YEAR($D78)&amp;"'!"&amp;"K"&amp;VLOOKUP($C$14,parametros!$B$26:$C$33,2,0)-1+MATCH($G$14,parametros!$E$6:$E$10,0)),""),IFERROR(INDIRECT("'"&amp;TEXT($D78,"mmm")&amp;YEAR($D78)&amp;"'!"&amp;"K"&amp;VLOOKUP($C$14,parametros!$B$37:$C$41,2,0)-1+MATCH($G$14,parametros!$E$6:$E$10,0)),""))</f>
        <v/>
      </c>
      <c r="BX78" s="27" t="str">
        <f ca="1">IF($D78&gt;=DATE(2022,7,1),IFERROR(INDIRECT("'"&amp;TEXT($D78,"mmm")&amp;YEAR($D78)&amp;"'!"&amp;"L"&amp;VLOOKUP($C$14,parametros!$B$26:$C$33,2,0)-1+MATCH($G$14,parametros!$E$6:$E$10,0)),""),IFERROR(INDIRECT("'"&amp;TEXT($D78,"mmm")&amp;YEAR($D78)&amp;"'!"&amp;"L"&amp;VLOOKUP($C$14,parametros!$B$37:$C$41,2,0)-1+MATCH($G$14,parametros!$E$6:$E$10,0)),""))</f>
        <v/>
      </c>
      <c r="BY78" s="27" t="str">
        <f ca="1">IF($D78&gt;=DATE(2022,7,1),IFERROR(INDIRECT("'"&amp;TEXT($D78,"mmm")&amp;YEAR($D78)&amp;"'!"&amp;"M"&amp;VLOOKUP($C$14,parametros!$B$26:$C$33,2,0)-1+MATCH($G$14,parametros!$E$6:$E$10,0)),""),IFERROR(INDIRECT("'"&amp;TEXT($D78,"mmm")&amp;YEAR($D78)&amp;"'!"&amp;"M"&amp;VLOOKUP($C$14,parametros!$B$37:$C$41,2,0)-1+MATCH($G$14,parametros!$E$6:$E$10,0)),""))</f>
        <v/>
      </c>
      <c r="BZ78" s="27" t="str">
        <f ca="1">IF($D78&gt;=DATE(2022,7,1),IFERROR(INDIRECT("'"&amp;TEXT($D78,"mmm")&amp;YEAR($D78)&amp;"'!"&amp;"N"&amp;VLOOKUP($C$14,parametros!$B$26:$C$33,2,0)-1+MATCH($G$14,parametros!$E$6:$E$10,0)),""),IFERROR(INDIRECT("'"&amp;TEXT($D78,"mmm")&amp;YEAR($D78)&amp;"'!"&amp;"N"&amp;VLOOKUP($C$14,parametros!$B$37:$C$41,2,0)-1+MATCH($G$14,parametros!$E$6:$E$10,0)),""))</f>
        <v/>
      </c>
      <c r="CA78" s="50"/>
      <c r="CB78" s="51"/>
      <c r="CC78" s="50"/>
      <c r="CD78" s="50"/>
      <c r="CE78" s="50"/>
      <c r="CF78" s="50"/>
      <c r="CG78" s="51"/>
      <c r="CH78" s="27"/>
      <c r="CI78" s="27"/>
      <c r="CJ78" s="27"/>
      <c r="CK78" s="27"/>
    </row>
    <row r="79" spans="4:89" ht="15.75" thickBot="1" x14ac:dyDescent="0.3">
      <c r="D79" s="25">
        <f t="shared" si="47"/>
        <v>48092</v>
      </c>
      <c r="E79" s="54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1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50"/>
      <c r="BN79" s="50"/>
      <c r="BO79" s="50"/>
      <c r="BP79" s="27" t="str">
        <f ca="1">IF($D79&gt;=DATE(2022,7,1),IFERROR(INDIRECT("'"&amp;TEXT($D79,"mmm")&amp;YEAR($D79)&amp;"'!"&amp;"C"&amp;VLOOKUP($C$14,parametros!$B$26:$C$33,2,0)-1+MATCH($G$14,parametros!$E$6:$E$10,0)),""),IFERROR(INDIRECT("'"&amp;TEXT($D79,"mmm")&amp;YEAR($D79)&amp;"'!"&amp;"C"&amp;VLOOKUP($C$14,parametros!$B$37:$C$41,2,0)-1+MATCH($G$14,parametros!$E$6:$E$10,0)),""))</f>
        <v/>
      </c>
      <c r="BQ79" s="27" t="str">
        <f ca="1">IF($D79&gt;=DATE(2022,7,1),IFERROR(INDIRECT("'"&amp;TEXT($D79,"mmm")&amp;YEAR($D79)&amp;"'!"&amp;"D"&amp;VLOOKUP($C$14,parametros!$B$26:$C$33,2,0)-1+MATCH($G$14,parametros!$E$6:$E$10,0)),""),IFERROR(INDIRECT("'"&amp;TEXT($D79,"mmm")&amp;YEAR($D79)&amp;"'!"&amp;"D"&amp;VLOOKUP($C$14,parametros!$B$37:$C$41,2,0)-1+MATCH($G$14,parametros!$E$6:$E$10,0)),""))</f>
        <v/>
      </c>
      <c r="BR79" s="27" t="str">
        <f ca="1">IF($D79&gt;=DATE(2022,7,1),IFERROR(INDIRECT("'"&amp;TEXT($D79,"mmm")&amp;YEAR($D79)&amp;"'!"&amp;"E"&amp;VLOOKUP($C$14,parametros!$B$26:$C$33,2,0)-1+MATCH($G$14,parametros!$E$6:$E$10,0)),""),IFERROR(INDIRECT("'"&amp;TEXT($D79,"mmm")&amp;YEAR($D79)&amp;"'!"&amp;"E"&amp;VLOOKUP($C$14,parametros!$B$37:$C$41,2,0)-1+MATCH($G$14,parametros!$E$6:$E$10,0)),""))</f>
        <v/>
      </c>
      <c r="BS79" s="27" t="str">
        <f ca="1">IF($D79&gt;=DATE(2022,7,1),IFERROR(INDIRECT("'"&amp;TEXT($D79,"mmm")&amp;YEAR($D79)&amp;"'!"&amp;"F"&amp;VLOOKUP($C$14,parametros!$B$26:$C$33,2,0)-1+MATCH($G$14,parametros!$E$6:$E$10,0)),""),IFERROR(INDIRECT("'"&amp;TEXT($D79,"mmm")&amp;YEAR($D79)&amp;"'!"&amp;"F"&amp;VLOOKUP($C$14,parametros!$B$37:$C$41,2,0)-1+MATCH($G$14,parametros!$E$6:$E$10,0)),""))</f>
        <v/>
      </c>
      <c r="BT79" s="27" t="str">
        <f ca="1">IF($D79&gt;=DATE(2022,7,1),IFERROR(INDIRECT("'"&amp;TEXT($D79,"mmm")&amp;YEAR($D79)&amp;"'!"&amp;"G"&amp;VLOOKUP($C$14,parametros!$B$26:$C$33,2,0)-1+MATCH($G$14,parametros!$E$6:$E$10,0)),""),IFERROR(INDIRECT("'"&amp;TEXT($D79,"mmm")&amp;YEAR($D79)&amp;"'!"&amp;"G"&amp;VLOOKUP($C$14,parametros!$B$37:$C$41,2,0)-1+MATCH($G$14,parametros!$E$6:$E$10,0)),""))</f>
        <v/>
      </c>
      <c r="BU79" s="27" t="str">
        <f ca="1">IF($D79&gt;=DATE(2022,7,1),IFERROR(INDIRECT("'"&amp;TEXT($D79,"mmm")&amp;YEAR($D79)&amp;"'!"&amp;"H"&amp;VLOOKUP($C$14,parametros!$B$26:$C$33,2,0)-1+MATCH($G$14,parametros!$E$6:$E$10,0)),""),IFERROR(INDIRECT("'"&amp;TEXT($D79,"mmm")&amp;YEAR($D79)&amp;"'!"&amp;"H"&amp;VLOOKUP($C$14,parametros!$B$37:$C$41,2,0)-1+MATCH($G$14,parametros!$E$6:$E$10,0)),""))</f>
        <v/>
      </c>
      <c r="BV79" s="27" t="str">
        <f ca="1">IF($D79&gt;=DATE(2022,7,1),IFERROR(INDIRECT("'"&amp;TEXT($D79,"mmm")&amp;YEAR($D79)&amp;"'!"&amp;"I"&amp;VLOOKUP($C$14,parametros!$B$26:$C$33,2,0)-1+MATCH($G$14,parametros!$E$6:$E$10,0)),""),IFERROR(INDIRECT("'"&amp;TEXT($D79,"mmm")&amp;YEAR($D79)&amp;"'!"&amp;"I"&amp;VLOOKUP($C$14,parametros!$B$37:$C$41,2,0)-1+MATCH($G$14,parametros!$E$6:$E$10,0)),""))</f>
        <v/>
      </c>
      <c r="BW79" s="27" t="str">
        <f ca="1">IF($D79&gt;=DATE(2022,7,1),IFERROR(INDIRECT("'"&amp;TEXT($D79,"mmm")&amp;YEAR($D79)&amp;"'!"&amp;"J"&amp;VLOOKUP($C$14,parametros!$B$26:$C$33,2,0)-1+MATCH($G$14,parametros!$E$6:$E$10,0)),""),IFERROR(INDIRECT("'"&amp;TEXT($D79,"mmm")&amp;YEAR($D79)&amp;"'!"&amp;"J"&amp;VLOOKUP($C$14,parametros!$B$37:$C$41,2,0)-1+MATCH($G$14,parametros!$E$6:$E$10,0)),""))</f>
        <v/>
      </c>
      <c r="BX79" s="27" t="str">
        <f ca="1">IF($D79&gt;=DATE(2022,7,1),IFERROR(INDIRECT("'"&amp;TEXT($D79,"mmm")&amp;YEAR($D79)&amp;"'!"&amp;"K"&amp;VLOOKUP($C$14,parametros!$B$26:$C$33,2,0)-1+MATCH($G$14,parametros!$E$6:$E$10,0)),""),IFERROR(INDIRECT("'"&amp;TEXT($D79,"mmm")&amp;YEAR($D79)&amp;"'!"&amp;"K"&amp;VLOOKUP($C$14,parametros!$B$37:$C$41,2,0)-1+MATCH($G$14,parametros!$E$6:$E$10,0)),""))</f>
        <v/>
      </c>
      <c r="BY79" s="27" t="str">
        <f ca="1">IF($D79&gt;=DATE(2022,7,1),IFERROR(INDIRECT("'"&amp;TEXT($D79,"mmm")&amp;YEAR($D79)&amp;"'!"&amp;"L"&amp;VLOOKUP($C$14,parametros!$B$26:$C$33,2,0)-1+MATCH($G$14,parametros!$E$6:$E$10,0)),""),IFERROR(INDIRECT("'"&amp;TEXT($D79,"mmm")&amp;YEAR($D79)&amp;"'!"&amp;"L"&amp;VLOOKUP($C$14,parametros!$B$37:$C$41,2,0)-1+MATCH($G$14,parametros!$E$6:$E$10,0)),""))</f>
        <v/>
      </c>
      <c r="BZ79" s="27" t="str">
        <f ca="1">IF($D79&gt;=DATE(2022,7,1),IFERROR(INDIRECT("'"&amp;TEXT($D79,"mmm")&amp;YEAR($D79)&amp;"'!"&amp;"M"&amp;VLOOKUP($C$14,parametros!$B$26:$C$33,2,0)-1+MATCH($G$14,parametros!$E$6:$E$10,0)),""),IFERROR(INDIRECT("'"&amp;TEXT($D79,"mmm")&amp;YEAR($D79)&amp;"'!"&amp;"M"&amp;VLOOKUP($C$14,parametros!$B$37:$C$41,2,0)-1+MATCH($G$14,parametros!$E$6:$E$10,0)),""))</f>
        <v/>
      </c>
      <c r="CA79" s="27" t="str">
        <f ca="1">IF($D79&gt;=DATE(2022,7,1),IFERROR(INDIRECT("'"&amp;TEXT($D79,"mmm")&amp;YEAR($D79)&amp;"'!"&amp;"N"&amp;VLOOKUP($C$14,parametros!$B$26:$C$33,2,0)-1+MATCH($G$14,parametros!$E$6:$E$10,0)),""),IFERROR(INDIRECT("'"&amp;TEXT($D79,"mmm")&amp;YEAR($D79)&amp;"'!"&amp;"N"&amp;VLOOKUP($C$14,parametros!$B$37:$C$41,2,0)-1+MATCH($G$14,parametros!$E$6:$E$10,0)),""))</f>
        <v/>
      </c>
      <c r="CB79" s="51"/>
      <c r="CC79" s="50"/>
      <c r="CD79" s="50"/>
      <c r="CE79" s="50"/>
      <c r="CF79" s="50"/>
      <c r="CG79" s="51"/>
      <c r="CH79" s="27"/>
      <c r="CI79" s="27"/>
      <c r="CJ79" s="27"/>
      <c r="CK79" s="27"/>
    </row>
    <row r="80" spans="4:89" ht="15.75" thickBot="1" x14ac:dyDescent="0.3">
      <c r="D80" s="25">
        <f t="shared" si="47"/>
        <v>48122</v>
      </c>
      <c r="E80" s="54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1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50"/>
      <c r="BN80" s="50"/>
      <c r="BO80" s="50"/>
      <c r="BP80" s="50"/>
      <c r="BQ80" s="27" t="str">
        <f ca="1">IF($D80&gt;=DATE(2022,7,1),IFERROR(INDIRECT("'"&amp;TEXT($D80,"mmm")&amp;YEAR($D80)&amp;"'!"&amp;"C"&amp;VLOOKUP($C$14,parametros!$B$26:$C$33,2,0)-1+MATCH($G$14,parametros!$E$6:$E$10,0)),""),IFERROR(INDIRECT("'"&amp;TEXT($D80,"mmm")&amp;YEAR($D80)&amp;"'!"&amp;"C"&amp;VLOOKUP($C$14,parametros!$B$37:$C$41,2,0)-1+MATCH($G$14,parametros!$E$6:$E$10,0)),""))</f>
        <v/>
      </c>
      <c r="BR80" s="27" t="str">
        <f ca="1">IF($D80&gt;=DATE(2022,7,1),IFERROR(INDIRECT("'"&amp;TEXT($D80,"mmm")&amp;YEAR($D80)&amp;"'!"&amp;"D"&amp;VLOOKUP($C$14,parametros!$B$26:$C$33,2,0)-1+MATCH($G$14,parametros!$E$6:$E$10,0)),""),IFERROR(INDIRECT("'"&amp;TEXT($D80,"mmm")&amp;YEAR($D80)&amp;"'!"&amp;"D"&amp;VLOOKUP($C$14,parametros!$B$37:$C$41,2,0)-1+MATCH($G$14,parametros!$E$6:$E$10,0)),""))</f>
        <v/>
      </c>
      <c r="BS80" s="27" t="str">
        <f ca="1">IF($D80&gt;=DATE(2022,7,1),IFERROR(INDIRECT("'"&amp;TEXT($D80,"mmm")&amp;YEAR($D80)&amp;"'!"&amp;"E"&amp;VLOOKUP($C$14,parametros!$B$26:$C$33,2,0)-1+MATCH($G$14,parametros!$E$6:$E$10,0)),""),IFERROR(INDIRECT("'"&amp;TEXT($D80,"mmm")&amp;YEAR($D80)&amp;"'!"&amp;"E"&amp;VLOOKUP($C$14,parametros!$B$37:$C$41,2,0)-1+MATCH($G$14,parametros!$E$6:$E$10,0)),""))</f>
        <v/>
      </c>
      <c r="BT80" s="27" t="str">
        <f ca="1">IF($D80&gt;=DATE(2022,7,1),IFERROR(INDIRECT("'"&amp;TEXT($D80,"mmm")&amp;YEAR($D80)&amp;"'!"&amp;"F"&amp;VLOOKUP($C$14,parametros!$B$26:$C$33,2,0)-1+MATCH($G$14,parametros!$E$6:$E$10,0)),""),IFERROR(INDIRECT("'"&amp;TEXT($D80,"mmm")&amp;YEAR($D80)&amp;"'!"&amp;"F"&amp;VLOOKUP($C$14,parametros!$B$37:$C$41,2,0)-1+MATCH($G$14,parametros!$E$6:$E$10,0)),""))</f>
        <v/>
      </c>
      <c r="BU80" s="27" t="str">
        <f ca="1">IF($D80&gt;=DATE(2022,7,1),IFERROR(INDIRECT("'"&amp;TEXT($D80,"mmm")&amp;YEAR($D80)&amp;"'!"&amp;"G"&amp;VLOOKUP($C$14,parametros!$B$26:$C$33,2,0)-1+MATCH($G$14,parametros!$E$6:$E$10,0)),""),IFERROR(INDIRECT("'"&amp;TEXT($D80,"mmm")&amp;YEAR($D80)&amp;"'!"&amp;"G"&amp;VLOOKUP($C$14,parametros!$B$37:$C$41,2,0)-1+MATCH($G$14,parametros!$E$6:$E$10,0)),""))</f>
        <v/>
      </c>
      <c r="BV80" s="27" t="str">
        <f ca="1">IF($D80&gt;=DATE(2022,7,1),IFERROR(INDIRECT("'"&amp;TEXT($D80,"mmm")&amp;YEAR($D80)&amp;"'!"&amp;"H"&amp;VLOOKUP($C$14,parametros!$B$26:$C$33,2,0)-1+MATCH($G$14,parametros!$E$6:$E$10,0)),""),IFERROR(INDIRECT("'"&amp;TEXT($D80,"mmm")&amp;YEAR($D80)&amp;"'!"&amp;"H"&amp;VLOOKUP($C$14,parametros!$B$37:$C$41,2,0)-1+MATCH($G$14,parametros!$E$6:$E$10,0)),""))</f>
        <v/>
      </c>
      <c r="BW80" s="27" t="str">
        <f ca="1">IF($D80&gt;=DATE(2022,7,1),IFERROR(INDIRECT("'"&amp;TEXT($D80,"mmm")&amp;YEAR($D80)&amp;"'!"&amp;"I"&amp;VLOOKUP($C$14,parametros!$B$26:$C$33,2,0)-1+MATCH($G$14,parametros!$E$6:$E$10,0)),""),IFERROR(INDIRECT("'"&amp;TEXT($D80,"mmm")&amp;YEAR($D80)&amp;"'!"&amp;"I"&amp;VLOOKUP($C$14,parametros!$B$37:$C$41,2,0)-1+MATCH($G$14,parametros!$E$6:$E$10,0)),""))</f>
        <v/>
      </c>
      <c r="BX80" s="27" t="str">
        <f ca="1">IF($D80&gt;=DATE(2022,7,1),IFERROR(INDIRECT("'"&amp;TEXT($D80,"mmm")&amp;YEAR($D80)&amp;"'!"&amp;"J"&amp;VLOOKUP($C$14,parametros!$B$26:$C$33,2,0)-1+MATCH($G$14,parametros!$E$6:$E$10,0)),""),IFERROR(INDIRECT("'"&amp;TEXT($D80,"mmm")&amp;YEAR($D80)&amp;"'!"&amp;"J"&amp;VLOOKUP($C$14,parametros!$B$37:$C$41,2,0)-1+MATCH($G$14,parametros!$E$6:$E$10,0)),""))</f>
        <v/>
      </c>
      <c r="BY80" s="27" t="str">
        <f ca="1">IF($D80&gt;=DATE(2022,7,1),IFERROR(INDIRECT("'"&amp;TEXT($D80,"mmm")&amp;YEAR($D80)&amp;"'!"&amp;"K"&amp;VLOOKUP($C$14,parametros!$B$26:$C$33,2,0)-1+MATCH($G$14,parametros!$E$6:$E$10,0)),""),IFERROR(INDIRECT("'"&amp;TEXT($D80,"mmm")&amp;YEAR($D80)&amp;"'!"&amp;"K"&amp;VLOOKUP($C$14,parametros!$B$37:$C$41,2,0)-1+MATCH($G$14,parametros!$E$6:$E$10,0)),""))</f>
        <v/>
      </c>
      <c r="BZ80" s="27" t="str">
        <f ca="1">IF($D80&gt;=DATE(2022,7,1),IFERROR(INDIRECT("'"&amp;TEXT($D80,"mmm")&amp;YEAR($D80)&amp;"'!"&amp;"L"&amp;VLOOKUP($C$14,parametros!$B$26:$C$33,2,0)-1+MATCH($G$14,parametros!$E$6:$E$10,0)),""),IFERROR(INDIRECT("'"&amp;TEXT($D80,"mmm")&amp;YEAR($D80)&amp;"'!"&amp;"L"&amp;VLOOKUP($C$14,parametros!$B$37:$C$41,2,0)-1+MATCH($G$14,parametros!$E$6:$E$10,0)),""))</f>
        <v/>
      </c>
      <c r="CA80" s="27" t="str">
        <f ca="1">IF($D80&gt;=DATE(2022,7,1),IFERROR(INDIRECT("'"&amp;TEXT($D80,"mmm")&amp;YEAR($D80)&amp;"'!"&amp;"M"&amp;VLOOKUP($C$14,parametros!$B$26:$C$33,2,0)-1+MATCH($G$14,parametros!$E$6:$E$10,0)),""),IFERROR(INDIRECT("'"&amp;TEXT($D80,"mmm")&amp;YEAR($D80)&amp;"'!"&amp;"M"&amp;VLOOKUP($C$14,parametros!$B$37:$C$41,2,0)-1+MATCH($G$14,parametros!$E$6:$E$10,0)),""))</f>
        <v/>
      </c>
      <c r="CB80" s="27" t="str">
        <f ca="1">IF($D80&gt;=DATE(2022,7,1),IFERROR(INDIRECT("'"&amp;TEXT($D80,"mmm")&amp;YEAR($D80)&amp;"'!"&amp;"N"&amp;VLOOKUP($C$14,parametros!$B$26:$C$33,2,0)-1+MATCH($G$14,parametros!$E$6:$E$10,0)),""),IFERROR(INDIRECT("'"&amp;TEXT($D80,"mmm")&amp;YEAR($D80)&amp;"'!"&amp;"N"&amp;VLOOKUP($C$14,parametros!$B$37:$C$41,2,0)-1+MATCH($G$14,parametros!$E$6:$E$10,0)),""))</f>
        <v/>
      </c>
      <c r="CC80" s="50"/>
      <c r="CD80" s="50"/>
      <c r="CE80" s="50"/>
      <c r="CF80" s="50"/>
      <c r="CG80" s="51"/>
      <c r="CH80" s="27"/>
      <c r="CI80" s="27"/>
      <c r="CJ80" s="27"/>
      <c r="CK80" s="27"/>
    </row>
    <row r="81" spans="4:89" ht="15.75" thickBot="1" x14ac:dyDescent="0.3">
      <c r="D81" s="25">
        <f t="shared" si="47"/>
        <v>48153</v>
      </c>
      <c r="E81" s="54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1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50"/>
      <c r="BN81" s="50"/>
      <c r="BO81" s="50"/>
      <c r="BP81" s="50"/>
      <c r="BQ81" s="50"/>
      <c r="BR81" s="27" t="str">
        <f ca="1">IF($D81&gt;=DATE(2022,7,1),IFERROR(INDIRECT("'"&amp;TEXT($D81,"mmm")&amp;YEAR($D81)&amp;"'!"&amp;"C"&amp;VLOOKUP($C$14,parametros!$B$26:$C$33,2,0)-1+MATCH($G$14,parametros!$E$6:$E$10,0)),""),IFERROR(INDIRECT("'"&amp;TEXT($D81,"mmm")&amp;YEAR($D81)&amp;"'!"&amp;"C"&amp;VLOOKUP($C$14,parametros!$B$37:$C$41,2,0)-1+MATCH($G$14,parametros!$E$6:$E$10,0)),""))</f>
        <v/>
      </c>
      <c r="BS81" s="27" t="str">
        <f ca="1">IF($D81&gt;=DATE(2022,7,1),IFERROR(INDIRECT("'"&amp;TEXT($D81,"mmm")&amp;YEAR($D81)&amp;"'!"&amp;"D"&amp;VLOOKUP($C$14,parametros!$B$26:$C$33,2,0)-1+MATCH($G$14,parametros!$E$6:$E$10,0)),""),IFERROR(INDIRECT("'"&amp;TEXT($D81,"mmm")&amp;YEAR($D81)&amp;"'!"&amp;"D"&amp;VLOOKUP($C$14,parametros!$B$37:$C$41,2,0)-1+MATCH($G$14,parametros!$E$6:$E$10,0)),""))</f>
        <v/>
      </c>
      <c r="BT81" s="27" t="str">
        <f ca="1">IF($D81&gt;=DATE(2022,7,1),IFERROR(INDIRECT("'"&amp;TEXT($D81,"mmm")&amp;YEAR($D81)&amp;"'!"&amp;"E"&amp;VLOOKUP($C$14,parametros!$B$26:$C$33,2,0)-1+MATCH($G$14,parametros!$E$6:$E$10,0)),""),IFERROR(INDIRECT("'"&amp;TEXT($D81,"mmm")&amp;YEAR($D81)&amp;"'!"&amp;"E"&amp;VLOOKUP($C$14,parametros!$B$37:$C$41,2,0)-1+MATCH($G$14,parametros!$E$6:$E$10,0)),""))</f>
        <v/>
      </c>
      <c r="BU81" s="27" t="str">
        <f ca="1">IF($D81&gt;=DATE(2022,7,1),IFERROR(INDIRECT("'"&amp;TEXT($D81,"mmm")&amp;YEAR($D81)&amp;"'!"&amp;"F"&amp;VLOOKUP($C$14,parametros!$B$26:$C$33,2,0)-1+MATCH($G$14,parametros!$E$6:$E$10,0)),""),IFERROR(INDIRECT("'"&amp;TEXT($D81,"mmm")&amp;YEAR($D81)&amp;"'!"&amp;"F"&amp;VLOOKUP($C$14,parametros!$B$37:$C$41,2,0)-1+MATCH($G$14,parametros!$E$6:$E$10,0)),""))</f>
        <v/>
      </c>
      <c r="BV81" s="27" t="str">
        <f ca="1">IF($D81&gt;=DATE(2022,7,1),IFERROR(INDIRECT("'"&amp;TEXT($D81,"mmm")&amp;YEAR($D81)&amp;"'!"&amp;"G"&amp;VLOOKUP($C$14,parametros!$B$26:$C$33,2,0)-1+MATCH($G$14,parametros!$E$6:$E$10,0)),""),IFERROR(INDIRECT("'"&amp;TEXT($D81,"mmm")&amp;YEAR($D81)&amp;"'!"&amp;"G"&amp;VLOOKUP($C$14,parametros!$B$37:$C$41,2,0)-1+MATCH($G$14,parametros!$E$6:$E$10,0)),""))</f>
        <v/>
      </c>
      <c r="BW81" s="27" t="str">
        <f ca="1">IF($D81&gt;=DATE(2022,7,1),IFERROR(INDIRECT("'"&amp;TEXT($D81,"mmm")&amp;YEAR($D81)&amp;"'!"&amp;"H"&amp;VLOOKUP($C$14,parametros!$B$26:$C$33,2,0)-1+MATCH($G$14,parametros!$E$6:$E$10,0)),""),IFERROR(INDIRECT("'"&amp;TEXT($D81,"mmm")&amp;YEAR($D81)&amp;"'!"&amp;"H"&amp;VLOOKUP($C$14,parametros!$B$37:$C$41,2,0)-1+MATCH($G$14,parametros!$E$6:$E$10,0)),""))</f>
        <v/>
      </c>
      <c r="BX81" s="27" t="str">
        <f ca="1">IF($D81&gt;=DATE(2022,7,1),IFERROR(INDIRECT("'"&amp;TEXT($D81,"mmm")&amp;YEAR($D81)&amp;"'!"&amp;"I"&amp;VLOOKUP($C$14,parametros!$B$26:$C$33,2,0)-1+MATCH($G$14,parametros!$E$6:$E$10,0)),""),IFERROR(INDIRECT("'"&amp;TEXT($D81,"mmm")&amp;YEAR($D81)&amp;"'!"&amp;"I"&amp;VLOOKUP($C$14,parametros!$B$37:$C$41,2,0)-1+MATCH($G$14,parametros!$E$6:$E$10,0)),""))</f>
        <v/>
      </c>
      <c r="BY81" s="27" t="str">
        <f ca="1">IF($D81&gt;=DATE(2022,7,1),IFERROR(INDIRECT("'"&amp;TEXT($D81,"mmm")&amp;YEAR($D81)&amp;"'!"&amp;"J"&amp;VLOOKUP($C$14,parametros!$B$26:$C$33,2,0)-1+MATCH($G$14,parametros!$E$6:$E$10,0)),""),IFERROR(INDIRECT("'"&amp;TEXT($D81,"mmm")&amp;YEAR($D81)&amp;"'!"&amp;"J"&amp;VLOOKUP($C$14,parametros!$B$37:$C$41,2,0)-1+MATCH($G$14,parametros!$E$6:$E$10,0)),""))</f>
        <v/>
      </c>
      <c r="BZ81" s="27" t="str">
        <f ca="1">IF($D81&gt;=DATE(2022,7,1),IFERROR(INDIRECT("'"&amp;TEXT($D81,"mmm")&amp;YEAR($D81)&amp;"'!"&amp;"K"&amp;VLOOKUP($C$14,parametros!$B$26:$C$33,2,0)-1+MATCH($G$14,parametros!$E$6:$E$10,0)),""),IFERROR(INDIRECT("'"&amp;TEXT($D81,"mmm")&amp;YEAR($D81)&amp;"'!"&amp;"K"&amp;VLOOKUP($C$14,parametros!$B$37:$C$41,2,0)-1+MATCH($G$14,parametros!$E$6:$E$10,0)),""))</f>
        <v/>
      </c>
      <c r="CA81" s="27" t="str">
        <f ca="1">IF($D81&gt;=DATE(2022,7,1),IFERROR(INDIRECT("'"&amp;TEXT($D81,"mmm")&amp;YEAR($D81)&amp;"'!"&amp;"L"&amp;VLOOKUP($C$14,parametros!$B$26:$C$33,2,0)-1+MATCH($G$14,parametros!$E$6:$E$10,0)),""),IFERROR(INDIRECT("'"&amp;TEXT($D81,"mmm")&amp;YEAR($D81)&amp;"'!"&amp;"L"&amp;VLOOKUP($C$14,parametros!$B$37:$C$41,2,0)-1+MATCH($G$14,parametros!$E$6:$E$10,0)),""))</f>
        <v/>
      </c>
      <c r="CB81" s="27" t="str">
        <f ca="1">IF($D81&gt;=DATE(2022,7,1),IFERROR(INDIRECT("'"&amp;TEXT($D81,"mmm")&amp;YEAR($D81)&amp;"'!"&amp;"M"&amp;VLOOKUP($C$14,parametros!$B$26:$C$33,2,0)-1+MATCH($G$14,parametros!$E$6:$E$10,0)),""),IFERROR(INDIRECT("'"&amp;TEXT($D81,"mmm")&amp;YEAR($D81)&amp;"'!"&amp;"M"&amp;VLOOKUP($C$14,parametros!$B$37:$C$41,2,0)-1+MATCH($G$14,parametros!$E$6:$E$10,0)),""))</f>
        <v/>
      </c>
      <c r="CC81" s="27" t="str">
        <f ca="1">IF($D81&gt;=DATE(2022,7,1),IFERROR(INDIRECT("'"&amp;TEXT($D81,"mmm")&amp;YEAR($D81)&amp;"'!"&amp;"N"&amp;VLOOKUP($C$14,parametros!$B$26:$C$33,2,0)-1+MATCH($G$14,parametros!$E$6:$E$10,0)),""),IFERROR(INDIRECT("'"&amp;TEXT($D81,"mmm")&amp;YEAR($D81)&amp;"'!"&amp;"N"&amp;VLOOKUP($C$14,parametros!$B$37:$C$41,2,0)-1+MATCH($G$14,parametros!$E$6:$E$10,0)),""))</f>
        <v/>
      </c>
      <c r="CD81" s="50"/>
      <c r="CE81" s="50"/>
      <c r="CF81" s="50"/>
      <c r="CG81" s="51"/>
      <c r="CH81" s="27"/>
      <c r="CI81" s="27"/>
      <c r="CJ81" s="27"/>
      <c r="CK81" s="27"/>
    </row>
    <row r="82" spans="4:89" ht="15.75" thickBot="1" x14ac:dyDescent="0.3">
      <c r="D82" s="25">
        <f t="shared" ref="D82:D89" si="48">EDATE(D81,1)</f>
        <v>48183</v>
      </c>
      <c r="E82" s="54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1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50"/>
      <c r="BN82" s="50"/>
      <c r="BO82" s="50"/>
      <c r="BP82" s="50"/>
      <c r="BQ82" s="50"/>
      <c r="BR82" s="50"/>
      <c r="BS82" s="27" t="str">
        <f ca="1">IF($D82&gt;=DATE(2022,7,1),IFERROR(INDIRECT("'"&amp;TEXT($D82,"mmm")&amp;YEAR($D82)&amp;"'!"&amp;"C"&amp;VLOOKUP($C$14,parametros!$B$26:$C$33,2,0)-1+MATCH($G$14,parametros!$E$6:$E$10,0)),""),IFERROR(INDIRECT("'"&amp;TEXT($D82,"mmm")&amp;YEAR($D82)&amp;"'!"&amp;"C"&amp;VLOOKUP($C$14,parametros!$B$37:$C$41,2,0)-1+MATCH($G$14,parametros!$E$6:$E$10,0)),""))</f>
        <v/>
      </c>
      <c r="BT82" s="27" t="str">
        <f ca="1">IF($D82&gt;=DATE(2022,7,1),IFERROR(INDIRECT("'"&amp;TEXT($D82,"mmm")&amp;YEAR($D82)&amp;"'!"&amp;"D"&amp;VLOOKUP($C$14,parametros!$B$26:$C$33,2,0)-1+MATCH($G$14,parametros!$E$6:$E$10,0)),""),IFERROR(INDIRECT("'"&amp;TEXT($D82,"mmm")&amp;YEAR($D82)&amp;"'!"&amp;"D"&amp;VLOOKUP($C$14,parametros!$B$37:$C$41,2,0)-1+MATCH($G$14,parametros!$E$6:$E$10,0)),""))</f>
        <v/>
      </c>
      <c r="BU82" s="27" t="str">
        <f ca="1">IF($D82&gt;=DATE(2022,7,1),IFERROR(INDIRECT("'"&amp;TEXT($D82,"mmm")&amp;YEAR($D82)&amp;"'!"&amp;"E"&amp;VLOOKUP($C$14,parametros!$B$26:$C$33,2,0)-1+MATCH($G$14,parametros!$E$6:$E$10,0)),""),IFERROR(INDIRECT("'"&amp;TEXT($D82,"mmm")&amp;YEAR($D82)&amp;"'!"&amp;"E"&amp;VLOOKUP($C$14,parametros!$B$37:$C$41,2,0)-1+MATCH($G$14,parametros!$E$6:$E$10,0)),""))</f>
        <v/>
      </c>
      <c r="BV82" s="27" t="str">
        <f ca="1">IF($D82&gt;=DATE(2022,7,1),IFERROR(INDIRECT("'"&amp;TEXT($D82,"mmm")&amp;YEAR($D82)&amp;"'!"&amp;"F"&amp;VLOOKUP($C$14,parametros!$B$26:$C$33,2,0)-1+MATCH($G$14,parametros!$E$6:$E$10,0)),""),IFERROR(INDIRECT("'"&amp;TEXT($D82,"mmm")&amp;YEAR($D82)&amp;"'!"&amp;"F"&amp;VLOOKUP($C$14,parametros!$B$37:$C$41,2,0)-1+MATCH($G$14,parametros!$E$6:$E$10,0)),""))</f>
        <v/>
      </c>
      <c r="BW82" s="27" t="str">
        <f ca="1">IF($D82&gt;=DATE(2022,7,1),IFERROR(INDIRECT("'"&amp;TEXT($D82,"mmm")&amp;YEAR($D82)&amp;"'!"&amp;"G"&amp;VLOOKUP($C$14,parametros!$B$26:$C$33,2,0)-1+MATCH($G$14,parametros!$E$6:$E$10,0)),""),IFERROR(INDIRECT("'"&amp;TEXT($D82,"mmm")&amp;YEAR($D82)&amp;"'!"&amp;"G"&amp;VLOOKUP($C$14,parametros!$B$37:$C$41,2,0)-1+MATCH($G$14,parametros!$E$6:$E$10,0)),""))</f>
        <v/>
      </c>
      <c r="BX82" s="27" t="str">
        <f ca="1">IF($D82&gt;=DATE(2022,7,1),IFERROR(INDIRECT("'"&amp;TEXT($D82,"mmm")&amp;YEAR($D82)&amp;"'!"&amp;"H"&amp;VLOOKUP($C$14,parametros!$B$26:$C$33,2,0)-1+MATCH($G$14,parametros!$E$6:$E$10,0)),""),IFERROR(INDIRECT("'"&amp;TEXT($D82,"mmm")&amp;YEAR($D82)&amp;"'!"&amp;"H"&amp;VLOOKUP($C$14,parametros!$B$37:$C$41,2,0)-1+MATCH($G$14,parametros!$E$6:$E$10,0)),""))</f>
        <v/>
      </c>
      <c r="BY82" s="27" t="str">
        <f ca="1">IF($D82&gt;=DATE(2022,7,1),IFERROR(INDIRECT("'"&amp;TEXT($D82,"mmm")&amp;YEAR($D82)&amp;"'!"&amp;"I"&amp;VLOOKUP($C$14,parametros!$B$26:$C$33,2,0)-1+MATCH($G$14,parametros!$E$6:$E$10,0)),""),IFERROR(INDIRECT("'"&amp;TEXT($D82,"mmm")&amp;YEAR($D82)&amp;"'!"&amp;"I"&amp;VLOOKUP($C$14,parametros!$B$37:$C$41,2,0)-1+MATCH($G$14,parametros!$E$6:$E$10,0)),""))</f>
        <v/>
      </c>
      <c r="BZ82" s="27" t="str">
        <f ca="1">IF($D82&gt;=DATE(2022,7,1),IFERROR(INDIRECT("'"&amp;TEXT($D82,"mmm")&amp;YEAR($D82)&amp;"'!"&amp;"J"&amp;VLOOKUP($C$14,parametros!$B$26:$C$33,2,0)-1+MATCH($G$14,parametros!$E$6:$E$10,0)),""),IFERROR(INDIRECT("'"&amp;TEXT($D82,"mmm")&amp;YEAR($D82)&amp;"'!"&amp;"J"&amp;VLOOKUP($C$14,parametros!$B$37:$C$41,2,0)-1+MATCH($G$14,parametros!$E$6:$E$10,0)),""))</f>
        <v/>
      </c>
      <c r="CA82" s="27" t="str">
        <f ca="1">IF($D82&gt;=DATE(2022,7,1),IFERROR(INDIRECT("'"&amp;TEXT($D82,"mmm")&amp;YEAR($D82)&amp;"'!"&amp;"K"&amp;VLOOKUP($C$14,parametros!$B$26:$C$33,2,0)-1+MATCH($G$14,parametros!$E$6:$E$10,0)),""),IFERROR(INDIRECT("'"&amp;TEXT($D82,"mmm")&amp;YEAR($D82)&amp;"'!"&amp;"K"&amp;VLOOKUP($C$14,parametros!$B$37:$C$41,2,0)-1+MATCH($G$14,parametros!$E$6:$E$10,0)),""))</f>
        <v/>
      </c>
      <c r="CB82" s="27" t="str">
        <f ca="1">IF($D82&gt;=DATE(2022,7,1),IFERROR(INDIRECT("'"&amp;TEXT($D82,"mmm")&amp;YEAR($D82)&amp;"'!"&amp;"L"&amp;VLOOKUP($C$14,parametros!$B$26:$C$33,2,0)-1+MATCH($G$14,parametros!$E$6:$E$10,0)),""),IFERROR(INDIRECT("'"&amp;TEXT($D82,"mmm")&amp;YEAR($D82)&amp;"'!"&amp;"L"&amp;VLOOKUP($C$14,parametros!$B$37:$C$41,2,0)-1+MATCH($G$14,parametros!$E$6:$E$10,0)),""))</f>
        <v/>
      </c>
      <c r="CC82" s="27" t="str">
        <f ca="1">IF($D82&gt;=DATE(2022,7,1),IFERROR(INDIRECT("'"&amp;TEXT($D82,"mmm")&amp;YEAR($D82)&amp;"'!"&amp;"M"&amp;VLOOKUP($C$14,parametros!$B$26:$C$33,2,0)-1+MATCH($G$14,parametros!$E$6:$E$10,0)),""),IFERROR(INDIRECT("'"&amp;TEXT($D82,"mmm")&amp;YEAR($D82)&amp;"'!"&amp;"M"&amp;VLOOKUP($C$14,parametros!$B$37:$C$41,2,0)-1+MATCH($G$14,parametros!$E$6:$E$10,0)),""))</f>
        <v/>
      </c>
      <c r="CD82" s="27" t="str">
        <f ca="1">IF($D82&gt;=DATE(2022,7,1),IFERROR(INDIRECT("'"&amp;TEXT($D82,"mmm")&amp;YEAR($D82)&amp;"'!"&amp;"N"&amp;VLOOKUP($C$14,parametros!$B$26:$C$33,2,0)-1+MATCH($G$14,parametros!$E$6:$E$10,0)),""),IFERROR(INDIRECT("'"&amp;TEXT($D82,"mmm")&amp;YEAR($D82)&amp;"'!"&amp;"N"&amp;VLOOKUP($C$14,parametros!$B$37:$C$41,2,0)-1+MATCH($G$14,parametros!$E$6:$E$10,0)),""))</f>
        <v/>
      </c>
      <c r="CE82" s="50"/>
      <c r="CF82" s="50"/>
      <c r="CG82" s="51"/>
      <c r="CH82" s="27"/>
      <c r="CI82" s="27"/>
      <c r="CJ82" s="27"/>
      <c r="CK82" s="27"/>
    </row>
    <row r="83" spans="4:89" ht="15.75" thickBot="1" x14ac:dyDescent="0.3">
      <c r="D83" s="25">
        <f t="shared" si="48"/>
        <v>48214</v>
      </c>
      <c r="E83" s="54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1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50"/>
      <c r="BN83" s="50"/>
      <c r="BO83" s="50"/>
      <c r="BP83" s="50"/>
      <c r="BQ83" s="50"/>
      <c r="BR83" s="50"/>
      <c r="BS83" s="50"/>
      <c r="BT83" s="27" t="str">
        <f ca="1">IF($D83&gt;=DATE(2022,7,1),IFERROR(INDIRECT("'"&amp;TEXT($D83,"mmm")&amp;YEAR($D83)&amp;"'!"&amp;"C"&amp;VLOOKUP($C$14,parametros!$B$26:$C$33,2,0)-1+MATCH($G$14,parametros!$E$6:$E$10,0)),""),IFERROR(INDIRECT("'"&amp;TEXT($D83,"mmm")&amp;YEAR($D83)&amp;"'!"&amp;"C"&amp;VLOOKUP($C$14,parametros!$B$37:$C$41,2,0)-1+MATCH($G$14,parametros!$E$6:$E$10,0)),""))</f>
        <v/>
      </c>
      <c r="BU83" s="27" t="str">
        <f ca="1">IF($D83&gt;=DATE(2022,7,1),IFERROR(INDIRECT("'"&amp;TEXT($D83,"mmm")&amp;YEAR($D83)&amp;"'!"&amp;"D"&amp;VLOOKUP($C$14,parametros!$B$26:$C$33,2,0)-1+MATCH($G$14,parametros!$E$6:$E$10,0)),""),IFERROR(INDIRECT("'"&amp;TEXT($D83,"mmm")&amp;YEAR($D83)&amp;"'!"&amp;"D"&amp;VLOOKUP($C$14,parametros!$B$37:$C$41,2,0)-1+MATCH($G$14,parametros!$E$6:$E$10,0)),""))</f>
        <v/>
      </c>
      <c r="BV83" s="27" t="str">
        <f ca="1">IF($D83&gt;=DATE(2022,7,1),IFERROR(INDIRECT("'"&amp;TEXT($D83,"mmm")&amp;YEAR($D83)&amp;"'!"&amp;"E"&amp;VLOOKUP($C$14,parametros!$B$26:$C$33,2,0)-1+MATCH($G$14,parametros!$E$6:$E$10,0)),""),IFERROR(INDIRECT("'"&amp;TEXT($D83,"mmm")&amp;YEAR($D83)&amp;"'!"&amp;"E"&amp;VLOOKUP($C$14,parametros!$B$37:$C$41,2,0)-1+MATCH($G$14,parametros!$E$6:$E$10,0)),""))</f>
        <v/>
      </c>
      <c r="BW83" s="27" t="str">
        <f ca="1">IF($D83&gt;=DATE(2022,7,1),IFERROR(INDIRECT("'"&amp;TEXT($D83,"mmm")&amp;YEAR($D83)&amp;"'!"&amp;"F"&amp;VLOOKUP($C$14,parametros!$B$26:$C$33,2,0)-1+MATCH($G$14,parametros!$E$6:$E$10,0)),""),IFERROR(INDIRECT("'"&amp;TEXT($D83,"mmm")&amp;YEAR($D83)&amp;"'!"&amp;"F"&amp;VLOOKUP($C$14,parametros!$B$37:$C$41,2,0)-1+MATCH($G$14,parametros!$E$6:$E$10,0)),""))</f>
        <v/>
      </c>
      <c r="BX83" s="27" t="str">
        <f ca="1">IF($D83&gt;=DATE(2022,7,1),IFERROR(INDIRECT("'"&amp;TEXT($D83,"mmm")&amp;YEAR($D83)&amp;"'!"&amp;"G"&amp;VLOOKUP($C$14,parametros!$B$26:$C$33,2,0)-1+MATCH($G$14,parametros!$E$6:$E$10,0)),""),IFERROR(INDIRECT("'"&amp;TEXT($D83,"mmm")&amp;YEAR($D83)&amp;"'!"&amp;"G"&amp;VLOOKUP($C$14,parametros!$B$37:$C$41,2,0)-1+MATCH($G$14,parametros!$E$6:$E$10,0)),""))</f>
        <v/>
      </c>
      <c r="BY83" s="27" t="str">
        <f ca="1">IF($D83&gt;=DATE(2022,7,1),IFERROR(INDIRECT("'"&amp;TEXT($D83,"mmm")&amp;YEAR($D83)&amp;"'!"&amp;"H"&amp;VLOOKUP($C$14,parametros!$B$26:$C$33,2,0)-1+MATCH($G$14,parametros!$E$6:$E$10,0)),""),IFERROR(INDIRECT("'"&amp;TEXT($D83,"mmm")&amp;YEAR($D83)&amp;"'!"&amp;"H"&amp;VLOOKUP($C$14,parametros!$B$37:$C$41,2,0)-1+MATCH($G$14,parametros!$E$6:$E$10,0)),""))</f>
        <v/>
      </c>
      <c r="BZ83" s="27" t="str">
        <f ca="1">IF($D83&gt;=DATE(2022,7,1),IFERROR(INDIRECT("'"&amp;TEXT($D83,"mmm")&amp;YEAR($D83)&amp;"'!"&amp;"I"&amp;VLOOKUP($C$14,parametros!$B$26:$C$33,2,0)-1+MATCH($G$14,parametros!$E$6:$E$10,0)),""),IFERROR(INDIRECT("'"&amp;TEXT($D83,"mmm")&amp;YEAR($D83)&amp;"'!"&amp;"I"&amp;VLOOKUP($C$14,parametros!$B$37:$C$41,2,0)-1+MATCH($G$14,parametros!$E$6:$E$10,0)),""))</f>
        <v/>
      </c>
      <c r="CA83" s="27" t="str">
        <f ca="1">IF($D83&gt;=DATE(2022,7,1),IFERROR(INDIRECT("'"&amp;TEXT($D83,"mmm")&amp;YEAR($D83)&amp;"'!"&amp;"J"&amp;VLOOKUP($C$14,parametros!$B$26:$C$33,2,0)-1+MATCH($G$14,parametros!$E$6:$E$10,0)),""),IFERROR(INDIRECT("'"&amp;TEXT($D83,"mmm")&amp;YEAR($D83)&amp;"'!"&amp;"J"&amp;VLOOKUP($C$14,parametros!$B$37:$C$41,2,0)-1+MATCH($G$14,parametros!$E$6:$E$10,0)),""))</f>
        <v/>
      </c>
      <c r="CB83" s="27" t="str">
        <f ca="1">IF($D83&gt;=DATE(2022,7,1),IFERROR(INDIRECT("'"&amp;TEXT($D83,"mmm")&amp;YEAR($D83)&amp;"'!"&amp;"K"&amp;VLOOKUP($C$14,parametros!$B$26:$C$33,2,0)-1+MATCH($G$14,parametros!$E$6:$E$10,0)),""),IFERROR(INDIRECT("'"&amp;TEXT($D83,"mmm")&amp;YEAR($D83)&amp;"'!"&amp;"K"&amp;VLOOKUP($C$14,parametros!$B$37:$C$41,2,0)-1+MATCH($G$14,parametros!$E$6:$E$10,0)),""))</f>
        <v/>
      </c>
      <c r="CC83" s="27" t="str">
        <f ca="1">IF($D83&gt;=DATE(2022,7,1),IFERROR(INDIRECT("'"&amp;TEXT($D83,"mmm")&amp;YEAR($D83)&amp;"'!"&amp;"L"&amp;VLOOKUP($C$14,parametros!$B$26:$C$33,2,0)-1+MATCH($G$14,parametros!$E$6:$E$10,0)),""),IFERROR(INDIRECT("'"&amp;TEXT($D83,"mmm")&amp;YEAR($D83)&amp;"'!"&amp;"L"&amp;VLOOKUP($C$14,parametros!$B$37:$C$41,2,0)-1+MATCH($G$14,parametros!$E$6:$E$10,0)),""))</f>
        <v/>
      </c>
      <c r="CD83" s="27" t="str">
        <f ca="1">IF($D83&gt;=DATE(2022,7,1),IFERROR(INDIRECT("'"&amp;TEXT($D83,"mmm")&amp;YEAR($D83)&amp;"'!"&amp;"M"&amp;VLOOKUP($C$14,parametros!$B$26:$C$33,2,0)-1+MATCH($G$14,parametros!$E$6:$E$10,0)),""),IFERROR(INDIRECT("'"&amp;TEXT($D83,"mmm")&amp;YEAR($D83)&amp;"'!"&amp;"M"&amp;VLOOKUP($C$14,parametros!$B$37:$C$41,2,0)-1+MATCH($G$14,parametros!$E$6:$E$10,0)),""))</f>
        <v/>
      </c>
      <c r="CE83" s="27" t="str">
        <f ca="1">IF($D83&gt;=DATE(2022,7,1),IFERROR(INDIRECT("'"&amp;TEXT($D83,"mmm")&amp;YEAR($D83)&amp;"'!"&amp;"N"&amp;VLOOKUP($C$14,parametros!$B$26:$C$33,2,0)-1+MATCH($G$14,parametros!$E$6:$E$10,0)),""),IFERROR(INDIRECT("'"&amp;TEXT($D83,"mmm")&amp;YEAR($D83)&amp;"'!"&amp;"N"&amp;VLOOKUP($C$14,parametros!$B$37:$C$41,2,0)-1+MATCH($G$14,parametros!$E$6:$E$10,0)),""))</f>
        <v/>
      </c>
      <c r="CF83" s="50"/>
      <c r="CG83" s="51"/>
      <c r="CH83" s="27"/>
      <c r="CI83" s="27"/>
      <c r="CJ83" s="27"/>
      <c r="CK83" s="27"/>
    </row>
    <row r="84" spans="4:89" ht="15.75" thickBot="1" x14ac:dyDescent="0.3">
      <c r="D84" s="25">
        <f t="shared" si="48"/>
        <v>48245</v>
      </c>
      <c r="E84" s="54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1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50"/>
      <c r="BN84" s="50"/>
      <c r="BO84" s="50"/>
      <c r="BP84" s="50"/>
      <c r="BQ84" s="50"/>
      <c r="BR84" s="50"/>
      <c r="BS84" s="50"/>
      <c r="BT84" s="50"/>
      <c r="BU84" s="27" t="str">
        <f ca="1">IF($D84&gt;=DATE(2022,7,1),IFERROR(INDIRECT("'"&amp;TEXT($D84,"mmm")&amp;YEAR($D84)&amp;"'!"&amp;"C"&amp;VLOOKUP($C$14,parametros!$B$26:$C$33,2,0)-1+MATCH($G$14,parametros!$E$6:$E$10,0)),""),IFERROR(INDIRECT("'"&amp;TEXT($D84,"mmm")&amp;YEAR($D84)&amp;"'!"&amp;"C"&amp;VLOOKUP($C$14,parametros!$B$37:$C$41,2,0)-1+MATCH($G$14,parametros!$E$6:$E$10,0)),""))</f>
        <v/>
      </c>
      <c r="BV84" s="27" t="str">
        <f ca="1">IF($D84&gt;=DATE(2022,7,1),IFERROR(INDIRECT("'"&amp;TEXT($D84,"mmm")&amp;YEAR($D84)&amp;"'!"&amp;"D"&amp;VLOOKUP($C$14,parametros!$B$26:$C$33,2,0)-1+MATCH($G$14,parametros!$E$6:$E$10,0)),""),IFERROR(INDIRECT("'"&amp;TEXT($D84,"mmm")&amp;YEAR($D84)&amp;"'!"&amp;"D"&amp;VLOOKUP($C$14,parametros!$B$37:$C$41,2,0)-1+MATCH($G$14,parametros!$E$6:$E$10,0)),""))</f>
        <v/>
      </c>
      <c r="BW84" s="27" t="str">
        <f ca="1">IF($D84&gt;=DATE(2022,7,1),IFERROR(INDIRECT("'"&amp;TEXT($D84,"mmm")&amp;YEAR($D84)&amp;"'!"&amp;"E"&amp;VLOOKUP($C$14,parametros!$B$26:$C$33,2,0)-1+MATCH($G$14,parametros!$E$6:$E$10,0)),""),IFERROR(INDIRECT("'"&amp;TEXT($D84,"mmm")&amp;YEAR($D84)&amp;"'!"&amp;"E"&amp;VLOOKUP($C$14,parametros!$B$37:$C$41,2,0)-1+MATCH($G$14,parametros!$E$6:$E$10,0)),""))</f>
        <v/>
      </c>
      <c r="BX84" s="27" t="str">
        <f ca="1">IF($D84&gt;=DATE(2022,7,1),IFERROR(INDIRECT("'"&amp;TEXT($D84,"mmm")&amp;YEAR($D84)&amp;"'!"&amp;"F"&amp;VLOOKUP($C$14,parametros!$B$26:$C$33,2,0)-1+MATCH($G$14,parametros!$E$6:$E$10,0)),""),IFERROR(INDIRECT("'"&amp;TEXT($D84,"mmm")&amp;YEAR($D84)&amp;"'!"&amp;"F"&amp;VLOOKUP($C$14,parametros!$B$37:$C$41,2,0)-1+MATCH($G$14,parametros!$E$6:$E$10,0)),""))</f>
        <v/>
      </c>
      <c r="BY84" s="27" t="str">
        <f ca="1">IF($D84&gt;=DATE(2022,7,1),IFERROR(INDIRECT("'"&amp;TEXT($D84,"mmm")&amp;YEAR($D84)&amp;"'!"&amp;"G"&amp;VLOOKUP($C$14,parametros!$B$26:$C$33,2,0)-1+MATCH($G$14,parametros!$E$6:$E$10,0)),""),IFERROR(INDIRECT("'"&amp;TEXT($D84,"mmm")&amp;YEAR($D84)&amp;"'!"&amp;"G"&amp;VLOOKUP($C$14,parametros!$B$37:$C$41,2,0)-1+MATCH($G$14,parametros!$E$6:$E$10,0)),""))</f>
        <v/>
      </c>
      <c r="BZ84" s="27" t="str">
        <f ca="1">IF($D84&gt;=DATE(2022,7,1),IFERROR(INDIRECT("'"&amp;TEXT($D84,"mmm")&amp;YEAR($D84)&amp;"'!"&amp;"H"&amp;VLOOKUP($C$14,parametros!$B$26:$C$33,2,0)-1+MATCH($G$14,parametros!$E$6:$E$10,0)),""),IFERROR(INDIRECT("'"&amp;TEXT($D84,"mmm")&amp;YEAR($D84)&amp;"'!"&amp;"H"&amp;VLOOKUP($C$14,parametros!$B$37:$C$41,2,0)-1+MATCH($G$14,parametros!$E$6:$E$10,0)),""))</f>
        <v/>
      </c>
      <c r="CA84" s="27" t="str">
        <f ca="1">IF($D84&gt;=DATE(2022,7,1),IFERROR(INDIRECT("'"&amp;TEXT($D84,"mmm")&amp;YEAR($D84)&amp;"'!"&amp;"I"&amp;VLOOKUP($C$14,parametros!$B$26:$C$33,2,0)-1+MATCH($G$14,parametros!$E$6:$E$10,0)),""),IFERROR(INDIRECT("'"&amp;TEXT($D84,"mmm")&amp;YEAR($D84)&amp;"'!"&amp;"I"&amp;VLOOKUP($C$14,parametros!$B$37:$C$41,2,0)-1+MATCH($G$14,parametros!$E$6:$E$10,0)),""))</f>
        <v/>
      </c>
      <c r="CB84" s="27" t="str">
        <f ca="1">IF($D84&gt;=DATE(2022,7,1),IFERROR(INDIRECT("'"&amp;TEXT($D84,"mmm")&amp;YEAR($D84)&amp;"'!"&amp;"J"&amp;VLOOKUP($C$14,parametros!$B$26:$C$33,2,0)-1+MATCH($G$14,parametros!$E$6:$E$10,0)),""),IFERROR(INDIRECT("'"&amp;TEXT($D84,"mmm")&amp;YEAR($D84)&amp;"'!"&amp;"J"&amp;VLOOKUP($C$14,parametros!$B$37:$C$41,2,0)-1+MATCH($G$14,parametros!$E$6:$E$10,0)),""))</f>
        <v/>
      </c>
      <c r="CC84" s="27" t="str">
        <f ca="1">IF($D84&gt;=DATE(2022,7,1),IFERROR(INDIRECT("'"&amp;TEXT($D84,"mmm")&amp;YEAR($D84)&amp;"'!"&amp;"K"&amp;VLOOKUP($C$14,parametros!$B$26:$C$33,2,0)-1+MATCH($G$14,parametros!$E$6:$E$10,0)),""),IFERROR(INDIRECT("'"&amp;TEXT($D84,"mmm")&amp;YEAR($D84)&amp;"'!"&amp;"K"&amp;VLOOKUP($C$14,parametros!$B$37:$C$41,2,0)-1+MATCH($G$14,parametros!$E$6:$E$10,0)),""))</f>
        <v/>
      </c>
      <c r="CD84" s="27" t="str">
        <f ca="1">IF($D84&gt;=DATE(2022,7,1),IFERROR(INDIRECT("'"&amp;TEXT($D84,"mmm")&amp;YEAR($D84)&amp;"'!"&amp;"L"&amp;VLOOKUP($C$14,parametros!$B$26:$C$33,2,0)-1+MATCH($G$14,parametros!$E$6:$E$10,0)),""),IFERROR(INDIRECT("'"&amp;TEXT($D84,"mmm")&amp;YEAR($D84)&amp;"'!"&amp;"L"&amp;VLOOKUP($C$14,parametros!$B$37:$C$41,2,0)-1+MATCH($G$14,parametros!$E$6:$E$10,0)),""))</f>
        <v/>
      </c>
      <c r="CE84" s="27" t="str">
        <f ca="1">IF($D84&gt;=DATE(2022,7,1),IFERROR(INDIRECT("'"&amp;TEXT($D84,"mmm")&amp;YEAR($D84)&amp;"'!"&amp;"M"&amp;VLOOKUP($C$14,parametros!$B$26:$C$33,2,0)-1+MATCH($G$14,parametros!$E$6:$E$10,0)),""),IFERROR(INDIRECT("'"&amp;TEXT($D84,"mmm")&amp;YEAR($D84)&amp;"'!"&amp;"M"&amp;VLOOKUP($C$14,parametros!$B$37:$C$41,2,0)-1+MATCH($G$14,parametros!$E$6:$E$10,0)),""))</f>
        <v/>
      </c>
      <c r="CF84" s="27" t="str">
        <f ca="1">IF($D84&gt;=DATE(2022,7,1),IFERROR(INDIRECT("'"&amp;TEXT($D84,"mmm")&amp;YEAR($D84)&amp;"'!"&amp;"N"&amp;VLOOKUP($C$14,parametros!$B$26:$C$33,2,0)-1+MATCH($G$14,parametros!$E$6:$E$10,0)),""),IFERROR(INDIRECT("'"&amp;TEXT($D84,"mmm")&amp;YEAR($D84)&amp;"'!"&amp;"N"&amp;VLOOKUP($C$14,parametros!$B$37:$C$41,2,0)-1+MATCH($G$14,parametros!$E$6:$E$10,0)),""))</f>
        <v/>
      </c>
      <c r="CG84" s="51"/>
      <c r="CH84" s="27"/>
      <c r="CI84" s="27"/>
      <c r="CJ84" s="27"/>
      <c r="CK84" s="27"/>
    </row>
    <row r="85" spans="4:89" ht="15.75" thickBot="1" x14ac:dyDescent="0.3">
      <c r="D85" s="25">
        <f t="shared" si="48"/>
        <v>48274</v>
      </c>
      <c r="E85" s="54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1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50"/>
      <c r="BN85" s="50"/>
      <c r="BO85" s="50"/>
      <c r="BP85" s="50"/>
      <c r="BQ85" s="50"/>
      <c r="BR85" s="50"/>
      <c r="BS85" s="50"/>
      <c r="BT85" s="50"/>
      <c r="BU85" s="50"/>
      <c r="BV85" s="27" t="str">
        <f ca="1">IF($D85&gt;=DATE(2022,7,1),IFERROR(INDIRECT("'"&amp;TEXT($D85,"mmm")&amp;YEAR($D85)&amp;"'!"&amp;"C"&amp;VLOOKUP($C$14,parametros!$B$26:$C$33,2,0)-1+MATCH($G$14,parametros!$E$6:$E$10,0)),""),IFERROR(INDIRECT("'"&amp;TEXT($D85,"mmm")&amp;YEAR($D85)&amp;"'!"&amp;"C"&amp;VLOOKUP($C$14,parametros!$B$37:$C$41,2,0)-1+MATCH($G$14,parametros!$E$6:$E$10,0)),""))</f>
        <v/>
      </c>
      <c r="BW85" s="27" t="str">
        <f ca="1">IF($D85&gt;=DATE(2022,7,1),IFERROR(INDIRECT("'"&amp;TEXT($D85,"mmm")&amp;YEAR($D85)&amp;"'!"&amp;"D"&amp;VLOOKUP($C$14,parametros!$B$26:$C$33,2,0)-1+MATCH($G$14,parametros!$E$6:$E$10,0)),""),IFERROR(INDIRECT("'"&amp;TEXT($D85,"mmm")&amp;YEAR($D85)&amp;"'!"&amp;"D"&amp;VLOOKUP($C$14,parametros!$B$37:$C$41,2,0)-1+MATCH($G$14,parametros!$E$6:$E$10,0)),""))</f>
        <v/>
      </c>
      <c r="BX85" s="27" t="str">
        <f ca="1">IF($D85&gt;=DATE(2022,7,1),IFERROR(INDIRECT("'"&amp;TEXT($D85,"mmm")&amp;YEAR($D85)&amp;"'!"&amp;"E"&amp;VLOOKUP($C$14,parametros!$B$26:$C$33,2,0)-1+MATCH($G$14,parametros!$E$6:$E$10,0)),""),IFERROR(INDIRECT("'"&amp;TEXT($D85,"mmm")&amp;YEAR($D85)&amp;"'!"&amp;"E"&amp;VLOOKUP($C$14,parametros!$B$37:$C$41,2,0)-1+MATCH($G$14,parametros!$E$6:$E$10,0)),""))</f>
        <v/>
      </c>
      <c r="BY85" s="27" t="str">
        <f ca="1">IF($D85&gt;=DATE(2022,7,1),IFERROR(INDIRECT("'"&amp;TEXT($D85,"mmm")&amp;YEAR($D85)&amp;"'!"&amp;"F"&amp;VLOOKUP($C$14,parametros!$B$26:$C$33,2,0)-1+MATCH($G$14,parametros!$E$6:$E$10,0)),""),IFERROR(INDIRECT("'"&amp;TEXT($D85,"mmm")&amp;YEAR($D85)&amp;"'!"&amp;"F"&amp;VLOOKUP($C$14,parametros!$B$37:$C$41,2,0)-1+MATCH($G$14,parametros!$E$6:$E$10,0)),""))</f>
        <v/>
      </c>
      <c r="BZ85" s="27" t="str">
        <f ca="1">IF($D85&gt;=DATE(2022,7,1),IFERROR(INDIRECT("'"&amp;TEXT($D85,"mmm")&amp;YEAR($D85)&amp;"'!"&amp;"G"&amp;VLOOKUP($C$14,parametros!$B$26:$C$33,2,0)-1+MATCH($G$14,parametros!$E$6:$E$10,0)),""),IFERROR(INDIRECT("'"&amp;TEXT($D85,"mmm")&amp;YEAR($D85)&amp;"'!"&amp;"G"&amp;VLOOKUP($C$14,parametros!$B$37:$C$41,2,0)-1+MATCH($G$14,parametros!$E$6:$E$10,0)),""))</f>
        <v/>
      </c>
      <c r="CA85" s="27" t="str">
        <f ca="1">IF($D85&gt;=DATE(2022,7,1),IFERROR(INDIRECT("'"&amp;TEXT($D85,"mmm")&amp;YEAR($D85)&amp;"'!"&amp;"H"&amp;VLOOKUP($C$14,parametros!$B$26:$C$33,2,0)-1+MATCH($G$14,parametros!$E$6:$E$10,0)),""),IFERROR(INDIRECT("'"&amp;TEXT($D85,"mmm")&amp;YEAR($D85)&amp;"'!"&amp;"H"&amp;VLOOKUP($C$14,parametros!$B$37:$C$41,2,0)-1+MATCH($G$14,parametros!$E$6:$E$10,0)),""))</f>
        <v/>
      </c>
      <c r="CB85" s="27" t="str">
        <f ca="1">IF($D85&gt;=DATE(2022,7,1),IFERROR(INDIRECT("'"&amp;TEXT($D85,"mmm")&amp;YEAR($D85)&amp;"'!"&amp;"I"&amp;VLOOKUP($C$14,parametros!$B$26:$C$33,2,0)-1+MATCH($G$14,parametros!$E$6:$E$10,0)),""),IFERROR(INDIRECT("'"&amp;TEXT($D85,"mmm")&amp;YEAR($D85)&amp;"'!"&amp;"I"&amp;VLOOKUP($C$14,parametros!$B$37:$C$41,2,0)-1+MATCH($G$14,parametros!$E$6:$E$10,0)),""))</f>
        <v/>
      </c>
      <c r="CC85" s="27" t="str">
        <f ca="1">IF($D85&gt;=DATE(2022,7,1),IFERROR(INDIRECT("'"&amp;TEXT($D85,"mmm")&amp;YEAR($D85)&amp;"'!"&amp;"J"&amp;VLOOKUP($C$14,parametros!$B$26:$C$33,2,0)-1+MATCH($G$14,parametros!$E$6:$E$10,0)),""),IFERROR(INDIRECT("'"&amp;TEXT($D85,"mmm")&amp;YEAR($D85)&amp;"'!"&amp;"J"&amp;VLOOKUP($C$14,parametros!$B$37:$C$41,2,0)-1+MATCH($G$14,parametros!$E$6:$E$10,0)),""))</f>
        <v/>
      </c>
      <c r="CD85" s="27" t="str">
        <f ca="1">IF($D85&gt;=DATE(2022,7,1),IFERROR(INDIRECT("'"&amp;TEXT($D85,"mmm")&amp;YEAR($D85)&amp;"'!"&amp;"K"&amp;VLOOKUP($C$14,parametros!$B$26:$C$33,2,0)-1+MATCH($G$14,parametros!$E$6:$E$10,0)),""),IFERROR(INDIRECT("'"&amp;TEXT($D85,"mmm")&amp;YEAR($D85)&amp;"'!"&amp;"K"&amp;VLOOKUP($C$14,parametros!$B$37:$C$41,2,0)-1+MATCH($G$14,parametros!$E$6:$E$10,0)),""))</f>
        <v/>
      </c>
      <c r="CE85" s="27" t="str">
        <f ca="1">IF($D85&gt;=DATE(2022,7,1),IFERROR(INDIRECT("'"&amp;TEXT($D85,"mmm")&amp;YEAR($D85)&amp;"'!"&amp;"L"&amp;VLOOKUP($C$14,parametros!$B$26:$C$33,2,0)-1+MATCH($G$14,parametros!$E$6:$E$10,0)),""),IFERROR(INDIRECT("'"&amp;TEXT($D85,"mmm")&amp;YEAR($D85)&amp;"'!"&amp;"L"&amp;VLOOKUP($C$14,parametros!$B$37:$C$41,2,0)-1+MATCH($G$14,parametros!$E$6:$E$10,0)),""))</f>
        <v/>
      </c>
      <c r="CF85" s="27" t="str">
        <f ca="1">IF($D85&gt;=DATE(2022,7,1),IFERROR(INDIRECT("'"&amp;TEXT($D85,"mmm")&amp;YEAR($D85)&amp;"'!"&amp;"M"&amp;VLOOKUP($C$14,parametros!$B$26:$C$33,2,0)-1+MATCH($G$14,parametros!$E$6:$E$10,0)),""),IFERROR(INDIRECT("'"&amp;TEXT($D85,"mmm")&amp;YEAR($D85)&amp;"'!"&amp;"M"&amp;VLOOKUP($C$14,parametros!$B$37:$C$41,2,0)-1+MATCH($G$14,parametros!$E$6:$E$10,0)),""))</f>
        <v/>
      </c>
      <c r="CG85" s="27" t="str">
        <f ca="1">IF($D85&gt;=DATE(2022,7,1),IFERROR(INDIRECT("'"&amp;TEXT($D85,"mmm")&amp;YEAR($D85)&amp;"'!"&amp;"N"&amp;VLOOKUP($C$14,parametros!$B$26:$C$33,2,0)-1+MATCH($G$14,parametros!$E$6:$E$10,0)),""),IFERROR(INDIRECT("'"&amp;TEXT($D85,"mmm")&amp;YEAR($D85)&amp;"'!"&amp;"N"&amp;VLOOKUP($C$14,parametros!$B$37:$C$41,2,0)-1+MATCH($G$14,parametros!$E$6:$E$10,0)),""))</f>
        <v/>
      </c>
      <c r="CH85" s="27"/>
      <c r="CI85" s="27"/>
      <c r="CJ85" s="27"/>
      <c r="CK85" s="27"/>
    </row>
    <row r="86" spans="4:89" ht="15.75" thickBot="1" x14ac:dyDescent="0.3">
      <c r="D86" s="25">
        <f t="shared" si="48"/>
        <v>48305</v>
      </c>
      <c r="E86" s="54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1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 t="str">
        <f ca="1">IF($D86&gt;=DATE(2022,7,1),IFERROR(INDIRECT("'"&amp;TEXT($D86,"mmm")&amp;YEAR($D86)&amp;"'!"&amp;"C"&amp;VLOOKUP($C$14,parametros!$B$26:$C$33,2,0)-1+MATCH($G$14,parametros!$E$6:$E$10,0)),""),IFERROR(INDIRECT("'"&amp;TEXT($D86,"mmm")&amp;YEAR($D86)&amp;"'!"&amp;"C"&amp;VLOOKUP($C$14,parametros!$B$37:$C$41,2,0)-1+MATCH($G$14,parametros!$E$6:$E$10,0)),""))</f>
        <v/>
      </c>
      <c r="BX86" s="27" t="str">
        <f ca="1">IF($D86&gt;=DATE(2022,7,1),IFERROR(INDIRECT("'"&amp;TEXT($D86,"mmm")&amp;YEAR($D86)&amp;"'!"&amp;"D"&amp;VLOOKUP($C$14,parametros!$B$26:$C$33,2,0)-1+MATCH($G$14,parametros!$E$6:$E$10,0)),""),IFERROR(INDIRECT("'"&amp;TEXT($D86,"mmm")&amp;YEAR($D86)&amp;"'!"&amp;"D"&amp;VLOOKUP($C$14,parametros!$B$37:$C$41,2,0)-1+MATCH($G$14,parametros!$E$6:$E$10,0)),""))</f>
        <v/>
      </c>
      <c r="BY86" s="27" t="str">
        <f ca="1">IF($D86&gt;=DATE(2022,7,1),IFERROR(INDIRECT("'"&amp;TEXT($D86,"mmm")&amp;YEAR($D86)&amp;"'!"&amp;"E"&amp;VLOOKUP($C$14,parametros!$B$26:$C$33,2,0)-1+MATCH($G$14,parametros!$E$6:$E$10,0)),""),IFERROR(INDIRECT("'"&amp;TEXT($D86,"mmm")&amp;YEAR($D86)&amp;"'!"&amp;"E"&amp;VLOOKUP($C$14,parametros!$B$37:$C$41,2,0)-1+MATCH($G$14,parametros!$E$6:$E$10,0)),""))</f>
        <v/>
      </c>
      <c r="BZ86" s="27" t="str">
        <f ca="1">IF($D86&gt;=DATE(2022,7,1),IFERROR(INDIRECT("'"&amp;TEXT($D86,"mmm")&amp;YEAR($D86)&amp;"'!"&amp;"F"&amp;VLOOKUP($C$14,parametros!$B$26:$C$33,2,0)-1+MATCH($G$14,parametros!$E$6:$E$10,0)),""),IFERROR(INDIRECT("'"&amp;TEXT($D86,"mmm")&amp;YEAR($D86)&amp;"'!"&amp;"F"&amp;VLOOKUP($C$14,parametros!$B$37:$C$41,2,0)-1+MATCH($G$14,parametros!$E$6:$E$10,0)),""))</f>
        <v/>
      </c>
      <c r="CA86" s="27" t="str">
        <f ca="1">IF($D86&gt;=DATE(2022,7,1),IFERROR(INDIRECT("'"&amp;TEXT($D86,"mmm")&amp;YEAR($D86)&amp;"'!"&amp;"G"&amp;VLOOKUP($C$14,parametros!$B$26:$C$33,2,0)-1+MATCH($G$14,parametros!$E$6:$E$10,0)),""),IFERROR(INDIRECT("'"&amp;TEXT($D86,"mmm")&amp;YEAR($D86)&amp;"'!"&amp;"G"&amp;VLOOKUP($C$14,parametros!$B$37:$C$41,2,0)-1+MATCH($G$14,parametros!$E$6:$E$10,0)),""))</f>
        <v/>
      </c>
      <c r="CB86" s="27" t="str">
        <f ca="1">IF($D86&gt;=DATE(2022,7,1),IFERROR(INDIRECT("'"&amp;TEXT($D86,"mmm")&amp;YEAR($D86)&amp;"'!"&amp;"H"&amp;VLOOKUP($C$14,parametros!$B$26:$C$33,2,0)-1+MATCH($G$14,parametros!$E$6:$E$10,0)),""),IFERROR(INDIRECT("'"&amp;TEXT($D86,"mmm")&amp;YEAR($D86)&amp;"'!"&amp;"H"&amp;VLOOKUP($C$14,parametros!$B$37:$C$41,2,0)-1+MATCH($G$14,parametros!$E$6:$E$10,0)),""))</f>
        <v/>
      </c>
      <c r="CC86" s="27" t="str">
        <f ca="1">IF($D86&gt;=DATE(2022,7,1),IFERROR(INDIRECT("'"&amp;TEXT($D86,"mmm")&amp;YEAR($D86)&amp;"'!"&amp;"I"&amp;VLOOKUP($C$14,parametros!$B$26:$C$33,2,0)-1+MATCH($G$14,parametros!$E$6:$E$10,0)),""),IFERROR(INDIRECT("'"&amp;TEXT($D86,"mmm")&amp;YEAR($D86)&amp;"'!"&amp;"I"&amp;VLOOKUP($C$14,parametros!$B$37:$C$41,2,0)-1+MATCH($G$14,parametros!$E$6:$E$10,0)),""))</f>
        <v/>
      </c>
      <c r="CD86" s="27" t="str">
        <f ca="1">IF($D86&gt;=DATE(2022,7,1),IFERROR(INDIRECT("'"&amp;TEXT($D86,"mmm")&amp;YEAR($D86)&amp;"'!"&amp;"J"&amp;VLOOKUP($C$14,parametros!$B$26:$C$33,2,0)-1+MATCH($G$14,parametros!$E$6:$E$10,0)),""),IFERROR(INDIRECT("'"&amp;TEXT($D86,"mmm")&amp;YEAR($D86)&amp;"'!"&amp;"J"&amp;VLOOKUP($C$14,parametros!$B$37:$C$41,2,0)-1+MATCH($G$14,parametros!$E$6:$E$10,0)),""))</f>
        <v/>
      </c>
      <c r="CE86" s="27" t="str">
        <f ca="1">IF($D86&gt;=DATE(2022,7,1),IFERROR(INDIRECT("'"&amp;TEXT($D86,"mmm")&amp;YEAR($D86)&amp;"'!"&amp;"K"&amp;VLOOKUP($C$14,parametros!$B$26:$C$33,2,0)-1+MATCH($G$14,parametros!$E$6:$E$10,0)),""),IFERROR(INDIRECT("'"&amp;TEXT($D86,"mmm")&amp;YEAR($D86)&amp;"'!"&amp;"K"&amp;VLOOKUP($C$14,parametros!$B$37:$C$41,2,0)-1+MATCH($G$14,parametros!$E$6:$E$10,0)),""))</f>
        <v/>
      </c>
      <c r="CF86" s="27" t="str">
        <f ca="1">IF($D86&gt;=DATE(2022,7,1),IFERROR(INDIRECT("'"&amp;TEXT($D86,"mmm")&amp;YEAR($D86)&amp;"'!"&amp;"L"&amp;VLOOKUP($C$14,parametros!$B$26:$C$33,2,0)-1+MATCH($G$14,parametros!$E$6:$E$10,0)),""),IFERROR(INDIRECT("'"&amp;TEXT($D86,"mmm")&amp;YEAR($D86)&amp;"'!"&amp;"L"&amp;VLOOKUP($C$14,parametros!$B$37:$C$41,2,0)-1+MATCH($G$14,parametros!$E$6:$E$10,0)),""))</f>
        <v/>
      </c>
      <c r="CG86" s="27" t="str">
        <f ca="1">IF($D86&gt;=DATE(2022,7,1),IFERROR(INDIRECT("'"&amp;TEXT($D86,"mmm")&amp;YEAR($D86)&amp;"'!"&amp;"M"&amp;VLOOKUP($C$14,parametros!$B$26:$C$33,2,0)-1+MATCH($G$14,parametros!$E$6:$E$10,0)),""),IFERROR(INDIRECT("'"&amp;TEXT($D86,"mmm")&amp;YEAR($D86)&amp;"'!"&amp;"M"&amp;VLOOKUP($C$14,parametros!$B$37:$C$41,2,0)-1+MATCH($G$14,parametros!$E$6:$E$10,0)),""))</f>
        <v/>
      </c>
      <c r="CH86" s="27" t="str">
        <f ca="1">IF($D86&gt;=DATE(2022,7,1),IFERROR(INDIRECT("'"&amp;TEXT($D86,"mmm")&amp;YEAR($D86)&amp;"'!"&amp;"N"&amp;VLOOKUP($C$14,parametros!$B$26:$C$33,2,0)-1+MATCH($G$14,parametros!$E$6:$E$10,0)),""),IFERROR(INDIRECT("'"&amp;TEXT($D86,"mmm")&amp;YEAR($D86)&amp;"'!"&amp;"N"&amp;VLOOKUP($C$14,parametros!$B$37:$C$41,2,0)-1+MATCH($G$14,parametros!$E$6:$E$10,0)),""))</f>
        <v/>
      </c>
      <c r="CI86" s="50"/>
      <c r="CJ86" s="50"/>
      <c r="CK86" s="51"/>
    </row>
    <row r="87" spans="4:89" ht="15.75" thickBot="1" x14ac:dyDescent="0.3">
      <c r="D87" s="25">
        <f t="shared" si="48"/>
        <v>48335</v>
      </c>
      <c r="E87" s="54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1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50"/>
      <c r="BX87" s="27" t="str">
        <f ca="1">IF($D87&gt;=DATE(2022,7,1),IFERROR(INDIRECT("'"&amp;TEXT($D87,"mmm")&amp;YEAR($D87)&amp;"'!"&amp;"C"&amp;VLOOKUP($C$14,parametros!$B$26:$C$33,2,0)-1+MATCH($G$14,parametros!$E$6:$E$10,0)),""),IFERROR(INDIRECT("'"&amp;TEXT($D87,"mmm")&amp;YEAR($D87)&amp;"'!"&amp;"C"&amp;VLOOKUP($C$14,parametros!$B$37:$C$41,2,0)-1+MATCH($G$14,parametros!$E$6:$E$10,0)),""))</f>
        <v/>
      </c>
      <c r="BY87" s="27" t="str">
        <f ca="1">IF($D87&gt;=DATE(2022,7,1),IFERROR(INDIRECT("'"&amp;TEXT($D87,"mmm")&amp;YEAR($D87)&amp;"'!"&amp;"D"&amp;VLOOKUP($C$14,parametros!$B$26:$C$33,2,0)-1+MATCH($G$14,parametros!$E$6:$E$10,0)),""),IFERROR(INDIRECT("'"&amp;TEXT($D87,"mmm")&amp;YEAR($D87)&amp;"'!"&amp;"D"&amp;VLOOKUP($C$14,parametros!$B$37:$C$41,2,0)-1+MATCH($G$14,parametros!$E$6:$E$10,0)),""))</f>
        <v/>
      </c>
      <c r="BZ87" s="27" t="str">
        <f ca="1">IF($D87&gt;=DATE(2022,7,1),IFERROR(INDIRECT("'"&amp;TEXT($D87,"mmm")&amp;YEAR($D87)&amp;"'!"&amp;"E"&amp;VLOOKUP($C$14,parametros!$B$26:$C$33,2,0)-1+MATCH($G$14,parametros!$E$6:$E$10,0)),""),IFERROR(INDIRECT("'"&amp;TEXT($D87,"mmm")&amp;YEAR($D87)&amp;"'!"&amp;"E"&amp;VLOOKUP($C$14,parametros!$B$37:$C$41,2,0)-1+MATCH($G$14,parametros!$E$6:$E$10,0)),""))</f>
        <v/>
      </c>
      <c r="CA87" s="27" t="str">
        <f ca="1">IF($D87&gt;=DATE(2022,7,1),IFERROR(INDIRECT("'"&amp;TEXT($D87,"mmm")&amp;YEAR($D87)&amp;"'!"&amp;"F"&amp;VLOOKUP($C$14,parametros!$B$26:$C$33,2,0)-1+MATCH($G$14,parametros!$E$6:$E$10,0)),""),IFERROR(INDIRECT("'"&amp;TEXT($D87,"mmm")&amp;YEAR($D87)&amp;"'!"&amp;"F"&amp;VLOOKUP($C$14,parametros!$B$37:$C$41,2,0)-1+MATCH($G$14,parametros!$E$6:$E$10,0)),""))</f>
        <v/>
      </c>
      <c r="CB87" s="27" t="str">
        <f ca="1">IF($D87&gt;=DATE(2022,7,1),IFERROR(INDIRECT("'"&amp;TEXT($D87,"mmm")&amp;YEAR($D87)&amp;"'!"&amp;"G"&amp;VLOOKUP($C$14,parametros!$B$26:$C$33,2,0)-1+MATCH($G$14,parametros!$E$6:$E$10,0)),""),IFERROR(INDIRECT("'"&amp;TEXT($D87,"mmm")&amp;YEAR($D87)&amp;"'!"&amp;"G"&amp;VLOOKUP($C$14,parametros!$B$37:$C$41,2,0)-1+MATCH($G$14,parametros!$E$6:$E$10,0)),""))</f>
        <v/>
      </c>
      <c r="CC87" s="27" t="str">
        <f ca="1">IF($D87&gt;=DATE(2022,7,1),IFERROR(INDIRECT("'"&amp;TEXT($D87,"mmm")&amp;YEAR($D87)&amp;"'!"&amp;"H"&amp;VLOOKUP($C$14,parametros!$B$26:$C$33,2,0)-1+MATCH($G$14,parametros!$E$6:$E$10,0)),""),IFERROR(INDIRECT("'"&amp;TEXT($D87,"mmm")&amp;YEAR($D87)&amp;"'!"&amp;"H"&amp;VLOOKUP($C$14,parametros!$B$37:$C$41,2,0)-1+MATCH($G$14,parametros!$E$6:$E$10,0)),""))</f>
        <v/>
      </c>
      <c r="CD87" s="27" t="str">
        <f ca="1">IF($D87&gt;=DATE(2022,7,1),IFERROR(INDIRECT("'"&amp;TEXT($D87,"mmm")&amp;YEAR($D87)&amp;"'!"&amp;"I"&amp;VLOOKUP($C$14,parametros!$B$26:$C$33,2,0)-1+MATCH($G$14,parametros!$E$6:$E$10,0)),""),IFERROR(INDIRECT("'"&amp;TEXT($D87,"mmm")&amp;YEAR($D87)&amp;"'!"&amp;"I"&amp;VLOOKUP($C$14,parametros!$B$37:$C$41,2,0)-1+MATCH($G$14,parametros!$E$6:$E$10,0)),""))</f>
        <v/>
      </c>
      <c r="CE87" s="27" t="str">
        <f ca="1">IF($D87&gt;=DATE(2022,7,1),IFERROR(INDIRECT("'"&amp;TEXT($D87,"mmm")&amp;YEAR($D87)&amp;"'!"&amp;"J"&amp;VLOOKUP($C$14,parametros!$B$26:$C$33,2,0)-1+MATCH($G$14,parametros!$E$6:$E$10,0)),""),IFERROR(INDIRECT("'"&amp;TEXT($D87,"mmm")&amp;YEAR($D87)&amp;"'!"&amp;"J"&amp;VLOOKUP($C$14,parametros!$B$37:$C$41,2,0)-1+MATCH($G$14,parametros!$E$6:$E$10,0)),""))</f>
        <v/>
      </c>
      <c r="CF87" s="27" t="str">
        <f ca="1">IF($D87&gt;=DATE(2022,7,1),IFERROR(INDIRECT("'"&amp;TEXT($D87,"mmm")&amp;YEAR($D87)&amp;"'!"&amp;"K"&amp;VLOOKUP($C$14,parametros!$B$26:$C$33,2,0)-1+MATCH($G$14,parametros!$E$6:$E$10,0)),""),IFERROR(INDIRECT("'"&amp;TEXT($D87,"mmm")&amp;YEAR($D87)&amp;"'!"&amp;"K"&amp;VLOOKUP($C$14,parametros!$B$37:$C$41,2,0)-1+MATCH($G$14,parametros!$E$6:$E$10,0)),""))</f>
        <v/>
      </c>
      <c r="CG87" s="27" t="str">
        <f ca="1">IF($D87&gt;=DATE(2022,7,1),IFERROR(INDIRECT("'"&amp;TEXT($D87,"mmm")&amp;YEAR($D87)&amp;"'!"&amp;"L"&amp;VLOOKUP($C$14,parametros!$B$26:$C$33,2,0)-1+MATCH($G$14,parametros!$E$6:$E$10,0)),""),IFERROR(INDIRECT("'"&amp;TEXT($D87,"mmm")&amp;YEAR($D87)&amp;"'!"&amp;"L"&amp;VLOOKUP($C$14,parametros!$B$37:$C$41,2,0)-1+MATCH($G$14,parametros!$E$6:$E$10,0)),""))</f>
        <v/>
      </c>
      <c r="CH87" s="27" t="str">
        <f ca="1">IF($D87&gt;=DATE(2022,7,1),IFERROR(INDIRECT("'"&amp;TEXT($D87,"mmm")&amp;YEAR($D87)&amp;"'!"&amp;"M"&amp;VLOOKUP($C$14,parametros!$B$26:$C$33,2,0)-1+MATCH($G$14,parametros!$E$6:$E$10,0)),""),IFERROR(INDIRECT("'"&amp;TEXT($D87,"mmm")&amp;YEAR($D87)&amp;"'!"&amp;"M"&amp;VLOOKUP($C$14,parametros!$B$37:$C$41,2,0)-1+MATCH($G$14,parametros!$E$6:$E$10,0)),""))</f>
        <v/>
      </c>
      <c r="CI87" s="27" t="str">
        <f ca="1">IF($D87&gt;=DATE(2022,7,1),IFERROR(INDIRECT("'"&amp;TEXT($D87,"mmm")&amp;YEAR($D87)&amp;"'!"&amp;"N"&amp;VLOOKUP($C$14,parametros!$B$26:$C$33,2,0)-1+MATCH($G$14,parametros!$E$6:$E$10,0)),""),IFERROR(INDIRECT("'"&amp;TEXT($D87,"mmm")&amp;YEAR($D87)&amp;"'!"&amp;"N"&amp;VLOOKUP($C$14,parametros!$B$37:$C$41,2,0)-1+MATCH($G$14,parametros!$E$6:$E$10,0)),""))</f>
        <v/>
      </c>
      <c r="CJ87" s="50"/>
      <c r="CK87" s="51"/>
    </row>
    <row r="88" spans="4:89" ht="15.75" thickBot="1" x14ac:dyDescent="0.3">
      <c r="D88" s="25">
        <f t="shared" si="48"/>
        <v>48366</v>
      </c>
      <c r="E88" s="54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1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50"/>
      <c r="BX88" s="50"/>
      <c r="BY88" s="27" t="str">
        <f ca="1">IF($D88&gt;=DATE(2022,7,1),IFERROR(INDIRECT("'"&amp;TEXT($D88,"mmm")&amp;YEAR($D88)&amp;"'!"&amp;"C"&amp;VLOOKUP($C$14,parametros!$B$26:$C$33,2,0)-1+MATCH($G$14,parametros!$E$6:$E$10,0)),""),IFERROR(INDIRECT("'"&amp;TEXT($D88,"mmm")&amp;YEAR($D88)&amp;"'!"&amp;"C"&amp;VLOOKUP($C$14,parametros!$B$37:$C$41,2,0)-1+MATCH($G$14,parametros!$E$6:$E$10,0)),""))</f>
        <v/>
      </c>
      <c r="BZ88" s="27" t="str">
        <f ca="1">IF($D88&gt;=DATE(2022,7,1),IFERROR(INDIRECT("'"&amp;TEXT($D88,"mmm")&amp;YEAR($D88)&amp;"'!"&amp;"D"&amp;VLOOKUP($C$14,parametros!$B$26:$C$33,2,0)-1+MATCH($G$14,parametros!$E$6:$E$10,0)),""),IFERROR(INDIRECT("'"&amp;TEXT($D88,"mmm")&amp;YEAR($D88)&amp;"'!"&amp;"D"&amp;VLOOKUP($C$14,parametros!$B$37:$C$41,2,0)-1+MATCH($G$14,parametros!$E$6:$E$10,0)),""))</f>
        <v/>
      </c>
      <c r="CA88" s="27" t="str">
        <f ca="1">IF($D88&gt;=DATE(2022,7,1),IFERROR(INDIRECT("'"&amp;TEXT($D88,"mmm")&amp;YEAR($D88)&amp;"'!"&amp;"E"&amp;VLOOKUP($C$14,parametros!$B$26:$C$33,2,0)-1+MATCH($G$14,parametros!$E$6:$E$10,0)),""),IFERROR(INDIRECT("'"&amp;TEXT($D88,"mmm")&amp;YEAR($D88)&amp;"'!"&amp;"E"&amp;VLOOKUP($C$14,parametros!$B$37:$C$41,2,0)-1+MATCH($G$14,parametros!$E$6:$E$10,0)),""))</f>
        <v/>
      </c>
      <c r="CB88" s="27" t="str">
        <f ca="1">IF($D88&gt;=DATE(2022,7,1),IFERROR(INDIRECT("'"&amp;TEXT($D88,"mmm")&amp;YEAR($D88)&amp;"'!"&amp;"F"&amp;VLOOKUP($C$14,parametros!$B$26:$C$33,2,0)-1+MATCH($G$14,parametros!$E$6:$E$10,0)),""),IFERROR(INDIRECT("'"&amp;TEXT($D88,"mmm")&amp;YEAR($D88)&amp;"'!"&amp;"F"&amp;VLOOKUP($C$14,parametros!$B$37:$C$41,2,0)-1+MATCH($G$14,parametros!$E$6:$E$10,0)),""))</f>
        <v/>
      </c>
      <c r="CC88" s="27" t="str">
        <f ca="1">IF($D88&gt;=DATE(2022,7,1),IFERROR(INDIRECT("'"&amp;TEXT($D88,"mmm")&amp;YEAR($D88)&amp;"'!"&amp;"G"&amp;VLOOKUP($C$14,parametros!$B$26:$C$33,2,0)-1+MATCH($G$14,parametros!$E$6:$E$10,0)),""),IFERROR(INDIRECT("'"&amp;TEXT($D88,"mmm")&amp;YEAR($D88)&amp;"'!"&amp;"G"&amp;VLOOKUP($C$14,parametros!$B$37:$C$41,2,0)-1+MATCH($G$14,parametros!$E$6:$E$10,0)),""))</f>
        <v/>
      </c>
      <c r="CD88" s="27" t="str">
        <f ca="1">IF($D88&gt;=DATE(2022,7,1),IFERROR(INDIRECT("'"&amp;TEXT($D88,"mmm")&amp;YEAR($D88)&amp;"'!"&amp;"H"&amp;VLOOKUP($C$14,parametros!$B$26:$C$33,2,0)-1+MATCH($G$14,parametros!$E$6:$E$10,0)),""),IFERROR(INDIRECT("'"&amp;TEXT($D88,"mmm")&amp;YEAR($D88)&amp;"'!"&amp;"H"&amp;VLOOKUP($C$14,parametros!$B$37:$C$41,2,0)-1+MATCH($G$14,parametros!$E$6:$E$10,0)),""))</f>
        <v/>
      </c>
      <c r="CE88" s="27" t="str">
        <f ca="1">IF($D88&gt;=DATE(2022,7,1),IFERROR(INDIRECT("'"&amp;TEXT($D88,"mmm")&amp;YEAR($D88)&amp;"'!"&amp;"I"&amp;VLOOKUP($C$14,parametros!$B$26:$C$33,2,0)-1+MATCH($G$14,parametros!$E$6:$E$10,0)),""),IFERROR(INDIRECT("'"&amp;TEXT($D88,"mmm")&amp;YEAR($D88)&amp;"'!"&amp;"I"&amp;VLOOKUP($C$14,parametros!$B$37:$C$41,2,0)-1+MATCH($G$14,parametros!$E$6:$E$10,0)),""))</f>
        <v/>
      </c>
      <c r="CF88" s="27" t="str">
        <f ca="1">IF($D88&gt;=DATE(2022,7,1),IFERROR(INDIRECT("'"&amp;TEXT($D88,"mmm")&amp;YEAR($D88)&amp;"'!"&amp;"J"&amp;VLOOKUP($C$14,parametros!$B$26:$C$33,2,0)-1+MATCH($G$14,parametros!$E$6:$E$10,0)),""),IFERROR(INDIRECT("'"&amp;TEXT($D88,"mmm")&amp;YEAR($D88)&amp;"'!"&amp;"J"&amp;VLOOKUP($C$14,parametros!$B$37:$C$41,2,0)-1+MATCH($G$14,parametros!$E$6:$E$10,0)),""))</f>
        <v/>
      </c>
      <c r="CG88" s="27" t="str">
        <f ca="1">IF($D88&gt;=DATE(2022,7,1),IFERROR(INDIRECT("'"&amp;TEXT($D88,"mmm")&amp;YEAR($D88)&amp;"'!"&amp;"K"&amp;VLOOKUP($C$14,parametros!$B$26:$C$33,2,0)-1+MATCH($G$14,parametros!$E$6:$E$10,0)),""),IFERROR(INDIRECT("'"&amp;TEXT($D88,"mmm")&amp;YEAR($D88)&amp;"'!"&amp;"K"&amp;VLOOKUP($C$14,parametros!$B$37:$C$41,2,0)-1+MATCH($G$14,parametros!$E$6:$E$10,0)),""))</f>
        <v/>
      </c>
      <c r="CH88" s="27" t="str">
        <f ca="1">IF($D88&gt;=DATE(2022,7,1),IFERROR(INDIRECT("'"&amp;TEXT($D88,"mmm")&amp;YEAR($D88)&amp;"'!"&amp;"L"&amp;VLOOKUP($C$14,parametros!$B$26:$C$33,2,0)-1+MATCH($G$14,parametros!$E$6:$E$10,0)),""),IFERROR(INDIRECT("'"&amp;TEXT($D88,"mmm")&amp;YEAR($D88)&amp;"'!"&amp;"L"&amp;VLOOKUP($C$14,parametros!$B$37:$C$41,2,0)-1+MATCH($G$14,parametros!$E$6:$E$10,0)),""))</f>
        <v/>
      </c>
      <c r="CI88" s="27" t="str">
        <f ca="1">IF($D88&gt;=DATE(2022,7,1),IFERROR(INDIRECT("'"&amp;TEXT($D88,"mmm")&amp;YEAR($D88)&amp;"'!"&amp;"M"&amp;VLOOKUP($C$14,parametros!$B$26:$C$33,2,0)-1+MATCH($G$14,parametros!$E$6:$E$10,0)),""),IFERROR(INDIRECT("'"&amp;TEXT($D88,"mmm")&amp;YEAR($D88)&amp;"'!"&amp;"M"&amp;VLOOKUP($C$14,parametros!$B$37:$C$41,2,0)-1+MATCH($G$14,parametros!$E$6:$E$10,0)),""))</f>
        <v/>
      </c>
      <c r="CJ88" s="27" t="str">
        <f ca="1">IF($D88&gt;=DATE(2022,7,1),IFERROR(INDIRECT("'"&amp;TEXT($D88,"mmm")&amp;YEAR($D88)&amp;"'!"&amp;"N"&amp;VLOOKUP($C$14,parametros!$B$26:$C$33,2,0)-1+MATCH($G$14,parametros!$E$6:$E$10,0)),""),IFERROR(INDIRECT("'"&amp;TEXT($D88,"mmm")&amp;YEAR($D88)&amp;"'!"&amp;"N"&amp;VLOOKUP($C$14,parametros!$B$37:$C$41,2,0)-1+MATCH($G$14,parametros!$E$6:$E$10,0)),""))</f>
        <v/>
      </c>
      <c r="CK88" s="51"/>
    </row>
    <row r="89" spans="4:89" ht="15.75" thickBot="1" x14ac:dyDescent="0.3">
      <c r="D89" s="25">
        <f t="shared" si="48"/>
        <v>48396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50"/>
      <c r="BX89" s="50"/>
      <c r="BY89" s="50"/>
      <c r="BZ89" s="27" t="str">
        <f ca="1">IF($D89&gt;=DATE(2022,7,1),IFERROR(INDIRECT("'"&amp;TEXT($D89,"mmm")&amp;YEAR($D89)&amp;"'!"&amp;"C"&amp;VLOOKUP($C$14,parametros!$B$26:$C$33,2,0)-1+MATCH($G$14,parametros!$E$6:$E$10,0)),""),IFERROR(INDIRECT("'"&amp;TEXT($D89,"mmm")&amp;YEAR($D89)&amp;"'!"&amp;"C"&amp;VLOOKUP($C$14,parametros!$B$37:$C$41,2,0)-1+MATCH($G$14,parametros!$E$6:$E$10,0)),""))</f>
        <v/>
      </c>
      <c r="CA89" s="27" t="str">
        <f ca="1">IF($D89&gt;=DATE(2022,7,1),IFERROR(INDIRECT("'"&amp;TEXT($D89,"mmm")&amp;YEAR($D89)&amp;"'!"&amp;"D"&amp;VLOOKUP($C$14,parametros!$B$26:$C$33,2,0)-1+MATCH($G$14,parametros!$E$6:$E$10,0)),""),IFERROR(INDIRECT("'"&amp;TEXT($D89,"mmm")&amp;YEAR($D89)&amp;"'!"&amp;"D"&amp;VLOOKUP($C$14,parametros!$B$37:$C$41,2,0)-1+MATCH($G$14,parametros!$E$6:$E$10,0)),""))</f>
        <v/>
      </c>
      <c r="CB89" s="27" t="str">
        <f ca="1">IF($D89&gt;=DATE(2022,7,1),IFERROR(INDIRECT("'"&amp;TEXT($D89,"mmm")&amp;YEAR($D89)&amp;"'!"&amp;"E"&amp;VLOOKUP($C$14,parametros!$B$26:$C$33,2,0)-1+MATCH($G$14,parametros!$E$6:$E$10,0)),""),IFERROR(INDIRECT("'"&amp;TEXT($D89,"mmm")&amp;YEAR($D89)&amp;"'!"&amp;"E"&amp;VLOOKUP($C$14,parametros!$B$37:$C$41,2,0)-1+MATCH($G$14,parametros!$E$6:$E$10,0)),""))</f>
        <v/>
      </c>
      <c r="CC89" s="27" t="str">
        <f ca="1">IF($D89&gt;=DATE(2022,7,1),IFERROR(INDIRECT("'"&amp;TEXT($D89,"mmm")&amp;YEAR($D89)&amp;"'!"&amp;"F"&amp;VLOOKUP($C$14,parametros!$B$26:$C$33,2,0)-1+MATCH($G$14,parametros!$E$6:$E$10,0)),""),IFERROR(INDIRECT("'"&amp;TEXT($D89,"mmm")&amp;YEAR($D89)&amp;"'!"&amp;"F"&amp;VLOOKUP($C$14,parametros!$B$37:$C$41,2,0)-1+MATCH($G$14,parametros!$E$6:$E$10,0)),""))</f>
        <v/>
      </c>
      <c r="CD89" s="27" t="str">
        <f ca="1">IF($D89&gt;=DATE(2022,7,1),IFERROR(INDIRECT("'"&amp;TEXT($D89,"mmm")&amp;YEAR($D89)&amp;"'!"&amp;"G"&amp;VLOOKUP($C$14,parametros!$B$26:$C$33,2,0)-1+MATCH($G$14,parametros!$E$6:$E$10,0)),""),IFERROR(INDIRECT("'"&amp;TEXT($D89,"mmm")&amp;YEAR($D89)&amp;"'!"&amp;"G"&amp;VLOOKUP($C$14,parametros!$B$37:$C$41,2,0)-1+MATCH($G$14,parametros!$E$6:$E$10,0)),""))</f>
        <v/>
      </c>
      <c r="CE89" s="27" t="str">
        <f ca="1">IF($D89&gt;=DATE(2022,7,1),IFERROR(INDIRECT("'"&amp;TEXT($D89,"mmm")&amp;YEAR($D89)&amp;"'!"&amp;"H"&amp;VLOOKUP($C$14,parametros!$B$26:$C$33,2,0)-1+MATCH($G$14,parametros!$E$6:$E$10,0)),""),IFERROR(INDIRECT("'"&amp;TEXT($D89,"mmm")&amp;YEAR($D89)&amp;"'!"&amp;"H"&amp;VLOOKUP($C$14,parametros!$B$37:$C$41,2,0)-1+MATCH($G$14,parametros!$E$6:$E$10,0)),""))</f>
        <v/>
      </c>
      <c r="CF89" s="27" t="str">
        <f ca="1">IF($D89&gt;=DATE(2022,7,1),IFERROR(INDIRECT("'"&amp;TEXT($D89,"mmm")&amp;YEAR($D89)&amp;"'!"&amp;"I"&amp;VLOOKUP($C$14,parametros!$B$26:$C$33,2,0)-1+MATCH($G$14,parametros!$E$6:$E$10,0)),""),IFERROR(INDIRECT("'"&amp;TEXT($D89,"mmm")&amp;YEAR($D89)&amp;"'!"&amp;"I"&amp;VLOOKUP($C$14,parametros!$B$37:$C$41,2,0)-1+MATCH($G$14,parametros!$E$6:$E$10,0)),""))</f>
        <v/>
      </c>
      <c r="CG89" s="27" t="str">
        <f ca="1">IF($D89&gt;=DATE(2022,7,1),IFERROR(INDIRECT("'"&amp;TEXT($D89,"mmm")&amp;YEAR($D89)&amp;"'!"&amp;"J"&amp;VLOOKUP($C$14,parametros!$B$26:$C$33,2,0)-1+MATCH($G$14,parametros!$E$6:$E$10,0)),""),IFERROR(INDIRECT("'"&amp;TEXT($D89,"mmm")&amp;YEAR($D89)&amp;"'!"&amp;"J"&amp;VLOOKUP($C$14,parametros!$B$37:$C$41,2,0)-1+MATCH($G$14,parametros!$E$6:$E$10,0)),""))</f>
        <v/>
      </c>
      <c r="CH89" s="27" t="str">
        <f ca="1">IF($D89&gt;=DATE(2022,7,1),IFERROR(INDIRECT("'"&amp;TEXT($D89,"mmm")&amp;YEAR($D89)&amp;"'!"&amp;"K"&amp;VLOOKUP($C$14,parametros!$B$26:$C$33,2,0)-1+MATCH($G$14,parametros!$E$6:$E$10,0)),""),IFERROR(INDIRECT("'"&amp;TEXT($D89,"mmm")&amp;YEAR($D89)&amp;"'!"&amp;"K"&amp;VLOOKUP($C$14,parametros!$B$37:$C$41,2,0)-1+MATCH($G$14,parametros!$E$6:$E$10,0)),""))</f>
        <v/>
      </c>
      <c r="CI89" s="27" t="str">
        <f ca="1">IF($D89&gt;=DATE(2022,7,1),IFERROR(INDIRECT("'"&amp;TEXT($D89,"mmm")&amp;YEAR($D89)&amp;"'!"&amp;"L"&amp;VLOOKUP($C$14,parametros!$B$26:$C$33,2,0)-1+MATCH($G$14,parametros!$E$6:$E$10,0)),""),IFERROR(INDIRECT("'"&amp;TEXT($D89,"mmm")&amp;YEAR($D89)&amp;"'!"&amp;"L"&amp;VLOOKUP($C$14,parametros!$B$37:$C$41,2,0)-1+MATCH($G$14,parametros!$E$6:$E$10,0)),""))</f>
        <v/>
      </c>
      <c r="CJ89" s="27" t="str">
        <f ca="1">IF($D89&gt;=DATE(2022,7,1),IFERROR(INDIRECT("'"&amp;TEXT($D89,"mmm")&amp;YEAR($D89)&amp;"'!"&amp;"M"&amp;VLOOKUP($C$14,parametros!$B$26:$C$33,2,0)-1+MATCH($G$14,parametros!$E$6:$E$10,0)),""),IFERROR(INDIRECT("'"&amp;TEXT($D89,"mmm")&amp;YEAR($D89)&amp;"'!"&amp;"M"&amp;VLOOKUP($C$14,parametros!$B$37:$C$41,2,0)-1+MATCH($G$14,parametros!$E$6:$E$10,0)),""))</f>
        <v/>
      </c>
      <c r="CK89" s="27" t="str">
        <f ca="1">IF($D89&gt;=DATE(2022,7,1),IFERROR(INDIRECT("'"&amp;TEXT($D89,"mmm")&amp;YEAR($D89)&amp;"'!"&amp;"N"&amp;VLOOKUP($C$14,parametros!$B$26:$C$33,2,0)-1+MATCH($G$14,parametros!$E$6:$E$10,0)),""),IFERROR(INDIRECT("'"&amp;TEXT($D89,"mmm")&amp;YEAR($D89)&amp;"'!"&amp;"N"&amp;VLOOKUP($C$14,parametros!$B$37:$C$41,2,0)-1+MATCH($G$14,parametros!$E$6:$E$10,0)),""))</f>
        <v/>
      </c>
    </row>
  </sheetData>
  <sheetProtection algorithmName="SHA-512" hashValue="t7OAV5pbDvA8vTJ+JhM/rwGGZJjS4Bfa8vU6asFOdADilTuPQqzDNGjEarrFxG5z+6yrJY0JxQDlIRvLhSRN8Q==" saltValue="QSzX/Z7J2IAmQFt99/mbTQ==" spinCount="100000" sheet="1" formatCells="0" autoFilter="0"/>
  <dataConsolidate/>
  <customSheetViews>
    <customSheetView guid="{9AF725CD-40AE-4355-A75E-AFD319006142}">
      <selection activeCell="F16" sqref="F16"/>
      <pageMargins left="0.511811024" right="0.511811024" top="0.78740157499999996" bottom="0.78740157499999996" header="0.31496062000000002" footer="0.31496062000000002"/>
    </customSheetView>
  </customSheetViews>
  <mergeCells count="11">
    <mergeCell ref="B8:G8"/>
    <mergeCell ref="C14:F14"/>
    <mergeCell ref="C15:D15"/>
    <mergeCell ref="C16:C22"/>
    <mergeCell ref="G14:H14"/>
    <mergeCell ref="E9:G9"/>
    <mergeCell ref="E10:G10"/>
    <mergeCell ref="E11:G11"/>
    <mergeCell ref="B9:D9"/>
    <mergeCell ref="B10:D10"/>
    <mergeCell ref="B11:D11"/>
  </mergeCells>
  <dataValidations count="2">
    <dataValidation type="list" allowBlank="1" showInputMessage="1" showErrorMessage="1" sqref="E10:G10" xr:uid="{00000000-0002-0000-0300-000000000000}">
      <formula1>_listastat</formula1>
    </dataValidation>
    <dataValidation type="list" allowBlank="1" showInputMessage="1" showErrorMessage="1" sqref="E11:G11" xr:uid="{00000000-0002-0000-03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CK15 D16:D89 C14:H14 AN58:AR58 BF42:CK42 BF50:CK50 AD82:AT82 AD74:AT77 AD88:AT88 AD83:AT83 AD90:CK113 AD89:AT89 AD86:AT86 AD73:AT73 BN57:CK57 AD58:AM58 BF41:CK41 BF43:CK43 BF44:CK44 BF45:CK45 BF46:CK46 BF47:CK47 BF48:CK48 BF49:CK49 BF51:CK51 BF52:CK52 BF53:CK53 BF54:CK54 BF55:CK55 BN56:CK56 AD59:AR59 AD60:AR60 AD61:AR61 AD62:AR62 AD63:AR63 AD64:AR64 AD65:AR65 AD66:AT66 AD67:AT67 AD68:AT68 AD69:AT69 AD70:AT70 AD71:AT71 AD72:AT72 AD78:AT78 AD79:AT79 AD80:AT80 AD81:AT81 AD84:AT84 AD85:AT85 AD87:AT87 AV74:BB75 AU87:BT87 AU85:BL85 AU84:BL84 AU81:BL81 AU80:BL80 CH79:CK79 AU79:BL79 CH78:CK78 AU78:BL78 CH77:CK77 CH76:CK76 BK76:BL76 BX74:CK74 BX73:CK73 BX72:CK72 AU72 BX71:CK71 AU71 BX70:CK70 AU70 BX69:CK69 AU69 BX68:CK68 AU68 BX67:CK67 AU67 BX66:CK66 AU66 BT65:CK65 BT64:CK64 BT63:CK63 BN62:CK62 BN61:CK61 BN60:CK60 BN59:CK59 BN58:CK58 AU73 AU86:BT86 AU89:BT89 AU83:BL83 AU88:BT88 BX75:CK75 BK77:BL77 AU74:AU77 AU82:BL82 AV76:BJ77 BU89:BV89 CH83:CK83 CI84:CK85 BN63:BS63 BN64:BS64 BN65:BS65 AV66:BB66 AV67:BB67 AV68:BB68 AV69:BB69 AV70:BB70 AV71:BB71 AV72:BB72 AV73:BB73 CH80:CK80 CH81:CK81 CH82:CK82 CH84 CH85 BU86:BV86 BU87:BV87 BU88:BV88 AU62:BM62 BW88:CK88 BW87:CK87 BW86:CK86 BM85:CG85 BM84:CG84 BM83:CG83 BM82:CG82 BM81:CG81 BM80:CG80 BC74:BW74 BC73:BW73 BC72:BW72 BC71:BW71 BC70:BW70 BC69:BW69 BC68:BW68 BC67:BW67 BC66:BW66 AU65:BM65 AU64:BM64 AU63:BM63 BW89:CK89 BM79:CG79 BM76:CG76 BM77:CG77 BC75:BW75 AU58:BM58 AU59:BM59 AU60:BM60 AU61:BM61 BM78:CG78 AD54:AH55 Y24 BD53:BE53 BD52:BE52 AD52:AH52 BD51:BE51 AD51:AH51 BD49:BE49 BD48:BE48 AD48:AG48 BD47:BE47 AD47:AG47 BD46:BE46 AD46:AG46 BB45:BE45 BB44:BE44 BB43:BE43 AT41:BE41 AD56:AM56 AD57:AM57 BD50:BE50 AD50:AG50 AD53:AH53 AT42:BE42 AD49:AG49 AH50 AQ57:AR57 AN56:AP57 AT43:BA43 AT44:BA44 AT45:BA45 AH46 AH47 AH48 AH49 BD54:BE54 BD55:BE55 AQ56:AR56 O39:X39 O38:X38 O37:X37 O36:X36 AJ32:AO32 AJ31:AO31 AJ30:AO30 AJ29:AO29 AJ28:AO28 AJ27:AO27 AJ26:AO26 O40:X40 AJ33:AO33 AJ34:AO34 AJ35:AO35 Y23 X23 S18:V18 G19 T19:V19 G20:H20 U20:V20 G21:I21 V21 G22:J22 G23:K23 G24:L24 G25:M25 AP35 AP34 E33:N33 E32:N32 E31:N31 E30:N30 E29:N29 E28:N28 E27:N27 E26:N26 Z25:AG25 E25:F25 E24:F24 E23:F23 W22:X22 E22:F22 W21:X21 E21:F21 W20:X20 E20:F20 W19:X19 E19:F19 W18:X18 E18:F18 R17:X17 E17 Q16:X16 E34:N34 O33:AI33 E39:N39 O34:AI34 E16:P16 Y16:BE16 F17:Q17 Y17:BE17 G18:R18 Y18:BE18 H19:S19 Y19:BE19 I20:T20 Y20:BE20 J21:U21 Y21:BE21 K22:V22 Y22:BE22 L23:W23 M24:X24 N25:Y25 AH25:BE25 O26:AI26 O27:AI27 O28:AI28 O29:AI29 O30:AI30 O31:AI31 O32:AI32 AQ34:BE34 E35:AI35 AQ35:BE35 Z23:BE23 AP33:BE33 E41:AS41 E40:N40 Y40:BE40 AP26:BE26 AP27:BE27 AP28:BE28 AP29:BE29 AP30:BE30 AP31:BE31 AP32:BE32 E36:N36 Y36:BE36 E37:N37 Y37:BE37 E38:N38 Y38:BE38 Y39:BE39 E57:AC57 E56:AC56 AS56:BE56 E55:AC55 E54:AC54 E52:AC52 E49:AC49 AI49:BC49 E48:AC48 AI48:BC48 E47:AC47 AI47:BC47 E46:AC46 AI46:BC46 E45:AS45 E44:AS44 E43:AS43 AS57:BE57 E50:AC50 AI50:BC50 E42:AS42 E53:AC53 AI53:BC53 E51:AC51 AI51:BC51 AI52:BC52 Z24:BE24 AI55:BC55 AI54:BC5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parametros!$B$26:$B$33</xm:f>
          </x14:formula1>
          <xm:sqref>E9:G9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43374</v>
      </c>
      <c r="C10" s="3"/>
    </row>
    <row r="11" spans="1:6" ht="15.75" x14ac:dyDescent="0.25">
      <c r="A11" s="1" t="s">
        <v>0</v>
      </c>
      <c r="B11" s="2">
        <v>43374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1456584.42</v>
      </c>
      <c r="D15" s="11">
        <v>1558078.375</v>
      </c>
      <c r="E15" s="11">
        <v>1681925.18</v>
      </c>
      <c r="F15" s="11">
        <v>1800876.9</v>
      </c>
    </row>
    <row r="16" spans="1:6" x14ac:dyDescent="0.25">
      <c r="A16" s="95"/>
      <c r="B16" s="12" t="s">
        <v>4</v>
      </c>
      <c r="C16" s="13">
        <v>1459414.083606557</v>
      </c>
      <c r="D16" s="13">
        <v>1559068.2237499999</v>
      </c>
      <c r="E16" s="13">
        <v>1675863.6874468089</v>
      </c>
      <c r="F16" s="13">
        <v>1799122.985581395</v>
      </c>
    </row>
    <row r="17" spans="1:6" x14ac:dyDescent="0.25">
      <c r="A17" s="95"/>
      <c r="B17" s="12" t="s">
        <v>5</v>
      </c>
      <c r="C17" s="13">
        <v>23150.644737462229</v>
      </c>
      <c r="D17" s="13">
        <v>36536.99406919942</v>
      </c>
      <c r="E17" s="13">
        <v>54870.703968381691</v>
      </c>
      <c r="F17" s="13">
        <v>56743.049865173823</v>
      </c>
    </row>
    <row r="18" spans="1:6" x14ac:dyDescent="0.25">
      <c r="A18" s="95"/>
      <c r="B18" s="12" t="s">
        <v>9</v>
      </c>
      <c r="C18" s="13">
        <v>1390942</v>
      </c>
      <c r="D18" s="13">
        <v>1475222.62</v>
      </c>
      <c r="E18" s="13">
        <v>1519480.35</v>
      </c>
      <c r="F18" s="13">
        <v>1690188</v>
      </c>
    </row>
    <row r="19" spans="1:6" x14ac:dyDescent="0.25">
      <c r="A19" s="95"/>
      <c r="B19" s="12" t="s">
        <v>10</v>
      </c>
      <c r="C19" s="13">
        <v>1511838</v>
      </c>
      <c r="D19" s="13">
        <v>1620999</v>
      </c>
      <c r="E19" s="13">
        <v>1839065</v>
      </c>
      <c r="F19" s="13">
        <v>1953448</v>
      </c>
    </row>
    <row r="20" spans="1:6" ht="15" customHeight="1" x14ac:dyDescent="0.25">
      <c r="A20" s="86" t="s">
        <v>6</v>
      </c>
      <c r="B20" s="5" t="s">
        <v>3</v>
      </c>
      <c r="C20" s="14">
        <v>1223658.3149999999</v>
      </c>
      <c r="D20" s="14">
        <v>1311593.19</v>
      </c>
      <c r="E20" s="14">
        <v>1407545.5</v>
      </c>
      <c r="F20" s="14">
        <v>1515598.335</v>
      </c>
    </row>
    <row r="21" spans="1:6" x14ac:dyDescent="0.25">
      <c r="A21" s="86"/>
      <c r="B21" s="5" t="s">
        <v>4</v>
      </c>
      <c r="C21" s="14">
        <v>1224969.4945312501</v>
      </c>
      <c r="D21" s="14">
        <v>1312004.6964406781</v>
      </c>
      <c r="E21" s="14">
        <v>1407926.3614000001</v>
      </c>
      <c r="F21" s="14">
        <v>1510390.8070833341</v>
      </c>
    </row>
    <row r="22" spans="1:6" x14ac:dyDescent="0.25">
      <c r="A22" s="86"/>
      <c r="B22" s="5" t="s">
        <v>5</v>
      </c>
      <c r="C22" s="14">
        <v>12024.33852039271</v>
      </c>
      <c r="D22" s="14">
        <v>30898.412132582569</v>
      </c>
      <c r="E22" s="14">
        <v>42443.663737879542</v>
      </c>
      <c r="F22" s="14">
        <v>56346.171284411343</v>
      </c>
    </row>
    <row r="23" spans="1:6" x14ac:dyDescent="0.25">
      <c r="A23" s="86"/>
      <c r="B23" s="5" t="s">
        <v>9</v>
      </c>
      <c r="C23" s="14">
        <v>1181000</v>
      </c>
      <c r="D23" s="14">
        <v>1227084</v>
      </c>
      <c r="E23" s="14">
        <v>1308072</v>
      </c>
      <c r="F23" s="14">
        <v>1348862.7</v>
      </c>
    </row>
    <row r="24" spans="1:6" x14ac:dyDescent="0.25">
      <c r="A24" s="86"/>
      <c r="B24" s="5" t="s">
        <v>10</v>
      </c>
      <c r="C24" s="14">
        <v>1255157</v>
      </c>
      <c r="D24" s="14">
        <v>1397013.9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1362538.2350000001</v>
      </c>
      <c r="D25" s="12">
        <v>1427033</v>
      </c>
      <c r="E25" s="12">
        <v>1481536.7</v>
      </c>
      <c r="F25" s="12">
        <v>1542019</v>
      </c>
    </row>
    <row r="26" spans="1:6" x14ac:dyDescent="0.25">
      <c r="A26" s="95"/>
      <c r="B26" s="4" t="s">
        <v>4</v>
      </c>
      <c r="C26" s="12">
        <v>1359289.3460937501</v>
      </c>
      <c r="D26" s="12">
        <v>1425876.4657627121</v>
      </c>
      <c r="E26" s="12">
        <v>1482531.5024000001</v>
      </c>
      <c r="F26" s="12">
        <v>1545071.8165957441</v>
      </c>
    </row>
    <row r="27" spans="1:6" x14ac:dyDescent="0.25">
      <c r="A27" s="95"/>
      <c r="B27" s="4" t="s">
        <v>5</v>
      </c>
      <c r="C27" s="12">
        <v>15643.49829462826</v>
      </c>
      <c r="D27" s="12">
        <v>22378.08023848696</v>
      </c>
      <c r="E27" s="12">
        <v>34691.896699903511</v>
      </c>
      <c r="F27" s="12">
        <v>53547.832684943824</v>
      </c>
    </row>
    <row r="28" spans="1:6" x14ac:dyDescent="0.25">
      <c r="A28" s="95"/>
      <c r="B28" s="4" t="s">
        <v>9</v>
      </c>
      <c r="C28" s="12">
        <v>1295261.6499999999</v>
      </c>
      <c r="D28" s="12">
        <v>1350893</v>
      </c>
      <c r="E28" s="12">
        <v>1396756</v>
      </c>
      <c r="F28" s="12">
        <v>1383410.71</v>
      </c>
    </row>
    <row r="29" spans="1:6" x14ac:dyDescent="0.25">
      <c r="A29" s="95"/>
      <c r="B29" s="4" t="s">
        <v>10</v>
      </c>
      <c r="C29" s="12">
        <v>1395179</v>
      </c>
      <c r="D29" s="12">
        <v>1488095.95</v>
      </c>
      <c r="E29" s="12">
        <v>1580679.19</v>
      </c>
      <c r="F29" s="12">
        <v>1676382.11</v>
      </c>
    </row>
    <row r="30" spans="1:6" ht="15" customHeight="1" x14ac:dyDescent="0.25">
      <c r="A30" s="96" t="s">
        <v>8</v>
      </c>
      <c r="B30" s="5" t="s">
        <v>3</v>
      </c>
      <c r="C30" s="14">
        <v>-137259.85</v>
      </c>
      <c r="D30" s="14">
        <v>-117772.5</v>
      </c>
      <c r="E30" s="14">
        <v>-78849</v>
      </c>
      <c r="F30" s="14">
        <v>-35186</v>
      </c>
    </row>
    <row r="31" spans="1:6" x14ac:dyDescent="0.25">
      <c r="A31" s="96"/>
      <c r="B31" s="5" t="s">
        <v>4</v>
      </c>
      <c r="C31" s="14">
        <v>-136174.32500000001</v>
      </c>
      <c r="D31" s="14">
        <v>-115202.2050819672</v>
      </c>
      <c r="E31" s="14">
        <v>-73832.711320754723</v>
      </c>
      <c r="F31" s="14">
        <v>-36584.323061224488</v>
      </c>
    </row>
    <row r="32" spans="1:6" x14ac:dyDescent="0.25">
      <c r="A32" s="96"/>
      <c r="B32" s="5" t="s">
        <v>5</v>
      </c>
      <c r="C32" s="14">
        <v>13758.71470790397</v>
      </c>
      <c r="D32" s="14">
        <v>22795.87575342023</v>
      </c>
      <c r="E32" s="14">
        <v>36212.139441888292</v>
      </c>
      <c r="F32" s="14">
        <v>43306.627300014203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-30498.06</v>
      </c>
      <c r="E34" s="14">
        <v>31300.13</v>
      </c>
      <c r="F34" s="14">
        <v>100290.51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78.650000000000006</v>
      </c>
      <c r="E35" s="12">
        <v>81</v>
      </c>
      <c r="F35" s="12">
        <v>82.5</v>
      </c>
    </row>
    <row r="36" spans="1:14" x14ac:dyDescent="0.25">
      <c r="A36" s="97"/>
      <c r="B36" s="4" t="s">
        <v>4</v>
      </c>
      <c r="C36" s="12">
        <v>76.78</v>
      </c>
      <c r="D36" s="12">
        <v>78.696393442622977</v>
      </c>
      <c r="E36" s="12">
        <v>81.032264150943377</v>
      </c>
      <c r="F36" s="12">
        <v>82.808399999999978</v>
      </c>
    </row>
    <row r="37" spans="1:14" x14ac:dyDescent="0.25">
      <c r="A37" s="97"/>
      <c r="B37" s="4" t="s">
        <v>5</v>
      </c>
      <c r="C37" s="12">
        <v>1.2150550317408439</v>
      </c>
      <c r="D37" s="12">
        <v>1.686330367777801</v>
      </c>
      <c r="E37" s="12">
        <v>2.9102779681603188</v>
      </c>
      <c r="F37" s="12">
        <v>3.2614222263876691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74.08</v>
      </c>
      <c r="F38" s="12">
        <v>76.87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85.4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43374</v>
      </c>
      <c r="D43" s="9">
        <v>43405</v>
      </c>
      <c r="E43" s="9">
        <v>43435</v>
      </c>
      <c r="F43" s="9">
        <v>43466</v>
      </c>
      <c r="G43" s="9">
        <v>43497</v>
      </c>
      <c r="H43" s="9">
        <v>43525</v>
      </c>
      <c r="I43" s="9">
        <v>43556</v>
      </c>
      <c r="J43" s="9">
        <v>43586</v>
      </c>
      <c r="K43" s="9">
        <v>43617</v>
      </c>
      <c r="L43" s="9">
        <v>43647</v>
      </c>
      <c r="M43" s="9">
        <v>43678</v>
      </c>
      <c r="N43" s="9">
        <v>43709</v>
      </c>
    </row>
    <row r="44" spans="1:14" ht="15" customHeight="1" x14ac:dyDescent="0.25">
      <c r="A44" s="94" t="s">
        <v>11</v>
      </c>
      <c r="B44" s="4" t="s">
        <v>3</v>
      </c>
      <c r="C44" s="16">
        <v>127109.36500000001</v>
      </c>
      <c r="D44" s="16">
        <v>118525</v>
      </c>
      <c r="E44" s="16">
        <v>145410.56</v>
      </c>
      <c r="F44" s="16">
        <v>159035.93</v>
      </c>
      <c r="G44" s="16">
        <v>111958.5</v>
      </c>
      <c r="H44" s="16">
        <v>115521</v>
      </c>
      <c r="I44" s="16">
        <v>140732.5</v>
      </c>
      <c r="J44" s="16">
        <v>116386.41</v>
      </c>
      <c r="K44" s="16">
        <v>118873.5</v>
      </c>
      <c r="L44" s="16">
        <v>129907</v>
      </c>
      <c r="M44" s="16">
        <v>119238</v>
      </c>
      <c r="N44" s="16">
        <v>119027.5</v>
      </c>
    </row>
    <row r="45" spans="1:14" x14ac:dyDescent="0.25">
      <c r="A45" s="95"/>
      <c r="B45" s="4" t="s">
        <v>4</v>
      </c>
      <c r="C45" s="16">
        <v>127118.0853571429</v>
      </c>
      <c r="D45" s="16">
        <v>118608.6303508772</v>
      </c>
      <c r="E45" s="16">
        <v>145895.1867272727</v>
      </c>
      <c r="F45" s="16">
        <v>159032.95739130431</v>
      </c>
      <c r="G45" s="16">
        <v>111560.27499999999</v>
      </c>
      <c r="H45" s="16">
        <v>116030.8777777778</v>
      </c>
      <c r="I45" s="16">
        <v>141266.7530434783</v>
      </c>
      <c r="J45" s="16">
        <v>116825.7453333333</v>
      </c>
      <c r="K45" s="16">
        <v>119385.317826087</v>
      </c>
      <c r="L45" s="16">
        <v>131556.17600000001</v>
      </c>
      <c r="M45" s="16">
        <v>118789.81863636361</v>
      </c>
      <c r="N45" s="16">
        <v>119895.8014285714</v>
      </c>
    </row>
    <row r="46" spans="1:14" x14ac:dyDescent="0.25">
      <c r="A46" s="95"/>
      <c r="B46" s="4" t="s">
        <v>5</v>
      </c>
      <c r="C46" s="16">
        <v>4678.0654678329129</v>
      </c>
      <c r="D46" s="16">
        <v>5435.4004692912285</v>
      </c>
      <c r="E46" s="16">
        <v>5768.8053910281833</v>
      </c>
      <c r="F46" s="16">
        <v>7381.7576623819914</v>
      </c>
      <c r="G46" s="16">
        <v>2971.0180686577301</v>
      </c>
      <c r="H46" s="16">
        <v>3590.9412630552929</v>
      </c>
      <c r="I46" s="16">
        <v>5883.7946923754953</v>
      </c>
      <c r="J46" s="16">
        <v>4245.1403857954829</v>
      </c>
      <c r="K46" s="16">
        <v>4719.2960551717433</v>
      </c>
      <c r="L46" s="16">
        <v>6032.0666479993724</v>
      </c>
      <c r="M46" s="16">
        <v>4082.8497553858001</v>
      </c>
      <c r="N46" s="16">
        <v>5607.4949054042399</v>
      </c>
    </row>
    <row r="47" spans="1:14" ht="15" customHeight="1" x14ac:dyDescent="0.25">
      <c r="A47" s="95"/>
      <c r="B47" s="4" t="s">
        <v>9</v>
      </c>
      <c r="C47" s="16">
        <v>115773</v>
      </c>
      <c r="D47" s="16">
        <v>105000</v>
      </c>
      <c r="E47" s="16">
        <v>130707</v>
      </c>
      <c r="F47" s="16">
        <v>142460</v>
      </c>
      <c r="G47" s="16">
        <v>105552</v>
      </c>
      <c r="H47" s="16">
        <v>108425</v>
      </c>
      <c r="I47" s="16">
        <v>130573.69</v>
      </c>
      <c r="J47" s="16">
        <v>110332</v>
      </c>
      <c r="K47" s="16">
        <v>105358.04</v>
      </c>
      <c r="L47" s="16">
        <v>120501.81</v>
      </c>
      <c r="M47" s="16">
        <v>110783</v>
      </c>
      <c r="N47" s="16">
        <v>108636</v>
      </c>
    </row>
    <row r="48" spans="1:14" x14ac:dyDescent="0.25">
      <c r="A48" s="95"/>
      <c r="B48" s="4" t="s">
        <v>10</v>
      </c>
      <c r="C48" s="16">
        <v>137800</v>
      </c>
      <c r="D48" s="16">
        <v>133800</v>
      </c>
      <c r="E48" s="16">
        <v>161633.64000000001</v>
      </c>
      <c r="F48" s="16">
        <v>177469</v>
      </c>
      <c r="G48" s="16">
        <v>118076</v>
      </c>
      <c r="H48" s="16">
        <v>128137</v>
      </c>
      <c r="I48" s="16">
        <v>158504</v>
      </c>
      <c r="J48" s="16">
        <v>129857</v>
      </c>
      <c r="K48" s="16">
        <v>133449</v>
      </c>
      <c r="L48" s="16">
        <v>146893</v>
      </c>
      <c r="M48" s="16">
        <v>128715.34</v>
      </c>
      <c r="N48" s="16">
        <v>136777.20000000001</v>
      </c>
    </row>
    <row r="49" spans="1:14" ht="15" customHeight="1" x14ac:dyDescent="0.25">
      <c r="A49" s="86" t="s">
        <v>6</v>
      </c>
      <c r="B49" s="5" t="s">
        <v>3</v>
      </c>
      <c r="C49" s="17">
        <v>108578</v>
      </c>
      <c r="D49" s="17">
        <v>97897</v>
      </c>
      <c r="E49" s="17">
        <v>122895.62</v>
      </c>
      <c r="F49" s="17">
        <v>140315</v>
      </c>
      <c r="G49" s="17">
        <v>84876</v>
      </c>
      <c r="H49" s="17">
        <v>98599.43</v>
      </c>
      <c r="I49" s="17">
        <v>125788.46</v>
      </c>
      <c r="J49" s="17">
        <v>93716.5</v>
      </c>
      <c r="K49" s="17">
        <v>99373.119999999995</v>
      </c>
      <c r="L49" s="17">
        <v>110995.45</v>
      </c>
      <c r="M49" s="17">
        <v>97835.81</v>
      </c>
      <c r="N49" s="17">
        <v>102338.6</v>
      </c>
    </row>
    <row r="50" spans="1:14" x14ac:dyDescent="0.25">
      <c r="A50" s="86"/>
      <c r="B50" s="5" t="s">
        <v>4</v>
      </c>
      <c r="C50" s="17">
        <v>108809.74947368421</v>
      </c>
      <c r="D50" s="17">
        <v>98422.364827586207</v>
      </c>
      <c r="E50" s="17">
        <v>123093.7825</v>
      </c>
      <c r="F50" s="17">
        <v>138866.8906521739</v>
      </c>
      <c r="G50" s="17">
        <v>85607.048888888894</v>
      </c>
      <c r="H50" s="17">
        <v>99219.37088888888</v>
      </c>
      <c r="I50" s="17">
        <v>126106.0056521739</v>
      </c>
      <c r="J50" s="17">
        <v>93881.262500000012</v>
      </c>
      <c r="K50" s="17">
        <v>98762.338666666677</v>
      </c>
      <c r="L50" s="17">
        <v>111583.1427272727</v>
      </c>
      <c r="M50" s="17">
        <v>99285.383636363651</v>
      </c>
      <c r="N50" s="17">
        <v>102819.58</v>
      </c>
    </row>
    <row r="51" spans="1:14" x14ac:dyDescent="0.25">
      <c r="A51" s="86"/>
      <c r="B51" s="5" t="s">
        <v>5</v>
      </c>
      <c r="C51" s="17">
        <v>3954.003269343626</v>
      </c>
      <c r="D51" s="17">
        <v>5289.3805120210664</v>
      </c>
      <c r="E51" s="17">
        <v>5926.6582274003122</v>
      </c>
      <c r="F51" s="17">
        <v>8308.3290287182172</v>
      </c>
      <c r="G51" s="17">
        <v>4749.7670315989863</v>
      </c>
      <c r="H51" s="17">
        <v>3948.0333019871032</v>
      </c>
      <c r="I51" s="17">
        <v>5890.7479182364714</v>
      </c>
      <c r="J51" s="17">
        <v>3606.0892068898002</v>
      </c>
      <c r="K51" s="17">
        <v>4429.8547613502278</v>
      </c>
      <c r="L51" s="17">
        <v>6425.9568563322564</v>
      </c>
      <c r="M51" s="17">
        <v>5550.0824485847734</v>
      </c>
      <c r="N51" s="17">
        <v>4551.1948677819692</v>
      </c>
    </row>
    <row r="52" spans="1:14" ht="15" customHeight="1" x14ac:dyDescent="0.25">
      <c r="A52" s="86"/>
      <c r="B52" s="5" t="s">
        <v>9</v>
      </c>
      <c r="C52" s="17">
        <v>99344.1</v>
      </c>
      <c r="D52" s="17">
        <v>82931</v>
      </c>
      <c r="E52" s="17">
        <v>105571.88</v>
      </c>
      <c r="F52" s="17">
        <v>119407</v>
      </c>
      <c r="G52" s="17">
        <v>77843</v>
      </c>
      <c r="H52" s="17">
        <v>89993</v>
      </c>
      <c r="I52" s="17">
        <v>111870</v>
      </c>
      <c r="J52" s="17">
        <v>86915</v>
      </c>
      <c r="K52" s="17">
        <v>88347</v>
      </c>
      <c r="L52" s="17">
        <v>99000</v>
      </c>
      <c r="M52" s="17">
        <v>91004.99</v>
      </c>
      <c r="N52" s="17">
        <v>91109</v>
      </c>
    </row>
    <row r="53" spans="1:14" x14ac:dyDescent="0.25">
      <c r="A53" s="86"/>
      <c r="B53" s="5" t="s">
        <v>10</v>
      </c>
      <c r="C53" s="17">
        <v>120427</v>
      </c>
      <c r="D53" s="17">
        <v>109025.64</v>
      </c>
      <c r="E53" s="17">
        <v>139167</v>
      </c>
      <c r="F53" s="17">
        <v>156770</v>
      </c>
      <c r="G53" s="17">
        <v>102348</v>
      </c>
      <c r="H53" s="17">
        <v>108123.78</v>
      </c>
      <c r="I53" s="17">
        <v>142055</v>
      </c>
      <c r="J53" s="17">
        <v>101860.3</v>
      </c>
      <c r="K53" s="17">
        <v>109097</v>
      </c>
      <c r="L53" s="17">
        <v>130035</v>
      </c>
      <c r="M53" s="17">
        <v>119982.37</v>
      </c>
      <c r="N53" s="17">
        <v>113443.68</v>
      </c>
    </row>
    <row r="54" spans="1:14" ht="15" customHeight="1" x14ac:dyDescent="0.25">
      <c r="A54" s="95" t="s">
        <v>7</v>
      </c>
      <c r="B54" s="4" t="s">
        <v>3</v>
      </c>
      <c r="C54" s="16">
        <v>106908.81</v>
      </c>
      <c r="D54" s="16">
        <v>114499.43</v>
      </c>
      <c r="E54" s="16">
        <v>157500</v>
      </c>
      <c r="F54" s="16">
        <v>112887</v>
      </c>
      <c r="G54" s="16">
        <v>103980.5</v>
      </c>
      <c r="H54" s="16">
        <v>116060.71</v>
      </c>
      <c r="I54" s="16">
        <v>116643</v>
      </c>
      <c r="J54" s="16">
        <v>109389</v>
      </c>
      <c r="K54" s="16">
        <v>110667.2</v>
      </c>
      <c r="L54" s="16">
        <v>119897</v>
      </c>
      <c r="M54" s="16">
        <v>114476</v>
      </c>
      <c r="N54" s="16">
        <v>125045.51</v>
      </c>
    </row>
    <row r="55" spans="1:14" x14ac:dyDescent="0.25">
      <c r="A55" s="95"/>
      <c r="B55" s="4" t="s">
        <v>4</v>
      </c>
      <c r="C55" s="16">
        <v>107826.47145454551</v>
      </c>
      <c r="D55" s="16">
        <v>114980.5552727273</v>
      </c>
      <c r="E55" s="16">
        <v>155768.710754717</v>
      </c>
      <c r="F55" s="16">
        <v>113019.7486666667</v>
      </c>
      <c r="G55" s="16">
        <v>104067.5468181818</v>
      </c>
      <c r="H55" s="16">
        <v>115464.19133333331</v>
      </c>
      <c r="I55" s="16">
        <v>115143.5895555555</v>
      </c>
      <c r="J55" s="16">
        <v>109618.8851111111</v>
      </c>
      <c r="K55" s="16">
        <v>111337.4175555556</v>
      </c>
      <c r="L55" s="16">
        <v>120919.9523255814</v>
      </c>
      <c r="M55" s="16">
        <v>114959.7948837209</v>
      </c>
      <c r="N55" s="16">
        <v>124186.48121951221</v>
      </c>
    </row>
    <row r="56" spans="1:14" x14ac:dyDescent="0.25">
      <c r="A56" s="95"/>
      <c r="B56" s="4" t="s">
        <v>5</v>
      </c>
      <c r="C56" s="16">
        <v>3857.4024015936011</v>
      </c>
      <c r="D56" s="16">
        <v>3485.5795910738561</v>
      </c>
      <c r="E56" s="16">
        <v>8600.6521132561338</v>
      </c>
      <c r="F56" s="16">
        <v>4299.8218935215536</v>
      </c>
      <c r="G56" s="16">
        <v>2573.2679808339062</v>
      </c>
      <c r="H56" s="16">
        <v>4359.2683926807522</v>
      </c>
      <c r="I56" s="16">
        <v>4960.1522935197136</v>
      </c>
      <c r="J56" s="16">
        <v>4059.1637569928898</v>
      </c>
      <c r="K56" s="16">
        <v>4243.5077286759542</v>
      </c>
      <c r="L56" s="16">
        <v>3732.480307697128</v>
      </c>
      <c r="M56" s="16">
        <v>2748.945630124023</v>
      </c>
      <c r="N56" s="16">
        <v>5281.9121252933564</v>
      </c>
    </row>
    <row r="57" spans="1:14" ht="15" customHeight="1" x14ac:dyDescent="0.25">
      <c r="A57" s="95"/>
      <c r="B57" s="4" t="s">
        <v>9</v>
      </c>
      <c r="C57" s="16">
        <v>97963.86</v>
      </c>
      <c r="D57" s="16">
        <v>107182</v>
      </c>
      <c r="E57" s="16">
        <v>129089</v>
      </c>
      <c r="F57" s="16">
        <v>105262.14</v>
      </c>
      <c r="G57" s="16">
        <v>97624.6</v>
      </c>
      <c r="H57" s="16">
        <v>103737</v>
      </c>
      <c r="I57" s="16">
        <v>106450.72</v>
      </c>
      <c r="J57" s="16">
        <v>99190</v>
      </c>
      <c r="K57" s="16">
        <v>102465</v>
      </c>
      <c r="L57" s="16">
        <v>113821.94</v>
      </c>
      <c r="M57" s="16">
        <v>110011</v>
      </c>
      <c r="N57" s="16">
        <v>106883</v>
      </c>
    </row>
    <row r="58" spans="1:14" x14ac:dyDescent="0.25">
      <c r="A58" s="95"/>
      <c r="B58" s="4" t="s">
        <v>10</v>
      </c>
      <c r="C58" s="16">
        <v>119420</v>
      </c>
      <c r="D58" s="16">
        <v>122343</v>
      </c>
      <c r="E58" s="16">
        <v>174505</v>
      </c>
      <c r="F58" s="16">
        <v>124485</v>
      </c>
      <c r="G58" s="16">
        <v>109740</v>
      </c>
      <c r="H58" s="16">
        <v>122809.17</v>
      </c>
      <c r="I58" s="16">
        <v>126478</v>
      </c>
      <c r="J58" s="16">
        <v>121152</v>
      </c>
      <c r="K58" s="16">
        <v>124050.42</v>
      </c>
      <c r="L58" s="16">
        <v>131819</v>
      </c>
      <c r="M58" s="16">
        <v>123116</v>
      </c>
      <c r="N58" s="16">
        <v>132000</v>
      </c>
    </row>
    <row r="59" spans="1:14" ht="15" customHeight="1" x14ac:dyDescent="0.25">
      <c r="A59" s="86" t="s">
        <v>8</v>
      </c>
      <c r="B59" s="5" t="s">
        <v>3</v>
      </c>
      <c r="C59" s="17">
        <v>977</v>
      </c>
      <c r="D59" s="17">
        <v>-18316.55</v>
      </c>
      <c r="E59" s="17">
        <v>-34044</v>
      </c>
      <c r="F59" s="17">
        <v>26991</v>
      </c>
      <c r="G59" s="17">
        <v>-18537.54</v>
      </c>
      <c r="H59" s="17">
        <v>-16889.695</v>
      </c>
      <c r="I59" s="17">
        <v>10936.35</v>
      </c>
      <c r="J59" s="17">
        <v>-15127</v>
      </c>
      <c r="K59" s="17">
        <v>-12302.1</v>
      </c>
      <c r="L59" s="17">
        <v>-9017.4</v>
      </c>
      <c r="M59" s="17">
        <v>-17563</v>
      </c>
      <c r="N59" s="17">
        <v>-21944.855</v>
      </c>
    </row>
    <row r="60" spans="1:14" x14ac:dyDescent="0.25">
      <c r="A60" s="86"/>
      <c r="B60" s="5" t="s">
        <v>4</v>
      </c>
      <c r="C60" s="17">
        <v>809.23854545454537</v>
      </c>
      <c r="D60" s="17">
        <v>-16581.415892857141</v>
      </c>
      <c r="E60" s="17">
        <v>-33417.146037735853</v>
      </c>
      <c r="F60" s="17">
        <v>25497.79111111111</v>
      </c>
      <c r="G60" s="17">
        <v>-17925.87266666667</v>
      </c>
      <c r="H60" s="17">
        <v>-16386.636590909089</v>
      </c>
      <c r="I60" s="17">
        <v>10679.187727272731</v>
      </c>
      <c r="J60" s="17">
        <v>-15220.863409090911</v>
      </c>
      <c r="K60" s="17">
        <v>-11739.101111111109</v>
      </c>
      <c r="L60" s="17">
        <v>-8714.0474418604645</v>
      </c>
      <c r="M60" s="17">
        <v>-15827.8176744186</v>
      </c>
      <c r="N60" s="17">
        <v>-20632.85999999999</v>
      </c>
    </row>
    <row r="61" spans="1:14" x14ac:dyDescent="0.25">
      <c r="A61" s="86"/>
      <c r="B61" s="5" t="s">
        <v>5</v>
      </c>
      <c r="C61" s="17">
        <v>5801.3591761970738</v>
      </c>
      <c r="D61" s="17">
        <v>7176.3136797755524</v>
      </c>
      <c r="E61" s="17">
        <v>7455.2948587149813</v>
      </c>
      <c r="F61" s="17">
        <v>11221.48619407029</v>
      </c>
      <c r="G61" s="17">
        <v>5861.0480179422293</v>
      </c>
      <c r="H61" s="17">
        <v>6441.6636002222003</v>
      </c>
      <c r="I61" s="17">
        <v>5811.2537035739288</v>
      </c>
      <c r="J61" s="17">
        <v>5933.0087928132834</v>
      </c>
      <c r="K61" s="17">
        <v>6666.8691557405446</v>
      </c>
      <c r="L61" s="17">
        <v>6863.7157419915293</v>
      </c>
      <c r="M61" s="17">
        <v>5937.6338761564066</v>
      </c>
      <c r="N61" s="17">
        <v>7708.5941999534589</v>
      </c>
    </row>
    <row r="62" spans="1:14" x14ac:dyDescent="0.25">
      <c r="A62" s="86"/>
      <c r="B62" s="5" t="s">
        <v>9</v>
      </c>
      <c r="C62" s="17">
        <v>-13346</v>
      </c>
      <c r="D62" s="17">
        <v>-31731</v>
      </c>
      <c r="E62" s="17">
        <v>-48440</v>
      </c>
      <c r="F62" s="17">
        <v>4113.25</v>
      </c>
      <c r="G62" s="17">
        <v>-29720</v>
      </c>
      <c r="H62" s="17">
        <v>-26396</v>
      </c>
      <c r="I62" s="17">
        <v>-1309.54</v>
      </c>
      <c r="J62" s="17">
        <v>-34238</v>
      </c>
      <c r="K62" s="17">
        <v>-26495</v>
      </c>
      <c r="L62" s="17">
        <v>-23293.5</v>
      </c>
      <c r="M62" s="17">
        <v>-24916</v>
      </c>
      <c r="N62" s="17">
        <v>-31384</v>
      </c>
    </row>
    <row r="63" spans="1:14" ht="15.75" thickBot="1" x14ac:dyDescent="0.3">
      <c r="A63" s="87"/>
      <c r="B63" s="6" t="s">
        <v>10</v>
      </c>
      <c r="C63" s="18">
        <v>15609</v>
      </c>
      <c r="D63" s="18">
        <v>-21.08</v>
      </c>
      <c r="E63" s="18">
        <v>-11449</v>
      </c>
      <c r="F63" s="18">
        <v>49554</v>
      </c>
      <c r="G63" s="18">
        <v>-2054</v>
      </c>
      <c r="H63" s="18">
        <v>-3512</v>
      </c>
      <c r="I63" s="18">
        <v>23596</v>
      </c>
      <c r="J63" s="18">
        <v>-2344</v>
      </c>
      <c r="K63" s="18">
        <v>7969</v>
      </c>
      <c r="L63" s="18">
        <v>7840</v>
      </c>
      <c r="M63" s="18">
        <v>2117</v>
      </c>
      <c r="N63" s="18">
        <v>1259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43405</v>
      </c>
      <c r="C10" s="3"/>
    </row>
    <row r="11" spans="1:6" ht="15.75" x14ac:dyDescent="0.25">
      <c r="A11" s="1" t="s">
        <v>0</v>
      </c>
      <c r="B11" s="2">
        <v>43405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1458507</v>
      </c>
      <c r="D15" s="11">
        <v>1561761</v>
      </c>
      <c r="E15" s="11">
        <v>1684419</v>
      </c>
      <c r="F15" s="11">
        <v>1800041.5</v>
      </c>
    </row>
    <row r="16" spans="1:6" x14ac:dyDescent="0.25">
      <c r="A16" s="95"/>
      <c r="B16" s="12" t="s">
        <v>4</v>
      </c>
      <c r="C16" s="13">
        <v>1457566.349384615</v>
      </c>
      <c r="D16" s="13">
        <v>1560030.987049181</v>
      </c>
      <c r="E16" s="13">
        <v>1674649.3034000001</v>
      </c>
      <c r="F16" s="13">
        <v>1795186.987826087</v>
      </c>
    </row>
    <row r="17" spans="1:6" x14ac:dyDescent="0.25">
      <c r="A17" s="95"/>
      <c r="B17" s="12" t="s">
        <v>5</v>
      </c>
      <c r="C17" s="13">
        <v>26515.689062752888</v>
      </c>
      <c r="D17" s="13">
        <v>35762.773167129613</v>
      </c>
      <c r="E17" s="13">
        <v>51646.285715509621</v>
      </c>
      <c r="F17" s="13">
        <v>65818.398449700617</v>
      </c>
    </row>
    <row r="18" spans="1:6" x14ac:dyDescent="0.25">
      <c r="A18" s="95"/>
      <c r="B18" s="12" t="s">
        <v>9</v>
      </c>
      <c r="C18" s="13">
        <v>1320755</v>
      </c>
      <c r="D18" s="13">
        <v>1475222.62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1503481</v>
      </c>
      <c r="D19" s="13">
        <v>1620999</v>
      </c>
      <c r="E19" s="13">
        <v>1780101.7</v>
      </c>
      <c r="F19" s="13">
        <v>1952213</v>
      </c>
    </row>
    <row r="20" spans="1:6" ht="15" customHeight="1" x14ac:dyDescent="0.25">
      <c r="A20" s="86" t="s">
        <v>6</v>
      </c>
      <c r="B20" s="5" t="s">
        <v>3</v>
      </c>
      <c r="C20" s="14">
        <v>1226354.385</v>
      </c>
      <c r="D20" s="14">
        <v>1312747.9099999999</v>
      </c>
      <c r="E20" s="14">
        <v>1407652</v>
      </c>
      <c r="F20" s="14">
        <v>1515465.67</v>
      </c>
    </row>
    <row r="21" spans="1:6" x14ac:dyDescent="0.25">
      <c r="A21" s="86"/>
      <c r="B21" s="5" t="s">
        <v>4</v>
      </c>
      <c r="C21" s="14">
        <v>1228042.445882353</v>
      </c>
      <c r="D21" s="14">
        <v>1314125.915079365</v>
      </c>
      <c r="E21" s="14">
        <v>1407059.449622642</v>
      </c>
      <c r="F21" s="14">
        <v>1514738.8028571431</v>
      </c>
    </row>
    <row r="22" spans="1:6" x14ac:dyDescent="0.25">
      <c r="A22" s="86"/>
      <c r="B22" s="5" t="s">
        <v>5</v>
      </c>
      <c r="C22" s="14">
        <v>9555.9747396105449</v>
      </c>
      <c r="D22" s="14">
        <v>22707.74527249462</v>
      </c>
      <c r="E22" s="14">
        <v>35884.47326508251</v>
      </c>
      <c r="F22" s="14">
        <v>42699.831298740377</v>
      </c>
    </row>
    <row r="23" spans="1:6" x14ac:dyDescent="0.25">
      <c r="A23" s="86"/>
      <c r="B23" s="5" t="s">
        <v>9</v>
      </c>
      <c r="C23" s="14">
        <v>1211390.1599999999</v>
      </c>
      <c r="D23" s="14">
        <v>1258307.54</v>
      </c>
      <c r="E23" s="14">
        <v>1308072</v>
      </c>
      <c r="F23" s="14">
        <v>1394405</v>
      </c>
    </row>
    <row r="24" spans="1:6" x14ac:dyDescent="0.25">
      <c r="A24" s="86"/>
      <c r="B24" s="5" t="s">
        <v>10</v>
      </c>
      <c r="C24" s="14">
        <v>1255157</v>
      </c>
      <c r="D24" s="14">
        <v>1359751</v>
      </c>
      <c r="E24" s="14">
        <v>1483607.11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1360246</v>
      </c>
      <c r="D25" s="12">
        <v>1426448.5</v>
      </c>
      <c r="E25" s="12">
        <v>1482502.365</v>
      </c>
      <c r="F25" s="12">
        <v>1544895.0249999999</v>
      </c>
    </row>
    <row r="26" spans="1:6" x14ac:dyDescent="0.25">
      <c r="A26" s="95"/>
      <c r="B26" s="4" t="s">
        <v>4</v>
      </c>
      <c r="C26" s="12">
        <v>1359665.8674999999</v>
      </c>
      <c r="D26" s="12">
        <v>1426088.354032258</v>
      </c>
      <c r="E26" s="12">
        <v>1481201.713076923</v>
      </c>
      <c r="F26" s="12">
        <v>1548931.555625</v>
      </c>
    </row>
    <row r="27" spans="1:6" x14ac:dyDescent="0.25">
      <c r="A27" s="95"/>
      <c r="B27" s="4" t="s">
        <v>5</v>
      </c>
      <c r="C27" s="12">
        <v>12328.02017196288</v>
      </c>
      <c r="D27" s="12">
        <v>16499.131118013971</v>
      </c>
      <c r="E27" s="12">
        <v>28826.360999729812</v>
      </c>
      <c r="F27" s="12">
        <v>38813.437242087428</v>
      </c>
    </row>
    <row r="28" spans="1:6" x14ac:dyDescent="0.25">
      <c r="A28" s="95"/>
      <c r="B28" s="4" t="s">
        <v>9</v>
      </c>
      <c r="C28" s="12">
        <v>1318584</v>
      </c>
      <c r="D28" s="12">
        <v>1377920</v>
      </c>
      <c r="E28" s="12">
        <v>1396756</v>
      </c>
      <c r="F28" s="12">
        <v>1481888.78</v>
      </c>
    </row>
    <row r="29" spans="1:6" x14ac:dyDescent="0.25">
      <c r="A29" s="95"/>
      <c r="B29" s="4" t="s">
        <v>10</v>
      </c>
      <c r="C29" s="12">
        <v>1395179</v>
      </c>
      <c r="D29" s="12">
        <v>1465957</v>
      </c>
      <c r="E29" s="12">
        <v>1550000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-131000</v>
      </c>
      <c r="D30" s="14">
        <v>-115503.75</v>
      </c>
      <c r="E30" s="14">
        <v>-75284</v>
      </c>
      <c r="F30" s="14">
        <v>-35000</v>
      </c>
    </row>
    <row r="31" spans="1:6" x14ac:dyDescent="0.25">
      <c r="A31" s="96"/>
      <c r="B31" s="5" t="s">
        <v>4</v>
      </c>
      <c r="C31" s="14">
        <v>-130983.9346376812</v>
      </c>
      <c r="D31" s="14">
        <v>-113413.2986363636</v>
      </c>
      <c r="E31" s="14">
        <v>-75536.639444444445</v>
      </c>
      <c r="F31" s="14">
        <v>-35430.877</v>
      </c>
    </row>
    <row r="32" spans="1:6" x14ac:dyDescent="0.25">
      <c r="A32" s="96"/>
      <c r="B32" s="5" t="s">
        <v>5</v>
      </c>
      <c r="C32" s="14">
        <v>10468.77350362546</v>
      </c>
      <c r="D32" s="14">
        <v>20818.244147742651</v>
      </c>
      <c r="E32" s="14">
        <v>27290.577401182789</v>
      </c>
      <c r="F32" s="14">
        <v>36989.203689299437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-62563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78.5</v>
      </c>
      <c r="E35" s="12">
        <v>80.45</v>
      </c>
      <c r="F35" s="12">
        <v>81.75</v>
      </c>
    </row>
    <row r="36" spans="1:14" x14ac:dyDescent="0.25">
      <c r="A36" s="97"/>
      <c r="B36" s="4" t="s">
        <v>4</v>
      </c>
      <c r="C36" s="12">
        <v>76.788059701492514</v>
      </c>
      <c r="D36" s="12">
        <v>78.498095238095232</v>
      </c>
      <c r="E36" s="12">
        <v>80.529259259259277</v>
      </c>
      <c r="F36" s="12">
        <v>82.255294117647054</v>
      </c>
    </row>
    <row r="37" spans="1:14" x14ac:dyDescent="0.25">
      <c r="A37" s="97"/>
      <c r="B37" s="4" t="s">
        <v>5</v>
      </c>
      <c r="C37" s="12">
        <v>1.166885570986147</v>
      </c>
      <c r="D37" s="12">
        <v>1.3841613941217099</v>
      </c>
      <c r="E37" s="12">
        <v>2.3665258764630588</v>
      </c>
      <c r="F37" s="12">
        <v>3.156912005705053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73.88</v>
      </c>
      <c r="F38" s="12">
        <v>75.8</v>
      </c>
    </row>
    <row r="39" spans="1:14" ht="15.75" thickBot="1" x14ac:dyDescent="0.3">
      <c r="A39" s="98"/>
      <c r="B39" s="7" t="s">
        <v>10</v>
      </c>
      <c r="C39" s="15">
        <v>81.8</v>
      </c>
      <c r="D39" s="15">
        <v>83</v>
      </c>
      <c r="E39" s="15">
        <v>88</v>
      </c>
      <c r="F39" s="15">
        <v>92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43405</v>
      </c>
      <c r="D43" s="9">
        <v>43435</v>
      </c>
      <c r="E43" s="9">
        <v>43466</v>
      </c>
      <c r="F43" s="9">
        <v>43497</v>
      </c>
      <c r="G43" s="9">
        <v>43525</v>
      </c>
      <c r="H43" s="9">
        <v>43556</v>
      </c>
      <c r="I43" s="9">
        <v>43586</v>
      </c>
      <c r="J43" s="9">
        <v>43617</v>
      </c>
      <c r="K43" s="9">
        <v>43647</v>
      </c>
      <c r="L43" s="9">
        <v>43678</v>
      </c>
      <c r="M43" s="9">
        <v>43709</v>
      </c>
      <c r="N43" s="9">
        <v>43739</v>
      </c>
    </row>
    <row r="44" spans="1:14" ht="15" customHeight="1" x14ac:dyDescent="0.25">
      <c r="A44" s="94" t="s">
        <v>11</v>
      </c>
      <c r="B44" s="4" t="s">
        <v>3</v>
      </c>
      <c r="C44" s="16">
        <v>119073.15</v>
      </c>
      <c r="D44" s="16">
        <v>146099.74</v>
      </c>
      <c r="E44" s="16">
        <v>159846.75</v>
      </c>
      <c r="F44" s="16">
        <v>112316.69500000001</v>
      </c>
      <c r="G44" s="16">
        <v>115307.145</v>
      </c>
      <c r="H44" s="16">
        <v>141210.5</v>
      </c>
      <c r="I44" s="16">
        <v>115862.955</v>
      </c>
      <c r="J44" s="16">
        <v>118895.715</v>
      </c>
      <c r="K44" s="16">
        <v>132555</v>
      </c>
      <c r="L44" s="16">
        <v>119001.60000000001</v>
      </c>
      <c r="M44" s="16">
        <v>119350</v>
      </c>
      <c r="N44" s="16">
        <v>137065</v>
      </c>
    </row>
    <row r="45" spans="1:14" x14ac:dyDescent="0.25">
      <c r="A45" s="95"/>
      <c r="B45" s="4" t="s">
        <v>4</v>
      </c>
      <c r="C45" s="16">
        <v>118720.06034482759</v>
      </c>
      <c r="D45" s="16">
        <v>146141.7078571429</v>
      </c>
      <c r="E45" s="16">
        <v>158945.6606</v>
      </c>
      <c r="F45" s="16">
        <v>112303.47840000001</v>
      </c>
      <c r="G45" s="16">
        <v>116010.28079999999</v>
      </c>
      <c r="H45" s="16">
        <v>141590.31779999999</v>
      </c>
      <c r="I45" s="16">
        <v>116595.76519999999</v>
      </c>
      <c r="J45" s="16">
        <v>118959.64479999999</v>
      </c>
      <c r="K45" s="16">
        <v>132485.3551020408</v>
      </c>
      <c r="L45" s="16">
        <v>119048.13816326531</v>
      </c>
      <c r="M45" s="16">
        <v>119796.03479166669</v>
      </c>
      <c r="N45" s="16">
        <v>135971.16391304351</v>
      </c>
    </row>
    <row r="46" spans="1:14" x14ac:dyDescent="0.25">
      <c r="A46" s="95"/>
      <c r="B46" s="4" t="s">
        <v>5</v>
      </c>
      <c r="C46" s="16">
        <v>4922.4870661161303</v>
      </c>
      <c r="D46" s="16">
        <v>5828.3121235957706</v>
      </c>
      <c r="E46" s="16">
        <v>6555.5760488801216</v>
      </c>
      <c r="F46" s="16">
        <v>4115.2333935043971</v>
      </c>
      <c r="G46" s="16">
        <v>4529.3744375674141</v>
      </c>
      <c r="H46" s="16">
        <v>5134.2960058551334</v>
      </c>
      <c r="I46" s="16">
        <v>4418.9695364760128</v>
      </c>
      <c r="J46" s="16">
        <v>4506.8734683017901</v>
      </c>
      <c r="K46" s="16">
        <v>4991.2237726579951</v>
      </c>
      <c r="L46" s="16">
        <v>4001.2429169950178</v>
      </c>
      <c r="M46" s="16">
        <v>4228.5372756691322</v>
      </c>
      <c r="N46" s="16">
        <v>6624.1945149675739</v>
      </c>
    </row>
    <row r="47" spans="1:14" ht="15" customHeight="1" x14ac:dyDescent="0.25">
      <c r="A47" s="95"/>
      <c r="B47" s="4" t="s">
        <v>9</v>
      </c>
      <c r="C47" s="16">
        <v>104942</v>
      </c>
      <c r="D47" s="16">
        <v>127523</v>
      </c>
      <c r="E47" s="16">
        <v>143508.48000000001</v>
      </c>
      <c r="F47" s="16">
        <v>105552</v>
      </c>
      <c r="G47" s="16">
        <v>106500</v>
      </c>
      <c r="H47" s="16">
        <v>130573.69</v>
      </c>
      <c r="I47" s="16">
        <v>107972.27</v>
      </c>
      <c r="J47" s="16">
        <v>105358.04</v>
      </c>
      <c r="K47" s="16">
        <v>123800.61</v>
      </c>
      <c r="L47" s="16">
        <v>112170</v>
      </c>
      <c r="M47" s="16">
        <v>109118</v>
      </c>
      <c r="N47" s="16">
        <v>111616.8</v>
      </c>
    </row>
    <row r="48" spans="1:14" x14ac:dyDescent="0.25">
      <c r="A48" s="95"/>
      <c r="B48" s="4" t="s">
        <v>10</v>
      </c>
      <c r="C48" s="16">
        <v>132223</v>
      </c>
      <c r="D48" s="16">
        <v>163570.4</v>
      </c>
      <c r="E48" s="16">
        <v>169840.3</v>
      </c>
      <c r="F48" s="16">
        <v>128900</v>
      </c>
      <c r="G48" s="16">
        <v>129950</v>
      </c>
      <c r="H48" s="16">
        <v>152556</v>
      </c>
      <c r="I48" s="16">
        <v>129244</v>
      </c>
      <c r="J48" s="16">
        <v>131298</v>
      </c>
      <c r="K48" s="16">
        <v>142725.29999999999</v>
      </c>
      <c r="L48" s="16">
        <v>129736</v>
      </c>
      <c r="M48" s="16">
        <v>131532.04999999999</v>
      </c>
      <c r="N48" s="16">
        <v>152954.44</v>
      </c>
    </row>
    <row r="49" spans="1:14" ht="15" customHeight="1" x14ac:dyDescent="0.25">
      <c r="A49" s="86" t="s">
        <v>6</v>
      </c>
      <c r="B49" s="5" t="s">
        <v>3</v>
      </c>
      <c r="C49" s="17">
        <v>98610</v>
      </c>
      <c r="D49" s="17">
        <v>123439.285</v>
      </c>
      <c r="E49" s="17">
        <v>138305</v>
      </c>
      <c r="F49" s="17">
        <v>84359.85</v>
      </c>
      <c r="G49" s="17">
        <v>98486.5</v>
      </c>
      <c r="H49" s="17">
        <v>126573.88499999999</v>
      </c>
      <c r="I49" s="17">
        <v>93467</v>
      </c>
      <c r="J49" s="17">
        <v>99220.56</v>
      </c>
      <c r="K49" s="17">
        <v>111906.9</v>
      </c>
      <c r="L49" s="17">
        <v>98051.44</v>
      </c>
      <c r="M49" s="17">
        <v>102627.5</v>
      </c>
      <c r="N49" s="17">
        <v>117081</v>
      </c>
    </row>
    <row r="50" spans="1:14" x14ac:dyDescent="0.25">
      <c r="A50" s="86"/>
      <c r="B50" s="5" t="s">
        <v>4</v>
      </c>
      <c r="C50" s="17">
        <v>99201.325000000012</v>
      </c>
      <c r="D50" s="17">
        <v>123630.4103448276</v>
      </c>
      <c r="E50" s="17">
        <v>138623.64941176469</v>
      </c>
      <c r="F50" s="17">
        <v>85734.19219999999</v>
      </c>
      <c r="G50" s="17">
        <v>99009.532400000026</v>
      </c>
      <c r="H50" s="17">
        <v>126047.68339999999</v>
      </c>
      <c r="I50" s="17">
        <v>93748.156734693854</v>
      </c>
      <c r="J50" s="17">
        <v>98221.5674</v>
      </c>
      <c r="K50" s="17">
        <v>111284.7971428571</v>
      </c>
      <c r="L50" s="17">
        <v>98546.654693877557</v>
      </c>
      <c r="M50" s="17">
        <v>102875.5245833333</v>
      </c>
      <c r="N50" s="17">
        <v>117377.81297872349</v>
      </c>
    </row>
    <row r="51" spans="1:14" x14ac:dyDescent="0.25">
      <c r="A51" s="86"/>
      <c r="B51" s="5" t="s">
        <v>5</v>
      </c>
      <c r="C51" s="17">
        <v>4419.9977614234294</v>
      </c>
      <c r="D51" s="17">
        <v>6117.4771751608423</v>
      </c>
      <c r="E51" s="17">
        <v>6716.3170681484125</v>
      </c>
      <c r="F51" s="17">
        <v>4602.6519475009009</v>
      </c>
      <c r="G51" s="17">
        <v>4213.2669583040879</v>
      </c>
      <c r="H51" s="17">
        <v>4808.1629946045014</v>
      </c>
      <c r="I51" s="17">
        <v>3871.2569739262281</v>
      </c>
      <c r="J51" s="17">
        <v>4805.7765919299754</v>
      </c>
      <c r="K51" s="17">
        <v>4573.7251788335352</v>
      </c>
      <c r="L51" s="17">
        <v>4068.4400812581598</v>
      </c>
      <c r="M51" s="17">
        <v>3700.9910241441498</v>
      </c>
      <c r="N51" s="17">
        <v>7531.4047819201742</v>
      </c>
    </row>
    <row r="52" spans="1:14" ht="15" customHeight="1" x14ac:dyDescent="0.25">
      <c r="A52" s="86"/>
      <c r="B52" s="5" t="s">
        <v>9</v>
      </c>
      <c r="C52" s="17">
        <v>88853</v>
      </c>
      <c r="D52" s="17">
        <v>105571.88</v>
      </c>
      <c r="E52" s="17">
        <v>124228</v>
      </c>
      <c r="F52" s="17">
        <v>77980</v>
      </c>
      <c r="G52" s="17">
        <v>89993</v>
      </c>
      <c r="H52" s="17">
        <v>111870</v>
      </c>
      <c r="I52" s="17">
        <v>82600</v>
      </c>
      <c r="J52" s="17">
        <v>87206</v>
      </c>
      <c r="K52" s="17">
        <v>99000</v>
      </c>
      <c r="L52" s="17">
        <v>90822.49</v>
      </c>
      <c r="M52" s="17">
        <v>91109</v>
      </c>
      <c r="N52" s="17">
        <v>96660.2</v>
      </c>
    </row>
    <row r="53" spans="1:14" x14ac:dyDescent="0.25">
      <c r="A53" s="86"/>
      <c r="B53" s="5" t="s">
        <v>10</v>
      </c>
      <c r="C53" s="17">
        <v>110846</v>
      </c>
      <c r="D53" s="17">
        <v>139167</v>
      </c>
      <c r="E53" s="17">
        <v>150989.1</v>
      </c>
      <c r="F53" s="17">
        <v>102348</v>
      </c>
      <c r="G53" s="17">
        <v>110000</v>
      </c>
      <c r="H53" s="17">
        <v>135488</v>
      </c>
      <c r="I53" s="17">
        <v>102193</v>
      </c>
      <c r="J53" s="17">
        <v>109097</v>
      </c>
      <c r="K53" s="17">
        <v>120469</v>
      </c>
      <c r="L53" s="17">
        <v>107816</v>
      </c>
      <c r="M53" s="17">
        <v>113496.94</v>
      </c>
      <c r="N53" s="17">
        <v>140077</v>
      </c>
    </row>
    <row r="54" spans="1:14" ht="15" customHeight="1" x14ac:dyDescent="0.25">
      <c r="A54" s="95" t="s">
        <v>7</v>
      </c>
      <c r="B54" s="4" t="s">
        <v>3</v>
      </c>
      <c r="C54" s="16">
        <v>114582.85</v>
      </c>
      <c r="D54" s="16">
        <v>156984</v>
      </c>
      <c r="E54" s="16">
        <v>112135.715</v>
      </c>
      <c r="F54" s="16">
        <v>103840</v>
      </c>
      <c r="G54" s="16">
        <v>116200</v>
      </c>
      <c r="H54" s="16">
        <v>116599.355</v>
      </c>
      <c r="I54" s="16">
        <v>109252.85</v>
      </c>
      <c r="J54" s="16">
        <v>110686</v>
      </c>
      <c r="K54" s="16">
        <v>120370</v>
      </c>
      <c r="L54" s="16">
        <v>115851</v>
      </c>
      <c r="M54" s="16">
        <v>124869.5</v>
      </c>
      <c r="N54" s="16">
        <v>111745.1</v>
      </c>
    </row>
    <row r="55" spans="1:14" x14ac:dyDescent="0.25">
      <c r="A55" s="95"/>
      <c r="B55" s="4" t="s">
        <v>4</v>
      </c>
      <c r="C55" s="16">
        <v>115016.519122807</v>
      </c>
      <c r="D55" s="16">
        <v>155868.4774545455</v>
      </c>
      <c r="E55" s="16">
        <v>113162.89720000001</v>
      </c>
      <c r="F55" s="16">
        <v>104060.956122449</v>
      </c>
      <c r="G55" s="16">
        <v>115694.81359999999</v>
      </c>
      <c r="H55" s="16">
        <v>115228.117</v>
      </c>
      <c r="I55" s="16">
        <v>109701.781</v>
      </c>
      <c r="J55" s="16">
        <v>111411.6722</v>
      </c>
      <c r="K55" s="16">
        <v>121132.0995833333</v>
      </c>
      <c r="L55" s="16">
        <v>115719.3644897959</v>
      </c>
      <c r="M55" s="16">
        <v>124714.82399999999</v>
      </c>
      <c r="N55" s="16">
        <v>112127.782173913</v>
      </c>
    </row>
    <row r="56" spans="1:14" x14ac:dyDescent="0.25">
      <c r="A56" s="95"/>
      <c r="B56" s="4" t="s">
        <v>5</v>
      </c>
      <c r="C56" s="16">
        <v>3203.5766100609471</v>
      </c>
      <c r="D56" s="16">
        <v>8210.9870692792592</v>
      </c>
      <c r="E56" s="16">
        <v>4341.2663987141177</v>
      </c>
      <c r="F56" s="16">
        <v>2831.1615076809439</v>
      </c>
      <c r="G56" s="16">
        <v>4472.2688648940903</v>
      </c>
      <c r="H56" s="16">
        <v>5040.7337144989842</v>
      </c>
      <c r="I56" s="16">
        <v>4004.969626755958</v>
      </c>
      <c r="J56" s="16">
        <v>4144.5773636355698</v>
      </c>
      <c r="K56" s="16">
        <v>3706.7461533849132</v>
      </c>
      <c r="L56" s="16">
        <v>2957.941886131201</v>
      </c>
      <c r="M56" s="16">
        <v>2792.284381456258</v>
      </c>
      <c r="N56" s="16">
        <v>3972.2174100508059</v>
      </c>
    </row>
    <row r="57" spans="1:14" ht="15" customHeight="1" x14ac:dyDescent="0.25">
      <c r="A57" s="95"/>
      <c r="B57" s="4" t="s">
        <v>9</v>
      </c>
      <c r="C57" s="16">
        <v>109047</v>
      </c>
      <c r="D57" s="16">
        <v>129089</v>
      </c>
      <c r="E57" s="16">
        <v>105262.14</v>
      </c>
      <c r="F57" s="16">
        <v>97624.6</v>
      </c>
      <c r="G57" s="16">
        <v>103737</v>
      </c>
      <c r="H57" s="16">
        <v>105112.55</v>
      </c>
      <c r="I57" s="16">
        <v>98817</v>
      </c>
      <c r="J57" s="16">
        <v>100907</v>
      </c>
      <c r="K57" s="16">
        <v>113821.94</v>
      </c>
      <c r="L57" s="16">
        <v>110011</v>
      </c>
      <c r="M57" s="16">
        <v>115549</v>
      </c>
      <c r="N57" s="16">
        <v>105143</v>
      </c>
    </row>
    <row r="58" spans="1:14" x14ac:dyDescent="0.25">
      <c r="A58" s="95"/>
      <c r="B58" s="4" t="s">
        <v>10</v>
      </c>
      <c r="C58" s="16">
        <v>122465.61</v>
      </c>
      <c r="D58" s="16">
        <v>174505</v>
      </c>
      <c r="E58" s="16">
        <v>124485</v>
      </c>
      <c r="F58" s="16">
        <v>109740</v>
      </c>
      <c r="G58" s="16">
        <v>122337</v>
      </c>
      <c r="H58" s="16">
        <v>125775</v>
      </c>
      <c r="I58" s="16">
        <v>121152</v>
      </c>
      <c r="J58" s="16">
        <v>123420</v>
      </c>
      <c r="K58" s="16">
        <v>132919</v>
      </c>
      <c r="L58" s="16">
        <v>124143</v>
      </c>
      <c r="M58" s="16">
        <v>129796.32</v>
      </c>
      <c r="N58" s="16">
        <v>123000</v>
      </c>
    </row>
    <row r="59" spans="1:14" ht="15" customHeight="1" x14ac:dyDescent="0.25">
      <c r="A59" s="86" t="s">
        <v>8</v>
      </c>
      <c r="B59" s="5" t="s">
        <v>3</v>
      </c>
      <c r="C59" s="17">
        <v>-15968.5</v>
      </c>
      <c r="D59" s="17">
        <v>-33943</v>
      </c>
      <c r="E59" s="17">
        <v>24827.52</v>
      </c>
      <c r="F59" s="17">
        <v>-18525.27</v>
      </c>
      <c r="G59" s="17">
        <v>-17733.8</v>
      </c>
      <c r="H59" s="17">
        <v>11507</v>
      </c>
      <c r="I59" s="17">
        <v>-14732.27</v>
      </c>
      <c r="J59" s="17">
        <v>-12708.95</v>
      </c>
      <c r="K59" s="17">
        <v>-7843.96</v>
      </c>
      <c r="L59" s="17">
        <v>-17739.5</v>
      </c>
      <c r="M59" s="17">
        <v>-21496.5</v>
      </c>
      <c r="N59" s="17">
        <v>5936.5450000000001</v>
      </c>
    </row>
    <row r="60" spans="1:14" x14ac:dyDescent="0.25">
      <c r="A60" s="86"/>
      <c r="B60" s="5" t="s">
        <v>4</v>
      </c>
      <c r="C60" s="17">
        <v>-15479.652413793099</v>
      </c>
      <c r="D60" s="17">
        <v>-32971.246727272723</v>
      </c>
      <c r="E60" s="17">
        <v>25141.541799999999</v>
      </c>
      <c r="F60" s="17">
        <v>-17828.046399999999</v>
      </c>
      <c r="G60" s="17">
        <v>-16183.663673469389</v>
      </c>
      <c r="H60" s="17">
        <v>10911.61326530612</v>
      </c>
      <c r="I60" s="17">
        <v>-14864.12489795918</v>
      </c>
      <c r="J60" s="17">
        <v>-12723.190399999999</v>
      </c>
      <c r="K60" s="17">
        <v>-9005.2777083333331</v>
      </c>
      <c r="L60" s="17">
        <v>-17011.643749999999</v>
      </c>
      <c r="M60" s="17">
        <v>-20777.77479166667</v>
      </c>
      <c r="N60" s="17">
        <v>4650.8480434782623</v>
      </c>
    </row>
    <row r="61" spans="1:14" x14ac:dyDescent="0.25">
      <c r="A61" s="86"/>
      <c r="B61" s="5" t="s">
        <v>5</v>
      </c>
      <c r="C61" s="17">
        <v>6935.850370784131</v>
      </c>
      <c r="D61" s="17">
        <v>7459.4011672422976</v>
      </c>
      <c r="E61" s="17">
        <v>9739.1789834612118</v>
      </c>
      <c r="F61" s="17">
        <v>5596.8471832046635</v>
      </c>
      <c r="G61" s="17">
        <v>7814.4560647848602</v>
      </c>
      <c r="H61" s="17">
        <v>5244.7864943724453</v>
      </c>
      <c r="I61" s="17">
        <v>5132.0073644664644</v>
      </c>
      <c r="J61" s="17">
        <v>5844.8371632868093</v>
      </c>
      <c r="K61" s="17">
        <v>5140.4102829742487</v>
      </c>
      <c r="L61" s="17">
        <v>4756.9978645018318</v>
      </c>
      <c r="M61" s="17">
        <v>5730.6430090185086</v>
      </c>
      <c r="N61" s="17">
        <v>8856.3306027801664</v>
      </c>
    </row>
    <row r="62" spans="1:14" x14ac:dyDescent="0.25">
      <c r="A62" s="86"/>
      <c r="B62" s="5" t="s">
        <v>9</v>
      </c>
      <c r="C62" s="17">
        <v>-31731</v>
      </c>
      <c r="D62" s="17">
        <v>-50464</v>
      </c>
      <c r="E62" s="17">
        <v>3432</v>
      </c>
      <c r="F62" s="17">
        <v>-29720</v>
      </c>
      <c r="G62" s="17">
        <v>-28200</v>
      </c>
      <c r="H62" s="17">
        <v>-1309.54</v>
      </c>
      <c r="I62" s="17">
        <v>-25700</v>
      </c>
      <c r="J62" s="17">
        <v>-26269</v>
      </c>
      <c r="K62" s="17">
        <v>-23203</v>
      </c>
      <c r="L62" s="17">
        <v>-24976</v>
      </c>
      <c r="M62" s="17">
        <v>-31198</v>
      </c>
      <c r="N62" s="17">
        <v>-22978</v>
      </c>
    </row>
    <row r="63" spans="1:14" ht="15.75" thickBot="1" x14ac:dyDescent="0.3">
      <c r="A63" s="87"/>
      <c r="B63" s="6" t="s">
        <v>10</v>
      </c>
      <c r="C63" s="18">
        <v>-686</v>
      </c>
      <c r="D63" s="18">
        <v>-11449</v>
      </c>
      <c r="E63" s="18">
        <v>41606.76</v>
      </c>
      <c r="F63" s="18">
        <v>-2071</v>
      </c>
      <c r="G63" s="18">
        <v>10812</v>
      </c>
      <c r="H63" s="18">
        <v>19956.88</v>
      </c>
      <c r="I63" s="18">
        <v>-2363</v>
      </c>
      <c r="J63" s="18">
        <v>4493</v>
      </c>
      <c r="K63" s="18">
        <v>2832.71</v>
      </c>
      <c r="L63" s="18">
        <v>-5856.52</v>
      </c>
      <c r="M63" s="18">
        <v>-5726</v>
      </c>
      <c r="N63" s="18">
        <v>29841.68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43435</v>
      </c>
      <c r="C10" s="3"/>
    </row>
    <row r="11" spans="1:6" ht="15.75" x14ac:dyDescent="0.25">
      <c r="A11" s="1" t="s">
        <v>0</v>
      </c>
      <c r="B11" s="2">
        <v>43435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1463140.335</v>
      </c>
      <c r="D15" s="11">
        <v>1569176</v>
      </c>
      <c r="E15" s="11">
        <v>1688222.4</v>
      </c>
      <c r="F15" s="11">
        <v>1818318.88</v>
      </c>
    </row>
    <row r="16" spans="1:6" x14ac:dyDescent="0.25">
      <c r="A16" s="95"/>
      <c r="B16" s="12" t="s">
        <v>4</v>
      </c>
      <c r="C16" s="13">
        <v>1473688.838125</v>
      </c>
      <c r="D16" s="13">
        <v>1581228.646557377</v>
      </c>
      <c r="E16" s="13">
        <v>1696033.2217647061</v>
      </c>
      <c r="F16" s="13">
        <v>1819551.4731707319</v>
      </c>
    </row>
    <row r="17" spans="1:6" x14ac:dyDescent="0.25">
      <c r="A17" s="95"/>
      <c r="B17" s="12" t="s">
        <v>5</v>
      </c>
      <c r="C17" s="13">
        <v>27823.717658206271</v>
      </c>
      <c r="D17" s="13">
        <v>55465.691625731139</v>
      </c>
      <c r="E17" s="13">
        <v>62537.71801932808</v>
      </c>
      <c r="F17" s="13">
        <v>52632.739305991847</v>
      </c>
    </row>
    <row r="18" spans="1:6" x14ac:dyDescent="0.25">
      <c r="A18" s="95"/>
      <c r="B18" s="12" t="s">
        <v>9</v>
      </c>
      <c r="C18" s="13">
        <v>1409703</v>
      </c>
      <c r="D18" s="13">
        <v>1475222.62</v>
      </c>
      <c r="E18" s="13">
        <v>1519480.35</v>
      </c>
      <c r="F18" s="13">
        <v>1701410</v>
      </c>
    </row>
    <row r="19" spans="1:6" x14ac:dyDescent="0.25">
      <c r="A19" s="95"/>
      <c r="B19" s="12" t="s">
        <v>10</v>
      </c>
      <c r="C19" s="13">
        <v>1570000</v>
      </c>
      <c r="D19" s="13">
        <v>1736090</v>
      </c>
      <c r="E19" s="13">
        <v>1863641.16</v>
      </c>
      <c r="F19" s="13">
        <v>1960000</v>
      </c>
    </row>
    <row r="20" spans="1:6" ht="15" customHeight="1" x14ac:dyDescent="0.25">
      <c r="A20" s="86" t="s">
        <v>6</v>
      </c>
      <c r="B20" s="5" t="s">
        <v>3</v>
      </c>
      <c r="C20" s="14">
        <v>1233280</v>
      </c>
      <c r="D20" s="14">
        <v>1322087</v>
      </c>
      <c r="E20" s="14">
        <v>1418252</v>
      </c>
      <c r="F20" s="14">
        <v>1518400.4850000001</v>
      </c>
    </row>
    <row r="21" spans="1:6" x14ac:dyDescent="0.25">
      <c r="A21" s="86"/>
      <c r="B21" s="5" t="s">
        <v>4</v>
      </c>
      <c r="C21" s="14">
        <v>1244173.834492754</v>
      </c>
      <c r="D21" s="14">
        <v>1332771.994444445</v>
      </c>
      <c r="E21" s="14">
        <v>1426329.2294339619</v>
      </c>
      <c r="F21" s="14">
        <v>1515077.2420454549</v>
      </c>
    </row>
    <row r="22" spans="1:6" x14ac:dyDescent="0.25">
      <c r="A22" s="86"/>
      <c r="B22" s="5" t="s">
        <v>5</v>
      </c>
      <c r="C22" s="14">
        <v>33003.961985363523</v>
      </c>
      <c r="D22" s="14">
        <v>40373.959871989442</v>
      </c>
      <c r="E22" s="14">
        <v>47266.359681710273</v>
      </c>
      <c r="F22" s="14">
        <v>41621.13263950152</v>
      </c>
    </row>
    <row r="23" spans="1:6" x14ac:dyDescent="0.25">
      <c r="A23" s="86"/>
      <c r="B23" s="5" t="s">
        <v>9</v>
      </c>
      <c r="C23" s="14">
        <v>1205175</v>
      </c>
      <c r="D23" s="14">
        <v>1258307.54</v>
      </c>
      <c r="E23" s="14">
        <v>1308180.3999999999</v>
      </c>
      <c r="F23" s="14">
        <v>1363002.76</v>
      </c>
    </row>
    <row r="24" spans="1:6" x14ac:dyDescent="0.25">
      <c r="A24" s="86"/>
      <c r="B24" s="5" t="s">
        <v>10</v>
      </c>
      <c r="C24" s="14">
        <v>1340000</v>
      </c>
      <c r="D24" s="14">
        <v>1445402</v>
      </c>
      <c r="E24" s="14">
        <v>1559835</v>
      </c>
      <c r="F24" s="14">
        <v>1585000</v>
      </c>
    </row>
    <row r="25" spans="1:6" ht="15" customHeight="1" x14ac:dyDescent="0.25">
      <c r="A25" s="95" t="s">
        <v>7</v>
      </c>
      <c r="B25" s="4" t="s">
        <v>3</v>
      </c>
      <c r="C25" s="12">
        <v>1360451.135</v>
      </c>
      <c r="D25" s="12">
        <v>1426964.155</v>
      </c>
      <c r="E25" s="12">
        <v>1484159</v>
      </c>
      <c r="F25" s="12">
        <v>1543343.5</v>
      </c>
    </row>
    <row r="26" spans="1:6" x14ac:dyDescent="0.25">
      <c r="A26" s="95"/>
      <c r="B26" s="4" t="s">
        <v>4</v>
      </c>
      <c r="C26" s="12">
        <v>1367763.745882353</v>
      </c>
      <c r="D26" s="12">
        <v>1430411.5933870969</v>
      </c>
      <c r="E26" s="12">
        <v>1486598.509056604</v>
      </c>
      <c r="F26" s="12">
        <v>1541297.8377272731</v>
      </c>
    </row>
    <row r="27" spans="1:6" x14ac:dyDescent="0.25">
      <c r="A27" s="95"/>
      <c r="B27" s="4" t="s">
        <v>5</v>
      </c>
      <c r="C27" s="12">
        <v>26699.904096989008</v>
      </c>
      <c r="D27" s="12">
        <v>27604.42879106761</v>
      </c>
      <c r="E27" s="12">
        <v>39528.809704903317</v>
      </c>
      <c r="F27" s="12">
        <v>35670.921193319577</v>
      </c>
    </row>
    <row r="28" spans="1:6" x14ac:dyDescent="0.25">
      <c r="A28" s="95"/>
      <c r="B28" s="4" t="s">
        <v>9</v>
      </c>
      <c r="C28" s="12">
        <v>1321249</v>
      </c>
      <c r="D28" s="12">
        <v>1372000</v>
      </c>
      <c r="E28" s="12">
        <v>1385000</v>
      </c>
      <c r="F28" s="12">
        <v>1450000</v>
      </c>
    </row>
    <row r="29" spans="1:6" x14ac:dyDescent="0.25">
      <c r="A29" s="95"/>
      <c r="B29" s="4" t="s">
        <v>10</v>
      </c>
      <c r="C29" s="12">
        <v>1450252</v>
      </c>
      <c r="D29" s="12">
        <v>1525676</v>
      </c>
      <c r="E29" s="12">
        <v>1610000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-126062</v>
      </c>
      <c r="D30" s="14">
        <v>-100031</v>
      </c>
      <c r="E30" s="14">
        <v>-63293</v>
      </c>
      <c r="F30" s="14">
        <v>-23500</v>
      </c>
    </row>
    <row r="31" spans="1:6" x14ac:dyDescent="0.25">
      <c r="A31" s="96"/>
      <c r="B31" s="5" t="s">
        <v>4</v>
      </c>
      <c r="C31" s="14">
        <v>-125118.98414285709</v>
      </c>
      <c r="D31" s="14">
        <v>-96282.405076923067</v>
      </c>
      <c r="E31" s="14">
        <v>-57913.124642857118</v>
      </c>
      <c r="F31" s="14">
        <v>-19847.893111111109</v>
      </c>
    </row>
    <row r="32" spans="1:6" x14ac:dyDescent="0.25">
      <c r="A32" s="96"/>
      <c r="B32" s="5" t="s">
        <v>5</v>
      </c>
      <c r="C32" s="14">
        <v>11067.72601205205</v>
      </c>
      <c r="D32" s="14">
        <v>26134.61180114104</v>
      </c>
      <c r="E32" s="14">
        <v>32797.764345637726</v>
      </c>
      <c r="F32" s="14">
        <v>40665.806340570583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-152243</v>
      </c>
      <c r="E33" s="14">
        <v>-130545.55</v>
      </c>
      <c r="F33" s="14">
        <v>-118886.01</v>
      </c>
    </row>
    <row r="34" spans="1:14" x14ac:dyDescent="0.25">
      <c r="A34" s="96"/>
      <c r="B34" s="5" t="s">
        <v>10</v>
      </c>
      <c r="C34" s="14">
        <v>-94861</v>
      </c>
      <c r="D34" s="14">
        <v>-20000</v>
      </c>
      <c r="E34" s="14">
        <v>30000</v>
      </c>
      <c r="F34" s="14">
        <v>110000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78.335000000000008</v>
      </c>
      <c r="E35" s="12">
        <v>80</v>
      </c>
      <c r="F35" s="12">
        <v>81.224999999999994</v>
      </c>
    </row>
    <row r="36" spans="1:14" x14ac:dyDescent="0.25">
      <c r="A36" s="97"/>
      <c r="B36" s="4" t="s">
        <v>4</v>
      </c>
      <c r="C36" s="12">
        <v>77.022388059701484</v>
      </c>
      <c r="D36" s="12">
        <v>78.58640625000001</v>
      </c>
      <c r="E36" s="12">
        <v>80.207857142857151</v>
      </c>
      <c r="F36" s="12">
        <v>81.383409090909083</v>
      </c>
    </row>
    <row r="37" spans="1:14" x14ac:dyDescent="0.25">
      <c r="A37" s="97"/>
      <c r="B37" s="4" t="s">
        <v>5</v>
      </c>
      <c r="C37" s="12">
        <v>1.1047447114293041</v>
      </c>
      <c r="D37" s="12">
        <v>1.624502236034459</v>
      </c>
      <c r="E37" s="12">
        <v>2.4576498117922729</v>
      </c>
      <c r="F37" s="12">
        <v>2.89972568324229</v>
      </c>
    </row>
    <row r="38" spans="1:14" x14ac:dyDescent="0.25">
      <c r="A38" s="97"/>
      <c r="B38" s="4" t="s">
        <v>9</v>
      </c>
      <c r="C38" s="12">
        <v>74.400000000000006</v>
      </c>
      <c r="D38" s="12">
        <v>75.3</v>
      </c>
      <c r="E38" s="12">
        <v>73.11</v>
      </c>
      <c r="F38" s="12">
        <v>74.599999999999994</v>
      </c>
    </row>
    <row r="39" spans="1:14" ht="15.75" thickBot="1" x14ac:dyDescent="0.3">
      <c r="A39" s="98"/>
      <c r="B39" s="7" t="s">
        <v>10</v>
      </c>
      <c r="C39" s="15">
        <v>79.7</v>
      </c>
      <c r="D39" s="15">
        <v>82</v>
      </c>
      <c r="E39" s="15">
        <v>88.5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43435</v>
      </c>
      <c r="D43" s="9">
        <v>43466</v>
      </c>
      <c r="E43" s="9">
        <v>43497</v>
      </c>
      <c r="F43" s="9">
        <v>43525</v>
      </c>
      <c r="G43" s="9">
        <v>43556</v>
      </c>
      <c r="H43" s="9">
        <v>43586</v>
      </c>
      <c r="I43" s="9">
        <v>43617</v>
      </c>
      <c r="J43" s="9">
        <v>43647</v>
      </c>
      <c r="K43" s="9">
        <v>43678</v>
      </c>
      <c r="L43" s="9">
        <v>43709</v>
      </c>
      <c r="M43" s="9">
        <v>43739</v>
      </c>
      <c r="N43" s="9">
        <v>43770</v>
      </c>
    </row>
    <row r="44" spans="1:14" ht="15" customHeight="1" x14ac:dyDescent="0.25">
      <c r="A44" s="94" t="s">
        <v>11</v>
      </c>
      <c r="B44" s="4" t="s">
        <v>3</v>
      </c>
      <c r="C44" s="16">
        <v>146372.04999999999</v>
      </c>
      <c r="D44" s="16">
        <v>159772.4</v>
      </c>
      <c r="E44" s="16">
        <v>112454.03</v>
      </c>
      <c r="F44" s="16">
        <v>115461.15</v>
      </c>
      <c r="G44" s="16">
        <v>141800</v>
      </c>
      <c r="H44" s="16">
        <v>116595.53</v>
      </c>
      <c r="I44" s="16">
        <v>118946.45</v>
      </c>
      <c r="J44" s="16">
        <v>132679.56</v>
      </c>
      <c r="K44" s="16">
        <v>119133.3</v>
      </c>
      <c r="L44" s="16">
        <v>118988.5</v>
      </c>
      <c r="M44" s="16">
        <v>139439</v>
      </c>
      <c r="N44" s="16">
        <v>127498</v>
      </c>
    </row>
    <row r="45" spans="1:14" x14ac:dyDescent="0.25">
      <c r="A45" s="95"/>
      <c r="B45" s="4" t="s">
        <v>4</v>
      </c>
      <c r="C45" s="16">
        <v>146880.01931034491</v>
      </c>
      <c r="D45" s="16">
        <v>160238.05089285719</v>
      </c>
      <c r="E45" s="16">
        <v>112466.7677777778</v>
      </c>
      <c r="F45" s="16">
        <v>116056.99400000001</v>
      </c>
      <c r="G45" s="16">
        <v>142465.24290909091</v>
      </c>
      <c r="H45" s="16">
        <v>117501.5141818182</v>
      </c>
      <c r="I45" s="16">
        <v>119275.94759259259</v>
      </c>
      <c r="J45" s="16">
        <v>132841.18909090909</v>
      </c>
      <c r="K45" s="16">
        <v>119811.2774545455</v>
      </c>
      <c r="L45" s="16">
        <v>118922.41980769231</v>
      </c>
      <c r="M45" s="16">
        <v>138828.7341509434</v>
      </c>
      <c r="N45" s="16">
        <v>128125.82137254901</v>
      </c>
    </row>
    <row r="46" spans="1:14" x14ac:dyDescent="0.25">
      <c r="A46" s="95"/>
      <c r="B46" s="4" t="s">
        <v>5</v>
      </c>
      <c r="C46" s="16">
        <v>6275.7892716360357</v>
      </c>
      <c r="D46" s="16">
        <v>7227.3997494407013</v>
      </c>
      <c r="E46" s="16">
        <v>3245.8826298975218</v>
      </c>
      <c r="F46" s="16">
        <v>3747.654742119149</v>
      </c>
      <c r="G46" s="16">
        <v>7057.8632854008956</v>
      </c>
      <c r="H46" s="16">
        <v>4953.1127650146127</v>
      </c>
      <c r="I46" s="16">
        <v>3636.8244372425088</v>
      </c>
      <c r="J46" s="16">
        <v>6111.6487611458697</v>
      </c>
      <c r="K46" s="16">
        <v>4034.6627542525371</v>
      </c>
      <c r="L46" s="16">
        <v>3049.0165846046302</v>
      </c>
      <c r="M46" s="16">
        <v>6864.502529569012</v>
      </c>
      <c r="N46" s="16">
        <v>5478.5613986753933</v>
      </c>
    </row>
    <row r="47" spans="1:14" ht="15" customHeight="1" x14ac:dyDescent="0.25">
      <c r="A47" s="95"/>
      <c r="B47" s="4" t="s">
        <v>9</v>
      </c>
      <c r="C47" s="16">
        <v>127281</v>
      </c>
      <c r="D47" s="16">
        <v>142935</v>
      </c>
      <c r="E47" s="16">
        <v>105305</v>
      </c>
      <c r="F47" s="16">
        <v>106500</v>
      </c>
      <c r="G47" s="16">
        <v>120000</v>
      </c>
      <c r="H47" s="16">
        <v>107972.27</v>
      </c>
      <c r="I47" s="16">
        <v>108800</v>
      </c>
      <c r="J47" s="16">
        <v>115000</v>
      </c>
      <c r="K47" s="16">
        <v>112170</v>
      </c>
      <c r="L47" s="16">
        <v>111876</v>
      </c>
      <c r="M47" s="16">
        <v>116419</v>
      </c>
      <c r="N47" s="16">
        <v>117700</v>
      </c>
    </row>
    <row r="48" spans="1:14" x14ac:dyDescent="0.25">
      <c r="A48" s="95"/>
      <c r="B48" s="4" t="s">
        <v>10</v>
      </c>
      <c r="C48" s="16">
        <v>163756</v>
      </c>
      <c r="D48" s="16">
        <v>177238</v>
      </c>
      <c r="E48" s="16">
        <v>120268</v>
      </c>
      <c r="F48" s="16">
        <v>127950.06</v>
      </c>
      <c r="G48" s="16">
        <v>164900</v>
      </c>
      <c r="H48" s="16">
        <v>131297</v>
      </c>
      <c r="I48" s="16">
        <v>131298</v>
      </c>
      <c r="J48" s="16">
        <v>146951</v>
      </c>
      <c r="K48" s="16">
        <v>129964</v>
      </c>
      <c r="L48" s="16">
        <v>127799</v>
      </c>
      <c r="M48" s="16">
        <v>154509</v>
      </c>
      <c r="N48" s="16">
        <v>141628</v>
      </c>
    </row>
    <row r="49" spans="1:14" ht="15" customHeight="1" x14ac:dyDescent="0.25">
      <c r="A49" s="86" t="s">
        <v>6</v>
      </c>
      <c r="B49" s="5" t="s">
        <v>3</v>
      </c>
      <c r="C49" s="17">
        <v>122422.22</v>
      </c>
      <c r="D49" s="17">
        <v>140565</v>
      </c>
      <c r="E49" s="17">
        <v>84980</v>
      </c>
      <c r="F49" s="17">
        <v>98629.714999999997</v>
      </c>
      <c r="G49" s="17">
        <v>126937.65</v>
      </c>
      <c r="H49" s="17">
        <v>93904.25</v>
      </c>
      <c r="I49" s="17">
        <v>99595.25</v>
      </c>
      <c r="J49" s="17">
        <v>113355.67</v>
      </c>
      <c r="K49" s="17">
        <v>98397</v>
      </c>
      <c r="L49" s="17">
        <v>103095</v>
      </c>
      <c r="M49" s="17">
        <v>120481</v>
      </c>
      <c r="N49" s="17">
        <v>105869.59</v>
      </c>
    </row>
    <row r="50" spans="1:14" x14ac:dyDescent="0.25">
      <c r="A50" s="86"/>
      <c r="B50" s="5" t="s">
        <v>4</v>
      </c>
      <c r="C50" s="17">
        <v>122713.4103278688</v>
      </c>
      <c r="D50" s="17">
        <v>139843.7592857143</v>
      </c>
      <c r="E50" s="17">
        <v>86416.34818181819</v>
      </c>
      <c r="F50" s="17">
        <v>99704.951666666646</v>
      </c>
      <c r="G50" s="17">
        <v>127138.2874545455</v>
      </c>
      <c r="H50" s="17">
        <v>94689.310925925907</v>
      </c>
      <c r="I50" s="17">
        <v>98823.222222222219</v>
      </c>
      <c r="J50" s="17">
        <v>113141.3952727273</v>
      </c>
      <c r="K50" s="17">
        <v>99032.977090909058</v>
      </c>
      <c r="L50" s="17">
        <v>102934.73673076931</v>
      </c>
      <c r="M50" s="17">
        <v>120463.49830188679</v>
      </c>
      <c r="N50" s="17">
        <v>105342.594</v>
      </c>
    </row>
    <row r="51" spans="1:14" x14ac:dyDescent="0.25">
      <c r="A51" s="86"/>
      <c r="B51" s="5" t="s">
        <v>5</v>
      </c>
      <c r="C51" s="17">
        <v>6998.0839968694236</v>
      </c>
      <c r="D51" s="17">
        <v>6680.3195848450896</v>
      </c>
      <c r="E51" s="17">
        <v>5510.4634331260077</v>
      </c>
      <c r="F51" s="17">
        <v>4090.8330818439008</v>
      </c>
      <c r="G51" s="17">
        <v>4785.9911878907042</v>
      </c>
      <c r="H51" s="17">
        <v>4348.2281685203934</v>
      </c>
      <c r="I51" s="17">
        <v>4452.3715752990347</v>
      </c>
      <c r="J51" s="17">
        <v>5566.221746443538</v>
      </c>
      <c r="K51" s="17">
        <v>4081.2189554101101</v>
      </c>
      <c r="L51" s="17">
        <v>3535.007274121655</v>
      </c>
      <c r="M51" s="17">
        <v>6580.133203437138</v>
      </c>
      <c r="N51" s="17">
        <v>5474.3119471784239</v>
      </c>
    </row>
    <row r="52" spans="1:14" ht="15" customHeight="1" x14ac:dyDescent="0.25">
      <c r="A52" s="86"/>
      <c r="B52" s="5" t="s">
        <v>9</v>
      </c>
      <c r="C52" s="17">
        <v>105571.88</v>
      </c>
      <c r="D52" s="17">
        <v>122423</v>
      </c>
      <c r="E52" s="17">
        <v>76211</v>
      </c>
      <c r="F52" s="17">
        <v>90700</v>
      </c>
      <c r="G52" s="17">
        <v>113088.77</v>
      </c>
      <c r="H52" s="17">
        <v>82600</v>
      </c>
      <c r="I52" s="17">
        <v>87761</v>
      </c>
      <c r="J52" s="17">
        <v>99000</v>
      </c>
      <c r="K52" s="17">
        <v>90341</v>
      </c>
      <c r="L52" s="17">
        <v>92353</v>
      </c>
      <c r="M52" s="17">
        <v>100000</v>
      </c>
      <c r="N52" s="17">
        <v>94945</v>
      </c>
    </row>
    <row r="53" spans="1:14" x14ac:dyDescent="0.25">
      <c r="A53" s="86"/>
      <c r="B53" s="5" t="s">
        <v>10</v>
      </c>
      <c r="C53" s="17">
        <v>139714</v>
      </c>
      <c r="D53" s="17">
        <v>156538</v>
      </c>
      <c r="E53" s="17">
        <v>106620</v>
      </c>
      <c r="F53" s="17">
        <v>110000</v>
      </c>
      <c r="G53" s="17">
        <v>143241</v>
      </c>
      <c r="H53" s="17">
        <v>110000</v>
      </c>
      <c r="I53" s="17">
        <v>109097</v>
      </c>
      <c r="J53" s="17">
        <v>131120</v>
      </c>
      <c r="K53" s="17">
        <v>108358</v>
      </c>
      <c r="L53" s="17">
        <v>114672.81</v>
      </c>
      <c r="M53" s="17">
        <v>140077</v>
      </c>
      <c r="N53" s="17">
        <v>118890</v>
      </c>
    </row>
    <row r="54" spans="1:14" ht="15" customHeight="1" x14ac:dyDescent="0.25">
      <c r="A54" s="95" t="s">
        <v>7</v>
      </c>
      <c r="B54" s="4" t="s">
        <v>3</v>
      </c>
      <c r="C54" s="16">
        <v>157125.03</v>
      </c>
      <c r="D54" s="16">
        <v>111700</v>
      </c>
      <c r="E54" s="16">
        <v>103539</v>
      </c>
      <c r="F54" s="16">
        <v>117721.5</v>
      </c>
      <c r="G54" s="16">
        <v>116515.5</v>
      </c>
      <c r="H54" s="16">
        <v>108965.25</v>
      </c>
      <c r="I54" s="16">
        <v>110191.25</v>
      </c>
      <c r="J54" s="16">
        <v>120194.15</v>
      </c>
      <c r="K54" s="16">
        <v>116148.83</v>
      </c>
      <c r="L54" s="16">
        <v>125206.89</v>
      </c>
      <c r="M54" s="16">
        <v>110646.67</v>
      </c>
      <c r="N54" s="16">
        <v>119720.5</v>
      </c>
    </row>
    <row r="55" spans="1:14" x14ac:dyDescent="0.25">
      <c r="A55" s="95"/>
      <c r="B55" s="4" t="s">
        <v>4</v>
      </c>
      <c r="C55" s="16">
        <v>157447.4243859649</v>
      </c>
      <c r="D55" s="16">
        <v>112847.47109090909</v>
      </c>
      <c r="E55" s="16">
        <v>103949.2398113208</v>
      </c>
      <c r="F55" s="16">
        <v>116251.7074074074</v>
      </c>
      <c r="G55" s="16">
        <v>115712.9046296296</v>
      </c>
      <c r="H55" s="16">
        <v>109125.922037037</v>
      </c>
      <c r="I55" s="16">
        <v>110957.07851851849</v>
      </c>
      <c r="J55" s="16">
        <v>120492.91851851851</v>
      </c>
      <c r="K55" s="16">
        <v>116102.8866666667</v>
      </c>
      <c r="L55" s="16">
        <v>124780.5884313726</v>
      </c>
      <c r="M55" s="16">
        <v>110699.41499999999</v>
      </c>
      <c r="N55" s="16">
        <v>120009.901</v>
      </c>
    </row>
    <row r="56" spans="1:14" x14ac:dyDescent="0.25">
      <c r="A56" s="95"/>
      <c r="B56" s="4" t="s">
        <v>5</v>
      </c>
      <c r="C56" s="16">
        <v>7589.8009333597556</v>
      </c>
      <c r="D56" s="16">
        <v>4363.3911975475921</v>
      </c>
      <c r="E56" s="16">
        <v>2716.1876680429909</v>
      </c>
      <c r="F56" s="16">
        <v>4266.8290847239232</v>
      </c>
      <c r="G56" s="16">
        <v>4333.3272526554611</v>
      </c>
      <c r="H56" s="16">
        <v>3804.6199539404961</v>
      </c>
      <c r="I56" s="16">
        <v>4210.2365104956962</v>
      </c>
      <c r="J56" s="16">
        <v>3700.597341147401</v>
      </c>
      <c r="K56" s="16">
        <v>2781.907207111899</v>
      </c>
      <c r="L56" s="16">
        <v>2993.400392080132</v>
      </c>
      <c r="M56" s="16">
        <v>4118.884110280309</v>
      </c>
      <c r="N56" s="16">
        <v>4681.8256701032506</v>
      </c>
    </row>
    <row r="57" spans="1:14" ht="15" customHeight="1" x14ac:dyDescent="0.25">
      <c r="A57" s="95"/>
      <c r="B57" s="4" t="s">
        <v>9</v>
      </c>
      <c r="C57" s="16">
        <v>134419</v>
      </c>
      <c r="D57" s="16">
        <v>105263.11</v>
      </c>
      <c r="E57" s="16">
        <v>97629.81</v>
      </c>
      <c r="F57" s="16">
        <v>104979.19</v>
      </c>
      <c r="G57" s="16">
        <v>105579.36</v>
      </c>
      <c r="H57" s="16">
        <v>97750</v>
      </c>
      <c r="I57" s="16">
        <v>99000</v>
      </c>
      <c r="J57" s="16">
        <v>110250</v>
      </c>
      <c r="K57" s="16">
        <v>110312</v>
      </c>
      <c r="L57" s="16">
        <v>110750</v>
      </c>
      <c r="M57" s="16">
        <v>98000</v>
      </c>
      <c r="N57" s="16">
        <v>108000</v>
      </c>
    </row>
    <row r="58" spans="1:14" x14ac:dyDescent="0.25">
      <c r="A58" s="95"/>
      <c r="B58" s="4" t="s">
        <v>10</v>
      </c>
      <c r="C58" s="16">
        <v>178100</v>
      </c>
      <c r="D58" s="16">
        <v>125021</v>
      </c>
      <c r="E58" s="16">
        <v>108894</v>
      </c>
      <c r="F58" s="16">
        <v>121855</v>
      </c>
      <c r="G58" s="16">
        <v>123307</v>
      </c>
      <c r="H58" s="16">
        <v>119904</v>
      </c>
      <c r="I58" s="16">
        <v>124166</v>
      </c>
      <c r="J58" s="16">
        <v>130798</v>
      </c>
      <c r="K58" s="16">
        <v>124143</v>
      </c>
      <c r="L58" s="16">
        <v>130947</v>
      </c>
      <c r="M58" s="16">
        <v>123000</v>
      </c>
      <c r="N58" s="16">
        <v>135589</v>
      </c>
    </row>
    <row r="59" spans="1:14" ht="15" customHeight="1" x14ac:dyDescent="0.25">
      <c r="A59" s="86" t="s">
        <v>8</v>
      </c>
      <c r="B59" s="5" t="s">
        <v>3</v>
      </c>
      <c r="C59" s="17">
        <v>-35185.675000000003</v>
      </c>
      <c r="D59" s="17">
        <v>27791</v>
      </c>
      <c r="E59" s="17">
        <v>-18096.154999999999</v>
      </c>
      <c r="F59" s="17">
        <v>-17612.12</v>
      </c>
      <c r="G59" s="17">
        <v>10523.1</v>
      </c>
      <c r="H59" s="17">
        <v>-14519</v>
      </c>
      <c r="I59" s="17">
        <v>-11461</v>
      </c>
      <c r="J59" s="17">
        <v>-7533.62</v>
      </c>
      <c r="K59" s="17">
        <v>-17563</v>
      </c>
      <c r="L59" s="17">
        <v>-22649</v>
      </c>
      <c r="M59" s="17">
        <v>9159.6949999999997</v>
      </c>
      <c r="N59" s="17">
        <v>-15510.5</v>
      </c>
    </row>
    <row r="60" spans="1:14" x14ac:dyDescent="0.25">
      <c r="A60" s="86"/>
      <c r="B60" s="5" t="s">
        <v>4</v>
      </c>
      <c r="C60" s="17">
        <v>-34352.160862068973</v>
      </c>
      <c r="D60" s="17">
        <v>26684.691818181818</v>
      </c>
      <c r="E60" s="17">
        <v>-17605.160555555551</v>
      </c>
      <c r="F60" s="17">
        <v>-16691.083018867921</v>
      </c>
      <c r="G60" s="17">
        <v>11296.978679245291</v>
      </c>
      <c r="H60" s="17">
        <v>-14060.27163636363</v>
      </c>
      <c r="I60" s="17">
        <v>-11971.72555555556</v>
      </c>
      <c r="J60" s="17">
        <v>-7260.7588888888868</v>
      </c>
      <c r="K60" s="17">
        <v>-17173.151698113212</v>
      </c>
      <c r="L60" s="17">
        <v>-21900.409607843139</v>
      </c>
      <c r="M60" s="17">
        <v>9235.7851923076923</v>
      </c>
      <c r="N60" s="17">
        <v>-14139.289199999999</v>
      </c>
    </row>
    <row r="61" spans="1:14" x14ac:dyDescent="0.25">
      <c r="A61" s="86"/>
      <c r="B61" s="5" t="s">
        <v>5</v>
      </c>
      <c r="C61" s="17">
        <v>8379.0154209149659</v>
      </c>
      <c r="D61" s="17">
        <v>9717.4020280561981</v>
      </c>
      <c r="E61" s="17">
        <v>5462.4576103616409</v>
      </c>
      <c r="F61" s="17">
        <v>6556.4335720947183</v>
      </c>
      <c r="G61" s="17">
        <v>6013.0177145653788</v>
      </c>
      <c r="H61" s="17">
        <v>6195.6637977650262</v>
      </c>
      <c r="I61" s="17">
        <v>5639.524089697461</v>
      </c>
      <c r="J61" s="17">
        <v>6312.6597391099649</v>
      </c>
      <c r="K61" s="17">
        <v>4570.9077735120454</v>
      </c>
      <c r="L61" s="17">
        <v>3823.9985673626829</v>
      </c>
      <c r="M61" s="17">
        <v>6788.1279896808219</v>
      </c>
      <c r="N61" s="17">
        <v>7735.0718891855659</v>
      </c>
    </row>
    <row r="62" spans="1:14" x14ac:dyDescent="0.25">
      <c r="A62" s="86"/>
      <c r="B62" s="5" t="s">
        <v>9</v>
      </c>
      <c r="C62" s="17">
        <v>-50464</v>
      </c>
      <c r="D62" s="17">
        <v>2413</v>
      </c>
      <c r="E62" s="17">
        <v>-31535</v>
      </c>
      <c r="F62" s="17">
        <v>-28200</v>
      </c>
      <c r="G62" s="17">
        <v>-1309.54</v>
      </c>
      <c r="H62" s="17">
        <v>-29945</v>
      </c>
      <c r="I62" s="17">
        <v>-24368</v>
      </c>
      <c r="J62" s="17">
        <v>-30000</v>
      </c>
      <c r="K62" s="17">
        <v>-25636</v>
      </c>
      <c r="L62" s="17">
        <v>-30730</v>
      </c>
      <c r="M62" s="17">
        <v>-9967</v>
      </c>
      <c r="N62" s="17">
        <v>-27442</v>
      </c>
    </row>
    <row r="63" spans="1:14" ht="15.75" thickBot="1" x14ac:dyDescent="0.3">
      <c r="A63" s="87"/>
      <c r="B63" s="6" t="s">
        <v>10</v>
      </c>
      <c r="C63" s="18">
        <v>-6353</v>
      </c>
      <c r="D63" s="18">
        <v>48558</v>
      </c>
      <c r="E63" s="18">
        <v>-2071</v>
      </c>
      <c r="F63" s="18">
        <v>-3951.49</v>
      </c>
      <c r="G63" s="18">
        <v>33250</v>
      </c>
      <c r="H63" s="18">
        <v>2000</v>
      </c>
      <c r="I63" s="18">
        <v>4493</v>
      </c>
      <c r="J63" s="18">
        <v>8208</v>
      </c>
      <c r="K63" s="18">
        <v>-6488</v>
      </c>
      <c r="L63" s="18">
        <v>-12935</v>
      </c>
      <c r="M63" s="18">
        <v>30500</v>
      </c>
      <c r="N63" s="18">
        <v>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43466</v>
      </c>
      <c r="C10" s="3"/>
    </row>
    <row r="11" spans="1:6" ht="15.75" x14ac:dyDescent="0.25">
      <c r="A11" s="1" t="s">
        <v>0</v>
      </c>
      <c r="B11" s="2">
        <v>43466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1569077.5</v>
      </c>
      <c r="D15" s="11">
        <v>1684197.5</v>
      </c>
      <c r="E15" s="11">
        <v>1809657.365</v>
      </c>
      <c r="F15" s="11">
        <v>1913334.62</v>
      </c>
    </row>
    <row r="16" spans="1:6" x14ac:dyDescent="0.25">
      <c r="A16" s="95"/>
      <c r="B16" s="12" t="s">
        <v>4</v>
      </c>
      <c r="C16" s="13">
        <v>1574088.4137500001</v>
      </c>
      <c r="D16" s="13">
        <v>1682616.383703704</v>
      </c>
      <c r="E16" s="13">
        <v>1810386.3828260871</v>
      </c>
      <c r="F16" s="13">
        <v>1917754.6324324319</v>
      </c>
    </row>
    <row r="17" spans="1:6" x14ac:dyDescent="0.25">
      <c r="A17" s="95"/>
      <c r="B17" s="12" t="s">
        <v>5</v>
      </c>
      <c r="C17" s="13">
        <v>45865.894862612513</v>
      </c>
      <c r="D17" s="13">
        <v>58141.755688991558</v>
      </c>
      <c r="E17" s="13">
        <v>58333.664690158781</v>
      </c>
      <c r="F17" s="13">
        <v>80290.398110951777</v>
      </c>
    </row>
    <row r="18" spans="1:6" x14ac:dyDescent="0.25">
      <c r="A18" s="95"/>
      <c r="B18" s="12" t="s">
        <v>9</v>
      </c>
      <c r="C18" s="13">
        <v>1459000</v>
      </c>
      <c r="D18" s="13">
        <v>1519480.34</v>
      </c>
      <c r="E18" s="13">
        <v>1669885</v>
      </c>
      <c r="F18" s="13">
        <v>1650000</v>
      </c>
    </row>
    <row r="19" spans="1:6" x14ac:dyDescent="0.25">
      <c r="A19" s="95"/>
      <c r="B19" s="12" t="s">
        <v>10</v>
      </c>
      <c r="C19" s="13">
        <v>1709948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1324564.1000000001</v>
      </c>
      <c r="D20" s="14">
        <v>1419374.98</v>
      </c>
      <c r="E20" s="14">
        <v>1519367</v>
      </c>
      <c r="F20" s="14">
        <v>1619161.97</v>
      </c>
    </row>
    <row r="21" spans="1:6" x14ac:dyDescent="0.25">
      <c r="A21" s="86"/>
      <c r="B21" s="5" t="s">
        <v>4</v>
      </c>
      <c r="C21" s="14">
        <v>1325608.1508955229</v>
      </c>
      <c r="D21" s="14">
        <v>1422513.2720000001</v>
      </c>
      <c r="E21" s="14">
        <v>1519805.8419999999</v>
      </c>
      <c r="F21" s="14">
        <v>1623987.0560000001</v>
      </c>
    </row>
    <row r="22" spans="1:6" x14ac:dyDescent="0.25">
      <c r="A22" s="86"/>
      <c r="B22" s="5" t="s">
        <v>5</v>
      </c>
      <c r="C22" s="14">
        <v>32999.725536492449</v>
      </c>
      <c r="D22" s="14">
        <v>28512.885615327508</v>
      </c>
      <c r="E22" s="14">
        <v>38001.83419026609</v>
      </c>
      <c r="F22" s="14">
        <v>47568.226597597328</v>
      </c>
    </row>
    <row r="23" spans="1:6" x14ac:dyDescent="0.25">
      <c r="A23" s="86"/>
      <c r="B23" s="5" t="s">
        <v>9</v>
      </c>
      <c r="C23" s="14">
        <v>1228922</v>
      </c>
      <c r="D23" s="14">
        <v>1363064.89</v>
      </c>
      <c r="E23" s="14">
        <v>1402916</v>
      </c>
      <c r="F23" s="14">
        <v>1500253.4</v>
      </c>
    </row>
    <row r="24" spans="1:6" x14ac:dyDescent="0.25">
      <c r="A24" s="86"/>
      <c r="B24" s="5" t="s">
        <v>10</v>
      </c>
      <c r="C24" s="14">
        <v>1429316</v>
      </c>
      <c r="D24" s="14">
        <v>1492772</v>
      </c>
      <c r="E24" s="14">
        <v>1585000</v>
      </c>
      <c r="F24" s="14">
        <v>1721334.54</v>
      </c>
    </row>
    <row r="25" spans="1:6" ht="15" customHeight="1" x14ac:dyDescent="0.25">
      <c r="A25" s="95" t="s">
        <v>7</v>
      </c>
      <c r="B25" s="4" t="s">
        <v>3</v>
      </c>
      <c r="C25" s="12">
        <v>1426096.78</v>
      </c>
      <c r="D25" s="12">
        <v>1483730</v>
      </c>
      <c r="E25" s="12">
        <v>1540640</v>
      </c>
      <c r="F25" s="12">
        <v>1599750</v>
      </c>
    </row>
    <row r="26" spans="1:6" x14ac:dyDescent="0.25">
      <c r="A26" s="95"/>
      <c r="B26" s="4" t="s">
        <v>4</v>
      </c>
      <c r="C26" s="12">
        <v>1424743.019253731</v>
      </c>
      <c r="D26" s="12">
        <v>1480017.485438596</v>
      </c>
      <c r="E26" s="12">
        <v>1541048.7598000001</v>
      </c>
      <c r="F26" s="12">
        <v>1608101.5347500001</v>
      </c>
    </row>
    <row r="27" spans="1:6" x14ac:dyDescent="0.25">
      <c r="A27" s="95"/>
      <c r="B27" s="4" t="s">
        <v>5</v>
      </c>
      <c r="C27" s="12">
        <v>23282.155141554249</v>
      </c>
      <c r="D27" s="12">
        <v>34798.513536584673</v>
      </c>
      <c r="E27" s="12">
        <v>41763.698921889852</v>
      </c>
      <c r="F27" s="12">
        <v>52304.634301278988</v>
      </c>
    </row>
    <row r="28" spans="1:6" x14ac:dyDescent="0.25">
      <c r="A28" s="95"/>
      <c r="B28" s="4" t="s">
        <v>9</v>
      </c>
      <c r="C28" s="12">
        <v>1355903.22</v>
      </c>
      <c r="D28" s="12">
        <v>1385000</v>
      </c>
      <c r="E28" s="12">
        <v>1450000</v>
      </c>
      <c r="F28" s="12">
        <v>1482320.06</v>
      </c>
    </row>
    <row r="29" spans="1:6" x14ac:dyDescent="0.25">
      <c r="A29" s="95"/>
      <c r="B29" s="4" t="s">
        <v>10</v>
      </c>
      <c r="C29" s="12">
        <v>1484114</v>
      </c>
      <c r="D29" s="12">
        <v>1541563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-102385.55499999999</v>
      </c>
      <c r="D30" s="14">
        <v>-68778.184999999998</v>
      </c>
      <c r="E30" s="14">
        <v>-27027</v>
      </c>
      <c r="F30" s="14">
        <v>19000</v>
      </c>
    </row>
    <row r="31" spans="1:6" x14ac:dyDescent="0.25">
      <c r="A31" s="96"/>
      <c r="B31" s="5" t="s">
        <v>4</v>
      </c>
      <c r="C31" s="14">
        <v>-99095.299411764718</v>
      </c>
      <c r="D31" s="14">
        <v>-64557.293793103461</v>
      </c>
      <c r="E31" s="14">
        <v>-25135.9925</v>
      </c>
      <c r="F31" s="14">
        <v>20157.491395348839</v>
      </c>
    </row>
    <row r="32" spans="1:6" x14ac:dyDescent="0.25">
      <c r="A32" s="96"/>
      <c r="B32" s="5" t="s">
        <v>5</v>
      </c>
      <c r="C32" s="14">
        <v>21083.169359053321</v>
      </c>
      <c r="D32" s="14">
        <v>25877.10759029015</v>
      </c>
      <c r="E32" s="14">
        <v>33173.535789322697</v>
      </c>
      <c r="F32" s="14">
        <v>38649.575383476607</v>
      </c>
    </row>
    <row r="33" spans="1:14" ht="15" customHeight="1" x14ac:dyDescent="0.25">
      <c r="A33" s="96"/>
      <c r="B33" s="5" t="s">
        <v>9</v>
      </c>
      <c r="C33" s="14">
        <v>-138512.76</v>
      </c>
      <c r="D33" s="14">
        <v>-116577.35</v>
      </c>
      <c r="E33" s="14">
        <v>-99992.5</v>
      </c>
      <c r="F33" s="14">
        <v>-57139.18</v>
      </c>
    </row>
    <row r="34" spans="1:14" x14ac:dyDescent="0.25">
      <c r="A34" s="96"/>
      <c r="B34" s="5" t="s">
        <v>10</v>
      </c>
      <c r="C34" s="14">
        <v>-33685</v>
      </c>
      <c r="D34" s="14">
        <v>0</v>
      </c>
      <c r="E34" s="14">
        <v>50104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79.8</v>
      </c>
      <c r="E35" s="12">
        <v>81</v>
      </c>
      <c r="F35" s="12">
        <v>81.31</v>
      </c>
    </row>
    <row r="36" spans="1:14" x14ac:dyDescent="0.25">
      <c r="A36" s="97"/>
      <c r="B36" s="4" t="s">
        <v>4</v>
      </c>
      <c r="C36" s="12">
        <v>78.289696969696976</v>
      </c>
      <c r="D36" s="12">
        <v>79.621403508771934</v>
      </c>
      <c r="E36" s="12">
        <v>80.933469387755096</v>
      </c>
      <c r="F36" s="12">
        <v>81.63604651162791</v>
      </c>
    </row>
    <row r="37" spans="1:14" x14ac:dyDescent="0.25">
      <c r="A37" s="97"/>
      <c r="B37" s="4" t="s">
        <v>5</v>
      </c>
      <c r="C37" s="12">
        <v>1.3715583160960449</v>
      </c>
      <c r="D37" s="12">
        <v>2.1644666438017319</v>
      </c>
      <c r="E37" s="12">
        <v>2.8215454918510599</v>
      </c>
      <c r="F37" s="12">
        <v>3.6884634428463219</v>
      </c>
    </row>
    <row r="38" spans="1:14" x14ac:dyDescent="0.25">
      <c r="A38" s="97"/>
      <c r="B38" s="4" t="s">
        <v>9</v>
      </c>
      <c r="C38" s="12">
        <v>75.400000000000006</v>
      </c>
      <c r="D38" s="12">
        <v>73.34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90</v>
      </c>
      <c r="F39" s="15">
        <v>94.06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43466</v>
      </c>
      <c r="D43" s="9">
        <v>43497</v>
      </c>
      <c r="E43" s="9">
        <v>43525</v>
      </c>
      <c r="F43" s="9">
        <v>43556</v>
      </c>
      <c r="G43" s="9">
        <v>43586</v>
      </c>
      <c r="H43" s="9">
        <v>43617</v>
      </c>
      <c r="I43" s="9">
        <v>43647</v>
      </c>
      <c r="J43" s="9">
        <v>43678</v>
      </c>
      <c r="K43" s="9">
        <v>43709</v>
      </c>
      <c r="L43" s="9">
        <v>43739</v>
      </c>
      <c r="M43" s="9">
        <v>43770</v>
      </c>
      <c r="N43" s="9">
        <v>43800</v>
      </c>
    </row>
    <row r="44" spans="1:14" ht="15" customHeight="1" x14ac:dyDescent="0.25">
      <c r="A44" s="94" t="s">
        <v>11</v>
      </c>
      <c r="B44" s="4" t="s">
        <v>3</v>
      </c>
      <c r="C44" s="16">
        <v>160226.99</v>
      </c>
      <c r="D44" s="16">
        <v>112454.03</v>
      </c>
      <c r="E44" s="16">
        <v>115580.2</v>
      </c>
      <c r="F44" s="16">
        <v>141797</v>
      </c>
      <c r="G44" s="16">
        <v>116878.5</v>
      </c>
      <c r="H44" s="16">
        <v>119432.5</v>
      </c>
      <c r="I44" s="16">
        <v>133962.20000000001</v>
      </c>
      <c r="J44" s="16">
        <v>118948.42</v>
      </c>
      <c r="K44" s="16">
        <v>119587.01</v>
      </c>
      <c r="L44" s="16">
        <v>140074.5</v>
      </c>
      <c r="M44" s="16">
        <v>128909.4</v>
      </c>
      <c r="N44" s="16">
        <v>156920.42000000001</v>
      </c>
    </row>
    <row r="45" spans="1:14" x14ac:dyDescent="0.25">
      <c r="A45" s="95"/>
      <c r="B45" s="4" t="s">
        <v>4</v>
      </c>
      <c r="C45" s="16">
        <v>160457.88</v>
      </c>
      <c r="D45" s="16">
        <v>112592.5123214286</v>
      </c>
      <c r="E45" s="16">
        <v>115743.02</v>
      </c>
      <c r="F45" s="16">
        <v>142517.34210526309</v>
      </c>
      <c r="G45" s="16">
        <v>117728.8482142857</v>
      </c>
      <c r="H45" s="16">
        <v>119357.7255357143</v>
      </c>
      <c r="I45" s="16">
        <v>133570.3324137931</v>
      </c>
      <c r="J45" s="16">
        <v>119904.82267857149</v>
      </c>
      <c r="K45" s="16">
        <v>119648.6430357143</v>
      </c>
      <c r="L45" s="16">
        <v>138963.625</v>
      </c>
      <c r="M45" s="16">
        <v>128220.46716981129</v>
      </c>
      <c r="N45" s="16">
        <v>155309.33627450981</v>
      </c>
    </row>
    <row r="46" spans="1:14" x14ac:dyDescent="0.25">
      <c r="A46" s="95"/>
      <c r="B46" s="4" t="s">
        <v>5</v>
      </c>
      <c r="C46" s="16">
        <v>6743.6382112037181</v>
      </c>
      <c r="D46" s="16">
        <v>3118.647847653906</v>
      </c>
      <c r="E46" s="16">
        <v>4157.4666063507266</v>
      </c>
      <c r="F46" s="16">
        <v>7356.5260984938077</v>
      </c>
      <c r="G46" s="16">
        <v>4756.0089129578992</v>
      </c>
      <c r="H46" s="16">
        <v>3771.5657854896381</v>
      </c>
      <c r="I46" s="16">
        <v>6926.4175710263189</v>
      </c>
      <c r="J46" s="16">
        <v>3922.5361300870291</v>
      </c>
      <c r="K46" s="16">
        <v>4586.1190206415986</v>
      </c>
      <c r="L46" s="16">
        <v>7219.6797907391538</v>
      </c>
      <c r="M46" s="16">
        <v>4671.491735669495</v>
      </c>
      <c r="N46" s="16">
        <v>10470.386342491091</v>
      </c>
    </row>
    <row r="47" spans="1:14" ht="15" customHeight="1" x14ac:dyDescent="0.25">
      <c r="A47" s="95"/>
      <c r="B47" s="4" t="s">
        <v>9</v>
      </c>
      <c r="C47" s="16">
        <v>143582</v>
      </c>
      <c r="D47" s="16">
        <v>105305</v>
      </c>
      <c r="E47" s="16">
        <v>101600</v>
      </c>
      <c r="F47" s="16">
        <v>120000</v>
      </c>
      <c r="G47" s="16">
        <v>107972.27</v>
      </c>
      <c r="H47" s="16">
        <v>108800</v>
      </c>
      <c r="I47" s="16">
        <v>113400</v>
      </c>
      <c r="J47" s="16">
        <v>111930</v>
      </c>
      <c r="K47" s="16">
        <v>103000</v>
      </c>
      <c r="L47" s="16">
        <v>115900</v>
      </c>
      <c r="M47" s="16">
        <v>117700</v>
      </c>
      <c r="N47" s="16">
        <v>127159</v>
      </c>
    </row>
    <row r="48" spans="1:14" x14ac:dyDescent="0.25">
      <c r="A48" s="95"/>
      <c r="B48" s="4" t="s">
        <v>10</v>
      </c>
      <c r="C48" s="16">
        <v>177238</v>
      </c>
      <c r="D48" s="16">
        <v>120604</v>
      </c>
      <c r="E48" s="16">
        <v>128309.75</v>
      </c>
      <c r="F48" s="16">
        <v>164900</v>
      </c>
      <c r="G48" s="16">
        <v>131297</v>
      </c>
      <c r="H48" s="16">
        <v>131298</v>
      </c>
      <c r="I48" s="16">
        <v>151599</v>
      </c>
      <c r="J48" s="16">
        <v>130159.59</v>
      </c>
      <c r="K48" s="16">
        <v>135000</v>
      </c>
      <c r="L48" s="16">
        <v>154509</v>
      </c>
      <c r="M48" s="16">
        <v>140146</v>
      </c>
      <c r="N48" s="16">
        <v>183484.1</v>
      </c>
    </row>
    <row r="49" spans="1:14" ht="15" customHeight="1" x14ac:dyDescent="0.25">
      <c r="A49" s="86" t="s">
        <v>6</v>
      </c>
      <c r="B49" s="5" t="s">
        <v>3</v>
      </c>
      <c r="C49" s="17">
        <v>139862</v>
      </c>
      <c r="D49" s="17">
        <v>84783.4</v>
      </c>
      <c r="E49" s="17">
        <v>98499</v>
      </c>
      <c r="F49" s="17">
        <v>127623.5</v>
      </c>
      <c r="G49" s="17">
        <v>94420</v>
      </c>
      <c r="H49" s="17">
        <v>99627.5</v>
      </c>
      <c r="I49" s="17">
        <v>113489</v>
      </c>
      <c r="J49" s="17">
        <v>98647.17</v>
      </c>
      <c r="K49" s="17">
        <v>103458</v>
      </c>
      <c r="L49" s="17">
        <v>121851</v>
      </c>
      <c r="M49" s="17">
        <v>105957</v>
      </c>
      <c r="N49" s="17">
        <v>132616.5</v>
      </c>
    </row>
    <row r="50" spans="1:14" x14ac:dyDescent="0.25">
      <c r="A50" s="86"/>
      <c r="B50" s="5" t="s">
        <v>4</v>
      </c>
      <c r="C50" s="17">
        <v>139750.27457627119</v>
      </c>
      <c r="D50" s="17">
        <v>86256.755614035064</v>
      </c>
      <c r="E50" s="17">
        <v>99638.340545454572</v>
      </c>
      <c r="F50" s="17">
        <v>127548.25464285719</v>
      </c>
      <c r="G50" s="17">
        <v>94691.862727272717</v>
      </c>
      <c r="H50" s="17">
        <v>98947.318545454531</v>
      </c>
      <c r="I50" s="17">
        <v>113367.7183928571</v>
      </c>
      <c r="J50" s="17">
        <v>99141.575714285704</v>
      </c>
      <c r="K50" s="17">
        <v>104431.7796363636</v>
      </c>
      <c r="L50" s="17">
        <v>120705.4014545455</v>
      </c>
      <c r="M50" s="17">
        <v>105643.11423076921</v>
      </c>
      <c r="N50" s="17">
        <v>132283.49040000001</v>
      </c>
    </row>
    <row r="51" spans="1:14" x14ac:dyDescent="0.25">
      <c r="A51" s="86"/>
      <c r="B51" s="5" t="s">
        <v>5</v>
      </c>
      <c r="C51" s="17">
        <v>6350.9492681836573</v>
      </c>
      <c r="D51" s="17">
        <v>5286.3012912486556</v>
      </c>
      <c r="E51" s="17">
        <v>4349.6750475542876</v>
      </c>
      <c r="F51" s="17">
        <v>4940.0111765975744</v>
      </c>
      <c r="G51" s="17">
        <v>4236.5101404936349</v>
      </c>
      <c r="H51" s="17">
        <v>4698.222741562483</v>
      </c>
      <c r="I51" s="17">
        <v>5366.5808471793189</v>
      </c>
      <c r="J51" s="17">
        <v>4097.7505079347466</v>
      </c>
      <c r="K51" s="17">
        <v>5644.1377008476238</v>
      </c>
      <c r="L51" s="17">
        <v>7125.7602364351869</v>
      </c>
      <c r="M51" s="17">
        <v>5472.1177976335457</v>
      </c>
      <c r="N51" s="17">
        <v>9592.0791379664934</v>
      </c>
    </row>
    <row r="52" spans="1:14" ht="15" customHeight="1" x14ac:dyDescent="0.25">
      <c r="A52" s="86"/>
      <c r="B52" s="5" t="s">
        <v>9</v>
      </c>
      <c r="C52" s="17">
        <v>123020</v>
      </c>
      <c r="D52" s="17">
        <v>76211</v>
      </c>
      <c r="E52" s="17">
        <v>90700</v>
      </c>
      <c r="F52" s="17">
        <v>113088.77</v>
      </c>
      <c r="G52" s="17">
        <v>82600</v>
      </c>
      <c r="H52" s="17">
        <v>87643</v>
      </c>
      <c r="I52" s="17">
        <v>99000</v>
      </c>
      <c r="J52" s="17">
        <v>90225</v>
      </c>
      <c r="K52" s="17">
        <v>92353</v>
      </c>
      <c r="L52" s="17">
        <v>100000</v>
      </c>
      <c r="M52" s="17">
        <v>96384.75</v>
      </c>
      <c r="N52" s="17">
        <v>110150.5</v>
      </c>
    </row>
    <row r="53" spans="1:14" x14ac:dyDescent="0.25">
      <c r="A53" s="86"/>
      <c r="B53" s="5" t="s">
        <v>10</v>
      </c>
      <c r="C53" s="17">
        <v>156538</v>
      </c>
      <c r="D53" s="17">
        <v>106672</v>
      </c>
      <c r="E53" s="17">
        <v>111500</v>
      </c>
      <c r="F53" s="17">
        <v>143311</v>
      </c>
      <c r="G53" s="17">
        <v>110000</v>
      </c>
      <c r="H53" s="17">
        <v>110000</v>
      </c>
      <c r="I53" s="17">
        <v>130042</v>
      </c>
      <c r="J53" s="17">
        <v>111000</v>
      </c>
      <c r="K53" s="17">
        <v>127647</v>
      </c>
      <c r="L53" s="17">
        <v>140146</v>
      </c>
      <c r="M53" s="17">
        <v>118949</v>
      </c>
      <c r="N53" s="17">
        <v>162902</v>
      </c>
    </row>
    <row r="54" spans="1:14" ht="15" customHeight="1" x14ac:dyDescent="0.25">
      <c r="A54" s="95" t="s">
        <v>7</v>
      </c>
      <c r="B54" s="4" t="s">
        <v>3</v>
      </c>
      <c r="C54" s="16">
        <v>111358.51</v>
      </c>
      <c r="D54" s="16">
        <v>103470.94</v>
      </c>
      <c r="E54" s="16">
        <v>118105.925</v>
      </c>
      <c r="F54" s="16">
        <v>116475.5</v>
      </c>
      <c r="G54" s="16">
        <v>108758.1</v>
      </c>
      <c r="H54" s="16">
        <v>110212.985</v>
      </c>
      <c r="I54" s="16">
        <v>119644.99</v>
      </c>
      <c r="J54" s="16">
        <v>116369.405</v>
      </c>
      <c r="K54" s="16">
        <v>125011</v>
      </c>
      <c r="L54" s="16">
        <v>110585</v>
      </c>
      <c r="M54" s="16">
        <v>120110.5</v>
      </c>
      <c r="N54" s="16">
        <v>163869</v>
      </c>
    </row>
    <row r="55" spans="1:14" x14ac:dyDescent="0.25">
      <c r="A55" s="95"/>
      <c r="B55" s="4" t="s">
        <v>4</v>
      </c>
      <c r="C55" s="16">
        <v>112036.9149122807</v>
      </c>
      <c r="D55" s="16">
        <v>103602.69767857149</v>
      </c>
      <c r="E55" s="16">
        <v>116392.87125</v>
      </c>
      <c r="F55" s="16">
        <v>115625.18160714291</v>
      </c>
      <c r="G55" s="16">
        <v>109060.6518181818</v>
      </c>
      <c r="H55" s="16">
        <v>110769.9666666666</v>
      </c>
      <c r="I55" s="16">
        <v>120237.21927272731</v>
      </c>
      <c r="J55" s="16">
        <v>116067.1851785715</v>
      </c>
      <c r="K55" s="16">
        <v>124699.0055769231</v>
      </c>
      <c r="L55" s="16">
        <v>111277.6828301887</v>
      </c>
      <c r="M55" s="16">
        <v>120426.0453846154</v>
      </c>
      <c r="N55" s="16">
        <v>161918.79</v>
      </c>
    </row>
    <row r="56" spans="1:14" x14ac:dyDescent="0.25">
      <c r="A56" s="95"/>
      <c r="B56" s="4" t="s">
        <v>5</v>
      </c>
      <c r="C56" s="16">
        <v>3860.3550239134761</v>
      </c>
      <c r="D56" s="16">
        <v>3071.7209648409789</v>
      </c>
      <c r="E56" s="16">
        <v>4443.3922397940614</v>
      </c>
      <c r="F56" s="16">
        <v>4226.2570534697497</v>
      </c>
      <c r="G56" s="16">
        <v>3300.9644062506468</v>
      </c>
      <c r="H56" s="16">
        <v>3004.1124687133879</v>
      </c>
      <c r="I56" s="16">
        <v>3611.764663809633</v>
      </c>
      <c r="J56" s="16">
        <v>2788.5401082312769</v>
      </c>
      <c r="K56" s="16">
        <v>2666.9379095247818</v>
      </c>
      <c r="L56" s="16">
        <v>3413.7340514295938</v>
      </c>
      <c r="M56" s="16">
        <v>4027.1095019173731</v>
      </c>
      <c r="N56" s="16">
        <v>12150.131350393411</v>
      </c>
    </row>
    <row r="57" spans="1:14" ht="15" customHeight="1" x14ac:dyDescent="0.25">
      <c r="A57" s="95"/>
      <c r="B57" s="4" t="s">
        <v>9</v>
      </c>
      <c r="C57" s="16">
        <v>105248</v>
      </c>
      <c r="D57" s="16">
        <v>95285</v>
      </c>
      <c r="E57" s="16">
        <v>103500</v>
      </c>
      <c r="F57" s="16">
        <v>105579.36</v>
      </c>
      <c r="G57" s="16">
        <v>102297.61</v>
      </c>
      <c r="H57" s="16">
        <v>105097.14</v>
      </c>
      <c r="I57" s="16">
        <v>110489</v>
      </c>
      <c r="J57" s="16">
        <v>109250</v>
      </c>
      <c r="K57" s="16">
        <v>116330</v>
      </c>
      <c r="L57" s="16">
        <v>105138.87</v>
      </c>
      <c r="M57" s="16">
        <v>108733</v>
      </c>
      <c r="N57" s="16">
        <v>121667</v>
      </c>
    </row>
    <row r="58" spans="1:14" x14ac:dyDescent="0.25">
      <c r="A58" s="95"/>
      <c r="B58" s="4" t="s">
        <v>10</v>
      </c>
      <c r="C58" s="16">
        <v>122099</v>
      </c>
      <c r="D58" s="16">
        <v>109373</v>
      </c>
      <c r="E58" s="16">
        <v>123477</v>
      </c>
      <c r="F58" s="16">
        <v>123719</v>
      </c>
      <c r="G58" s="16">
        <v>119963</v>
      </c>
      <c r="H58" s="16">
        <v>122370</v>
      </c>
      <c r="I58" s="16">
        <v>130000</v>
      </c>
      <c r="J58" s="16">
        <v>124204</v>
      </c>
      <c r="K58" s="16">
        <v>131328</v>
      </c>
      <c r="L58" s="16">
        <v>124436</v>
      </c>
      <c r="M58" s="16">
        <v>132826</v>
      </c>
      <c r="N58" s="16">
        <v>202563</v>
      </c>
    </row>
    <row r="59" spans="1:14" ht="15" customHeight="1" x14ac:dyDescent="0.25">
      <c r="A59" s="86" t="s">
        <v>8</v>
      </c>
      <c r="B59" s="5" t="s">
        <v>3</v>
      </c>
      <c r="C59" s="17">
        <v>28402.79</v>
      </c>
      <c r="D59" s="17">
        <v>-17634</v>
      </c>
      <c r="E59" s="17">
        <v>-18614</v>
      </c>
      <c r="F59" s="17">
        <v>11480.66</v>
      </c>
      <c r="G59" s="17">
        <v>-13692</v>
      </c>
      <c r="H59" s="17">
        <v>-11487.36</v>
      </c>
      <c r="I59" s="17">
        <v>-6455</v>
      </c>
      <c r="J59" s="17">
        <v>-17335</v>
      </c>
      <c r="K59" s="17">
        <v>-21508.5</v>
      </c>
      <c r="L59" s="17">
        <v>9609.4249999999993</v>
      </c>
      <c r="M59" s="17">
        <v>-14206</v>
      </c>
      <c r="N59" s="17">
        <v>-29172</v>
      </c>
    </row>
    <row r="60" spans="1:14" x14ac:dyDescent="0.25">
      <c r="A60" s="86"/>
      <c r="B60" s="5" t="s">
        <v>4</v>
      </c>
      <c r="C60" s="17">
        <v>27296.440689655181</v>
      </c>
      <c r="D60" s="17">
        <v>-17313.239122807019</v>
      </c>
      <c r="E60" s="17">
        <v>-16244.50945454545</v>
      </c>
      <c r="F60" s="17">
        <v>11508.87018518518</v>
      </c>
      <c r="G60" s="17">
        <v>-13988.1075</v>
      </c>
      <c r="H60" s="17">
        <v>-11553.028035714289</v>
      </c>
      <c r="I60" s="17">
        <v>-6051.6289090909086</v>
      </c>
      <c r="J60" s="17">
        <v>-17131.400925925929</v>
      </c>
      <c r="K60" s="17">
        <v>-20838.820740740739</v>
      </c>
      <c r="L60" s="17">
        <v>9779.0857407407402</v>
      </c>
      <c r="M60" s="17">
        <v>-14422.777307692309</v>
      </c>
      <c r="N60" s="17">
        <v>-27301.36795918367</v>
      </c>
    </row>
    <row r="61" spans="1:14" x14ac:dyDescent="0.25">
      <c r="A61" s="86"/>
      <c r="B61" s="5" t="s">
        <v>5</v>
      </c>
      <c r="C61" s="17">
        <v>9103.958459599995</v>
      </c>
      <c r="D61" s="17">
        <v>5691.6711560854683</v>
      </c>
      <c r="E61" s="17">
        <v>8224.4516372567759</v>
      </c>
      <c r="F61" s="17">
        <v>5520.9078631259899</v>
      </c>
      <c r="G61" s="17">
        <v>5815.4700585475211</v>
      </c>
      <c r="H61" s="17">
        <v>5840.8736471902494</v>
      </c>
      <c r="I61" s="17">
        <v>5542.2306870758684</v>
      </c>
      <c r="J61" s="17">
        <v>4222.8060704350264</v>
      </c>
      <c r="K61" s="17">
        <v>6478.9215087872344</v>
      </c>
      <c r="L61" s="17">
        <v>6055.0707243105162</v>
      </c>
      <c r="M61" s="17">
        <v>7062.3507961257292</v>
      </c>
      <c r="N61" s="17">
        <v>10628.472916906379</v>
      </c>
    </row>
    <row r="62" spans="1:14" x14ac:dyDescent="0.25">
      <c r="A62" s="86"/>
      <c r="B62" s="5" t="s">
        <v>9</v>
      </c>
      <c r="C62" s="17">
        <v>6422</v>
      </c>
      <c r="D62" s="17">
        <v>-31535</v>
      </c>
      <c r="E62" s="17">
        <v>-28200</v>
      </c>
      <c r="F62" s="17">
        <v>-1309.54</v>
      </c>
      <c r="G62" s="17">
        <v>-30261</v>
      </c>
      <c r="H62" s="17">
        <v>-24270</v>
      </c>
      <c r="I62" s="17">
        <v>-20632</v>
      </c>
      <c r="J62" s="17">
        <v>-26325</v>
      </c>
      <c r="K62" s="17">
        <v>-45542</v>
      </c>
      <c r="L62" s="17">
        <v>-2706.65</v>
      </c>
      <c r="M62" s="17">
        <v>-25185</v>
      </c>
      <c r="N62" s="17">
        <v>-42327</v>
      </c>
    </row>
    <row r="63" spans="1:14" ht="15.75" thickBot="1" x14ac:dyDescent="0.3">
      <c r="A63" s="87"/>
      <c r="B63" s="6" t="s">
        <v>10</v>
      </c>
      <c r="C63" s="18">
        <v>48558</v>
      </c>
      <c r="D63" s="18">
        <v>-1750</v>
      </c>
      <c r="E63" s="18">
        <v>10818</v>
      </c>
      <c r="F63" s="18">
        <v>29500</v>
      </c>
      <c r="G63" s="18">
        <v>0</v>
      </c>
      <c r="H63" s="18">
        <v>4495</v>
      </c>
      <c r="I63" s="18">
        <v>10383</v>
      </c>
      <c r="J63" s="18">
        <v>-7486.1</v>
      </c>
      <c r="K63" s="18">
        <v>5000</v>
      </c>
      <c r="L63" s="18">
        <v>26750</v>
      </c>
      <c r="M63" s="18">
        <v>10000</v>
      </c>
      <c r="N63" s="18">
        <v>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43497</v>
      </c>
      <c r="C10" s="3"/>
    </row>
    <row r="11" spans="1:6" ht="15.75" x14ac:dyDescent="0.25">
      <c r="A11" s="1" t="s">
        <v>0</v>
      </c>
      <c r="B11" s="2">
        <v>43497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1569513.9</v>
      </c>
      <c r="D15" s="11">
        <v>1689843.29</v>
      </c>
      <c r="E15" s="11">
        <v>1807239.11</v>
      </c>
      <c r="F15" s="11">
        <v>1913334.62</v>
      </c>
    </row>
    <row r="16" spans="1:6" x14ac:dyDescent="0.25">
      <c r="A16" s="95"/>
      <c r="B16" s="12" t="s">
        <v>4</v>
      </c>
      <c r="C16" s="13">
        <v>1574292.1752542369</v>
      </c>
      <c r="D16" s="13">
        <v>1691631.4432075471</v>
      </c>
      <c r="E16" s="13">
        <v>1809323.1715909089</v>
      </c>
      <c r="F16" s="13">
        <v>1910489.868918919</v>
      </c>
    </row>
    <row r="17" spans="1:6" x14ac:dyDescent="0.25">
      <c r="A17" s="95"/>
      <c r="B17" s="12" t="s">
        <v>5</v>
      </c>
      <c r="C17" s="13">
        <v>39757.255566467917</v>
      </c>
      <c r="D17" s="13">
        <v>57115.34552870514</v>
      </c>
      <c r="E17" s="13">
        <v>66889.652762424506</v>
      </c>
      <c r="F17" s="13">
        <v>101307.2957939804</v>
      </c>
    </row>
    <row r="18" spans="1:6" x14ac:dyDescent="0.25">
      <c r="A18" s="95"/>
      <c r="B18" s="12" t="s">
        <v>9</v>
      </c>
      <c r="C18" s="13">
        <v>1479000</v>
      </c>
      <c r="D18" s="13">
        <v>1525000</v>
      </c>
      <c r="E18" s="13">
        <v>1638234</v>
      </c>
      <c r="F18" s="13">
        <v>1650000</v>
      </c>
    </row>
    <row r="19" spans="1:6" x14ac:dyDescent="0.25">
      <c r="A19" s="95"/>
      <c r="B19" s="12" t="s">
        <v>10</v>
      </c>
      <c r="C19" s="13">
        <v>1667296</v>
      </c>
      <c r="D19" s="13">
        <v>1833806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1322971.8</v>
      </c>
      <c r="D20" s="14">
        <v>1417437.41</v>
      </c>
      <c r="E20" s="14">
        <v>1521981</v>
      </c>
      <c r="F20" s="14">
        <v>1624037.05</v>
      </c>
    </row>
    <row r="21" spans="1:6" x14ac:dyDescent="0.25">
      <c r="A21" s="86"/>
      <c r="B21" s="5" t="s">
        <v>4</v>
      </c>
      <c r="C21" s="14">
        <v>1323303.256833334</v>
      </c>
      <c r="D21" s="14">
        <v>1422875.268518518</v>
      </c>
      <c r="E21" s="14">
        <v>1524270.1757446809</v>
      </c>
      <c r="F21" s="14">
        <v>1626830.5630769229</v>
      </c>
    </row>
    <row r="22" spans="1:6" x14ac:dyDescent="0.25">
      <c r="A22" s="86"/>
      <c r="B22" s="5" t="s">
        <v>5</v>
      </c>
      <c r="C22" s="14">
        <v>23560.818907066099</v>
      </c>
      <c r="D22" s="14">
        <v>27522.118481533231</v>
      </c>
      <c r="E22" s="14">
        <v>37958.202822663603</v>
      </c>
      <c r="F22" s="14">
        <v>50415.036224066302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1449662</v>
      </c>
      <c r="F23" s="14">
        <v>1500253.4</v>
      </c>
    </row>
    <row r="24" spans="1:6" x14ac:dyDescent="0.25">
      <c r="A24" s="86"/>
      <c r="B24" s="5" t="s">
        <v>10</v>
      </c>
      <c r="C24" s="14">
        <v>1385761</v>
      </c>
      <c r="D24" s="14">
        <v>1492772</v>
      </c>
      <c r="E24" s="14">
        <v>1631460</v>
      </c>
      <c r="F24" s="14">
        <v>1745282</v>
      </c>
    </row>
    <row r="25" spans="1:6" ht="15" customHeight="1" x14ac:dyDescent="0.25">
      <c r="A25" s="95" t="s">
        <v>7</v>
      </c>
      <c r="B25" s="4" t="s">
        <v>3</v>
      </c>
      <c r="C25" s="12">
        <v>1423971.4</v>
      </c>
      <c r="D25" s="12">
        <v>1482000</v>
      </c>
      <c r="E25" s="12">
        <v>1541360</v>
      </c>
      <c r="F25" s="12">
        <v>1602401</v>
      </c>
    </row>
    <row r="26" spans="1:6" x14ac:dyDescent="0.25">
      <c r="A26" s="95"/>
      <c r="B26" s="4" t="s">
        <v>4</v>
      </c>
      <c r="C26" s="12">
        <v>1423191.5019672129</v>
      </c>
      <c r="D26" s="12">
        <v>1484259.8398113211</v>
      </c>
      <c r="E26" s="12">
        <v>1548861.762173913</v>
      </c>
      <c r="F26" s="12">
        <v>1606946.2543589741</v>
      </c>
    </row>
    <row r="27" spans="1:6" x14ac:dyDescent="0.25">
      <c r="A27" s="95"/>
      <c r="B27" s="4" t="s">
        <v>5</v>
      </c>
      <c r="C27" s="12">
        <v>18437.32615037783</v>
      </c>
      <c r="D27" s="12">
        <v>25557.703492619439</v>
      </c>
      <c r="E27" s="12">
        <v>40321.000444407742</v>
      </c>
      <c r="F27" s="12">
        <v>63189.092911029067</v>
      </c>
    </row>
    <row r="28" spans="1:6" x14ac:dyDescent="0.25">
      <c r="A28" s="95"/>
      <c r="B28" s="4" t="s">
        <v>9</v>
      </c>
      <c r="C28" s="12">
        <v>1372000</v>
      </c>
      <c r="D28" s="12">
        <v>1402483</v>
      </c>
      <c r="E28" s="12">
        <v>1450000</v>
      </c>
      <c r="F28" s="12">
        <v>1425360.3</v>
      </c>
    </row>
    <row r="29" spans="1:6" x14ac:dyDescent="0.25">
      <c r="A29" s="95"/>
      <c r="B29" s="4" t="s">
        <v>10</v>
      </c>
      <c r="C29" s="12">
        <v>1487750</v>
      </c>
      <c r="D29" s="12">
        <v>1536879.09</v>
      </c>
      <c r="E29" s="12">
        <v>1655176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-99560</v>
      </c>
      <c r="D30" s="14">
        <v>-65462.400000000001</v>
      </c>
      <c r="E30" s="14">
        <v>-22192.5</v>
      </c>
      <c r="F30" s="14">
        <v>19568</v>
      </c>
    </row>
    <row r="31" spans="1:6" x14ac:dyDescent="0.25">
      <c r="A31" s="96"/>
      <c r="B31" s="5" t="s">
        <v>4</v>
      </c>
      <c r="C31" s="14">
        <v>-94795.420645161284</v>
      </c>
      <c r="D31" s="14">
        <v>-60008.686666666661</v>
      </c>
      <c r="E31" s="14">
        <v>-23307.245833333331</v>
      </c>
      <c r="F31" s="14">
        <v>21253.095853658531</v>
      </c>
    </row>
    <row r="32" spans="1:6" x14ac:dyDescent="0.25">
      <c r="A32" s="96"/>
      <c r="B32" s="5" t="s">
        <v>5</v>
      </c>
      <c r="C32" s="14">
        <v>24200.109697335371</v>
      </c>
      <c r="D32" s="14">
        <v>26330.487590746219</v>
      </c>
      <c r="E32" s="14">
        <v>33766.64070748278</v>
      </c>
      <c r="F32" s="14">
        <v>48144.510613327911</v>
      </c>
    </row>
    <row r="33" spans="1:14" ht="15" customHeight="1" x14ac:dyDescent="0.25">
      <c r="A33" s="96"/>
      <c r="B33" s="5" t="s">
        <v>9</v>
      </c>
      <c r="C33" s="14">
        <v>-132195</v>
      </c>
      <c r="D33" s="14">
        <v>-106326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-20000</v>
      </c>
      <c r="D34" s="14">
        <v>3548</v>
      </c>
      <c r="E34" s="14">
        <v>52908.77</v>
      </c>
      <c r="F34" s="14">
        <v>122224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79.300000000000011</v>
      </c>
      <c r="E35" s="12">
        <v>81</v>
      </c>
      <c r="F35" s="12">
        <v>81.25</v>
      </c>
    </row>
    <row r="36" spans="1:14" x14ac:dyDescent="0.25">
      <c r="A36" s="97"/>
      <c r="B36" s="4" t="s">
        <v>4</v>
      </c>
      <c r="C36" s="12">
        <v>78.050655737704929</v>
      </c>
      <c r="D36" s="12">
        <v>79.420178571428565</v>
      </c>
      <c r="E36" s="12">
        <v>80.586521739130418</v>
      </c>
      <c r="F36" s="12">
        <v>81.171707317073171</v>
      </c>
    </row>
    <row r="37" spans="1:14" x14ac:dyDescent="0.25">
      <c r="A37" s="97"/>
      <c r="B37" s="4" t="s">
        <v>5</v>
      </c>
      <c r="C37" s="12">
        <v>1.3555415508846871</v>
      </c>
      <c r="D37" s="12">
        <v>1.7721106994679641</v>
      </c>
      <c r="E37" s="12">
        <v>2.062972200374233</v>
      </c>
      <c r="F37" s="12">
        <v>2.9176907841981961</v>
      </c>
    </row>
    <row r="38" spans="1:14" x14ac:dyDescent="0.25">
      <c r="A38" s="97"/>
      <c r="B38" s="4" t="s">
        <v>9</v>
      </c>
      <c r="C38" s="12">
        <v>74.33</v>
      </c>
      <c r="D38" s="12">
        <v>75.790000000000006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85</v>
      </c>
      <c r="F39" s="15">
        <v>88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43497</v>
      </c>
      <c r="D43" s="9">
        <v>43525</v>
      </c>
      <c r="E43" s="9">
        <v>43556</v>
      </c>
      <c r="F43" s="9">
        <v>43586</v>
      </c>
      <c r="G43" s="9">
        <v>43617</v>
      </c>
      <c r="H43" s="9">
        <v>43647</v>
      </c>
      <c r="I43" s="9">
        <v>43678</v>
      </c>
      <c r="J43" s="9">
        <v>43709</v>
      </c>
      <c r="K43" s="9">
        <v>43739</v>
      </c>
      <c r="L43" s="9">
        <v>43770</v>
      </c>
      <c r="M43" s="9">
        <v>43800</v>
      </c>
      <c r="N43" s="9">
        <v>43831</v>
      </c>
    </row>
    <row r="44" spans="1:14" ht="15" customHeight="1" x14ac:dyDescent="0.25">
      <c r="A44" s="94" t="s">
        <v>11</v>
      </c>
      <c r="B44" s="4" t="s">
        <v>3</v>
      </c>
      <c r="C44" s="16">
        <v>112639.19</v>
      </c>
      <c r="D44" s="16">
        <v>114883</v>
      </c>
      <c r="E44" s="16">
        <v>141875.14000000001</v>
      </c>
      <c r="F44" s="16">
        <v>116963.5</v>
      </c>
      <c r="G44" s="16">
        <v>119082.58</v>
      </c>
      <c r="H44" s="16">
        <v>133864.935</v>
      </c>
      <c r="I44" s="16">
        <v>118880.21</v>
      </c>
      <c r="J44" s="16">
        <v>119410</v>
      </c>
      <c r="K44" s="16">
        <v>139252.5</v>
      </c>
      <c r="L44" s="16">
        <v>128552.83500000001</v>
      </c>
      <c r="M44" s="16">
        <v>155271.29999999999</v>
      </c>
      <c r="N44" s="16">
        <v>169462.88500000001</v>
      </c>
    </row>
    <row r="45" spans="1:14" x14ac:dyDescent="0.25">
      <c r="A45" s="95"/>
      <c r="B45" s="4" t="s">
        <v>4</v>
      </c>
      <c r="C45" s="16">
        <v>112591.56886792451</v>
      </c>
      <c r="D45" s="16">
        <v>115436.4251851852</v>
      </c>
      <c r="E45" s="16">
        <v>142180.53320754721</v>
      </c>
      <c r="F45" s="16">
        <v>118038.80384615379</v>
      </c>
      <c r="G45" s="16">
        <v>119043.8190384616</v>
      </c>
      <c r="H45" s="16">
        <v>133440.85925925919</v>
      </c>
      <c r="I45" s="16">
        <v>119946.9963461538</v>
      </c>
      <c r="J45" s="16">
        <v>119438.99576923079</v>
      </c>
      <c r="K45" s="16">
        <v>137721.6818518519</v>
      </c>
      <c r="L45" s="16">
        <v>128863.47719999999</v>
      </c>
      <c r="M45" s="16">
        <v>153841.38490196079</v>
      </c>
      <c r="N45" s="16">
        <v>164588.6507142857</v>
      </c>
    </row>
    <row r="46" spans="1:14" x14ac:dyDescent="0.25">
      <c r="A46" s="95"/>
      <c r="B46" s="4" t="s">
        <v>5</v>
      </c>
      <c r="C46" s="16">
        <v>7565.6019210082704</v>
      </c>
      <c r="D46" s="16">
        <v>4373.5653600090018</v>
      </c>
      <c r="E46" s="16">
        <v>8439.233643798827</v>
      </c>
      <c r="F46" s="16">
        <v>6014.6420301989656</v>
      </c>
      <c r="G46" s="16">
        <v>4103.5403161819231</v>
      </c>
      <c r="H46" s="16">
        <v>7288.7377124957566</v>
      </c>
      <c r="I46" s="16">
        <v>4152.1963419489484</v>
      </c>
      <c r="J46" s="16">
        <v>4720.6014319581454</v>
      </c>
      <c r="K46" s="16">
        <v>7979.2885645478927</v>
      </c>
      <c r="L46" s="16">
        <v>4658.6292232736196</v>
      </c>
      <c r="M46" s="16">
        <v>10758.17243570754</v>
      </c>
      <c r="N46" s="16">
        <v>16417.463699736421</v>
      </c>
    </row>
    <row r="47" spans="1:14" ht="15" customHeight="1" x14ac:dyDescent="0.25">
      <c r="A47" s="95"/>
      <c r="B47" s="4" t="s">
        <v>9</v>
      </c>
      <c r="C47" s="16">
        <v>82500</v>
      </c>
      <c r="D47" s="16">
        <v>101600</v>
      </c>
      <c r="E47" s="16">
        <v>116799</v>
      </c>
      <c r="F47" s="16">
        <v>107972.27</v>
      </c>
      <c r="G47" s="16">
        <v>108800</v>
      </c>
      <c r="H47" s="16">
        <v>113400</v>
      </c>
      <c r="I47" s="16">
        <v>111930</v>
      </c>
      <c r="J47" s="16">
        <v>103000</v>
      </c>
      <c r="K47" s="16">
        <v>114050.9</v>
      </c>
      <c r="L47" s="16">
        <v>120000</v>
      </c>
      <c r="M47" s="16">
        <v>127501</v>
      </c>
      <c r="N47" s="16">
        <v>116648</v>
      </c>
    </row>
    <row r="48" spans="1:14" x14ac:dyDescent="0.25">
      <c r="A48" s="95"/>
      <c r="B48" s="4" t="s">
        <v>10</v>
      </c>
      <c r="C48" s="16">
        <v>148900</v>
      </c>
      <c r="D48" s="16">
        <v>126951.26</v>
      </c>
      <c r="E48" s="16">
        <v>164900</v>
      </c>
      <c r="F48" s="16">
        <v>140444</v>
      </c>
      <c r="G48" s="16">
        <v>131298</v>
      </c>
      <c r="H48" s="16">
        <v>151599</v>
      </c>
      <c r="I48" s="16">
        <v>129964</v>
      </c>
      <c r="J48" s="16">
        <v>135000</v>
      </c>
      <c r="K48" s="16">
        <v>154509</v>
      </c>
      <c r="L48" s="16">
        <v>140540</v>
      </c>
      <c r="M48" s="16">
        <v>179498</v>
      </c>
      <c r="N48" s="16">
        <v>183759</v>
      </c>
    </row>
    <row r="49" spans="1:14" ht="15" customHeight="1" x14ac:dyDescent="0.25">
      <c r="A49" s="86" t="s">
        <v>6</v>
      </c>
      <c r="B49" s="5" t="s">
        <v>3</v>
      </c>
      <c r="C49" s="17">
        <v>84887.14</v>
      </c>
      <c r="D49" s="17">
        <v>98147.625</v>
      </c>
      <c r="E49" s="17">
        <v>127345</v>
      </c>
      <c r="F49" s="17">
        <v>93560</v>
      </c>
      <c r="G49" s="17">
        <v>98909.33</v>
      </c>
      <c r="H49" s="17">
        <v>114151</v>
      </c>
      <c r="I49" s="17">
        <v>98511</v>
      </c>
      <c r="J49" s="17">
        <v>103235.96</v>
      </c>
      <c r="K49" s="17">
        <v>122000</v>
      </c>
      <c r="L49" s="17">
        <v>105674.41</v>
      </c>
      <c r="M49" s="17">
        <v>129296.36500000001</v>
      </c>
      <c r="N49" s="17">
        <v>144132.815</v>
      </c>
    </row>
    <row r="50" spans="1:14" x14ac:dyDescent="0.25">
      <c r="A50" s="86"/>
      <c r="B50" s="5" t="s">
        <v>4</v>
      </c>
      <c r="C50" s="17">
        <v>86135.171346153846</v>
      </c>
      <c r="D50" s="17">
        <v>98645.44634615384</v>
      </c>
      <c r="E50" s="17">
        <v>127563.01627450981</v>
      </c>
      <c r="F50" s="17">
        <v>94507.910588235289</v>
      </c>
      <c r="G50" s="17">
        <v>98180.28803921568</v>
      </c>
      <c r="H50" s="17">
        <v>113997.32811320751</v>
      </c>
      <c r="I50" s="17">
        <v>98930.893921568611</v>
      </c>
      <c r="J50" s="17">
        <v>103981.26431372551</v>
      </c>
      <c r="K50" s="17">
        <v>121605.3296078431</v>
      </c>
      <c r="L50" s="17">
        <v>106536.4447058823</v>
      </c>
      <c r="M50" s="17">
        <v>131147.33600000001</v>
      </c>
      <c r="N50" s="17">
        <v>140428.18738095241</v>
      </c>
    </row>
    <row r="51" spans="1:14" x14ac:dyDescent="0.25">
      <c r="A51" s="86"/>
      <c r="B51" s="5" t="s">
        <v>5</v>
      </c>
      <c r="C51" s="17">
        <v>5340.322460612806</v>
      </c>
      <c r="D51" s="17">
        <v>4599.5478284918854</v>
      </c>
      <c r="E51" s="17">
        <v>4589.1948551753449</v>
      </c>
      <c r="F51" s="17">
        <v>5075.7099979444929</v>
      </c>
      <c r="G51" s="17">
        <v>4368.0143861310789</v>
      </c>
      <c r="H51" s="17">
        <v>6625.1771086724284</v>
      </c>
      <c r="I51" s="17">
        <v>3441.3359743350138</v>
      </c>
      <c r="J51" s="17">
        <v>5408.659100390505</v>
      </c>
      <c r="K51" s="17">
        <v>5363.1644683619261</v>
      </c>
      <c r="L51" s="17">
        <v>5498.4889548829105</v>
      </c>
      <c r="M51" s="17">
        <v>11983.32094465386</v>
      </c>
      <c r="N51" s="17">
        <v>19416.6231853223</v>
      </c>
    </row>
    <row r="52" spans="1:14" ht="15" customHeight="1" x14ac:dyDescent="0.25">
      <c r="A52" s="86"/>
      <c r="B52" s="5" t="s">
        <v>9</v>
      </c>
      <c r="C52" s="17">
        <v>76908</v>
      </c>
      <c r="D52" s="17">
        <v>82116</v>
      </c>
      <c r="E52" s="17">
        <v>119518.19</v>
      </c>
      <c r="F52" s="17">
        <v>82600</v>
      </c>
      <c r="G52" s="17">
        <v>87551</v>
      </c>
      <c r="H52" s="17">
        <v>95397</v>
      </c>
      <c r="I52" s="17">
        <v>90666</v>
      </c>
      <c r="J52" s="17">
        <v>92353</v>
      </c>
      <c r="K52" s="17">
        <v>111837.98</v>
      </c>
      <c r="L52" s="17">
        <v>97607</v>
      </c>
      <c r="M52" s="17">
        <v>104340</v>
      </c>
      <c r="N52" s="17">
        <v>90900</v>
      </c>
    </row>
    <row r="53" spans="1:14" x14ac:dyDescent="0.25">
      <c r="A53" s="86"/>
      <c r="B53" s="5" t="s">
        <v>10</v>
      </c>
      <c r="C53" s="17">
        <v>105953</v>
      </c>
      <c r="D53" s="17">
        <v>110000</v>
      </c>
      <c r="E53" s="17">
        <v>142345</v>
      </c>
      <c r="F53" s="17">
        <v>113001.9</v>
      </c>
      <c r="G53" s="17">
        <v>109097</v>
      </c>
      <c r="H53" s="17">
        <v>130300</v>
      </c>
      <c r="I53" s="17">
        <v>106876</v>
      </c>
      <c r="J53" s="17">
        <v>126786</v>
      </c>
      <c r="K53" s="17">
        <v>139201</v>
      </c>
      <c r="L53" s="17">
        <v>127380</v>
      </c>
      <c r="M53" s="17">
        <v>168409</v>
      </c>
      <c r="N53" s="17">
        <v>173511</v>
      </c>
    </row>
    <row r="54" spans="1:14" ht="15" customHeight="1" x14ac:dyDescent="0.25">
      <c r="A54" s="95" t="s">
        <v>7</v>
      </c>
      <c r="B54" s="4" t="s">
        <v>3</v>
      </c>
      <c r="C54" s="16">
        <v>103503.61500000001</v>
      </c>
      <c r="D54" s="16">
        <v>118101</v>
      </c>
      <c r="E54" s="16">
        <v>116455.55499999999</v>
      </c>
      <c r="F54" s="16">
        <v>108300.9</v>
      </c>
      <c r="G54" s="16">
        <v>110360.7</v>
      </c>
      <c r="H54" s="16">
        <v>119740.9</v>
      </c>
      <c r="I54" s="16">
        <v>116122.5</v>
      </c>
      <c r="J54" s="16">
        <v>125011</v>
      </c>
      <c r="K54" s="16">
        <v>110872.2</v>
      </c>
      <c r="L54" s="16">
        <v>120332</v>
      </c>
      <c r="M54" s="16">
        <v>157136</v>
      </c>
      <c r="N54" s="16">
        <v>116494.33500000001</v>
      </c>
    </row>
    <row r="55" spans="1:14" x14ac:dyDescent="0.25">
      <c r="A55" s="95"/>
      <c r="B55" s="4" t="s">
        <v>4</v>
      </c>
      <c r="C55" s="16">
        <v>103701.4573076923</v>
      </c>
      <c r="D55" s="16">
        <v>116364.8786792453</v>
      </c>
      <c r="E55" s="16">
        <v>115551.0384615385</v>
      </c>
      <c r="F55" s="16">
        <v>108797.23686274511</v>
      </c>
      <c r="G55" s="16">
        <v>110805.583</v>
      </c>
      <c r="H55" s="16">
        <v>120553.9251923077</v>
      </c>
      <c r="I55" s="16">
        <v>116391.6415384615</v>
      </c>
      <c r="J55" s="16">
        <v>124819.59080000001</v>
      </c>
      <c r="K55" s="16">
        <v>111873.4803921569</v>
      </c>
      <c r="L55" s="16">
        <v>120854.6687755102</v>
      </c>
      <c r="M55" s="16">
        <v>156631.33285714281</v>
      </c>
      <c r="N55" s="16">
        <v>116604.21875</v>
      </c>
    </row>
    <row r="56" spans="1:14" x14ac:dyDescent="0.25">
      <c r="A56" s="95"/>
      <c r="B56" s="4" t="s">
        <v>5</v>
      </c>
      <c r="C56" s="16">
        <v>3370.409407618195</v>
      </c>
      <c r="D56" s="16">
        <v>4472.1793089865123</v>
      </c>
      <c r="E56" s="16">
        <v>4067.8765378527969</v>
      </c>
      <c r="F56" s="16">
        <v>3201.7725914883399</v>
      </c>
      <c r="G56" s="16">
        <v>2722.2479964201029</v>
      </c>
      <c r="H56" s="16">
        <v>4017.7878707062259</v>
      </c>
      <c r="I56" s="16">
        <v>2503.8995866012469</v>
      </c>
      <c r="J56" s="16">
        <v>4135.7133334915497</v>
      </c>
      <c r="K56" s="16">
        <v>4406.7261543894283</v>
      </c>
      <c r="L56" s="16">
        <v>3962.188336430298</v>
      </c>
      <c r="M56" s="16">
        <v>14615.40368137316</v>
      </c>
      <c r="N56" s="16">
        <v>6826.8981388442307</v>
      </c>
    </row>
    <row r="57" spans="1:14" ht="15" customHeight="1" x14ac:dyDescent="0.25">
      <c r="A57" s="95"/>
      <c r="B57" s="4" t="s">
        <v>9</v>
      </c>
      <c r="C57" s="16">
        <v>93948</v>
      </c>
      <c r="D57" s="16">
        <v>104739</v>
      </c>
      <c r="E57" s="16">
        <v>105410.41</v>
      </c>
      <c r="F57" s="16">
        <v>102297.61</v>
      </c>
      <c r="G57" s="16">
        <v>105097.14</v>
      </c>
      <c r="H57" s="16">
        <v>110285</v>
      </c>
      <c r="I57" s="16">
        <v>111000</v>
      </c>
      <c r="J57" s="16">
        <v>113581</v>
      </c>
      <c r="K57" s="16">
        <v>98000</v>
      </c>
      <c r="L57" s="16">
        <v>107489</v>
      </c>
      <c r="M57" s="16">
        <v>110000</v>
      </c>
      <c r="N57" s="16">
        <v>95000</v>
      </c>
    </row>
    <row r="58" spans="1:14" x14ac:dyDescent="0.25">
      <c r="A58" s="95"/>
      <c r="B58" s="4" t="s">
        <v>10</v>
      </c>
      <c r="C58" s="16">
        <v>115000</v>
      </c>
      <c r="D58" s="16">
        <v>124601</v>
      </c>
      <c r="E58" s="16">
        <v>123719</v>
      </c>
      <c r="F58" s="16">
        <v>119154</v>
      </c>
      <c r="G58" s="16">
        <v>121545</v>
      </c>
      <c r="H58" s="16">
        <v>132088</v>
      </c>
      <c r="I58" s="16">
        <v>123367</v>
      </c>
      <c r="J58" s="16">
        <v>143263</v>
      </c>
      <c r="K58" s="16">
        <v>123447</v>
      </c>
      <c r="L58" s="16">
        <v>131930</v>
      </c>
      <c r="M58" s="16">
        <v>201197</v>
      </c>
      <c r="N58" s="16">
        <v>129490</v>
      </c>
    </row>
    <row r="59" spans="1:14" ht="15" customHeight="1" x14ac:dyDescent="0.25">
      <c r="A59" s="86" t="s">
        <v>8</v>
      </c>
      <c r="B59" s="5" t="s">
        <v>3</v>
      </c>
      <c r="C59" s="17">
        <v>-18483.099999999999</v>
      </c>
      <c r="D59" s="17">
        <v>-19393.5</v>
      </c>
      <c r="E59" s="17">
        <v>10976.9</v>
      </c>
      <c r="F59" s="17">
        <v>-13481.5</v>
      </c>
      <c r="G59" s="17">
        <v>-12238</v>
      </c>
      <c r="H59" s="17">
        <v>-5782</v>
      </c>
      <c r="I59" s="17">
        <v>-17646</v>
      </c>
      <c r="J59" s="17">
        <v>-21285.174999999999</v>
      </c>
      <c r="K59" s="17">
        <v>9492.32</v>
      </c>
      <c r="L59" s="17">
        <v>-15543.8</v>
      </c>
      <c r="M59" s="17">
        <v>-27749</v>
      </c>
      <c r="N59" s="17">
        <v>30582</v>
      </c>
    </row>
    <row r="60" spans="1:14" x14ac:dyDescent="0.25">
      <c r="A60" s="86"/>
      <c r="B60" s="5" t="s">
        <v>4</v>
      </c>
      <c r="C60" s="17">
        <v>-17488.697254901959</v>
      </c>
      <c r="D60" s="17">
        <v>-17563.70196078431</v>
      </c>
      <c r="E60" s="17">
        <v>11662.45673469388</v>
      </c>
      <c r="F60" s="17">
        <v>-13880.122499999999</v>
      </c>
      <c r="G60" s="17">
        <v>-12545.99</v>
      </c>
      <c r="H60" s="17">
        <v>-5708.5382352941187</v>
      </c>
      <c r="I60" s="17">
        <v>-17321.841372549021</v>
      </c>
      <c r="J60" s="17">
        <v>-20906.624800000001</v>
      </c>
      <c r="K60" s="17">
        <v>8843.6876470588231</v>
      </c>
      <c r="L60" s="17">
        <v>-15646.094285714291</v>
      </c>
      <c r="M60" s="17">
        <v>-25518.834897959179</v>
      </c>
      <c r="N60" s="17">
        <v>25337.759268292681</v>
      </c>
    </row>
    <row r="61" spans="1:14" x14ac:dyDescent="0.25">
      <c r="A61" s="86"/>
      <c r="B61" s="5" t="s">
        <v>5</v>
      </c>
      <c r="C61" s="17">
        <v>5587.4583736418399</v>
      </c>
      <c r="D61" s="17">
        <v>6405.4512604390402</v>
      </c>
      <c r="E61" s="17">
        <v>4569.4783542117739</v>
      </c>
      <c r="F61" s="17">
        <v>6079.6164827135171</v>
      </c>
      <c r="G61" s="17">
        <v>4696.6340312334332</v>
      </c>
      <c r="H61" s="17">
        <v>5907.4884271543706</v>
      </c>
      <c r="I61" s="17">
        <v>3967.4372504749299</v>
      </c>
      <c r="J61" s="17">
        <v>6677.2675014881324</v>
      </c>
      <c r="K61" s="17">
        <v>6477.3246803110269</v>
      </c>
      <c r="L61" s="17">
        <v>5859.9406882482626</v>
      </c>
      <c r="M61" s="17">
        <v>12403.21413544592</v>
      </c>
      <c r="N61" s="17">
        <v>17015.419198509091</v>
      </c>
    </row>
    <row r="62" spans="1:14" x14ac:dyDescent="0.25">
      <c r="A62" s="86"/>
      <c r="B62" s="5" t="s">
        <v>9</v>
      </c>
      <c r="C62" s="17">
        <v>-30335</v>
      </c>
      <c r="D62" s="17">
        <v>-28200</v>
      </c>
      <c r="E62" s="17">
        <v>3288.1</v>
      </c>
      <c r="F62" s="17">
        <v>-30681</v>
      </c>
      <c r="G62" s="17">
        <v>-24239</v>
      </c>
      <c r="H62" s="17">
        <v>-20000</v>
      </c>
      <c r="I62" s="17">
        <v>-25996</v>
      </c>
      <c r="J62" s="17">
        <v>-47012</v>
      </c>
      <c r="K62" s="17">
        <v>-11562</v>
      </c>
      <c r="L62" s="17">
        <v>-26239</v>
      </c>
      <c r="M62" s="17">
        <v>-46750</v>
      </c>
      <c r="N62" s="17">
        <v>-20865</v>
      </c>
    </row>
    <row r="63" spans="1:14" ht="15.75" thickBot="1" x14ac:dyDescent="0.3">
      <c r="A63" s="87"/>
      <c r="B63" s="6" t="s">
        <v>10</v>
      </c>
      <c r="C63" s="18">
        <v>-2058</v>
      </c>
      <c r="D63" s="18">
        <v>-2505.8200000000002</v>
      </c>
      <c r="E63" s="18">
        <v>23903</v>
      </c>
      <c r="F63" s="18">
        <v>384</v>
      </c>
      <c r="G63" s="18">
        <v>-2069.48</v>
      </c>
      <c r="H63" s="18">
        <v>10383</v>
      </c>
      <c r="I63" s="18">
        <v>-6966</v>
      </c>
      <c r="J63" s="18">
        <v>5000</v>
      </c>
      <c r="K63" s="18">
        <v>22384.720000000001</v>
      </c>
      <c r="L63" s="18">
        <v>-4080</v>
      </c>
      <c r="M63" s="18">
        <v>10100</v>
      </c>
      <c r="N63" s="18">
        <v>48374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0:N63"/>
  <sheetViews>
    <sheetView topLeftCell="A22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43525</v>
      </c>
      <c r="C10" s="3"/>
    </row>
    <row r="11" spans="1:6" ht="15.75" x14ac:dyDescent="0.25">
      <c r="A11" s="1" t="s">
        <v>0</v>
      </c>
      <c r="B11" s="2">
        <v>43525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1570585.8049999999</v>
      </c>
      <c r="D15" s="11">
        <v>1689619</v>
      </c>
      <c r="E15" s="11">
        <v>1807250</v>
      </c>
      <c r="F15" s="11">
        <v>1917550</v>
      </c>
    </row>
    <row r="16" spans="1:6" x14ac:dyDescent="0.25">
      <c r="A16" s="95"/>
      <c r="B16" s="12" t="s">
        <v>4</v>
      </c>
      <c r="C16" s="13">
        <v>1572842.8683333329</v>
      </c>
      <c r="D16" s="13">
        <v>1691670.685000001</v>
      </c>
      <c r="E16" s="13">
        <v>1805416.4917777779</v>
      </c>
      <c r="F16" s="13">
        <v>1922374.50425</v>
      </c>
    </row>
    <row r="17" spans="1:6" x14ac:dyDescent="0.25">
      <c r="A17" s="95"/>
      <c r="B17" s="12" t="s">
        <v>5</v>
      </c>
      <c r="C17" s="13">
        <v>31598.619899439189</v>
      </c>
      <c r="D17" s="13">
        <v>50470.332111781478</v>
      </c>
      <c r="E17" s="13">
        <v>60463.68149197592</v>
      </c>
      <c r="F17" s="13">
        <v>78488.636230255637</v>
      </c>
    </row>
    <row r="18" spans="1:6" x14ac:dyDescent="0.25">
      <c r="A18" s="95"/>
      <c r="B18" s="12" t="s">
        <v>9</v>
      </c>
      <c r="C18" s="13">
        <v>1504204</v>
      </c>
      <c r="D18" s="13">
        <v>1544338</v>
      </c>
      <c r="E18" s="13">
        <v>1638234</v>
      </c>
      <c r="F18" s="13">
        <v>1703660.23</v>
      </c>
    </row>
    <row r="19" spans="1:6" x14ac:dyDescent="0.25">
      <c r="A19" s="95"/>
      <c r="B19" s="12" t="s">
        <v>10</v>
      </c>
      <c r="C19" s="13">
        <v>1667296</v>
      </c>
      <c r="D19" s="13">
        <v>1823190.27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1322194.405</v>
      </c>
      <c r="D20" s="14">
        <v>1420000</v>
      </c>
      <c r="E20" s="14">
        <v>1518800</v>
      </c>
      <c r="F20" s="14">
        <v>1621039.58</v>
      </c>
    </row>
    <row r="21" spans="1:6" x14ac:dyDescent="0.25">
      <c r="A21" s="86"/>
      <c r="B21" s="5" t="s">
        <v>4</v>
      </c>
      <c r="C21" s="14">
        <v>1322028.3856451609</v>
      </c>
      <c r="D21" s="14">
        <v>1425702.361754386</v>
      </c>
      <c r="E21" s="14">
        <v>1524364.61122449</v>
      </c>
      <c r="F21" s="14">
        <v>1627155.0825581399</v>
      </c>
    </row>
    <row r="22" spans="1:6" x14ac:dyDescent="0.25">
      <c r="A22" s="86"/>
      <c r="B22" s="5" t="s">
        <v>5</v>
      </c>
      <c r="C22" s="14">
        <v>24050.716865411108</v>
      </c>
      <c r="D22" s="14">
        <v>33060.285204774089</v>
      </c>
      <c r="E22" s="14">
        <v>38700.635779937023</v>
      </c>
      <c r="F22" s="14">
        <v>43863.381873399623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1456499.5</v>
      </c>
      <c r="F23" s="14">
        <v>1554921</v>
      </c>
    </row>
    <row r="24" spans="1:6" x14ac:dyDescent="0.25">
      <c r="A24" s="86"/>
      <c r="B24" s="5" t="s">
        <v>10</v>
      </c>
      <c r="C24" s="14">
        <v>1404196</v>
      </c>
      <c r="D24" s="14">
        <v>1508530</v>
      </c>
      <c r="E24" s="14">
        <v>1615424</v>
      </c>
      <c r="F24" s="14">
        <v>1734570</v>
      </c>
    </row>
    <row r="25" spans="1:6" ht="15" customHeight="1" x14ac:dyDescent="0.25">
      <c r="A25" s="95" t="s">
        <v>7</v>
      </c>
      <c r="B25" s="4" t="s">
        <v>3</v>
      </c>
      <c r="C25" s="12">
        <v>1419662.5</v>
      </c>
      <c r="D25" s="12">
        <v>1483420.53</v>
      </c>
      <c r="E25" s="12">
        <v>1541686.3</v>
      </c>
      <c r="F25" s="12">
        <v>1602782</v>
      </c>
    </row>
    <row r="26" spans="1:6" x14ac:dyDescent="0.25">
      <c r="A26" s="95"/>
      <c r="B26" s="4" t="s">
        <v>4</v>
      </c>
      <c r="C26" s="12">
        <v>1419972.844516129</v>
      </c>
      <c r="D26" s="12">
        <v>1485023.240701755</v>
      </c>
      <c r="E26" s="12">
        <v>1548992.6932653061</v>
      </c>
      <c r="F26" s="12">
        <v>1616378.779069768</v>
      </c>
    </row>
    <row r="27" spans="1:6" x14ac:dyDescent="0.25">
      <c r="A27" s="95"/>
      <c r="B27" s="4" t="s">
        <v>5</v>
      </c>
      <c r="C27" s="12">
        <v>16953.910642128791</v>
      </c>
      <c r="D27" s="12">
        <v>26173.029973258941</v>
      </c>
      <c r="E27" s="12">
        <v>34368.04821015471</v>
      </c>
      <c r="F27" s="12">
        <v>46323.764563531149</v>
      </c>
    </row>
    <row r="28" spans="1:6" x14ac:dyDescent="0.25">
      <c r="A28" s="95"/>
      <c r="B28" s="4" t="s">
        <v>9</v>
      </c>
      <c r="C28" s="12">
        <v>1383000</v>
      </c>
      <c r="D28" s="12">
        <v>1422380.4</v>
      </c>
      <c r="E28" s="12">
        <v>1486516.56</v>
      </c>
      <c r="F28" s="12">
        <v>1536529.99</v>
      </c>
    </row>
    <row r="29" spans="1:6" x14ac:dyDescent="0.25">
      <c r="A29" s="95"/>
      <c r="B29" s="4" t="s">
        <v>10</v>
      </c>
      <c r="C29" s="12">
        <v>1457648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-98175</v>
      </c>
      <c r="D30" s="14">
        <v>-68405.89</v>
      </c>
      <c r="E30" s="14">
        <v>-24300.584999999999</v>
      </c>
      <c r="F30" s="14">
        <v>18672.73</v>
      </c>
    </row>
    <row r="31" spans="1:6" x14ac:dyDescent="0.25">
      <c r="A31" s="96"/>
      <c r="B31" s="5" t="s">
        <v>4</v>
      </c>
      <c r="C31" s="14">
        <v>-94892.794769230764</v>
      </c>
      <c r="D31" s="14">
        <v>-62947.191206896547</v>
      </c>
      <c r="E31" s="14">
        <v>-24121.583461538459</v>
      </c>
      <c r="F31" s="14">
        <v>12348.30282608696</v>
      </c>
    </row>
    <row r="32" spans="1:6" x14ac:dyDescent="0.25">
      <c r="A32" s="96"/>
      <c r="B32" s="5" t="s">
        <v>5</v>
      </c>
      <c r="C32" s="14">
        <v>24705.296397444901</v>
      </c>
      <c r="D32" s="14">
        <v>23428.2573500539</v>
      </c>
      <c r="E32" s="14">
        <v>34763.284448360391</v>
      </c>
      <c r="F32" s="14">
        <v>41570.423068157063</v>
      </c>
    </row>
    <row r="33" spans="1:14" ht="15" customHeight="1" x14ac:dyDescent="0.25">
      <c r="A33" s="96"/>
      <c r="B33" s="5" t="s">
        <v>9</v>
      </c>
      <c r="C33" s="14">
        <v>-136189.22</v>
      </c>
      <c r="D33" s="14">
        <v>-109176.9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4570</v>
      </c>
      <c r="D34" s="14">
        <v>-19</v>
      </c>
      <c r="E34" s="14">
        <v>73870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79.234999999999999</v>
      </c>
      <c r="E35" s="12">
        <v>80.7</v>
      </c>
      <c r="F35" s="12">
        <v>80.875</v>
      </c>
    </row>
    <row r="36" spans="1:14" x14ac:dyDescent="0.25">
      <c r="A36" s="97"/>
      <c r="B36" s="4" t="s">
        <v>4</v>
      </c>
      <c r="C36" s="12">
        <v>78.178153846153847</v>
      </c>
      <c r="D36" s="12">
        <v>79.350833333333355</v>
      </c>
      <c r="E36" s="12">
        <v>80.505098039215667</v>
      </c>
      <c r="F36" s="12">
        <v>81.075416666666683</v>
      </c>
    </row>
    <row r="37" spans="1:14" x14ac:dyDescent="0.25">
      <c r="A37" s="97"/>
      <c r="B37" s="4" t="s">
        <v>5</v>
      </c>
      <c r="C37" s="12">
        <v>1.275543869673456</v>
      </c>
      <c r="D37" s="12">
        <v>1.816334819118228</v>
      </c>
      <c r="E37" s="12">
        <v>2.4510049959549409</v>
      </c>
      <c r="F37" s="12">
        <v>3.0841081736784699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81.5</v>
      </c>
      <c r="D39" s="15">
        <v>84.4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43525</v>
      </c>
      <c r="D43" s="9">
        <v>43556</v>
      </c>
      <c r="E43" s="9">
        <v>43586</v>
      </c>
      <c r="F43" s="9">
        <v>43617</v>
      </c>
      <c r="G43" s="9">
        <v>43647</v>
      </c>
      <c r="H43" s="9">
        <v>43678</v>
      </c>
      <c r="I43" s="9">
        <v>43709</v>
      </c>
      <c r="J43" s="9">
        <v>43739</v>
      </c>
      <c r="K43" s="9">
        <v>43770</v>
      </c>
      <c r="L43" s="9">
        <v>43800</v>
      </c>
      <c r="M43" s="9">
        <v>43831</v>
      </c>
      <c r="N43" s="9">
        <v>43862</v>
      </c>
    </row>
    <row r="44" spans="1:14" ht="15" customHeight="1" x14ac:dyDescent="0.25">
      <c r="A44" s="94" t="s">
        <v>11</v>
      </c>
      <c r="B44" s="4" t="s">
        <v>3</v>
      </c>
      <c r="C44" s="16">
        <v>115086.035</v>
      </c>
      <c r="D44" s="16">
        <v>141734.32999999999</v>
      </c>
      <c r="E44" s="16">
        <v>116523.86500000001</v>
      </c>
      <c r="F44" s="16">
        <v>119083.76</v>
      </c>
      <c r="G44" s="16">
        <v>134567</v>
      </c>
      <c r="H44" s="16">
        <v>118710.49</v>
      </c>
      <c r="I44" s="16">
        <v>119335.09</v>
      </c>
      <c r="J44" s="16">
        <v>140495.70000000001</v>
      </c>
      <c r="K44" s="16">
        <v>128049.3</v>
      </c>
      <c r="L44" s="16">
        <v>155676</v>
      </c>
      <c r="M44" s="16">
        <v>171103.42</v>
      </c>
      <c r="N44" s="16">
        <v>119642</v>
      </c>
    </row>
    <row r="45" spans="1:14" x14ac:dyDescent="0.25">
      <c r="A45" s="95"/>
      <c r="B45" s="4" t="s">
        <v>4</v>
      </c>
      <c r="C45" s="16">
        <v>115312.6660714286</v>
      </c>
      <c r="D45" s="16">
        <v>141996.9178181818</v>
      </c>
      <c r="E45" s="16">
        <v>116961.7883333333</v>
      </c>
      <c r="F45" s="16">
        <v>119068.0525454545</v>
      </c>
      <c r="G45" s="16">
        <v>134561.51296296291</v>
      </c>
      <c r="H45" s="16">
        <v>119455.6751851852</v>
      </c>
      <c r="I45" s="16">
        <v>119833.1427777778</v>
      </c>
      <c r="J45" s="16">
        <v>139696.65890909091</v>
      </c>
      <c r="K45" s="16">
        <v>128653.7029629629</v>
      </c>
      <c r="L45" s="16">
        <v>156182.89264150939</v>
      </c>
      <c r="M45" s="16">
        <v>169310.62386363631</v>
      </c>
      <c r="N45" s="16">
        <v>119495.3352380952</v>
      </c>
    </row>
    <row r="46" spans="1:14" x14ac:dyDescent="0.25">
      <c r="A46" s="95"/>
      <c r="B46" s="4" t="s">
        <v>5</v>
      </c>
      <c r="C46" s="16">
        <v>4056.706979507876</v>
      </c>
      <c r="D46" s="16">
        <v>5027.4696009883373</v>
      </c>
      <c r="E46" s="16">
        <v>4087.599362890272</v>
      </c>
      <c r="F46" s="16">
        <v>3845.007208685734</v>
      </c>
      <c r="G46" s="16">
        <v>4853.3093375297321</v>
      </c>
      <c r="H46" s="16">
        <v>3366.2648931339618</v>
      </c>
      <c r="I46" s="16">
        <v>3436.100505450921</v>
      </c>
      <c r="J46" s="16">
        <v>6120.1394668167304</v>
      </c>
      <c r="K46" s="16">
        <v>6621.1410428539166</v>
      </c>
      <c r="L46" s="16">
        <v>6795.5166155627139</v>
      </c>
      <c r="M46" s="16">
        <v>7250.0855156984553</v>
      </c>
      <c r="N46" s="16">
        <v>5007.2558776893784</v>
      </c>
    </row>
    <row r="47" spans="1:14" ht="15" customHeight="1" x14ac:dyDescent="0.25">
      <c r="A47" s="95"/>
      <c r="B47" s="4" t="s">
        <v>9</v>
      </c>
      <c r="C47" s="16">
        <v>101600</v>
      </c>
      <c r="D47" s="16">
        <v>123300</v>
      </c>
      <c r="E47" s="16">
        <v>107972.27</v>
      </c>
      <c r="F47" s="16">
        <v>109100</v>
      </c>
      <c r="G47" s="16">
        <v>118572</v>
      </c>
      <c r="H47" s="16">
        <v>112954.69</v>
      </c>
      <c r="I47" s="16">
        <v>113347</v>
      </c>
      <c r="J47" s="16">
        <v>115900</v>
      </c>
      <c r="K47" s="16">
        <v>102000</v>
      </c>
      <c r="L47" s="16">
        <v>138307.34</v>
      </c>
      <c r="M47" s="16">
        <v>152592</v>
      </c>
      <c r="N47" s="16">
        <v>106000</v>
      </c>
    </row>
    <row r="48" spans="1:14" x14ac:dyDescent="0.25">
      <c r="A48" s="95"/>
      <c r="B48" s="4" t="s">
        <v>10</v>
      </c>
      <c r="C48" s="16">
        <v>125276.84</v>
      </c>
      <c r="D48" s="16">
        <v>151826</v>
      </c>
      <c r="E48" s="16">
        <v>128342</v>
      </c>
      <c r="F48" s="16">
        <v>131298</v>
      </c>
      <c r="G48" s="16">
        <v>143946.75</v>
      </c>
      <c r="H48" s="16">
        <v>128000</v>
      </c>
      <c r="I48" s="16">
        <v>130906</v>
      </c>
      <c r="J48" s="16">
        <v>152450</v>
      </c>
      <c r="K48" s="16">
        <v>158450</v>
      </c>
      <c r="L48" s="16">
        <v>179498</v>
      </c>
      <c r="M48" s="16">
        <v>182455</v>
      </c>
      <c r="N48" s="16">
        <v>135009</v>
      </c>
    </row>
    <row r="49" spans="1:14" ht="15" customHeight="1" x14ac:dyDescent="0.25">
      <c r="A49" s="86" t="s">
        <v>6</v>
      </c>
      <c r="B49" s="5" t="s">
        <v>3</v>
      </c>
      <c r="C49" s="17">
        <v>98000</v>
      </c>
      <c r="D49" s="17">
        <v>126983</v>
      </c>
      <c r="E49" s="17">
        <v>93491.635000000009</v>
      </c>
      <c r="F49" s="17">
        <v>98219.25</v>
      </c>
      <c r="G49" s="17">
        <v>114147</v>
      </c>
      <c r="H49" s="17">
        <v>98603.1</v>
      </c>
      <c r="I49" s="17">
        <v>103250</v>
      </c>
      <c r="J49" s="17">
        <v>122268</v>
      </c>
      <c r="K49" s="17">
        <v>105733</v>
      </c>
      <c r="L49" s="17">
        <v>129963</v>
      </c>
      <c r="M49" s="17">
        <v>148100</v>
      </c>
      <c r="N49" s="17">
        <v>90654.62</v>
      </c>
    </row>
    <row r="50" spans="1:14" x14ac:dyDescent="0.25">
      <c r="A50" s="86"/>
      <c r="B50" s="5" t="s">
        <v>4</v>
      </c>
      <c r="C50" s="17">
        <v>98379.60690909093</v>
      </c>
      <c r="D50" s="17">
        <v>126444.1525</v>
      </c>
      <c r="E50" s="17">
        <v>93671.18833333331</v>
      </c>
      <c r="F50" s="17">
        <v>97963.940181818194</v>
      </c>
      <c r="G50" s="17">
        <v>114204.9875925926</v>
      </c>
      <c r="H50" s="17">
        <v>98397.894181818177</v>
      </c>
      <c r="I50" s="17">
        <v>103921.0912727273</v>
      </c>
      <c r="J50" s="17">
        <v>121820.5194545454</v>
      </c>
      <c r="K50" s="17">
        <v>106036.7769811321</v>
      </c>
      <c r="L50" s="17">
        <v>131471.77796296301</v>
      </c>
      <c r="M50" s="17">
        <v>146029.4902272727</v>
      </c>
      <c r="N50" s="17">
        <v>91602.849761904756</v>
      </c>
    </row>
    <row r="51" spans="1:14" x14ac:dyDescent="0.25">
      <c r="A51" s="86"/>
      <c r="B51" s="5" t="s">
        <v>5</v>
      </c>
      <c r="C51" s="17">
        <v>3401.8464679390158</v>
      </c>
      <c r="D51" s="17">
        <v>3555.998413491443</v>
      </c>
      <c r="E51" s="17">
        <v>3518.885034049767</v>
      </c>
      <c r="F51" s="17">
        <v>4548.8987360953624</v>
      </c>
      <c r="G51" s="17">
        <v>5187.7633346893263</v>
      </c>
      <c r="H51" s="17">
        <v>4178.1520814544128</v>
      </c>
      <c r="I51" s="17">
        <v>4241.5978582928255</v>
      </c>
      <c r="J51" s="17">
        <v>5454.5503839656703</v>
      </c>
      <c r="K51" s="17">
        <v>5677.7981446140757</v>
      </c>
      <c r="L51" s="17">
        <v>8956.1618848750259</v>
      </c>
      <c r="M51" s="17">
        <v>8451.2578213061479</v>
      </c>
      <c r="N51" s="17">
        <v>5726.3434878976441</v>
      </c>
    </row>
    <row r="52" spans="1:14" ht="15" customHeight="1" x14ac:dyDescent="0.25">
      <c r="A52" s="86"/>
      <c r="B52" s="5" t="s">
        <v>9</v>
      </c>
      <c r="C52" s="17">
        <v>90900</v>
      </c>
      <c r="D52" s="17">
        <v>118782</v>
      </c>
      <c r="E52" s="17">
        <v>82900</v>
      </c>
      <c r="F52" s="17">
        <v>85582</v>
      </c>
      <c r="G52" s="17">
        <v>99000</v>
      </c>
      <c r="H52" s="17">
        <v>84377</v>
      </c>
      <c r="I52" s="17">
        <v>92952</v>
      </c>
      <c r="J52" s="17">
        <v>108852</v>
      </c>
      <c r="K52" s="17">
        <v>92457</v>
      </c>
      <c r="L52" s="17">
        <v>115069</v>
      </c>
      <c r="M52" s="17">
        <v>116157</v>
      </c>
      <c r="N52" s="17">
        <v>83156.11</v>
      </c>
    </row>
    <row r="53" spans="1:14" x14ac:dyDescent="0.25">
      <c r="A53" s="86"/>
      <c r="B53" s="5" t="s">
        <v>10</v>
      </c>
      <c r="C53" s="17">
        <v>108354</v>
      </c>
      <c r="D53" s="17">
        <v>137248</v>
      </c>
      <c r="E53" s="17">
        <v>103550</v>
      </c>
      <c r="F53" s="17">
        <v>109097</v>
      </c>
      <c r="G53" s="17">
        <v>130206</v>
      </c>
      <c r="H53" s="17">
        <v>107020</v>
      </c>
      <c r="I53" s="17">
        <v>119750</v>
      </c>
      <c r="J53" s="17">
        <v>139100</v>
      </c>
      <c r="K53" s="17">
        <v>126242.28</v>
      </c>
      <c r="L53" s="17">
        <v>158979</v>
      </c>
      <c r="M53" s="17">
        <v>162249.43</v>
      </c>
      <c r="N53" s="17">
        <v>113984</v>
      </c>
    </row>
    <row r="54" spans="1:14" ht="15" customHeight="1" x14ac:dyDescent="0.25">
      <c r="A54" s="95" t="s">
        <v>7</v>
      </c>
      <c r="B54" s="4" t="s">
        <v>3</v>
      </c>
      <c r="C54" s="16">
        <v>118457</v>
      </c>
      <c r="D54" s="16">
        <v>116619.2</v>
      </c>
      <c r="E54" s="16">
        <v>108058</v>
      </c>
      <c r="F54" s="16">
        <v>110732.78</v>
      </c>
      <c r="G54" s="16">
        <v>120156.71</v>
      </c>
      <c r="H54" s="16">
        <v>116524.31</v>
      </c>
      <c r="I54" s="16">
        <v>125011</v>
      </c>
      <c r="J54" s="16">
        <v>111018</v>
      </c>
      <c r="K54" s="16">
        <v>120781.97500000001</v>
      </c>
      <c r="L54" s="16">
        <v>157654.97500000001</v>
      </c>
      <c r="M54" s="16">
        <v>113426</v>
      </c>
      <c r="N54" s="16">
        <v>107917</v>
      </c>
    </row>
    <row r="55" spans="1:14" x14ac:dyDescent="0.25">
      <c r="A55" s="95"/>
      <c r="B55" s="4" t="s">
        <v>4</v>
      </c>
      <c r="C55" s="16">
        <v>116964.2710909091</v>
      </c>
      <c r="D55" s="16">
        <v>116195.9466666667</v>
      </c>
      <c r="E55" s="16">
        <v>108127.5415384615</v>
      </c>
      <c r="F55" s="16">
        <v>110802.61</v>
      </c>
      <c r="G55" s="16">
        <v>120401.4684615385</v>
      </c>
      <c r="H55" s="16">
        <v>116678.541509434</v>
      </c>
      <c r="I55" s="16">
        <v>125325.7967307692</v>
      </c>
      <c r="J55" s="16">
        <v>111717.5356603774</v>
      </c>
      <c r="K55" s="16">
        <v>121391.4086538461</v>
      </c>
      <c r="L55" s="16">
        <v>158093.7261538461</v>
      </c>
      <c r="M55" s="16">
        <v>114693.72279069771</v>
      </c>
      <c r="N55" s="16">
        <v>108274.74951219511</v>
      </c>
    </row>
    <row r="56" spans="1:14" x14ac:dyDescent="0.25">
      <c r="A56" s="95"/>
      <c r="B56" s="4" t="s">
        <v>5</v>
      </c>
      <c r="C56" s="16">
        <v>3940.9194585681398</v>
      </c>
      <c r="D56" s="16">
        <v>3935.7270357153011</v>
      </c>
      <c r="E56" s="16">
        <v>2271.0403947050149</v>
      </c>
      <c r="F56" s="16">
        <v>2019.181590703347</v>
      </c>
      <c r="G56" s="16">
        <v>2413.545979055149</v>
      </c>
      <c r="H56" s="16">
        <v>2297.9242136272892</v>
      </c>
      <c r="I56" s="16">
        <v>3079.9742340262501</v>
      </c>
      <c r="J56" s="16">
        <v>3338.7911761021128</v>
      </c>
      <c r="K56" s="16">
        <v>3572.8488567802851</v>
      </c>
      <c r="L56" s="16">
        <v>6564.324320057226</v>
      </c>
      <c r="M56" s="16">
        <v>5809.8541884745109</v>
      </c>
      <c r="N56" s="16">
        <v>3784.2627134238119</v>
      </c>
    </row>
    <row r="57" spans="1:14" ht="15" customHeight="1" x14ac:dyDescent="0.25">
      <c r="A57" s="95"/>
      <c r="B57" s="4" t="s">
        <v>9</v>
      </c>
      <c r="C57" s="16">
        <v>107643</v>
      </c>
      <c r="D57" s="16">
        <v>104079</v>
      </c>
      <c r="E57" s="16">
        <v>101548</v>
      </c>
      <c r="F57" s="16">
        <v>105831</v>
      </c>
      <c r="G57" s="16">
        <v>114134</v>
      </c>
      <c r="H57" s="16">
        <v>112054</v>
      </c>
      <c r="I57" s="16">
        <v>115256</v>
      </c>
      <c r="J57" s="16">
        <v>105143</v>
      </c>
      <c r="K57" s="16">
        <v>113193</v>
      </c>
      <c r="L57" s="16">
        <v>137385</v>
      </c>
      <c r="M57" s="16">
        <v>99187</v>
      </c>
      <c r="N57" s="16">
        <v>98332</v>
      </c>
    </row>
    <row r="58" spans="1:14" x14ac:dyDescent="0.25">
      <c r="A58" s="95"/>
      <c r="B58" s="4" t="s">
        <v>10</v>
      </c>
      <c r="C58" s="16">
        <v>124410</v>
      </c>
      <c r="D58" s="16">
        <v>122677</v>
      </c>
      <c r="E58" s="16">
        <v>114087</v>
      </c>
      <c r="F58" s="16">
        <v>116256</v>
      </c>
      <c r="G58" s="16">
        <v>126138</v>
      </c>
      <c r="H58" s="16">
        <v>123277</v>
      </c>
      <c r="I58" s="16">
        <v>136696.97</v>
      </c>
      <c r="J58" s="16">
        <v>121562.03</v>
      </c>
      <c r="K58" s="16">
        <v>132422.24</v>
      </c>
      <c r="L58" s="16">
        <v>174363</v>
      </c>
      <c r="M58" s="16">
        <v>129660</v>
      </c>
      <c r="N58" s="16">
        <v>117730</v>
      </c>
    </row>
    <row r="59" spans="1:14" ht="15" customHeight="1" x14ac:dyDescent="0.25">
      <c r="A59" s="86" t="s">
        <v>8</v>
      </c>
      <c r="B59" s="5" t="s">
        <v>3</v>
      </c>
      <c r="C59" s="17">
        <v>-20193.349999999999</v>
      </c>
      <c r="D59" s="17">
        <v>10243.764999999999</v>
      </c>
      <c r="E59" s="17">
        <v>-14397</v>
      </c>
      <c r="F59" s="17">
        <v>-13229</v>
      </c>
      <c r="G59" s="17">
        <v>-5757.5</v>
      </c>
      <c r="H59" s="17">
        <v>-17680.349999999999</v>
      </c>
      <c r="I59" s="17">
        <v>-21434.98</v>
      </c>
      <c r="J59" s="17">
        <v>10163.61</v>
      </c>
      <c r="K59" s="17">
        <v>-15337.955</v>
      </c>
      <c r="L59" s="17">
        <v>-27821.49</v>
      </c>
      <c r="M59" s="17">
        <v>34253</v>
      </c>
      <c r="N59" s="17">
        <v>-17690.8</v>
      </c>
    </row>
    <row r="60" spans="1:14" x14ac:dyDescent="0.25">
      <c r="A60" s="86"/>
      <c r="B60" s="5" t="s">
        <v>4</v>
      </c>
      <c r="C60" s="17">
        <v>-18791.760740740741</v>
      </c>
      <c r="D60" s="17">
        <v>10438.21481481481</v>
      </c>
      <c r="E60" s="17">
        <v>-13943.16018867925</v>
      </c>
      <c r="F60" s="17">
        <v>-13229.516603773591</v>
      </c>
      <c r="G60" s="17">
        <v>-5906.376153846154</v>
      </c>
      <c r="H60" s="17">
        <v>-18340.010377358489</v>
      </c>
      <c r="I60" s="17">
        <v>-21344.049811320761</v>
      </c>
      <c r="J60" s="17">
        <v>9980.7730188679234</v>
      </c>
      <c r="K60" s="17">
        <v>-14948.01230769231</v>
      </c>
      <c r="L60" s="17">
        <v>-27032.073076923069</v>
      </c>
      <c r="M60" s="17">
        <v>31589.640465116281</v>
      </c>
      <c r="N60" s="17">
        <v>-16699.676190476181</v>
      </c>
    </row>
    <row r="61" spans="1:14" x14ac:dyDescent="0.25">
      <c r="A61" s="86"/>
      <c r="B61" s="5" t="s">
        <v>5</v>
      </c>
      <c r="C61" s="17">
        <v>5441.4495562775046</v>
      </c>
      <c r="D61" s="17">
        <v>4206.675065323011</v>
      </c>
      <c r="E61" s="17">
        <v>4363.0757155027204</v>
      </c>
      <c r="F61" s="17">
        <v>4650.3088792780309</v>
      </c>
      <c r="G61" s="17">
        <v>5167.125212370066</v>
      </c>
      <c r="H61" s="17">
        <v>4622.9274912985265</v>
      </c>
      <c r="I61" s="17">
        <v>4650.0975025582038</v>
      </c>
      <c r="J61" s="17">
        <v>5794.157271916115</v>
      </c>
      <c r="K61" s="17">
        <v>6433.0238247946027</v>
      </c>
      <c r="L61" s="17">
        <v>8858.6740183097736</v>
      </c>
      <c r="M61" s="17">
        <v>8776.0526204425169</v>
      </c>
      <c r="N61" s="17">
        <v>5203.183789473871</v>
      </c>
    </row>
    <row r="62" spans="1:14" x14ac:dyDescent="0.25">
      <c r="A62" s="86"/>
      <c r="B62" s="5" t="s">
        <v>9</v>
      </c>
      <c r="C62" s="17">
        <v>-27118</v>
      </c>
      <c r="D62" s="17">
        <v>-92</v>
      </c>
      <c r="E62" s="17">
        <v>-23733</v>
      </c>
      <c r="F62" s="17">
        <v>-24239</v>
      </c>
      <c r="G62" s="17">
        <v>-19603</v>
      </c>
      <c r="H62" s="17">
        <v>-31743</v>
      </c>
      <c r="I62" s="17">
        <v>-33234</v>
      </c>
      <c r="J62" s="17">
        <v>-8218</v>
      </c>
      <c r="K62" s="17">
        <v>-28534</v>
      </c>
      <c r="L62" s="17">
        <v>-44982</v>
      </c>
      <c r="M62" s="17">
        <v>8524</v>
      </c>
      <c r="N62" s="17">
        <v>-27650</v>
      </c>
    </row>
    <row r="63" spans="1:14" ht="15.75" thickBot="1" x14ac:dyDescent="0.3">
      <c r="A63" s="87"/>
      <c r="B63" s="6" t="s">
        <v>10</v>
      </c>
      <c r="C63" s="18">
        <v>-4438.8999999999996</v>
      </c>
      <c r="D63" s="18">
        <v>21107</v>
      </c>
      <c r="E63" s="18">
        <v>-1000</v>
      </c>
      <c r="F63" s="18">
        <v>700</v>
      </c>
      <c r="G63" s="18">
        <v>10150</v>
      </c>
      <c r="H63" s="18">
        <v>-7445</v>
      </c>
      <c r="I63" s="18">
        <v>-7548</v>
      </c>
      <c r="J63" s="18">
        <v>21175</v>
      </c>
      <c r="K63" s="18">
        <v>4460.3</v>
      </c>
      <c r="L63" s="18">
        <v>-5293.2</v>
      </c>
      <c r="M63" s="18">
        <v>46590.87</v>
      </c>
      <c r="N63" s="18">
        <v>-2214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43556</v>
      </c>
      <c r="C10" s="3"/>
    </row>
    <row r="11" spans="1:6" ht="15.75" x14ac:dyDescent="0.25">
      <c r="A11" s="1" t="s">
        <v>0</v>
      </c>
      <c r="B11" s="2">
        <v>43556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1570285.28</v>
      </c>
      <c r="D15" s="11">
        <v>1685945</v>
      </c>
      <c r="E15" s="11">
        <v>1800234</v>
      </c>
      <c r="F15" s="11">
        <v>1922073</v>
      </c>
    </row>
    <row r="16" spans="1:6" x14ac:dyDescent="0.25">
      <c r="A16" s="95"/>
      <c r="B16" s="12" t="s">
        <v>4</v>
      </c>
      <c r="C16" s="13">
        <v>1572746.497741936</v>
      </c>
      <c r="D16" s="13">
        <v>1690723.5471428579</v>
      </c>
      <c r="E16" s="13">
        <v>1804696.7150000001</v>
      </c>
      <c r="F16" s="13">
        <v>1921956.344390244</v>
      </c>
    </row>
    <row r="17" spans="1:6" x14ac:dyDescent="0.25">
      <c r="A17" s="95"/>
      <c r="B17" s="12" t="s">
        <v>5</v>
      </c>
      <c r="C17" s="13">
        <v>30983.3809217948</v>
      </c>
      <c r="D17" s="13">
        <v>49441.489947325201</v>
      </c>
      <c r="E17" s="13">
        <v>56162.946355065687</v>
      </c>
      <c r="F17" s="13">
        <v>72773.50990578084</v>
      </c>
    </row>
    <row r="18" spans="1:6" x14ac:dyDescent="0.25">
      <c r="A18" s="95"/>
      <c r="B18" s="12" t="s">
        <v>9</v>
      </c>
      <c r="C18" s="13">
        <v>1488000</v>
      </c>
      <c r="D18" s="13">
        <v>1544338</v>
      </c>
      <c r="E18" s="13">
        <v>1638234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1317502.1100000001</v>
      </c>
      <c r="D20" s="14">
        <v>1410000</v>
      </c>
      <c r="E20" s="14">
        <v>1509275.92</v>
      </c>
      <c r="F20" s="14">
        <v>1619346.5</v>
      </c>
    </row>
    <row r="21" spans="1:6" x14ac:dyDescent="0.25">
      <c r="A21" s="86"/>
      <c r="B21" s="5" t="s">
        <v>4</v>
      </c>
      <c r="C21" s="14">
        <v>1319041.6759375001</v>
      </c>
      <c r="D21" s="14">
        <v>1417674.193220339</v>
      </c>
      <c r="E21" s="14">
        <v>1513847.479056604</v>
      </c>
      <c r="F21" s="14">
        <v>1616485.676</v>
      </c>
    </row>
    <row r="22" spans="1:6" x14ac:dyDescent="0.25">
      <c r="A22" s="86"/>
      <c r="B22" s="5" t="s">
        <v>5</v>
      </c>
      <c r="C22" s="14">
        <v>21778.143662400271</v>
      </c>
      <c r="D22" s="14">
        <v>30377.635552691048</v>
      </c>
      <c r="E22" s="14">
        <v>33952.152089863877</v>
      </c>
      <c r="F22" s="14">
        <v>38760.311513240747</v>
      </c>
    </row>
    <row r="23" spans="1:6" x14ac:dyDescent="0.25">
      <c r="A23" s="86"/>
      <c r="B23" s="5" t="s">
        <v>9</v>
      </c>
      <c r="C23" s="14">
        <v>1271000</v>
      </c>
      <c r="D23" s="14">
        <v>1361322</v>
      </c>
      <c r="E23" s="14">
        <v>1447105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1703108</v>
      </c>
    </row>
    <row r="25" spans="1:6" ht="15" customHeight="1" x14ac:dyDescent="0.25">
      <c r="A25" s="95" t="s">
        <v>7</v>
      </c>
      <c r="B25" s="4" t="s">
        <v>3</v>
      </c>
      <c r="C25" s="12">
        <v>1419694</v>
      </c>
      <c r="D25" s="12">
        <v>1482000</v>
      </c>
      <c r="E25" s="12">
        <v>1539549.665</v>
      </c>
      <c r="F25" s="12">
        <v>1598000</v>
      </c>
    </row>
    <row r="26" spans="1:6" x14ac:dyDescent="0.25">
      <c r="A26" s="95"/>
      <c r="B26" s="4" t="s">
        <v>4</v>
      </c>
      <c r="C26" s="12">
        <v>1418430.640923077</v>
      </c>
      <c r="D26" s="12">
        <v>1481700.636440678</v>
      </c>
      <c r="E26" s="12">
        <v>1540283.5173076929</v>
      </c>
      <c r="F26" s="12">
        <v>1602047.6471111111</v>
      </c>
    </row>
    <row r="27" spans="1:6" x14ac:dyDescent="0.25">
      <c r="A27" s="95"/>
      <c r="B27" s="4" t="s">
        <v>5</v>
      </c>
      <c r="C27" s="12">
        <v>18643.908203362949</v>
      </c>
      <c r="D27" s="12">
        <v>26057.23096741916</v>
      </c>
      <c r="E27" s="12">
        <v>36836.813611166282</v>
      </c>
      <c r="F27" s="12">
        <v>49140.375358757054</v>
      </c>
    </row>
    <row r="28" spans="1:6" x14ac:dyDescent="0.25">
      <c r="A28" s="95"/>
      <c r="B28" s="4" t="s">
        <v>9</v>
      </c>
      <c r="C28" s="12">
        <v>1372000</v>
      </c>
      <c r="D28" s="12">
        <v>1404776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-100455.98</v>
      </c>
      <c r="D30" s="14">
        <v>-68974.184999999998</v>
      </c>
      <c r="E30" s="14">
        <v>-25318.880000000001</v>
      </c>
      <c r="F30" s="14">
        <v>19507.035</v>
      </c>
    </row>
    <row r="31" spans="1:6" x14ac:dyDescent="0.25">
      <c r="A31" s="96"/>
      <c r="B31" s="5" t="s">
        <v>4</v>
      </c>
      <c r="C31" s="14">
        <v>-98437.300303030308</v>
      </c>
      <c r="D31" s="14">
        <v>-64518.062903225808</v>
      </c>
      <c r="E31" s="14">
        <v>-24648.163571428569</v>
      </c>
      <c r="F31" s="14">
        <v>15976.86645833333</v>
      </c>
    </row>
    <row r="32" spans="1:6" x14ac:dyDescent="0.25">
      <c r="A32" s="96"/>
      <c r="B32" s="5" t="s">
        <v>5</v>
      </c>
      <c r="C32" s="14">
        <v>19629.324214932181</v>
      </c>
      <c r="D32" s="14">
        <v>26575.335521962901</v>
      </c>
      <c r="E32" s="14">
        <v>35150.877886904382</v>
      </c>
      <c r="F32" s="14">
        <v>46458.477966522732</v>
      </c>
    </row>
    <row r="33" spans="1:14" ht="15" customHeight="1" x14ac:dyDescent="0.25">
      <c r="A33" s="96"/>
      <c r="B33" s="5" t="s">
        <v>9</v>
      </c>
      <c r="C33" s="14">
        <v>-132397</v>
      </c>
      <c r="D33" s="14">
        <v>-114316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79.36</v>
      </c>
      <c r="E35" s="12">
        <v>80.7</v>
      </c>
      <c r="F35" s="12">
        <v>80.900000000000006</v>
      </c>
    </row>
    <row r="36" spans="1:14" x14ac:dyDescent="0.25">
      <c r="A36" s="97"/>
      <c r="B36" s="4" t="s">
        <v>4</v>
      </c>
      <c r="C36" s="12">
        <v>78.274545454545432</v>
      </c>
      <c r="D36" s="12">
        <v>79.461129032258071</v>
      </c>
      <c r="E36" s="12">
        <v>80.307169811320762</v>
      </c>
      <c r="F36" s="12">
        <v>80.893541666666678</v>
      </c>
    </row>
    <row r="37" spans="1:14" x14ac:dyDescent="0.25">
      <c r="A37" s="97"/>
      <c r="B37" s="4" t="s">
        <v>5</v>
      </c>
      <c r="C37" s="12">
        <v>1.3181702724355699</v>
      </c>
      <c r="D37" s="12">
        <v>1.8854873743452769</v>
      </c>
      <c r="E37" s="12">
        <v>2.4671210077260959</v>
      </c>
      <c r="F37" s="12">
        <v>3.2277866005441709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75.2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43556</v>
      </c>
      <c r="D43" s="9">
        <v>43586</v>
      </c>
      <c r="E43" s="9">
        <v>43617</v>
      </c>
      <c r="F43" s="9">
        <v>43647</v>
      </c>
      <c r="G43" s="9">
        <v>43678</v>
      </c>
      <c r="H43" s="9">
        <v>43709</v>
      </c>
      <c r="I43" s="9">
        <v>43739</v>
      </c>
      <c r="J43" s="9">
        <v>43770</v>
      </c>
      <c r="K43" s="9">
        <v>43800</v>
      </c>
      <c r="L43" s="9">
        <v>43831</v>
      </c>
      <c r="M43" s="9">
        <v>43862</v>
      </c>
      <c r="N43" s="9">
        <v>43891</v>
      </c>
    </row>
    <row r="44" spans="1:14" ht="15" customHeight="1" x14ac:dyDescent="0.25">
      <c r="A44" s="94" t="s">
        <v>11</v>
      </c>
      <c r="B44" s="4" t="s">
        <v>3</v>
      </c>
      <c r="C44" s="16">
        <v>141070.82</v>
      </c>
      <c r="D44" s="16">
        <v>116535</v>
      </c>
      <c r="E44" s="16">
        <v>119084</v>
      </c>
      <c r="F44" s="16">
        <v>134082.17000000001</v>
      </c>
      <c r="G44" s="16">
        <v>118912.86</v>
      </c>
      <c r="H44" s="16">
        <v>119461</v>
      </c>
      <c r="I44" s="16">
        <v>140405.04999999999</v>
      </c>
      <c r="J44" s="16">
        <v>128020</v>
      </c>
      <c r="K44" s="16">
        <v>154510.5</v>
      </c>
      <c r="L44" s="16">
        <v>170779</v>
      </c>
      <c r="M44" s="16">
        <v>120990.795</v>
      </c>
      <c r="N44" s="16">
        <v>122836.4</v>
      </c>
    </row>
    <row r="45" spans="1:14" x14ac:dyDescent="0.25">
      <c r="A45" s="95"/>
      <c r="B45" s="4" t="s">
        <v>4</v>
      </c>
      <c r="C45" s="16">
        <v>141579.23732142861</v>
      </c>
      <c r="D45" s="16">
        <v>117159.3671428572</v>
      </c>
      <c r="E45" s="16">
        <v>119192.2058181818</v>
      </c>
      <c r="F45" s="16">
        <v>134412.81200000001</v>
      </c>
      <c r="G45" s="16">
        <v>119731.8472727273</v>
      </c>
      <c r="H45" s="16">
        <v>120083.658</v>
      </c>
      <c r="I45" s="16">
        <v>140379.34454545451</v>
      </c>
      <c r="J45" s="16">
        <v>128616.74814814809</v>
      </c>
      <c r="K45" s="16">
        <v>153844.33203703701</v>
      </c>
      <c r="L45" s="16">
        <v>169236.35534883721</v>
      </c>
      <c r="M45" s="16">
        <v>120840.5828571429</v>
      </c>
      <c r="N45" s="16">
        <v>124673.02833333331</v>
      </c>
    </row>
    <row r="46" spans="1:14" x14ac:dyDescent="0.25">
      <c r="A46" s="95"/>
      <c r="B46" s="4" t="s">
        <v>5</v>
      </c>
      <c r="C46" s="16">
        <v>6047.6543099159862</v>
      </c>
      <c r="D46" s="16">
        <v>4486.5161250815918</v>
      </c>
      <c r="E46" s="16">
        <v>3681.3958932210448</v>
      </c>
      <c r="F46" s="16">
        <v>5478.0360532572849</v>
      </c>
      <c r="G46" s="16">
        <v>3586.5516718644308</v>
      </c>
      <c r="H46" s="16">
        <v>3424.9200868970829</v>
      </c>
      <c r="I46" s="16">
        <v>5322.7064036873999</v>
      </c>
      <c r="J46" s="16">
        <v>6919.583673520895</v>
      </c>
      <c r="K46" s="16">
        <v>8452.5835189387763</v>
      </c>
      <c r="L46" s="16">
        <v>7520.6097921107521</v>
      </c>
      <c r="M46" s="16">
        <v>4563.1866916102854</v>
      </c>
      <c r="N46" s="16">
        <v>8664.6047988851169</v>
      </c>
    </row>
    <row r="47" spans="1:14" ht="15" customHeight="1" x14ac:dyDescent="0.25">
      <c r="A47" s="95"/>
      <c r="B47" s="4" t="s">
        <v>9</v>
      </c>
      <c r="C47" s="16">
        <v>120000</v>
      </c>
      <c r="D47" s="16">
        <v>108400</v>
      </c>
      <c r="E47" s="16">
        <v>109100</v>
      </c>
      <c r="F47" s="16">
        <v>115000</v>
      </c>
      <c r="G47" s="16">
        <v>113973.6</v>
      </c>
      <c r="H47" s="16">
        <v>114020</v>
      </c>
      <c r="I47" s="16">
        <v>120000</v>
      </c>
      <c r="J47" s="16">
        <v>102000</v>
      </c>
      <c r="K47" s="16">
        <v>128665</v>
      </c>
      <c r="L47" s="16">
        <v>152592</v>
      </c>
      <c r="M47" s="16">
        <v>108708</v>
      </c>
      <c r="N47" s="16">
        <v>105062</v>
      </c>
    </row>
    <row r="48" spans="1:14" x14ac:dyDescent="0.25">
      <c r="A48" s="95"/>
      <c r="B48" s="4" t="s">
        <v>10</v>
      </c>
      <c r="C48" s="16">
        <v>158518</v>
      </c>
      <c r="D48" s="16">
        <v>131297</v>
      </c>
      <c r="E48" s="16">
        <v>131298</v>
      </c>
      <c r="F48" s="16">
        <v>146951</v>
      </c>
      <c r="G48" s="16">
        <v>129964</v>
      </c>
      <c r="H48" s="16">
        <v>133561</v>
      </c>
      <c r="I48" s="16">
        <v>154509</v>
      </c>
      <c r="J48" s="16">
        <v>158450</v>
      </c>
      <c r="K48" s="16">
        <v>178743.49</v>
      </c>
      <c r="L48" s="16">
        <v>184071</v>
      </c>
      <c r="M48" s="16">
        <v>131477.56</v>
      </c>
      <c r="N48" s="16">
        <v>151295</v>
      </c>
    </row>
    <row r="49" spans="1:14" ht="15" customHeight="1" x14ac:dyDescent="0.25">
      <c r="A49" s="86" t="s">
        <v>6</v>
      </c>
      <c r="B49" s="5" t="s">
        <v>3</v>
      </c>
      <c r="C49" s="17">
        <v>126721</v>
      </c>
      <c r="D49" s="17">
        <v>93145.73000000001</v>
      </c>
      <c r="E49" s="17">
        <v>98219</v>
      </c>
      <c r="F49" s="17">
        <v>113900.46</v>
      </c>
      <c r="G49" s="17">
        <v>98735.17</v>
      </c>
      <c r="H49" s="17">
        <v>103048.67</v>
      </c>
      <c r="I49" s="17">
        <v>121392</v>
      </c>
      <c r="J49" s="17">
        <v>105334.91499999999</v>
      </c>
      <c r="K49" s="17">
        <v>129846</v>
      </c>
      <c r="L49" s="17">
        <v>146970</v>
      </c>
      <c r="M49" s="17">
        <v>91000</v>
      </c>
      <c r="N49" s="17">
        <v>104372.22</v>
      </c>
    </row>
    <row r="50" spans="1:14" x14ac:dyDescent="0.25">
      <c r="A50" s="86"/>
      <c r="B50" s="5" t="s">
        <v>4</v>
      </c>
      <c r="C50" s="17">
        <v>126477.1829824562</v>
      </c>
      <c r="D50" s="17">
        <v>93743.42624999999</v>
      </c>
      <c r="E50" s="17">
        <v>98043.190909090888</v>
      </c>
      <c r="F50" s="17">
        <v>113754.7135714286</v>
      </c>
      <c r="G50" s="17">
        <v>98527.461964285729</v>
      </c>
      <c r="H50" s="17">
        <v>103701.3987272727</v>
      </c>
      <c r="I50" s="17">
        <v>121225.42472727269</v>
      </c>
      <c r="J50" s="17">
        <v>105713.2767307692</v>
      </c>
      <c r="K50" s="17">
        <v>130853.57018518521</v>
      </c>
      <c r="L50" s="17">
        <v>146296.71581395349</v>
      </c>
      <c r="M50" s="17">
        <v>91515.199767441867</v>
      </c>
      <c r="N50" s="17">
        <v>106268.3802380952</v>
      </c>
    </row>
    <row r="51" spans="1:14" x14ac:dyDescent="0.25">
      <c r="A51" s="86"/>
      <c r="B51" s="5" t="s">
        <v>5</v>
      </c>
      <c r="C51" s="17">
        <v>4332.8638671062427</v>
      </c>
      <c r="D51" s="17">
        <v>4073.776681332607</v>
      </c>
      <c r="E51" s="17">
        <v>4118.5348084452417</v>
      </c>
      <c r="F51" s="17">
        <v>5816.5288771820324</v>
      </c>
      <c r="G51" s="17">
        <v>3870.0094571749241</v>
      </c>
      <c r="H51" s="17">
        <v>3550.0418654772152</v>
      </c>
      <c r="I51" s="17">
        <v>4705.6371383444057</v>
      </c>
      <c r="J51" s="17">
        <v>4852.8062346544239</v>
      </c>
      <c r="K51" s="17">
        <v>9591.1351021743158</v>
      </c>
      <c r="L51" s="17">
        <v>7237.2175875000576</v>
      </c>
      <c r="M51" s="17">
        <v>5324.6966064397393</v>
      </c>
      <c r="N51" s="17">
        <v>9447.4868459207846</v>
      </c>
    </row>
    <row r="52" spans="1:14" ht="15" customHeight="1" x14ac:dyDescent="0.25">
      <c r="A52" s="86"/>
      <c r="B52" s="5" t="s">
        <v>9</v>
      </c>
      <c r="C52" s="17">
        <v>118092</v>
      </c>
      <c r="D52" s="17">
        <v>82900</v>
      </c>
      <c r="E52" s="17">
        <v>89166</v>
      </c>
      <c r="F52" s="17">
        <v>98370</v>
      </c>
      <c r="G52" s="17">
        <v>87573</v>
      </c>
      <c r="H52" s="17">
        <v>92952</v>
      </c>
      <c r="I52" s="17">
        <v>108852</v>
      </c>
      <c r="J52" s="17">
        <v>92457</v>
      </c>
      <c r="K52" s="17">
        <v>115000</v>
      </c>
      <c r="L52" s="17">
        <v>130486</v>
      </c>
      <c r="M52" s="17">
        <v>83265.81</v>
      </c>
      <c r="N52" s="17">
        <v>83010</v>
      </c>
    </row>
    <row r="53" spans="1:14" x14ac:dyDescent="0.25">
      <c r="A53" s="86"/>
      <c r="B53" s="5" t="s">
        <v>10</v>
      </c>
      <c r="C53" s="17">
        <v>142242</v>
      </c>
      <c r="D53" s="17">
        <v>110000</v>
      </c>
      <c r="E53" s="17">
        <v>109097</v>
      </c>
      <c r="F53" s="17">
        <v>130206</v>
      </c>
      <c r="G53" s="17">
        <v>107020</v>
      </c>
      <c r="H53" s="17">
        <v>115299</v>
      </c>
      <c r="I53" s="17">
        <v>133368</v>
      </c>
      <c r="J53" s="17">
        <v>118061</v>
      </c>
      <c r="K53" s="17">
        <v>161686</v>
      </c>
      <c r="L53" s="17">
        <v>160676</v>
      </c>
      <c r="M53" s="17">
        <v>113984</v>
      </c>
      <c r="N53" s="17">
        <v>139144.65</v>
      </c>
    </row>
    <row r="54" spans="1:14" ht="15" customHeight="1" x14ac:dyDescent="0.25">
      <c r="A54" s="95" t="s">
        <v>7</v>
      </c>
      <c r="B54" s="4" t="s">
        <v>3</v>
      </c>
      <c r="C54" s="16">
        <v>116518.5</v>
      </c>
      <c r="D54" s="16">
        <v>108058</v>
      </c>
      <c r="E54" s="16">
        <v>110529.5</v>
      </c>
      <c r="F54" s="16">
        <v>119797.16499999999</v>
      </c>
      <c r="G54" s="16">
        <v>116504.61500000001</v>
      </c>
      <c r="H54" s="16">
        <v>125022</v>
      </c>
      <c r="I54" s="16">
        <v>111245.71</v>
      </c>
      <c r="J54" s="16">
        <v>120786.5</v>
      </c>
      <c r="K54" s="16">
        <v>157187.17000000001</v>
      </c>
      <c r="L54" s="16">
        <v>113233.35</v>
      </c>
      <c r="M54" s="16">
        <v>107878.5</v>
      </c>
      <c r="N54" s="16">
        <v>119897</v>
      </c>
    </row>
    <row r="55" spans="1:14" x14ac:dyDescent="0.25">
      <c r="A55" s="95"/>
      <c r="B55" s="4" t="s">
        <v>4</v>
      </c>
      <c r="C55" s="16">
        <v>115707.45053571431</v>
      </c>
      <c r="D55" s="16">
        <v>108543.69672727271</v>
      </c>
      <c r="E55" s="16">
        <v>110810.04207547171</v>
      </c>
      <c r="F55" s="16">
        <v>120052.4134615385</v>
      </c>
      <c r="G55" s="16">
        <v>116402.6422222222</v>
      </c>
      <c r="H55" s="16">
        <v>125235.5790566038</v>
      </c>
      <c r="I55" s="16">
        <v>111816.4767924528</v>
      </c>
      <c r="J55" s="16">
        <v>121298.3011538462</v>
      </c>
      <c r="K55" s="16">
        <v>157820.1045098039</v>
      </c>
      <c r="L55" s="16">
        <v>114000.6981818182</v>
      </c>
      <c r="M55" s="16">
        <v>108530.7430952381</v>
      </c>
      <c r="N55" s="16">
        <v>119558.2134146342</v>
      </c>
    </row>
    <row r="56" spans="1:14" x14ac:dyDescent="0.25">
      <c r="A56" s="95"/>
      <c r="B56" s="4" t="s">
        <v>5</v>
      </c>
      <c r="C56" s="16">
        <v>4394.6606491474549</v>
      </c>
      <c r="D56" s="16">
        <v>3230.426279030115</v>
      </c>
      <c r="E56" s="16">
        <v>2356.1182783988638</v>
      </c>
      <c r="F56" s="16">
        <v>2074.8297278344148</v>
      </c>
      <c r="G56" s="16">
        <v>2392.6616225227208</v>
      </c>
      <c r="H56" s="16">
        <v>3430.6349199210608</v>
      </c>
      <c r="I56" s="16">
        <v>3211.220921430026</v>
      </c>
      <c r="J56" s="16">
        <v>3578.7301791254081</v>
      </c>
      <c r="K56" s="16">
        <v>6556.9723698198786</v>
      </c>
      <c r="L56" s="16">
        <v>6353.5188605316607</v>
      </c>
      <c r="M56" s="16">
        <v>3356.7868440232028</v>
      </c>
      <c r="N56" s="16">
        <v>6676.0246721797721</v>
      </c>
    </row>
    <row r="57" spans="1:14" ht="15" customHeight="1" x14ac:dyDescent="0.25">
      <c r="A57" s="95"/>
      <c r="B57" s="4" t="s">
        <v>9</v>
      </c>
      <c r="C57" s="16">
        <v>104065.8</v>
      </c>
      <c r="D57" s="16">
        <v>101548</v>
      </c>
      <c r="E57" s="16">
        <v>106900</v>
      </c>
      <c r="F57" s="16">
        <v>116226.57</v>
      </c>
      <c r="G57" s="16">
        <v>111000</v>
      </c>
      <c r="H57" s="16">
        <v>120266</v>
      </c>
      <c r="I57" s="16">
        <v>105143</v>
      </c>
      <c r="J57" s="16">
        <v>114928</v>
      </c>
      <c r="K57" s="16">
        <v>137385</v>
      </c>
      <c r="L57" s="16">
        <v>95000</v>
      </c>
      <c r="M57" s="16">
        <v>98332</v>
      </c>
      <c r="N57" s="16">
        <v>100000</v>
      </c>
    </row>
    <row r="58" spans="1:14" x14ac:dyDescent="0.25">
      <c r="A58" s="95"/>
      <c r="B58" s="4" t="s">
        <v>10</v>
      </c>
      <c r="C58" s="16">
        <v>123428.2</v>
      </c>
      <c r="D58" s="16">
        <v>121327</v>
      </c>
      <c r="E58" s="16">
        <v>121457</v>
      </c>
      <c r="F58" s="16">
        <v>126490</v>
      </c>
      <c r="G58" s="16">
        <v>123277</v>
      </c>
      <c r="H58" s="16">
        <v>143159</v>
      </c>
      <c r="I58" s="16">
        <v>121455.02</v>
      </c>
      <c r="J58" s="16">
        <v>132304.79999999999</v>
      </c>
      <c r="K58" s="16">
        <v>174363</v>
      </c>
      <c r="L58" s="16">
        <v>129660</v>
      </c>
      <c r="M58" s="16">
        <v>116389.16</v>
      </c>
      <c r="N58" s="16">
        <v>132356</v>
      </c>
    </row>
    <row r="59" spans="1:14" ht="15" customHeight="1" x14ac:dyDescent="0.25">
      <c r="A59" s="86" t="s">
        <v>8</v>
      </c>
      <c r="B59" s="5" t="s">
        <v>3</v>
      </c>
      <c r="C59" s="17">
        <v>10516.594999999999</v>
      </c>
      <c r="D59" s="17">
        <v>-14404.74</v>
      </c>
      <c r="E59" s="17">
        <v>-13608.525</v>
      </c>
      <c r="F59" s="17">
        <v>-5765</v>
      </c>
      <c r="G59" s="17">
        <v>-17665.5</v>
      </c>
      <c r="H59" s="17">
        <v>-21396.639999999999</v>
      </c>
      <c r="I59" s="17">
        <v>10117</v>
      </c>
      <c r="J59" s="17">
        <v>-14839.32</v>
      </c>
      <c r="K59" s="17">
        <v>-28432.240000000002</v>
      </c>
      <c r="L59" s="17">
        <v>34066</v>
      </c>
      <c r="M59" s="17">
        <v>-17143.5</v>
      </c>
      <c r="N59" s="17">
        <v>-15402.325000000001</v>
      </c>
    </row>
    <row r="60" spans="1:14" x14ac:dyDescent="0.25">
      <c r="A60" s="86"/>
      <c r="B60" s="5" t="s">
        <v>4</v>
      </c>
      <c r="C60" s="17">
        <v>10380.279444444441</v>
      </c>
      <c r="D60" s="17">
        <v>-14715.490535714291</v>
      </c>
      <c r="E60" s="17">
        <v>-12841.245925925919</v>
      </c>
      <c r="F60" s="17">
        <v>-5824.3281132075472</v>
      </c>
      <c r="G60" s="17">
        <v>-17945.266851851851</v>
      </c>
      <c r="H60" s="17">
        <v>-20839.03075471698</v>
      </c>
      <c r="I60" s="17">
        <v>9879.5642592592594</v>
      </c>
      <c r="J60" s="17">
        <v>-14311.521153846161</v>
      </c>
      <c r="K60" s="17">
        <v>-25504.217547169821</v>
      </c>
      <c r="L60" s="17">
        <v>30088.415813953488</v>
      </c>
      <c r="M60" s="17">
        <v>-16891.015476190481</v>
      </c>
      <c r="N60" s="17">
        <v>-13314.771190476191</v>
      </c>
    </row>
    <row r="61" spans="1:14" x14ac:dyDescent="0.25">
      <c r="A61" s="86"/>
      <c r="B61" s="5" t="s">
        <v>5</v>
      </c>
      <c r="C61" s="17">
        <v>4503.9195354844596</v>
      </c>
      <c r="D61" s="17">
        <v>5719.3570581136364</v>
      </c>
      <c r="E61" s="17">
        <v>4370.5842681704826</v>
      </c>
      <c r="F61" s="17">
        <v>5760.4836820818246</v>
      </c>
      <c r="G61" s="17">
        <v>4641.236205553726</v>
      </c>
      <c r="H61" s="17">
        <v>4406.5734036143922</v>
      </c>
      <c r="I61" s="17">
        <v>5512.4423888329466</v>
      </c>
      <c r="J61" s="17">
        <v>7850.3265123504489</v>
      </c>
      <c r="K61" s="17">
        <v>11052.15435179737</v>
      </c>
      <c r="L61" s="17">
        <v>11183.36454361593</v>
      </c>
      <c r="M61" s="17">
        <v>4842.9992734361858</v>
      </c>
      <c r="N61" s="17">
        <v>13176.683042737161</v>
      </c>
    </row>
    <row r="62" spans="1:14" x14ac:dyDescent="0.25">
      <c r="A62" s="86"/>
      <c r="B62" s="5" t="s">
        <v>9</v>
      </c>
      <c r="C62" s="17">
        <v>-92</v>
      </c>
      <c r="D62" s="17">
        <v>-31414</v>
      </c>
      <c r="E62" s="17">
        <v>-24012</v>
      </c>
      <c r="F62" s="17">
        <v>-20681</v>
      </c>
      <c r="G62" s="17">
        <v>-30685</v>
      </c>
      <c r="H62" s="17">
        <v>-33234</v>
      </c>
      <c r="I62" s="17">
        <v>-3699</v>
      </c>
      <c r="J62" s="17">
        <v>-29838.3</v>
      </c>
      <c r="K62" s="17">
        <v>-45075</v>
      </c>
      <c r="L62" s="17">
        <v>-6107</v>
      </c>
      <c r="M62" s="17">
        <v>-26162</v>
      </c>
      <c r="N62" s="17">
        <v>-44646</v>
      </c>
    </row>
    <row r="63" spans="1:14" ht="15.75" thickBot="1" x14ac:dyDescent="0.3">
      <c r="A63" s="87"/>
      <c r="B63" s="6" t="s">
        <v>10</v>
      </c>
      <c r="C63" s="18">
        <v>23903</v>
      </c>
      <c r="D63" s="18">
        <v>0</v>
      </c>
      <c r="E63" s="18">
        <v>700</v>
      </c>
      <c r="F63" s="18">
        <v>10150</v>
      </c>
      <c r="G63" s="18">
        <v>-7445</v>
      </c>
      <c r="H63" s="18">
        <v>-5255</v>
      </c>
      <c r="I63" s="18">
        <v>21175</v>
      </c>
      <c r="J63" s="18">
        <v>15675</v>
      </c>
      <c r="K63" s="18">
        <v>5000</v>
      </c>
      <c r="L63" s="18">
        <v>43508</v>
      </c>
      <c r="M63" s="18">
        <v>-2214</v>
      </c>
      <c r="N63" s="18">
        <v>22138.18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43586</v>
      </c>
      <c r="C10" s="3"/>
    </row>
    <row r="11" spans="1:6" ht="15.75" x14ac:dyDescent="0.25">
      <c r="A11" s="1" t="s">
        <v>0</v>
      </c>
      <c r="B11" s="2">
        <v>43586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1562139.0049999999</v>
      </c>
      <c r="D15" s="11">
        <v>1679573</v>
      </c>
      <c r="E15" s="11">
        <v>1795027</v>
      </c>
      <c r="F15" s="11">
        <v>1909521.65</v>
      </c>
    </row>
    <row r="16" spans="1:6" x14ac:dyDescent="0.25">
      <c r="A16" s="95"/>
      <c r="B16" s="12" t="s">
        <v>4</v>
      </c>
      <c r="C16" s="13">
        <v>1565515.5834999999</v>
      </c>
      <c r="D16" s="13">
        <v>1683305.3818518519</v>
      </c>
      <c r="E16" s="13">
        <v>1793081.5544680851</v>
      </c>
      <c r="F16" s="13">
        <v>1898642.260238095</v>
      </c>
    </row>
    <row r="17" spans="1:6" x14ac:dyDescent="0.25">
      <c r="A17" s="95"/>
      <c r="B17" s="12" t="s">
        <v>5</v>
      </c>
      <c r="C17" s="13">
        <v>31754.529584538999</v>
      </c>
      <c r="D17" s="13">
        <v>45758.452854292693</v>
      </c>
      <c r="E17" s="13">
        <v>54657.65934218558</v>
      </c>
      <c r="F17" s="13">
        <v>84151.938745910607</v>
      </c>
    </row>
    <row r="18" spans="1:6" x14ac:dyDescent="0.25">
      <c r="A18" s="95"/>
      <c r="B18" s="12" t="s">
        <v>9</v>
      </c>
      <c r="C18" s="13">
        <v>1488000</v>
      </c>
      <c r="D18" s="13">
        <v>1605861.17</v>
      </c>
      <c r="E18" s="13">
        <v>1654038.05</v>
      </c>
      <c r="F18" s="13">
        <v>1650000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1312541.8500000001</v>
      </c>
      <c r="D20" s="14">
        <v>1404085</v>
      </c>
      <c r="E20" s="14">
        <v>1502716.82</v>
      </c>
      <c r="F20" s="14">
        <v>1605498</v>
      </c>
    </row>
    <row r="21" spans="1:6" x14ac:dyDescent="0.25">
      <c r="A21" s="86"/>
      <c r="B21" s="5" t="s">
        <v>4</v>
      </c>
      <c r="C21" s="14">
        <v>1316860.4375409831</v>
      </c>
      <c r="D21" s="14">
        <v>1411474.4817543861</v>
      </c>
      <c r="E21" s="14">
        <v>1506375.3719607841</v>
      </c>
      <c r="F21" s="14">
        <v>1609457.708139535</v>
      </c>
    </row>
    <row r="22" spans="1:6" x14ac:dyDescent="0.25">
      <c r="A22" s="86"/>
      <c r="B22" s="5" t="s">
        <v>5</v>
      </c>
      <c r="C22" s="14">
        <v>26435.080003848791</v>
      </c>
      <c r="D22" s="14">
        <v>30894.840422042849</v>
      </c>
      <c r="E22" s="14">
        <v>37785.10224148821</v>
      </c>
      <c r="F22" s="14">
        <v>37978.226774764888</v>
      </c>
    </row>
    <row r="23" spans="1:6" x14ac:dyDescent="0.25">
      <c r="A23" s="86"/>
      <c r="B23" s="5" t="s">
        <v>9</v>
      </c>
      <c r="C23" s="14">
        <v>1270759</v>
      </c>
      <c r="D23" s="14">
        <v>1360895</v>
      </c>
      <c r="E23" s="14">
        <v>1410000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1687383</v>
      </c>
    </row>
    <row r="25" spans="1:6" ht="15" customHeight="1" x14ac:dyDescent="0.25">
      <c r="A25" s="95" t="s">
        <v>7</v>
      </c>
      <c r="B25" s="4" t="s">
        <v>3</v>
      </c>
      <c r="C25" s="12">
        <v>1418515</v>
      </c>
      <c r="D25" s="12">
        <v>1481651</v>
      </c>
      <c r="E25" s="12">
        <v>1539223</v>
      </c>
      <c r="F25" s="12">
        <v>1597217.6</v>
      </c>
    </row>
    <row r="26" spans="1:6" x14ac:dyDescent="0.25">
      <c r="A26" s="95"/>
      <c r="B26" s="4" t="s">
        <v>4</v>
      </c>
      <c r="C26" s="12">
        <v>1418023.636393443</v>
      </c>
      <c r="D26" s="12">
        <v>1482040.0194642851</v>
      </c>
      <c r="E26" s="12">
        <v>1541009.4909803921</v>
      </c>
      <c r="F26" s="12">
        <v>1604411.624545455</v>
      </c>
    </row>
    <row r="27" spans="1:6" x14ac:dyDescent="0.25">
      <c r="A27" s="95"/>
      <c r="B27" s="4" t="s">
        <v>5</v>
      </c>
      <c r="C27" s="12">
        <v>18974.957043678249</v>
      </c>
      <c r="D27" s="12">
        <v>22934.073410299148</v>
      </c>
      <c r="E27" s="12">
        <v>36329.882143765557</v>
      </c>
      <c r="F27" s="12">
        <v>49435.700529007452</v>
      </c>
    </row>
    <row r="28" spans="1:6" x14ac:dyDescent="0.25">
      <c r="A28" s="95"/>
      <c r="B28" s="4" t="s">
        <v>9</v>
      </c>
      <c r="C28" s="12">
        <v>1372000</v>
      </c>
      <c r="D28" s="12">
        <v>1423816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-104334</v>
      </c>
      <c r="D30" s="14">
        <v>-73850.66</v>
      </c>
      <c r="E30" s="14">
        <v>-33000</v>
      </c>
      <c r="F30" s="14">
        <v>15900</v>
      </c>
    </row>
    <row r="31" spans="1:6" x14ac:dyDescent="0.25">
      <c r="A31" s="96"/>
      <c r="B31" s="5" t="s">
        <v>4</v>
      </c>
      <c r="C31" s="14">
        <v>-101369.97301587299</v>
      </c>
      <c r="D31" s="14">
        <v>-69356.739655172409</v>
      </c>
      <c r="E31" s="14">
        <v>-33483.18</v>
      </c>
      <c r="F31" s="14">
        <v>4255.7684782608694</v>
      </c>
    </row>
    <row r="32" spans="1:6" x14ac:dyDescent="0.25">
      <c r="A32" s="96"/>
      <c r="B32" s="5" t="s">
        <v>5</v>
      </c>
      <c r="C32" s="14">
        <v>20878.953269702601</v>
      </c>
      <c r="D32" s="14">
        <v>28726.21768548523</v>
      </c>
      <c r="E32" s="14">
        <v>37711.595231686209</v>
      </c>
      <c r="F32" s="14">
        <v>49082.800251765257</v>
      </c>
    </row>
    <row r="33" spans="1:14" ht="15" customHeight="1" x14ac:dyDescent="0.25">
      <c r="A33" s="96"/>
      <c r="B33" s="5" t="s">
        <v>9</v>
      </c>
      <c r="C33" s="14">
        <v>-139559</v>
      </c>
      <c r="D33" s="14">
        <v>-131836</v>
      </c>
      <c r="E33" s="14">
        <v>-125000</v>
      </c>
      <c r="F33" s="14">
        <v>-125000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90001.58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79.45</v>
      </c>
      <c r="E35" s="12">
        <v>80.7</v>
      </c>
      <c r="F35" s="12">
        <v>81</v>
      </c>
    </row>
    <row r="36" spans="1:14" x14ac:dyDescent="0.25">
      <c r="A36" s="97"/>
      <c r="B36" s="4" t="s">
        <v>4</v>
      </c>
      <c r="C36" s="12">
        <v>78.466451612903228</v>
      </c>
      <c r="D36" s="12">
        <v>79.759137931034488</v>
      </c>
      <c r="E36" s="12">
        <v>80.709411764705891</v>
      </c>
      <c r="F36" s="12">
        <v>81.434893617021274</v>
      </c>
    </row>
    <row r="37" spans="1:14" x14ac:dyDescent="0.25">
      <c r="A37" s="97"/>
      <c r="B37" s="4" t="s">
        <v>5</v>
      </c>
      <c r="C37" s="12">
        <v>1.309808015933601</v>
      </c>
      <c r="D37" s="12">
        <v>2.0514661291103171</v>
      </c>
      <c r="E37" s="12">
        <v>2.5342260449807612</v>
      </c>
      <c r="F37" s="12">
        <v>3.4380308268975002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85.57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43586</v>
      </c>
      <c r="D43" s="9">
        <v>43617</v>
      </c>
      <c r="E43" s="9">
        <v>43647</v>
      </c>
      <c r="F43" s="9">
        <v>43678</v>
      </c>
      <c r="G43" s="9">
        <v>43709</v>
      </c>
      <c r="H43" s="9">
        <v>43739</v>
      </c>
      <c r="I43" s="9">
        <v>43770</v>
      </c>
      <c r="J43" s="9">
        <v>43800</v>
      </c>
      <c r="K43" s="9">
        <v>43831</v>
      </c>
      <c r="L43" s="9">
        <v>43862</v>
      </c>
      <c r="M43" s="9">
        <v>43891</v>
      </c>
      <c r="N43" s="9">
        <v>43922</v>
      </c>
    </row>
    <row r="44" spans="1:14" ht="15" customHeight="1" x14ac:dyDescent="0.25">
      <c r="A44" s="94" t="s">
        <v>11</v>
      </c>
      <c r="B44" s="4" t="s">
        <v>3</v>
      </c>
      <c r="C44" s="16">
        <v>115976.42</v>
      </c>
      <c r="D44" s="16">
        <v>119275.83</v>
      </c>
      <c r="E44" s="16">
        <v>134008.35</v>
      </c>
      <c r="F44" s="16">
        <v>119051.44</v>
      </c>
      <c r="G44" s="16">
        <v>118996</v>
      </c>
      <c r="H44" s="16">
        <v>139793.23000000001</v>
      </c>
      <c r="I44" s="16">
        <v>128721.2</v>
      </c>
      <c r="J44" s="16">
        <v>153244.79999999999</v>
      </c>
      <c r="K44" s="16">
        <v>169724.65</v>
      </c>
      <c r="L44" s="16">
        <v>121652</v>
      </c>
      <c r="M44" s="16">
        <v>121896</v>
      </c>
      <c r="N44" s="16">
        <v>148500.435</v>
      </c>
    </row>
    <row r="45" spans="1:14" x14ac:dyDescent="0.25">
      <c r="A45" s="95"/>
      <c r="B45" s="4" t="s">
        <v>4</v>
      </c>
      <c r="C45" s="16">
        <v>116327.70125</v>
      </c>
      <c r="D45" s="16">
        <v>119117.0178181818</v>
      </c>
      <c r="E45" s="16">
        <v>133154.93124999999</v>
      </c>
      <c r="F45" s="16">
        <v>119288.8450909091</v>
      </c>
      <c r="G45" s="16">
        <v>119197.65309090909</v>
      </c>
      <c r="H45" s="16">
        <v>139842.1250909091</v>
      </c>
      <c r="I45" s="16">
        <v>129603.8250909091</v>
      </c>
      <c r="J45" s="16">
        <v>152275.17777777769</v>
      </c>
      <c r="K45" s="16">
        <v>167454.62204545451</v>
      </c>
      <c r="L45" s="16">
        <v>121237.4923809524</v>
      </c>
      <c r="M45" s="16">
        <v>123003.1858139535</v>
      </c>
      <c r="N45" s="16">
        <v>147314.26500000001</v>
      </c>
    </row>
    <row r="46" spans="1:14" x14ac:dyDescent="0.25">
      <c r="A46" s="95"/>
      <c r="B46" s="4" t="s">
        <v>5</v>
      </c>
      <c r="C46" s="16">
        <v>4721.113740610198</v>
      </c>
      <c r="D46" s="16">
        <v>4023.8480409749709</v>
      </c>
      <c r="E46" s="16">
        <v>5671.6611227550593</v>
      </c>
      <c r="F46" s="16">
        <v>3800.459436878496</v>
      </c>
      <c r="G46" s="16">
        <v>3515.6256236570948</v>
      </c>
      <c r="H46" s="16">
        <v>4997.2223808853814</v>
      </c>
      <c r="I46" s="16">
        <v>8658.5045460684723</v>
      </c>
      <c r="J46" s="16">
        <v>8711.5641040032133</v>
      </c>
      <c r="K46" s="16">
        <v>9272.1463469914015</v>
      </c>
      <c r="L46" s="16">
        <v>4517.7871109431389</v>
      </c>
      <c r="M46" s="16">
        <v>8622.3027418763122</v>
      </c>
      <c r="N46" s="16">
        <v>11566.3779070116</v>
      </c>
    </row>
    <row r="47" spans="1:14" ht="15" customHeight="1" x14ac:dyDescent="0.25">
      <c r="A47" s="95"/>
      <c r="B47" s="4" t="s">
        <v>9</v>
      </c>
      <c r="C47" s="16">
        <v>108500</v>
      </c>
      <c r="D47" s="16">
        <v>109100</v>
      </c>
      <c r="E47" s="16">
        <v>113400</v>
      </c>
      <c r="F47" s="16">
        <v>112806</v>
      </c>
      <c r="G47" s="16">
        <v>110869</v>
      </c>
      <c r="H47" s="16">
        <v>120000</v>
      </c>
      <c r="I47" s="16">
        <v>102000</v>
      </c>
      <c r="J47" s="16">
        <v>128665</v>
      </c>
      <c r="K47" s="16">
        <v>133900</v>
      </c>
      <c r="L47" s="16">
        <v>111585</v>
      </c>
      <c r="M47" s="16">
        <v>95742.58</v>
      </c>
      <c r="N47" s="16">
        <v>118200.24</v>
      </c>
    </row>
    <row r="48" spans="1:14" x14ac:dyDescent="0.25">
      <c r="A48" s="95"/>
      <c r="B48" s="4" t="s">
        <v>10</v>
      </c>
      <c r="C48" s="16">
        <v>130000</v>
      </c>
      <c r="D48" s="16">
        <v>131298</v>
      </c>
      <c r="E48" s="16">
        <v>143912.32000000001</v>
      </c>
      <c r="F48" s="16">
        <v>130980</v>
      </c>
      <c r="G48" s="16">
        <v>131470</v>
      </c>
      <c r="H48" s="16">
        <v>153258.4</v>
      </c>
      <c r="I48" s="16">
        <v>161795</v>
      </c>
      <c r="J48" s="16">
        <v>178743.49</v>
      </c>
      <c r="K48" s="16">
        <v>183358</v>
      </c>
      <c r="L48" s="16">
        <v>134600</v>
      </c>
      <c r="M48" s="16">
        <v>151295</v>
      </c>
      <c r="N48" s="16">
        <v>164496.26999999999</v>
      </c>
    </row>
    <row r="49" spans="1:14" ht="15" customHeight="1" x14ac:dyDescent="0.25">
      <c r="A49" s="86" t="s">
        <v>6</v>
      </c>
      <c r="B49" s="5" t="s">
        <v>3</v>
      </c>
      <c r="C49" s="17">
        <v>92816</v>
      </c>
      <c r="D49" s="17">
        <v>97723</v>
      </c>
      <c r="E49" s="17">
        <v>113100</v>
      </c>
      <c r="F49" s="17">
        <v>98647</v>
      </c>
      <c r="G49" s="17">
        <v>102803.63499999999</v>
      </c>
      <c r="H49" s="17">
        <v>120920.5</v>
      </c>
      <c r="I49" s="17">
        <v>105645.57</v>
      </c>
      <c r="J49" s="17">
        <v>129065</v>
      </c>
      <c r="K49" s="17">
        <v>145692.6</v>
      </c>
      <c r="L49" s="17">
        <v>90810.82</v>
      </c>
      <c r="M49" s="17">
        <v>103546</v>
      </c>
      <c r="N49" s="17">
        <v>131982</v>
      </c>
    </row>
    <row r="50" spans="1:14" x14ac:dyDescent="0.25">
      <c r="A50" s="86"/>
      <c r="B50" s="5" t="s">
        <v>4</v>
      </c>
      <c r="C50" s="17">
        <v>93230.785000000003</v>
      </c>
      <c r="D50" s="17">
        <v>98068.476607142831</v>
      </c>
      <c r="E50" s="17">
        <v>112825.2447368421</v>
      </c>
      <c r="F50" s="17">
        <v>98719.380877192962</v>
      </c>
      <c r="G50" s="17">
        <v>103086.20982142859</v>
      </c>
      <c r="H50" s="17">
        <v>121053.3576785714</v>
      </c>
      <c r="I50" s="17">
        <v>106991.7031481482</v>
      </c>
      <c r="J50" s="17">
        <v>130945.318</v>
      </c>
      <c r="K50" s="17">
        <v>144852.02255813949</v>
      </c>
      <c r="L50" s="17">
        <v>91228.273863636365</v>
      </c>
      <c r="M50" s="17">
        <v>104001.01627906979</v>
      </c>
      <c r="N50" s="17">
        <v>131158.50707317071</v>
      </c>
    </row>
    <row r="51" spans="1:14" x14ac:dyDescent="0.25">
      <c r="A51" s="86"/>
      <c r="B51" s="5" t="s">
        <v>5</v>
      </c>
      <c r="C51" s="17">
        <v>3724.7071872867332</v>
      </c>
      <c r="D51" s="17">
        <v>4230.0902676305641</v>
      </c>
      <c r="E51" s="17">
        <v>5098.8572893703022</v>
      </c>
      <c r="F51" s="17">
        <v>4069.6495847423871</v>
      </c>
      <c r="G51" s="17">
        <v>3371.7870070882382</v>
      </c>
      <c r="H51" s="17">
        <v>5522.8091668316729</v>
      </c>
      <c r="I51" s="17">
        <v>7205.2494108903156</v>
      </c>
      <c r="J51" s="17">
        <v>11829.66949184336</v>
      </c>
      <c r="K51" s="17">
        <v>7395.7023849997486</v>
      </c>
      <c r="L51" s="17">
        <v>4987.7461726740112</v>
      </c>
      <c r="M51" s="17">
        <v>5422.8625715299222</v>
      </c>
      <c r="N51" s="17">
        <v>8435.4009282600891</v>
      </c>
    </row>
    <row r="52" spans="1:14" ht="15" customHeight="1" x14ac:dyDescent="0.25">
      <c r="A52" s="86"/>
      <c r="B52" s="5" t="s">
        <v>9</v>
      </c>
      <c r="C52" s="17">
        <v>82900</v>
      </c>
      <c r="D52" s="17">
        <v>89922</v>
      </c>
      <c r="E52" s="17">
        <v>98697</v>
      </c>
      <c r="F52" s="17">
        <v>88787</v>
      </c>
      <c r="G52" s="17">
        <v>93767</v>
      </c>
      <c r="H52" s="17">
        <v>108500</v>
      </c>
      <c r="I52" s="17">
        <v>94083</v>
      </c>
      <c r="J52" s="17">
        <v>109300</v>
      </c>
      <c r="K52" s="17">
        <v>119873</v>
      </c>
      <c r="L52" s="17">
        <v>83156.11</v>
      </c>
      <c r="M52" s="17">
        <v>84819.23</v>
      </c>
      <c r="N52" s="17">
        <v>105192.22</v>
      </c>
    </row>
    <row r="53" spans="1:14" x14ac:dyDescent="0.25">
      <c r="A53" s="86"/>
      <c r="B53" s="5" t="s">
        <v>10</v>
      </c>
      <c r="C53" s="17">
        <v>106300</v>
      </c>
      <c r="D53" s="17">
        <v>109097</v>
      </c>
      <c r="E53" s="17">
        <v>126390</v>
      </c>
      <c r="F53" s="17">
        <v>107600</v>
      </c>
      <c r="G53" s="17">
        <v>112361.66</v>
      </c>
      <c r="H53" s="17">
        <v>137063.16</v>
      </c>
      <c r="I53" s="17">
        <v>137621</v>
      </c>
      <c r="J53" s="17">
        <v>168409</v>
      </c>
      <c r="K53" s="17">
        <v>157389</v>
      </c>
      <c r="L53" s="17">
        <v>110200</v>
      </c>
      <c r="M53" s="17">
        <v>116441.44</v>
      </c>
      <c r="N53" s="17">
        <v>150000</v>
      </c>
    </row>
    <row r="54" spans="1:14" ht="15" customHeight="1" x14ac:dyDescent="0.25">
      <c r="A54" s="95" t="s">
        <v>7</v>
      </c>
      <c r="B54" s="4" t="s">
        <v>3</v>
      </c>
      <c r="C54" s="16">
        <v>108000</v>
      </c>
      <c r="D54" s="16">
        <v>110410.05499999999</v>
      </c>
      <c r="E54" s="16">
        <v>119754</v>
      </c>
      <c r="F54" s="16">
        <v>116708</v>
      </c>
      <c r="G54" s="16">
        <v>125248</v>
      </c>
      <c r="H54" s="16">
        <v>111371.2</v>
      </c>
      <c r="I54" s="16">
        <v>121093</v>
      </c>
      <c r="J54" s="16">
        <v>157396.5</v>
      </c>
      <c r="K54" s="16">
        <v>112789.6</v>
      </c>
      <c r="L54" s="16">
        <v>107675.395</v>
      </c>
      <c r="M54" s="16">
        <v>119461.5</v>
      </c>
      <c r="N54" s="16">
        <v>120257.5</v>
      </c>
    </row>
    <row r="55" spans="1:14" x14ac:dyDescent="0.25">
      <c r="A55" s="95"/>
      <c r="B55" s="4" t="s">
        <v>4</v>
      </c>
      <c r="C55" s="16">
        <v>108370.76218181819</v>
      </c>
      <c r="D55" s="16">
        <v>110770.97166666669</v>
      </c>
      <c r="E55" s="16">
        <v>120101.83283018869</v>
      </c>
      <c r="F55" s="16">
        <v>116519.36727272729</v>
      </c>
      <c r="G55" s="16">
        <v>124945.96566037741</v>
      </c>
      <c r="H55" s="16">
        <v>111584.8412962963</v>
      </c>
      <c r="I55" s="16">
        <v>121328.86264150951</v>
      </c>
      <c r="J55" s="16">
        <v>158428.94865384619</v>
      </c>
      <c r="K55" s="16">
        <v>114291.9509302325</v>
      </c>
      <c r="L55" s="16">
        <v>107543.7945238095</v>
      </c>
      <c r="M55" s="16">
        <v>118242.29523809531</v>
      </c>
      <c r="N55" s="16">
        <v>119741.00575</v>
      </c>
    </row>
    <row r="56" spans="1:14" x14ac:dyDescent="0.25">
      <c r="A56" s="95"/>
      <c r="B56" s="4" t="s">
        <v>5</v>
      </c>
      <c r="C56" s="16">
        <v>3172.7995859193461</v>
      </c>
      <c r="D56" s="16">
        <v>2766.3098917243319</v>
      </c>
      <c r="E56" s="16">
        <v>2076.3729471895672</v>
      </c>
      <c r="F56" s="16">
        <v>2490.4916214135951</v>
      </c>
      <c r="G56" s="16">
        <v>2250.3361940979771</v>
      </c>
      <c r="H56" s="16">
        <v>2978.4697462674299</v>
      </c>
      <c r="I56" s="16">
        <v>3303.6096405186099</v>
      </c>
      <c r="J56" s="16">
        <v>7004.1694291483127</v>
      </c>
      <c r="K56" s="16">
        <v>4932.1378637365642</v>
      </c>
      <c r="L56" s="16">
        <v>3381.51593233207</v>
      </c>
      <c r="M56" s="16">
        <v>5826.0892087713664</v>
      </c>
      <c r="N56" s="16">
        <v>6467.6729953729373</v>
      </c>
    </row>
    <row r="57" spans="1:14" ht="15" customHeight="1" x14ac:dyDescent="0.25">
      <c r="A57" s="95"/>
      <c r="B57" s="4" t="s">
        <v>9</v>
      </c>
      <c r="C57" s="16">
        <v>102603.14</v>
      </c>
      <c r="D57" s="16">
        <v>104764.8</v>
      </c>
      <c r="E57" s="16">
        <v>115493.55</v>
      </c>
      <c r="F57" s="16">
        <v>109930</v>
      </c>
      <c r="G57" s="16">
        <v>120071</v>
      </c>
      <c r="H57" s="16">
        <v>105143</v>
      </c>
      <c r="I57" s="16">
        <v>114448</v>
      </c>
      <c r="J57" s="16">
        <v>137385</v>
      </c>
      <c r="K57" s="16">
        <v>107125</v>
      </c>
      <c r="L57" s="16">
        <v>95000</v>
      </c>
      <c r="M57" s="16">
        <v>100000</v>
      </c>
      <c r="N57" s="16">
        <v>101748</v>
      </c>
    </row>
    <row r="58" spans="1:14" x14ac:dyDescent="0.25">
      <c r="A58" s="95"/>
      <c r="B58" s="4" t="s">
        <v>10</v>
      </c>
      <c r="C58" s="16">
        <v>120262</v>
      </c>
      <c r="D58" s="16">
        <v>120470</v>
      </c>
      <c r="E58" s="16">
        <v>125696</v>
      </c>
      <c r="F58" s="16">
        <v>122178.97</v>
      </c>
      <c r="G58" s="16">
        <v>129886</v>
      </c>
      <c r="H58" s="16">
        <v>121000</v>
      </c>
      <c r="I58" s="16">
        <v>132313.15</v>
      </c>
      <c r="J58" s="16">
        <v>182411</v>
      </c>
      <c r="K58" s="16">
        <v>129490</v>
      </c>
      <c r="L58" s="16">
        <v>114597</v>
      </c>
      <c r="M58" s="16">
        <v>132356</v>
      </c>
      <c r="N58" s="16">
        <v>130036</v>
      </c>
    </row>
    <row r="59" spans="1:14" ht="15" customHeight="1" x14ac:dyDescent="0.25">
      <c r="A59" s="86" t="s">
        <v>8</v>
      </c>
      <c r="B59" s="5" t="s">
        <v>3</v>
      </c>
      <c r="C59" s="17">
        <v>-15008.235000000001</v>
      </c>
      <c r="D59" s="17">
        <v>-12994</v>
      </c>
      <c r="E59" s="17">
        <v>-6231.7</v>
      </c>
      <c r="F59" s="17">
        <v>-18067</v>
      </c>
      <c r="G59" s="17">
        <v>-21560</v>
      </c>
      <c r="H59" s="17">
        <v>9446.5</v>
      </c>
      <c r="I59" s="17">
        <v>-15477</v>
      </c>
      <c r="J59" s="17">
        <v>-26678</v>
      </c>
      <c r="K59" s="17">
        <v>32644.63</v>
      </c>
      <c r="L59" s="17">
        <v>-16875</v>
      </c>
      <c r="M59" s="17">
        <v>-16315.3</v>
      </c>
      <c r="N59" s="17">
        <v>11736</v>
      </c>
    </row>
    <row r="60" spans="1:14" x14ac:dyDescent="0.25">
      <c r="A60" s="86"/>
      <c r="B60" s="5" t="s">
        <v>4</v>
      </c>
      <c r="C60" s="17">
        <v>-15112.25196428571</v>
      </c>
      <c r="D60" s="17">
        <v>-12661.088363636371</v>
      </c>
      <c r="E60" s="17">
        <v>-6391.0742592592587</v>
      </c>
      <c r="F60" s="17">
        <v>-17701.729818181819</v>
      </c>
      <c r="G60" s="17">
        <v>-21428.30849056604</v>
      </c>
      <c r="H60" s="17">
        <v>9472.7264814814807</v>
      </c>
      <c r="I60" s="17">
        <v>-13938.91037735849</v>
      </c>
      <c r="J60" s="17">
        <v>-24921.802830188681</v>
      </c>
      <c r="K60" s="17">
        <v>28702.683488372091</v>
      </c>
      <c r="L60" s="17">
        <v>-16759.906744186039</v>
      </c>
      <c r="M60" s="17">
        <v>-14417.580232558141</v>
      </c>
      <c r="N60" s="17">
        <v>11104.33525</v>
      </c>
    </row>
    <row r="61" spans="1:14" x14ac:dyDescent="0.25">
      <c r="A61" s="86"/>
      <c r="B61" s="5" t="s">
        <v>5</v>
      </c>
      <c r="C61" s="17">
        <v>5496.5538832784432</v>
      </c>
      <c r="D61" s="17">
        <v>4511.7689741841004</v>
      </c>
      <c r="E61" s="17">
        <v>5326.2573912615526</v>
      </c>
      <c r="F61" s="17">
        <v>5285.3216846923897</v>
      </c>
      <c r="G61" s="17">
        <v>4314.4408968238449</v>
      </c>
      <c r="H61" s="17">
        <v>6041.4338018263225</v>
      </c>
      <c r="I61" s="17">
        <v>8330.1461666562318</v>
      </c>
      <c r="J61" s="17">
        <v>12237.0114928109</v>
      </c>
      <c r="K61" s="17">
        <v>11629.84494029598</v>
      </c>
      <c r="L61" s="17">
        <v>4945.583565562848</v>
      </c>
      <c r="M61" s="17">
        <v>10436.914936550131</v>
      </c>
      <c r="N61" s="17">
        <v>7906.78419984431</v>
      </c>
    </row>
    <row r="62" spans="1:14" x14ac:dyDescent="0.25">
      <c r="A62" s="86"/>
      <c r="B62" s="5" t="s">
        <v>9</v>
      </c>
      <c r="C62" s="17">
        <v>-31414</v>
      </c>
      <c r="D62" s="17">
        <v>-24497</v>
      </c>
      <c r="E62" s="17">
        <v>-19679</v>
      </c>
      <c r="F62" s="17">
        <v>-28538.1</v>
      </c>
      <c r="G62" s="17">
        <v>-32049</v>
      </c>
      <c r="H62" s="17">
        <v>-8562</v>
      </c>
      <c r="I62" s="17">
        <v>-26130</v>
      </c>
      <c r="J62" s="17">
        <v>-46205</v>
      </c>
      <c r="K62" s="17">
        <v>-12630</v>
      </c>
      <c r="L62" s="17">
        <v>-28059</v>
      </c>
      <c r="M62" s="17">
        <v>-44646</v>
      </c>
      <c r="N62" s="17">
        <v>-12950</v>
      </c>
    </row>
    <row r="63" spans="1:14" ht="15.75" thickBot="1" x14ac:dyDescent="0.3">
      <c r="A63" s="87"/>
      <c r="B63" s="6" t="s">
        <v>10</v>
      </c>
      <c r="C63" s="18">
        <v>0</v>
      </c>
      <c r="D63" s="18">
        <v>700</v>
      </c>
      <c r="E63" s="18">
        <v>10150</v>
      </c>
      <c r="F63" s="18">
        <v>-5869.84</v>
      </c>
      <c r="G63" s="18">
        <v>-9305.65</v>
      </c>
      <c r="H63" s="18">
        <v>25217.24</v>
      </c>
      <c r="I63" s="18">
        <v>16004</v>
      </c>
      <c r="J63" s="18">
        <v>5302</v>
      </c>
      <c r="K63" s="18">
        <v>41412.46</v>
      </c>
      <c r="L63" s="18">
        <v>-4792.83</v>
      </c>
      <c r="M63" s="18">
        <v>14771.7</v>
      </c>
      <c r="N63" s="18">
        <v>27253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43617</v>
      </c>
      <c r="C10" s="3"/>
    </row>
    <row r="11" spans="1:6" ht="15.75" x14ac:dyDescent="0.25">
      <c r="A11" s="1" t="s">
        <v>0</v>
      </c>
      <c r="B11" s="2">
        <v>43617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1560000</v>
      </c>
      <c r="D15" s="11">
        <v>1674150</v>
      </c>
      <c r="E15" s="11">
        <v>1784000</v>
      </c>
      <c r="F15" s="11">
        <v>1904679.24</v>
      </c>
    </row>
    <row r="16" spans="1:6" x14ac:dyDescent="0.25">
      <c r="A16" s="95"/>
      <c r="B16" s="12" t="s">
        <v>4</v>
      </c>
      <c r="C16" s="13">
        <v>1562900.0559322031</v>
      </c>
      <c r="D16" s="13">
        <v>1677049.1330909091</v>
      </c>
      <c r="E16" s="13">
        <v>1791901.8470212759</v>
      </c>
      <c r="F16" s="13">
        <v>1913940.314</v>
      </c>
    </row>
    <row r="17" spans="1:6" x14ac:dyDescent="0.25">
      <c r="A17" s="95"/>
      <c r="B17" s="12" t="s">
        <v>5</v>
      </c>
      <c r="C17" s="13">
        <v>28448.878652739601</v>
      </c>
      <c r="D17" s="13">
        <v>42571.749559683944</v>
      </c>
      <c r="E17" s="13">
        <v>52239.502711273562</v>
      </c>
      <c r="F17" s="13">
        <v>54381.60808356131</v>
      </c>
    </row>
    <row r="18" spans="1:6" x14ac:dyDescent="0.25">
      <c r="A18" s="95"/>
      <c r="B18" s="12" t="s">
        <v>9</v>
      </c>
      <c r="C18" s="13">
        <v>1504204</v>
      </c>
      <c r="D18" s="13">
        <v>1612000</v>
      </c>
      <c r="E18" s="13">
        <v>1693199.74</v>
      </c>
      <c r="F18" s="13">
        <v>1821337</v>
      </c>
    </row>
    <row r="19" spans="1:6" x14ac:dyDescent="0.25">
      <c r="A19" s="95"/>
      <c r="B19" s="12" t="s">
        <v>10</v>
      </c>
      <c r="C19" s="13">
        <v>1647383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1401571.01</v>
      </c>
      <c r="E20" s="14">
        <v>1496349</v>
      </c>
      <c r="F20" s="14">
        <v>1597601.5</v>
      </c>
    </row>
    <row r="21" spans="1:6" x14ac:dyDescent="0.25">
      <c r="A21" s="86"/>
      <c r="B21" s="5" t="s">
        <v>4</v>
      </c>
      <c r="C21" s="14">
        <v>1313848.093650793</v>
      </c>
      <c r="D21" s="14">
        <v>1406921.380847458</v>
      </c>
      <c r="E21" s="14">
        <v>1501294.3848076919</v>
      </c>
      <c r="F21" s="14">
        <v>1603844.179090909</v>
      </c>
    </row>
    <row r="22" spans="1:6" x14ac:dyDescent="0.25">
      <c r="A22" s="86"/>
      <c r="B22" s="5" t="s">
        <v>5</v>
      </c>
      <c r="C22" s="14">
        <v>28849.1507965606</v>
      </c>
      <c r="D22" s="14">
        <v>34655.442088499098</v>
      </c>
      <c r="E22" s="14">
        <v>42102.994455828331</v>
      </c>
      <c r="F22" s="14">
        <v>46231.60608866746</v>
      </c>
    </row>
    <row r="23" spans="1:6" x14ac:dyDescent="0.25">
      <c r="A23" s="86"/>
      <c r="B23" s="5" t="s">
        <v>9</v>
      </c>
      <c r="C23" s="14">
        <v>1261640</v>
      </c>
      <c r="D23" s="14">
        <v>1328306</v>
      </c>
      <c r="E23" s="14">
        <v>1409806</v>
      </c>
      <c r="F23" s="14">
        <v>1506554</v>
      </c>
    </row>
    <row r="24" spans="1:6" x14ac:dyDescent="0.25">
      <c r="A24" s="86"/>
      <c r="B24" s="5" t="s">
        <v>10</v>
      </c>
      <c r="C24" s="14">
        <v>1388184.14</v>
      </c>
      <c r="D24" s="14">
        <v>1508530</v>
      </c>
      <c r="E24" s="14">
        <v>1612850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1415623.05</v>
      </c>
      <c r="D25" s="12">
        <v>1478491</v>
      </c>
      <c r="E25" s="12">
        <v>1537259.7549999999</v>
      </c>
      <c r="F25" s="12">
        <v>1597281.68</v>
      </c>
    </row>
    <row r="26" spans="1:6" x14ac:dyDescent="0.25">
      <c r="A26" s="95"/>
      <c r="B26" s="4" t="s">
        <v>4</v>
      </c>
      <c r="C26" s="12">
        <v>1416377.044032258</v>
      </c>
      <c r="D26" s="12">
        <v>1479452.2940677961</v>
      </c>
      <c r="E26" s="12">
        <v>1540725.051346153</v>
      </c>
      <c r="F26" s="12">
        <v>1605876.260454545</v>
      </c>
    </row>
    <row r="27" spans="1:6" x14ac:dyDescent="0.25">
      <c r="A27" s="95"/>
      <c r="B27" s="4" t="s">
        <v>5</v>
      </c>
      <c r="C27" s="12">
        <v>17077.760522297602</v>
      </c>
      <c r="D27" s="12">
        <v>23950.893541167701</v>
      </c>
      <c r="E27" s="12">
        <v>35462.551261545123</v>
      </c>
      <c r="F27" s="12">
        <v>48978.740174139377</v>
      </c>
    </row>
    <row r="28" spans="1:6" x14ac:dyDescent="0.25">
      <c r="A28" s="95"/>
      <c r="B28" s="4" t="s">
        <v>9</v>
      </c>
      <c r="C28" s="12">
        <v>1378372.78</v>
      </c>
      <c r="D28" s="12">
        <v>1425905</v>
      </c>
      <c r="E28" s="12">
        <v>1452000</v>
      </c>
      <c r="F28" s="12">
        <v>1466000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-105947.5</v>
      </c>
      <c r="D30" s="14">
        <v>-75838</v>
      </c>
      <c r="E30" s="14">
        <v>-41860.730000000003</v>
      </c>
      <c r="F30" s="14">
        <v>5714</v>
      </c>
    </row>
    <row r="31" spans="1:6" x14ac:dyDescent="0.25">
      <c r="A31" s="96"/>
      <c r="B31" s="5" t="s">
        <v>4</v>
      </c>
      <c r="C31" s="14">
        <v>-102345.35390625001</v>
      </c>
      <c r="D31" s="14">
        <v>-72502.016101694913</v>
      </c>
      <c r="E31" s="14">
        <v>-37094.630377358488</v>
      </c>
      <c r="F31" s="14">
        <v>1500.320444444445</v>
      </c>
    </row>
    <row r="32" spans="1:6" x14ac:dyDescent="0.25">
      <c r="A32" s="96"/>
      <c r="B32" s="5" t="s">
        <v>5</v>
      </c>
      <c r="C32" s="14">
        <v>20125.844280145189</v>
      </c>
      <c r="D32" s="14">
        <v>27389.337075613239</v>
      </c>
      <c r="E32" s="14">
        <v>39264.623413758898</v>
      </c>
      <c r="F32" s="14">
        <v>50818.361060350471</v>
      </c>
    </row>
    <row r="33" spans="1:14" ht="15" customHeight="1" x14ac:dyDescent="0.25">
      <c r="A33" s="96"/>
      <c r="B33" s="5" t="s">
        <v>9</v>
      </c>
      <c r="C33" s="14">
        <v>-137226</v>
      </c>
      <c r="D33" s="14">
        <v>-138333.76000000001</v>
      </c>
      <c r="E33" s="14">
        <v>-122265.24</v>
      </c>
      <c r="F33" s="14">
        <v>-103568.23</v>
      </c>
    </row>
    <row r="34" spans="1:14" x14ac:dyDescent="0.25">
      <c r="A34" s="96"/>
      <c r="B34" s="5" t="s">
        <v>10</v>
      </c>
      <c r="C34" s="14">
        <v>-56973</v>
      </c>
      <c r="D34" s="14">
        <v>-19</v>
      </c>
      <c r="E34" s="14">
        <v>73870</v>
      </c>
      <c r="F34" s="14">
        <v>108000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81.05</v>
      </c>
      <c r="F35" s="12">
        <v>81.8</v>
      </c>
    </row>
    <row r="36" spans="1:14" x14ac:dyDescent="0.25">
      <c r="A36" s="97"/>
      <c r="B36" s="4" t="s">
        <v>4</v>
      </c>
      <c r="C36" s="12">
        <v>78.749516129032259</v>
      </c>
      <c r="D36" s="12">
        <v>80.124736842105264</v>
      </c>
      <c r="E36" s="12">
        <v>81.166600000000003</v>
      </c>
      <c r="F36" s="12">
        <v>81.914666666666648</v>
      </c>
    </row>
    <row r="37" spans="1:14" x14ac:dyDescent="0.25">
      <c r="A37" s="97"/>
      <c r="B37" s="4" t="s">
        <v>5</v>
      </c>
      <c r="C37" s="12">
        <v>1.432718872838648</v>
      </c>
      <c r="D37" s="12">
        <v>1.6143597860443</v>
      </c>
      <c r="E37" s="12">
        <v>1.965501037020998</v>
      </c>
      <c r="F37" s="12">
        <v>2.744611746015019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77</v>
      </c>
      <c r="F38" s="12">
        <v>76.900000000000006</v>
      </c>
    </row>
    <row r="39" spans="1:14" ht="15.75" thickBot="1" x14ac:dyDescent="0.3">
      <c r="A39" s="98"/>
      <c r="B39" s="7" t="s">
        <v>10</v>
      </c>
      <c r="C39" s="15">
        <v>82.9</v>
      </c>
      <c r="D39" s="15">
        <v>85</v>
      </c>
      <c r="E39" s="15">
        <v>85.57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43617</v>
      </c>
      <c r="D43" s="9">
        <v>43647</v>
      </c>
      <c r="E43" s="9">
        <v>43678</v>
      </c>
      <c r="F43" s="9">
        <v>43709</v>
      </c>
      <c r="G43" s="9">
        <v>43739</v>
      </c>
      <c r="H43" s="9">
        <v>43770</v>
      </c>
      <c r="I43" s="9">
        <v>43800</v>
      </c>
      <c r="J43" s="9">
        <v>43831</v>
      </c>
      <c r="K43" s="9">
        <v>43862</v>
      </c>
      <c r="L43" s="9">
        <v>43891</v>
      </c>
      <c r="M43" s="9">
        <v>43922</v>
      </c>
      <c r="N43" s="9">
        <v>43952</v>
      </c>
    </row>
    <row r="44" spans="1:14" ht="15" customHeight="1" x14ac:dyDescent="0.25">
      <c r="A44" s="94" t="s">
        <v>11</v>
      </c>
      <c r="B44" s="4" t="s">
        <v>3</v>
      </c>
      <c r="C44" s="16">
        <v>117595</v>
      </c>
      <c r="D44" s="16">
        <v>133903.15</v>
      </c>
      <c r="E44" s="16">
        <v>118390.66499999999</v>
      </c>
      <c r="F44" s="16">
        <v>118313.76</v>
      </c>
      <c r="G44" s="16">
        <v>139358.62</v>
      </c>
      <c r="H44" s="16">
        <v>128819.65</v>
      </c>
      <c r="I44" s="16">
        <v>154100</v>
      </c>
      <c r="J44" s="16">
        <v>170066.59</v>
      </c>
      <c r="K44" s="16">
        <v>121417</v>
      </c>
      <c r="L44" s="16">
        <v>122000</v>
      </c>
      <c r="M44" s="16">
        <v>149887</v>
      </c>
      <c r="N44" s="16">
        <v>123621</v>
      </c>
    </row>
    <row r="45" spans="1:14" x14ac:dyDescent="0.25">
      <c r="A45" s="95"/>
      <c r="B45" s="4" t="s">
        <v>4</v>
      </c>
      <c r="C45" s="16">
        <v>118128.7432727273</v>
      </c>
      <c r="D45" s="16">
        <v>133240.55407407411</v>
      </c>
      <c r="E45" s="16">
        <v>118756.4580769231</v>
      </c>
      <c r="F45" s="16">
        <v>118746.2820754717</v>
      </c>
      <c r="G45" s="16">
        <v>139488.23113207551</v>
      </c>
      <c r="H45" s="16">
        <v>129681.6126415094</v>
      </c>
      <c r="I45" s="16">
        <v>154199.74711538461</v>
      </c>
      <c r="J45" s="16">
        <v>168598.9490909091</v>
      </c>
      <c r="K45" s="16">
        <v>121886.5809756097</v>
      </c>
      <c r="L45" s="16">
        <v>122873.1514634146</v>
      </c>
      <c r="M45" s="16">
        <v>150176.75743589739</v>
      </c>
      <c r="N45" s="16">
        <v>125749.09184210531</v>
      </c>
    </row>
    <row r="46" spans="1:14" x14ac:dyDescent="0.25">
      <c r="A46" s="95"/>
      <c r="B46" s="4" t="s">
        <v>5</v>
      </c>
      <c r="C46" s="16">
        <v>3604.1495092175069</v>
      </c>
      <c r="D46" s="16">
        <v>5142.2274385693563</v>
      </c>
      <c r="E46" s="16">
        <v>3716.8924527489512</v>
      </c>
      <c r="F46" s="16">
        <v>3437.1093357754039</v>
      </c>
      <c r="G46" s="16">
        <v>5908.0277547720061</v>
      </c>
      <c r="H46" s="16">
        <v>8701.7131679130489</v>
      </c>
      <c r="I46" s="16">
        <v>9368.4366442556875</v>
      </c>
      <c r="J46" s="16">
        <v>10446.93145607812</v>
      </c>
      <c r="K46" s="16">
        <v>7083.2609066883133</v>
      </c>
      <c r="L46" s="16">
        <v>7997.4669154569092</v>
      </c>
      <c r="M46" s="16">
        <v>7373.3461741035098</v>
      </c>
      <c r="N46" s="16">
        <v>9890.3540454036138</v>
      </c>
    </row>
    <row r="47" spans="1:14" ht="15" customHeight="1" x14ac:dyDescent="0.25">
      <c r="A47" s="95"/>
      <c r="B47" s="4" t="s">
        <v>9</v>
      </c>
      <c r="C47" s="16">
        <v>109100</v>
      </c>
      <c r="D47" s="16">
        <v>118572</v>
      </c>
      <c r="E47" s="16">
        <v>112343</v>
      </c>
      <c r="F47" s="16">
        <v>109096</v>
      </c>
      <c r="G47" s="16">
        <v>117556</v>
      </c>
      <c r="H47" s="16">
        <v>102000</v>
      </c>
      <c r="I47" s="16">
        <v>128665</v>
      </c>
      <c r="J47" s="16">
        <v>140011.69</v>
      </c>
      <c r="K47" s="16">
        <v>111585</v>
      </c>
      <c r="L47" s="16">
        <v>95742.58</v>
      </c>
      <c r="M47" s="16">
        <v>124574.41</v>
      </c>
      <c r="N47" s="16">
        <v>114828</v>
      </c>
    </row>
    <row r="48" spans="1:14" x14ac:dyDescent="0.25">
      <c r="A48" s="95"/>
      <c r="B48" s="4" t="s">
        <v>10</v>
      </c>
      <c r="C48" s="16">
        <v>127500</v>
      </c>
      <c r="D48" s="16">
        <v>146951</v>
      </c>
      <c r="E48" s="16">
        <v>129964</v>
      </c>
      <c r="F48" s="16">
        <v>131307.53</v>
      </c>
      <c r="G48" s="16">
        <v>155600</v>
      </c>
      <c r="H48" s="16">
        <v>161099</v>
      </c>
      <c r="I48" s="16">
        <v>183252</v>
      </c>
      <c r="J48" s="16">
        <v>196500</v>
      </c>
      <c r="K48" s="16">
        <v>152000</v>
      </c>
      <c r="L48" s="16">
        <v>145450</v>
      </c>
      <c r="M48" s="16">
        <v>164496.26999999999</v>
      </c>
      <c r="N48" s="16">
        <v>159189</v>
      </c>
    </row>
    <row r="49" spans="1:14" ht="15" customHeight="1" x14ac:dyDescent="0.25">
      <c r="A49" s="86" t="s">
        <v>6</v>
      </c>
      <c r="B49" s="5" t="s">
        <v>3</v>
      </c>
      <c r="C49" s="17">
        <v>96823.5</v>
      </c>
      <c r="D49" s="17">
        <v>112321.5</v>
      </c>
      <c r="E49" s="17">
        <v>98305.5</v>
      </c>
      <c r="F49" s="17">
        <v>102570.16499999999</v>
      </c>
      <c r="G49" s="17">
        <v>120694</v>
      </c>
      <c r="H49" s="17">
        <v>104346.505</v>
      </c>
      <c r="I49" s="17">
        <v>128558.5</v>
      </c>
      <c r="J49" s="17">
        <v>145610</v>
      </c>
      <c r="K49" s="17">
        <v>90501</v>
      </c>
      <c r="L49" s="17">
        <v>103533.5</v>
      </c>
      <c r="M49" s="17">
        <v>132066.38500000001</v>
      </c>
      <c r="N49" s="17">
        <v>100235</v>
      </c>
    </row>
    <row r="50" spans="1:14" x14ac:dyDescent="0.25">
      <c r="A50" s="86"/>
      <c r="B50" s="5" t="s">
        <v>4</v>
      </c>
      <c r="C50" s="17">
        <v>96859.344464285692</v>
      </c>
      <c r="D50" s="17">
        <v>111936.32000000001</v>
      </c>
      <c r="E50" s="17">
        <v>97501.757777777777</v>
      </c>
      <c r="F50" s="17">
        <v>102758.9351851852</v>
      </c>
      <c r="G50" s="17">
        <v>120754.1887272727</v>
      </c>
      <c r="H50" s="17">
        <v>105819.44461538459</v>
      </c>
      <c r="I50" s="17">
        <v>131664.86769230769</v>
      </c>
      <c r="J50" s="17">
        <v>145654.88418604649</v>
      </c>
      <c r="K50" s="17">
        <v>91282.676904761902</v>
      </c>
      <c r="L50" s="17">
        <v>104832.39825</v>
      </c>
      <c r="M50" s="17">
        <v>132851.98324999999</v>
      </c>
      <c r="N50" s="17">
        <v>103214.151025641</v>
      </c>
    </row>
    <row r="51" spans="1:14" x14ac:dyDescent="0.25">
      <c r="A51" s="86"/>
      <c r="B51" s="5" t="s">
        <v>5</v>
      </c>
      <c r="C51" s="17">
        <v>3846.8308418569072</v>
      </c>
      <c r="D51" s="17">
        <v>4592.5744742943016</v>
      </c>
      <c r="E51" s="17">
        <v>3681.2982140424251</v>
      </c>
      <c r="F51" s="17">
        <v>3560.8545736025512</v>
      </c>
      <c r="G51" s="17">
        <v>5843.4162624482487</v>
      </c>
      <c r="H51" s="17">
        <v>6796.5332299603087</v>
      </c>
      <c r="I51" s="17">
        <v>14392.72474644015</v>
      </c>
      <c r="J51" s="17">
        <v>10770.42961294515</v>
      </c>
      <c r="K51" s="17">
        <v>5738.2994585438246</v>
      </c>
      <c r="L51" s="17">
        <v>6014.8332235748612</v>
      </c>
      <c r="M51" s="17">
        <v>6084.3853163842941</v>
      </c>
      <c r="N51" s="17">
        <v>13088.226169407049</v>
      </c>
    </row>
    <row r="52" spans="1:14" ht="15" customHeight="1" x14ac:dyDescent="0.25">
      <c r="A52" s="86"/>
      <c r="B52" s="5" t="s">
        <v>9</v>
      </c>
      <c r="C52" s="17">
        <v>88902</v>
      </c>
      <c r="D52" s="17">
        <v>97483</v>
      </c>
      <c r="E52" s="17">
        <v>88123.8</v>
      </c>
      <c r="F52" s="17">
        <v>92268</v>
      </c>
      <c r="G52" s="17">
        <v>111214</v>
      </c>
      <c r="H52" s="17">
        <v>96911</v>
      </c>
      <c r="I52" s="17">
        <v>114394</v>
      </c>
      <c r="J52" s="17">
        <v>119705</v>
      </c>
      <c r="K52" s="17">
        <v>83399.25</v>
      </c>
      <c r="L52" s="17">
        <v>95742.58</v>
      </c>
      <c r="M52" s="17">
        <v>117777.55</v>
      </c>
      <c r="N52" s="17">
        <v>89387.47</v>
      </c>
    </row>
    <row r="53" spans="1:14" x14ac:dyDescent="0.25">
      <c r="A53" s="86"/>
      <c r="B53" s="5" t="s">
        <v>10</v>
      </c>
      <c r="C53" s="17">
        <v>105250</v>
      </c>
      <c r="D53" s="17">
        <v>124971</v>
      </c>
      <c r="E53" s="17">
        <v>105611.71</v>
      </c>
      <c r="F53" s="17">
        <v>114750</v>
      </c>
      <c r="G53" s="17">
        <v>137793</v>
      </c>
      <c r="H53" s="17">
        <v>131060</v>
      </c>
      <c r="I53" s="17">
        <v>201110</v>
      </c>
      <c r="J53" s="17">
        <v>175247</v>
      </c>
      <c r="K53" s="17">
        <v>117495</v>
      </c>
      <c r="L53" s="17">
        <v>125338</v>
      </c>
      <c r="M53" s="17">
        <v>150000</v>
      </c>
      <c r="N53" s="17">
        <v>142200</v>
      </c>
    </row>
    <row r="54" spans="1:14" ht="15" customHeight="1" x14ac:dyDescent="0.25">
      <c r="A54" s="95" t="s">
        <v>7</v>
      </c>
      <c r="B54" s="4" t="s">
        <v>3</v>
      </c>
      <c r="C54" s="16">
        <v>110106</v>
      </c>
      <c r="D54" s="16">
        <v>119735</v>
      </c>
      <c r="E54" s="16">
        <v>116648</v>
      </c>
      <c r="F54" s="16">
        <v>125000</v>
      </c>
      <c r="G54" s="16">
        <v>110947.5</v>
      </c>
      <c r="H54" s="16">
        <v>120675.5</v>
      </c>
      <c r="I54" s="16">
        <v>156743.54999999999</v>
      </c>
      <c r="J54" s="16">
        <v>112933.33</v>
      </c>
      <c r="K54" s="16">
        <v>108132.15</v>
      </c>
      <c r="L54" s="16">
        <v>119629</v>
      </c>
      <c r="M54" s="16">
        <v>122563</v>
      </c>
      <c r="N54" s="16">
        <v>113413</v>
      </c>
    </row>
    <row r="55" spans="1:14" x14ac:dyDescent="0.25">
      <c r="A55" s="95"/>
      <c r="B55" s="4" t="s">
        <v>4</v>
      </c>
      <c r="C55" s="16">
        <v>109943.2475925926</v>
      </c>
      <c r="D55" s="16">
        <v>119796.9905660377</v>
      </c>
      <c r="E55" s="16">
        <v>116098.3922641509</v>
      </c>
      <c r="F55" s="16">
        <v>124858.5096226415</v>
      </c>
      <c r="G55" s="16">
        <v>111019.3467307692</v>
      </c>
      <c r="H55" s="16">
        <v>120789.76403846149</v>
      </c>
      <c r="I55" s="16">
        <v>158051.86079999999</v>
      </c>
      <c r="J55" s="16">
        <v>113987.1966666667</v>
      </c>
      <c r="K55" s="16">
        <v>108281.65414634151</v>
      </c>
      <c r="L55" s="16">
        <v>119758.89775</v>
      </c>
      <c r="M55" s="16">
        <v>120736.38924999999</v>
      </c>
      <c r="N55" s="16">
        <v>113541.5067567568</v>
      </c>
    </row>
    <row r="56" spans="1:14" x14ac:dyDescent="0.25">
      <c r="A56" s="95"/>
      <c r="B56" s="4" t="s">
        <v>5</v>
      </c>
      <c r="C56" s="16">
        <v>2377.811781738274</v>
      </c>
      <c r="D56" s="16">
        <v>2468.8295922035718</v>
      </c>
      <c r="E56" s="16">
        <v>2326.8485120434029</v>
      </c>
      <c r="F56" s="16">
        <v>2319.4168888595182</v>
      </c>
      <c r="G56" s="16">
        <v>2635.293231320195</v>
      </c>
      <c r="H56" s="16">
        <v>2968.954099704803</v>
      </c>
      <c r="I56" s="16">
        <v>7337.4996263771691</v>
      </c>
      <c r="J56" s="16">
        <v>4489.9931699011913</v>
      </c>
      <c r="K56" s="16">
        <v>2842.0685924093891</v>
      </c>
      <c r="L56" s="16">
        <v>5002.6420685635167</v>
      </c>
      <c r="M56" s="16">
        <v>6366.0879951007664</v>
      </c>
      <c r="N56" s="16">
        <v>4062.0902357851942</v>
      </c>
    </row>
    <row r="57" spans="1:14" ht="15" customHeight="1" x14ac:dyDescent="0.25">
      <c r="A57" s="95"/>
      <c r="B57" s="4" t="s">
        <v>9</v>
      </c>
      <c r="C57" s="16">
        <v>104173</v>
      </c>
      <c r="D57" s="16">
        <v>112901</v>
      </c>
      <c r="E57" s="16">
        <v>109930</v>
      </c>
      <c r="F57" s="16">
        <v>119395</v>
      </c>
      <c r="G57" s="16">
        <v>105143</v>
      </c>
      <c r="H57" s="16">
        <v>113813</v>
      </c>
      <c r="I57" s="16">
        <v>137385</v>
      </c>
      <c r="J57" s="16">
        <v>107125</v>
      </c>
      <c r="K57" s="16">
        <v>101794</v>
      </c>
      <c r="L57" s="16">
        <v>106042</v>
      </c>
      <c r="M57" s="16">
        <v>101699</v>
      </c>
      <c r="N57" s="16">
        <v>106738</v>
      </c>
    </row>
    <row r="58" spans="1:14" x14ac:dyDescent="0.25">
      <c r="A58" s="95"/>
      <c r="B58" s="4" t="s">
        <v>10</v>
      </c>
      <c r="C58" s="16">
        <v>114558</v>
      </c>
      <c r="D58" s="16">
        <v>127203</v>
      </c>
      <c r="E58" s="16">
        <v>121857</v>
      </c>
      <c r="F58" s="16">
        <v>131668</v>
      </c>
      <c r="G58" s="16">
        <v>117054</v>
      </c>
      <c r="H58" s="16">
        <v>128873</v>
      </c>
      <c r="I58" s="16">
        <v>182323</v>
      </c>
      <c r="J58" s="16">
        <v>129490</v>
      </c>
      <c r="K58" s="16">
        <v>117798</v>
      </c>
      <c r="L58" s="16">
        <v>134789</v>
      </c>
      <c r="M58" s="16">
        <v>131723</v>
      </c>
      <c r="N58" s="16">
        <v>124936</v>
      </c>
    </row>
    <row r="59" spans="1:14" ht="15" customHeight="1" x14ac:dyDescent="0.25">
      <c r="A59" s="86" t="s">
        <v>8</v>
      </c>
      <c r="B59" s="5" t="s">
        <v>3</v>
      </c>
      <c r="C59" s="17">
        <v>-12423.9</v>
      </c>
      <c r="D59" s="17">
        <v>-7084.5</v>
      </c>
      <c r="E59" s="17">
        <v>-18067</v>
      </c>
      <c r="F59" s="17">
        <v>-22215.5</v>
      </c>
      <c r="G59" s="17">
        <v>9302</v>
      </c>
      <c r="H59" s="17">
        <v>-15989.5</v>
      </c>
      <c r="I59" s="17">
        <v>-27855.27</v>
      </c>
      <c r="J59" s="17">
        <v>33780.740000000013</v>
      </c>
      <c r="K59" s="17">
        <v>-16803.785</v>
      </c>
      <c r="L59" s="17">
        <v>-16098</v>
      </c>
      <c r="M59" s="17">
        <v>10702</v>
      </c>
      <c r="N59" s="17">
        <v>-12555.75</v>
      </c>
    </row>
    <row r="60" spans="1:14" x14ac:dyDescent="0.25">
      <c r="A60" s="86"/>
      <c r="B60" s="5" t="s">
        <v>4</v>
      </c>
      <c r="C60" s="17">
        <v>-12920.060943396231</v>
      </c>
      <c r="D60" s="17">
        <v>-7981.1584615384618</v>
      </c>
      <c r="E60" s="17">
        <v>-17972.303018867929</v>
      </c>
      <c r="F60" s="17">
        <v>-21947.678076923079</v>
      </c>
      <c r="G60" s="17">
        <v>9224.9596226415088</v>
      </c>
      <c r="H60" s="17">
        <v>-14876.915199999999</v>
      </c>
      <c r="I60" s="17">
        <v>-24611.665294117651</v>
      </c>
      <c r="J60" s="17">
        <v>31944.987619047621</v>
      </c>
      <c r="K60" s="17">
        <v>-16480.59952380952</v>
      </c>
      <c r="L60" s="17">
        <v>-14856.99048780488</v>
      </c>
      <c r="M60" s="17">
        <v>11072.76076923077</v>
      </c>
      <c r="N60" s="17">
        <v>-11668.77611111111</v>
      </c>
    </row>
    <row r="61" spans="1:14" x14ac:dyDescent="0.25">
      <c r="A61" s="86"/>
      <c r="B61" s="5" t="s">
        <v>5</v>
      </c>
      <c r="C61" s="17">
        <v>4092.0122553477772</v>
      </c>
      <c r="D61" s="17">
        <v>4744.1932974438687</v>
      </c>
      <c r="E61" s="17">
        <v>5267.7367489020389</v>
      </c>
      <c r="F61" s="17">
        <v>3869.082030145682</v>
      </c>
      <c r="G61" s="17">
        <v>5952.99416362374</v>
      </c>
      <c r="H61" s="17">
        <v>6633.5858650805822</v>
      </c>
      <c r="I61" s="17">
        <v>14264.858932440289</v>
      </c>
      <c r="J61" s="17">
        <v>12862.96143206984</v>
      </c>
      <c r="K61" s="17">
        <v>5799.4534259241354</v>
      </c>
      <c r="L61" s="17">
        <v>10631.102695608281</v>
      </c>
      <c r="M61" s="17">
        <v>7097.7951048467312</v>
      </c>
      <c r="N61" s="17">
        <v>9252.6376866007486</v>
      </c>
    </row>
    <row r="62" spans="1:14" x14ac:dyDescent="0.25">
      <c r="A62" s="86"/>
      <c r="B62" s="5" t="s">
        <v>9</v>
      </c>
      <c r="C62" s="17">
        <v>-24012</v>
      </c>
      <c r="D62" s="17">
        <v>-20453</v>
      </c>
      <c r="E62" s="17">
        <v>-29764.400000000001</v>
      </c>
      <c r="F62" s="17">
        <v>-32236</v>
      </c>
      <c r="G62" s="17">
        <v>-8186</v>
      </c>
      <c r="H62" s="17">
        <v>-25185</v>
      </c>
      <c r="I62" s="17">
        <v>-47298</v>
      </c>
      <c r="J62" s="17">
        <v>6317</v>
      </c>
      <c r="K62" s="17">
        <v>-27986</v>
      </c>
      <c r="L62" s="17">
        <v>-44646</v>
      </c>
      <c r="M62" s="17">
        <v>-7040.61</v>
      </c>
      <c r="N62" s="17">
        <v>-29695</v>
      </c>
    </row>
    <row r="63" spans="1:14" ht="15.75" thickBot="1" x14ac:dyDescent="0.3">
      <c r="A63" s="87"/>
      <c r="B63" s="6" t="s">
        <v>10</v>
      </c>
      <c r="C63" s="18">
        <v>-4952.3100000000004</v>
      </c>
      <c r="D63" s="18">
        <v>4891.97</v>
      </c>
      <c r="E63" s="18">
        <v>-4937.8999999999996</v>
      </c>
      <c r="F63" s="18">
        <v>-11074</v>
      </c>
      <c r="G63" s="18">
        <v>25217.24</v>
      </c>
      <c r="H63" s="18">
        <v>14458</v>
      </c>
      <c r="I63" s="18">
        <v>24402.6</v>
      </c>
      <c r="J63" s="18">
        <v>77663</v>
      </c>
      <c r="K63" s="18">
        <v>-303</v>
      </c>
      <c r="L63" s="18">
        <v>16461</v>
      </c>
      <c r="M63" s="18">
        <v>27335</v>
      </c>
      <c r="N63" s="18">
        <v>15000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0:N63"/>
  <sheetViews>
    <sheetView topLeftCell="A25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43647</v>
      </c>
      <c r="C10" s="3"/>
    </row>
    <row r="11" spans="1:6" ht="15.75" x14ac:dyDescent="0.25">
      <c r="A11" s="1" t="s">
        <v>0</v>
      </c>
      <c r="B11" s="2">
        <v>43647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1559230.865</v>
      </c>
      <c r="D15" s="11">
        <v>1673507</v>
      </c>
      <c r="E15" s="11">
        <v>1781291</v>
      </c>
      <c r="F15" s="11">
        <v>1903944.77</v>
      </c>
    </row>
    <row r="16" spans="1:6" x14ac:dyDescent="0.25">
      <c r="A16" s="95"/>
      <c r="B16" s="12" t="s">
        <v>4</v>
      </c>
      <c r="C16" s="13">
        <v>1560599.2372222219</v>
      </c>
      <c r="D16" s="13">
        <v>1669950.4793750001</v>
      </c>
      <c r="E16" s="13">
        <v>1785740.7295121951</v>
      </c>
      <c r="F16" s="13">
        <v>1905864.3172972971</v>
      </c>
    </row>
    <row r="17" spans="1:6" x14ac:dyDescent="0.25">
      <c r="A17" s="95"/>
      <c r="B17" s="12" t="s">
        <v>5</v>
      </c>
      <c r="C17" s="13">
        <v>29505.394942500439</v>
      </c>
      <c r="D17" s="13">
        <v>31132.21123033647</v>
      </c>
      <c r="E17" s="13">
        <v>41455.733556280393</v>
      </c>
      <c r="F17" s="13">
        <v>46268.762736359007</v>
      </c>
    </row>
    <row r="18" spans="1:6" x14ac:dyDescent="0.25">
      <c r="A18" s="95"/>
      <c r="B18" s="12" t="s">
        <v>9</v>
      </c>
      <c r="C18" s="13">
        <v>1462500</v>
      </c>
      <c r="D18" s="13">
        <v>1610608</v>
      </c>
      <c r="E18" s="13">
        <v>1716676</v>
      </c>
      <c r="F18" s="13">
        <v>1810078.98</v>
      </c>
    </row>
    <row r="19" spans="1:6" x14ac:dyDescent="0.25">
      <c r="A19" s="95"/>
      <c r="B19" s="12" t="s">
        <v>10</v>
      </c>
      <c r="C19" s="13">
        <v>1641129.49</v>
      </c>
      <c r="D19" s="13">
        <v>1752475</v>
      </c>
      <c r="E19" s="13">
        <v>1942294.67</v>
      </c>
      <c r="F19" s="13">
        <v>2000886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1399623.38</v>
      </c>
      <c r="E20" s="14">
        <v>1490314.07</v>
      </c>
      <c r="F20" s="14">
        <v>1595055</v>
      </c>
    </row>
    <row r="21" spans="1:6" x14ac:dyDescent="0.25">
      <c r="A21" s="86"/>
      <c r="B21" s="5" t="s">
        <v>4</v>
      </c>
      <c r="C21" s="14">
        <v>1312978.279322034</v>
      </c>
      <c r="D21" s="14">
        <v>1401066.9662962961</v>
      </c>
      <c r="E21" s="14">
        <v>1492959.3176595741</v>
      </c>
      <c r="F21" s="14">
        <v>1598625.587209302</v>
      </c>
    </row>
    <row r="22" spans="1:6" x14ac:dyDescent="0.25">
      <c r="A22" s="86"/>
      <c r="B22" s="5" t="s">
        <v>5</v>
      </c>
      <c r="C22" s="14">
        <v>28552.599788002379</v>
      </c>
      <c r="D22" s="14">
        <v>28919.547239225751</v>
      </c>
      <c r="E22" s="14">
        <v>33880.174204469171</v>
      </c>
      <c r="F22" s="14">
        <v>43330.113384113589</v>
      </c>
    </row>
    <row r="23" spans="1:6" x14ac:dyDescent="0.25">
      <c r="A23" s="86"/>
      <c r="B23" s="5" t="s">
        <v>9</v>
      </c>
      <c r="C23" s="14">
        <v>1265101</v>
      </c>
      <c r="D23" s="14">
        <v>1338286</v>
      </c>
      <c r="E23" s="14">
        <v>1420526</v>
      </c>
      <c r="F23" s="14">
        <v>1518009</v>
      </c>
    </row>
    <row r="24" spans="1:6" x14ac:dyDescent="0.25">
      <c r="A24" s="86"/>
      <c r="B24" s="5" t="s">
        <v>10</v>
      </c>
      <c r="C24" s="14">
        <v>1388184.14</v>
      </c>
      <c r="D24" s="14">
        <v>1471772</v>
      </c>
      <c r="E24" s="14">
        <v>1572000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1415907.825</v>
      </c>
      <c r="D25" s="12">
        <v>1478826.5</v>
      </c>
      <c r="E25" s="12">
        <v>1535910.54</v>
      </c>
      <c r="F25" s="12">
        <v>1597345.76</v>
      </c>
    </row>
    <row r="26" spans="1:6" x14ac:dyDescent="0.25">
      <c r="A26" s="95"/>
      <c r="B26" s="4" t="s">
        <v>4</v>
      </c>
      <c r="C26" s="12">
        <v>1417597.3172413791</v>
      </c>
      <c r="D26" s="12">
        <v>1478951.1151851851</v>
      </c>
      <c r="E26" s="12">
        <v>1537806.245208333</v>
      </c>
      <c r="F26" s="12">
        <v>1601600.6416279071</v>
      </c>
    </row>
    <row r="27" spans="1:6" x14ac:dyDescent="0.25">
      <c r="A27" s="95"/>
      <c r="B27" s="4" t="s">
        <v>5</v>
      </c>
      <c r="C27" s="12">
        <v>17185.220282687729</v>
      </c>
      <c r="D27" s="12">
        <v>22066.499101139441</v>
      </c>
      <c r="E27" s="12">
        <v>28192.95750593788</v>
      </c>
      <c r="F27" s="12">
        <v>37841.734512448253</v>
      </c>
    </row>
    <row r="28" spans="1:6" x14ac:dyDescent="0.25">
      <c r="A28" s="95"/>
      <c r="B28" s="4" t="s">
        <v>9</v>
      </c>
      <c r="C28" s="12">
        <v>1378372.78</v>
      </c>
      <c r="D28" s="12">
        <v>1425840</v>
      </c>
      <c r="E28" s="12">
        <v>1475745</v>
      </c>
      <c r="F28" s="12">
        <v>1528226.54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1616194</v>
      </c>
      <c r="F29" s="12">
        <v>1702755</v>
      </c>
    </row>
    <row r="30" spans="1:6" ht="15" customHeight="1" x14ac:dyDescent="0.25">
      <c r="A30" s="96" t="s">
        <v>8</v>
      </c>
      <c r="B30" s="5" t="s">
        <v>3</v>
      </c>
      <c r="C30" s="14">
        <v>-105918.61</v>
      </c>
      <c r="D30" s="14">
        <v>-76153.3</v>
      </c>
      <c r="E30" s="14">
        <v>-43024.7</v>
      </c>
      <c r="F30" s="14">
        <v>1443.67</v>
      </c>
    </row>
    <row r="31" spans="1:6" x14ac:dyDescent="0.25">
      <c r="A31" s="96"/>
      <c r="B31" s="5" t="s">
        <v>4</v>
      </c>
      <c r="C31" s="14">
        <v>-104043.1087931034</v>
      </c>
      <c r="D31" s="14">
        <v>-75213.468181818171</v>
      </c>
      <c r="E31" s="14">
        <v>-42222.987500000003</v>
      </c>
      <c r="F31" s="14">
        <v>2182.2570454545448</v>
      </c>
    </row>
    <row r="32" spans="1:6" x14ac:dyDescent="0.25">
      <c r="A32" s="96"/>
      <c r="B32" s="5" t="s">
        <v>5</v>
      </c>
      <c r="C32" s="14">
        <v>19256.832549905372</v>
      </c>
      <c r="D32" s="14">
        <v>22515.814708515609</v>
      </c>
      <c r="E32" s="14">
        <v>28819.034766195651</v>
      </c>
      <c r="F32" s="14">
        <v>39798.483741502168</v>
      </c>
    </row>
    <row r="33" spans="1:14" ht="15" customHeight="1" x14ac:dyDescent="0.25">
      <c r="A33" s="96"/>
      <c r="B33" s="5" t="s">
        <v>9</v>
      </c>
      <c r="C33" s="14">
        <v>-135067</v>
      </c>
      <c r="D33" s="14">
        <v>-125000</v>
      </c>
      <c r="E33" s="14">
        <v>-99202</v>
      </c>
      <c r="F33" s="14">
        <v>-76231</v>
      </c>
    </row>
    <row r="34" spans="1:14" x14ac:dyDescent="0.25">
      <c r="A34" s="96"/>
      <c r="B34" s="5" t="s">
        <v>10</v>
      </c>
      <c r="C34" s="14">
        <v>-56973</v>
      </c>
      <c r="D34" s="14">
        <v>-29640</v>
      </c>
      <c r="E34" s="14">
        <v>24453</v>
      </c>
      <c r="F34" s="14">
        <v>89000</v>
      </c>
    </row>
    <row r="35" spans="1:14" ht="15" customHeight="1" x14ac:dyDescent="0.25">
      <c r="A35" s="97" t="s">
        <v>20</v>
      </c>
      <c r="B35" s="4" t="s">
        <v>3</v>
      </c>
      <c r="C35" s="12">
        <v>78.75</v>
      </c>
      <c r="D35" s="12">
        <v>80.199999999999989</v>
      </c>
      <c r="E35" s="12">
        <v>81.14</v>
      </c>
      <c r="F35" s="12">
        <v>81.150000000000006</v>
      </c>
    </row>
    <row r="36" spans="1:14" x14ac:dyDescent="0.25">
      <c r="A36" s="97"/>
      <c r="B36" s="4" t="s">
        <v>4</v>
      </c>
      <c r="C36" s="12">
        <v>78.863103448275851</v>
      </c>
      <c r="D36" s="12">
        <v>80.308703703703728</v>
      </c>
      <c r="E36" s="12">
        <v>81.209361702127637</v>
      </c>
      <c r="F36" s="12">
        <v>81.576888888888874</v>
      </c>
    </row>
    <row r="37" spans="1:14" x14ac:dyDescent="0.25">
      <c r="A37" s="97"/>
      <c r="B37" s="4" t="s">
        <v>5</v>
      </c>
      <c r="C37" s="12">
        <v>1.0467245601877211</v>
      </c>
      <c r="D37" s="12">
        <v>1.5745392213624481</v>
      </c>
      <c r="E37" s="12">
        <v>2.1941883755040359</v>
      </c>
      <c r="F37" s="12">
        <v>2.9288570701510368</v>
      </c>
    </row>
    <row r="38" spans="1:14" x14ac:dyDescent="0.25">
      <c r="A38" s="97"/>
      <c r="B38" s="4" t="s">
        <v>9</v>
      </c>
      <c r="C38" s="12">
        <v>76.5</v>
      </c>
      <c r="D38" s="12">
        <v>77</v>
      </c>
      <c r="E38" s="12">
        <v>76.3</v>
      </c>
      <c r="F38" s="12">
        <v>75.13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87.82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43647</v>
      </c>
      <c r="D43" s="9">
        <v>43678</v>
      </c>
      <c r="E43" s="9">
        <v>43709</v>
      </c>
      <c r="F43" s="9">
        <v>43739</v>
      </c>
      <c r="G43" s="9">
        <v>43770</v>
      </c>
      <c r="H43" s="9">
        <v>43800</v>
      </c>
      <c r="I43" s="9">
        <v>43831</v>
      </c>
      <c r="J43" s="9">
        <v>43862</v>
      </c>
      <c r="K43" s="9">
        <v>43891</v>
      </c>
      <c r="L43" s="9">
        <v>43922</v>
      </c>
      <c r="M43" s="9">
        <v>43952</v>
      </c>
      <c r="N43" s="9">
        <v>43983</v>
      </c>
    </row>
    <row r="44" spans="1:14" ht="15" customHeight="1" x14ac:dyDescent="0.25">
      <c r="A44" s="94" t="s">
        <v>11</v>
      </c>
      <c r="B44" s="4" t="s">
        <v>3</v>
      </c>
      <c r="C44" s="16">
        <v>133376.54999999999</v>
      </c>
      <c r="D44" s="16">
        <v>117732.34</v>
      </c>
      <c r="E44" s="16">
        <v>118007</v>
      </c>
      <c r="F44" s="16">
        <v>138835.68</v>
      </c>
      <c r="G44" s="16">
        <v>127420.49</v>
      </c>
      <c r="H44" s="16">
        <v>153241</v>
      </c>
      <c r="I44" s="16">
        <v>170415.85500000001</v>
      </c>
      <c r="J44" s="16">
        <v>121101.9</v>
      </c>
      <c r="K44" s="16">
        <v>120998.59</v>
      </c>
      <c r="L44" s="16">
        <v>149887</v>
      </c>
      <c r="M44" s="16">
        <v>122367.5</v>
      </c>
      <c r="N44" s="16">
        <v>125875.35</v>
      </c>
    </row>
    <row r="45" spans="1:14" x14ac:dyDescent="0.25">
      <c r="A45" s="95"/>
      <c r="B45" s="4" t="s">
        <v>4</v>
      </c>
      <c r="C45" s="16">
        <v>132436.635882353</v>
      </c>
      <c r="D45" s="16">
        <v>118006.7567346938</v>
      </c>
      <c r="E45" s="16">
        <v>118083.722244898</v>
      </c>
      <c r="F45" s="16">
        <v>137939.30780000001</v>
      </c>
      <c r="G45" s="16">
        <v>128925.5108333333</v>
      </c>
      <c r="H45" s="16">
        <v>153265.37808510641</v>
      </c>
      <c r="I45" s="16">
        <v>168726.59666666659</v>
      </c>
      <c r="J45" s="16">
        <v>121017.844047619</v>
      </c>
      <c r="K45" s="16">
        <v>122181.34761904761</v>
      </c>
      <c r="L45" s="16">
        <v>150989.20390243901</v>
      </c>
      <c r="M45" s="16">
        <v>124055.58349999999</v>
      </c>
      <c r="N45" s="16">
        <v>127093.422631579</v>
      </c>
    </row>
    <row r="46" spans="1:14" x14ac:dyDescent="0.25">
      <c r="A46" s="95"/>
      <c r="B46" s="4" t="s">
        <v>5</v>
      </c>
      <c r="C46" s="16">
        <v>4375.019120028699</v>
      </c>
      <c r="D46" s="16">
        <v>3385.8743067937121</v>
      </c>
      <c r="E46" s="16">
        <v>2876.557080254729</v>
      </c>
      <c r="F46" s="16">
        <v>6139.5087954993151</v>
      </c>
      <c r="G46" s="16">
        <v>5568.8218435977233</v>
      </c>
      <c r="H46" s="16">
        <v>9016.9913311863456</v>
      </c>
      <c r="I46" s="16">
        <v>6168.64050870351</v>
      </c>
      <c r="J46" s="16">
        <v>6426.6327114199539</v>
      </c>
      <c r="K46" s="16">
        <v>6118.7134476978126</v>
      </c>
      <c r="L46" s="16">
        <v>6188.1879834766114</v>
      </c>
      <c r="M46" s="16">
        <v>7900.6240982000427</v>
      </c>
      <c r="N46" s="16">
        <v>5939.9949986732436</v>
      </c>
    </row>
    <row r="47" spans="1:14" ht="15" customHeight="1" x14ac:dyDescent="0.25">
      <c r="A47" s="95"/>
      <c r="B47" s="4" t="s">
        <v>9</v>
      </c>
      <c r="C47" s="16">
        <v>117900</v>
      </c>
      <c r="D47" s="16">
        <v>110116</v>
      </c>
      <c r="E47" s="16">
        <v>108941</v>
      </c>
      <c r="F47" s="16">
        <v>115900</v>
      </c>
      <c r="G47" s="16">
        <v>121057.59</v>
      </c>
      <c r="H47" s="16">
        <v>128665</v>
      </c>
      <c r="I47" s="16">
        <v>151000</v>
      </c>
      <c r="J47" s="16">
        <v>111585</v>
      </c>
      <c r="K47" s="16">
        <v>113041</v>
      </c>
      <c r="L47" s="16">
        <v>137004.35</v>
      </c>
      <c r="M47" s="16">
        <v>114828</v>
      </c>
      <c r="N47" s="16">
        <v>120058</v>
      </c>
    </row>
    <row r="48" spans="1:14" x14ac:dyDescent="0.25">
      <c r="A48" s="95"/>
      <c r="B48" s="4" t="s">
        <v>10</v>
      </c>
      <c r="C48" s="16">
        <v>139055</v>
      </c>
      <c r="D48" s="16">
        <v>125809</v>
      </c>
      <c r="E48" s="16">
        <v>125700</v>
      </c>
      <c r="F48" s="16">
        <v>153535.20000000001</v>
      </c>
      <c r="G48" s="16">
        <v>151814</v>
      </c>
      <c r="H48" s="16">
        <v>183252</v>
      </c>
      <c r="I48" s="16">
        <v>182511</v>
      </c>
      <c r="J48" s="16">
        <v>152000</v>
      </c>
      <c r="K48" s="16">
        <v>143293.75</v>
      </c>
      <c r="L48" s="16">
        <v>164496.26999999999</v>
      </c>
      <c r="M48" s="16">
        <v>153165</v>
      </c>
      <c r="N48" s="16">
        <v>143795</v>
      </c>
    </row>
    <row r="49" spans="1:14" ht="15" customHeight="1" x14ac:dyDescent="0.25">
      <c r="A49" s="86" t="s">
        <v>6</v>
      </c>
      <c r="B49" s="5" t="s">
        <v>3</v>
      </c>
      <c r="C49" s="17">
        <v>111756.92</v>
      </c>
      <c r="D49" s="17">
        <v>97965.18</v>
      </c>
      <c r="E49" s="17">
        <v>102343.61</v>
      </c>
      <c r="F49" s="17">
        <v>120242.97500000001</v>
      </c>
      <c r="G49" s="17">
        <v>105171.1</v>
      </c>
      <c r="H49" s="17">
        <v>128764</v>
      </c>
      <c r="I49" s="17">
        <v>145491.22</v>
      </c>
      <c r="J49" s="17">
        <v>90534.739999999991</v>
      </c>
      <c r="K49" s="17">
        <v>103255.63</v>
      </c>
      <c r="L49" s="17">
        <v>132068.91</v>
      </c>
      <c r="M49" s="17">
        <v>97950</v>
      </c>
      <c r="N49" s="17">
        <v>103888</v>
      </c>
    </row>
    <row r="50" spans="1:14" x14ac:dyDescent="0.25">
      <c r="A50" s="86"/>
      <c r="B50" s="5" t="s">
        <v>4</v>
      </c>
      <c r="C50" s="17">
        <v>111146.8708</v>
      </c>
      <c r="D50" s="17">
        <v>97226.937450980389</v>
      </c>
      <c r="E50" s="17">
        <v>102331.299</v>
      </c>
      <c r="F50" s="17">
        <v>119498.56080000001</v>
      </c>
      <c r="G50" s="17">
        <v>105069.0241666667</v>
      </c>
      <c r="H50" s="17">
        <v>132858.0789361702</v>
      </c>
      <c r="I50" s="17">
        <v>144319.16642857139</v>
      </c>
      <c r="J50" s="17">
        <v>90370.087857142847</v>
      </c>
      <c r="K50" s="17">
        <v>103829.7017073171</v>
      </c>
      <c r="L50" s="17">
        <v>133397.2930952381</v>
      </c>
      <c r="M50" s="17">
        <v>98774.970256410263</v>
      </c>
      <c r="N50" s="17">
        <v>105139.4281081081</v>
      </c>
    </row>
    <row r="51" spans="1:14" x14ac:dyDescent="0.25">
      <c r="A51" s="86"/>
      <c r="B51" s="5" t="s">
        <v>5</v>
      </c>
      <c r="C51" s="17">
        <v>3857.924350090841</v>
      </c>
      <c r="D51" s="17">
        <v>3879.7271804021698</v>
      </c>
      <c r="E51" s="17">
        <v>3440.1630310603709</v>
      </c>
      <c r="F51" s="17">
        <v>6140.4841383378671</v>
      </c>
      <c r="G51" s="17">
        <v>4503.2598888464008</v>
      </c>
      <c r="H51" s="17">
        <v>15306.86908748831</v>
      </c>
      <c r="I51" s="17">
        <v>9030.7171108937637</v>
      </c>
      <c r="J51" s="17">
        <v>4697.492969228786</v>
      </c>
      <c r="K51" s="17">
        <v>6630.4141910848602</v>
      </c>
      <c r="L51" s="17">
        <v>5560.5088769694503</v>
      </c>
      <c r="M51" s="17">
        <v>7018.9538602552457</v>
      </c>
      <c r="N51" s="17">
        <v>7523.9879137930966</v>
      </c>
    </row>
    <row r="52" spans="1:14" ht="15" customHeight="1" x14ac:dyDescent="0.25">
      <c r="A52" s="86"/>
      <c r="B52" s="5" t="s">
        <v>9</v>
      </c>
      <c r="C52" s="17">
        <v>98634</v>
      </c>
      <c r="D52" s="17">
        <v>87506.6</v>
      </c>
      <c r="E52" s="17">
        <v>92328</v>
      </c>
      <c r="F52" s="17">
        <v>100565</v>
      </c>
      <c r="G52" s="17">
        <v>96899.14</v>
      </c>
      <c r="H52" s="17">
        <v>108674.28</v>
      </c>
      <c r="I52" s="17">
        <v>119905</v>
      </c>
      <c r="J52" s="17">
        <v>74633.42</v>
      </c>
      <c r="K52" s="17">
        <v>76126.09</v>
      </c>
      <c r="L52" s="17">
        <v>117777.63</v>
      </c>
      <c r="M52" s="17">
        <v>78736.3</v>
      </c>
      <c r="N52" s="17">
        <v>87639.85</v>
      </c>
    </row>
    <row r="53" spans="1:14" x14ac:dyDescent="0.25">
      <c r="A53" s="86"/>
      <c r="B53" s="5" t="s">
        <v>10</v>
      </c>
      <c r="C53" s="17">
        <v>120584.3</v>
      </c>
      <c r="D53" s="17">
        <v>104720</v>
      </c>
      <c r="E53" s="17">
        <v>112750</v>
      </c>
      <c r="F53" s="17">
        <v>137111.79999999999</v>
      </c>
      <c r="G53" s="17">
        <v>115900</v>
      </c>
      <c r="H53" s="17">
        <v>200734</v>
      </c>
      <c r="I53" s="17">
        <v>161882</v>
      </c>
      <c r="J53" s="17">
        <v>100883.08</v>
      </c>
      <c r="K53" s="17">
        <v>116441.44</v>
      </c>
      <c r="L53" s="17">
        <v>150000</v>
      </c>
      <c r="M53" s="17">
        <v>114977</v>
      </c>
      <c r="N53" s="17">
        <v>129000</v>
      </c>
    </row>
    <row r="54" spans="1:14" ht="15" customHeight="1" x14ac:dyDescent="0.25">
      <c r="A54" s="95" t="s">
        <v>7</v>
      </c>
      <c r="B54" s="4" t="s">
        <v>3</v>
      </c>
      <c r="C54" s="16">
        <v>119765.43</v>
      </c>
      <c r="D54" s="16">
        <v>116619.69</v>
      </c>
      <c r="E54" s="16">
        <v>125032.6</v>
      </c>
      <c r="F54" s="16">
        <v>111029.11</v>
      </c>
      <c r="G54" s="16">
        <v>120509.24</v>
      </c>
      <c r="H54" s="16">
        <v>156505</v>
      </c>
      <c r="I54" s="16">
        <v>113000</v>
      </c>
      <c r="J54" s="16">
        <v>108276</v>
      </c>
      <c r="K54" s="16">
        <v>119698</v>
      </c>
      <c r="L54" s="16">
        <v>123157.29</v>
      </c>
      <c r="M54" s="16">
        <v>112368</v>
      </c>
      <c r="N54" s="16">
        <v>115606.9</v>
      </c>
    </row>
    <row r="55" spans="1:14" x14ac:dyDescent="0.25">
      <c r="A55" s="95"/>
      <c r="B55" s="4" t="s">
        <v>4</v>
      </c>
      <c r="C55" s="16">
        <v>119900.67354166661</v>
      </c>
      <c r="D55" s="16">
        <v>116297.13367346941</v>
      </c>
      <c r="E55" s="16">
        <v>124711.51145833331</v>
      </c>
      <c r="F55" s="16">
        <v>111173.00229166669</v>
      </c>
      <c r="G55" s="16">
        <v>120416.76729166661</v>
      </c>
      <c r="H55" s="16">
        <v>157532.1988888889</v>
      </c>
      <c r="I55" s="16">
        <v>113739.6495121951</v>
      </c>
      <c r="J55" s="16">
        <v>108433.5831707317</v>
      </c>
      <c r="K55" s="16">
        <v>119020.7846341464</v>
      </c>
      <c r="L55" s="16">
        <v>122094.30475</v>
      </c>
      <c r="M55" s="16">
        <v>112817.0055</v>
      </c>
      <c r="N55" s="16">
        <v>115404.8483333333</v>
      </c>
    </row>
    <row r="56" spans="1:14" x14ac:dyDescent="0.25">
      <c r="A56" s="95"/>
      <c r="B56" s="4" t="s">
        <v>5</v>
      </c>
      <c r="C56" s="16">
        <v>2660.305104231858</v>
      </c>
      <c r="D56" s="16">
        <v>2275.192025263741</v>
      </c>
      <c r="E56" s="16">
        <v>2566.5128323723411</v>
      </c>
      <c r="F56" s="16">
        <v>3269.8692782103699</v>
      </c>
      <c r="G56" s="16">
        <v>3276.3995290086718</v>
      </c>
      <c r="H56" s="16">
        <v>8369.3298753102172</v>
      </c>
      <c r="I56" s="16">
        <v>4905.3202694411102</v>
      </c>
      <c r="J56" s="16">
        <v>2904.0032997841472</v>
      </c>
      <c r="K56" s="16">
        <v>6005.9150177758511</v>
      </c>
      <c r="L56" s="16">
        <v>4545.3136864196485</v>
      </c>
      <c r="M56" s="16">
        <v>4403.63062533222</v>
      </c>
      <c r="N56" s="16">
        <v>2831.055073845389</v>
      </c>
    </row>
    <row r="57" spans="1:14" ht="15" customHeight="1" x14ac:dyDescent="0.25">
      <c r="A57" s="95"/>
      <c r="B57" s="4" t="s">
        <v>9</v>
      </c>
      <c r="C57" s="16">
        <v>111104</v>
      </c>
      <c r="D57" s="16">
        <v>109704</v>
      </c>
      <c r="E57" s="16">
        <v>117269.4</v>
      </c>
      <c r="F57" s="16">
        <v>103354.67</v>
      </c>
      <c r="G57" s="16">
        <v>111796.4</v>
      </c>
      <c r="H57" s="16">
        <v>127114</v>
      </c>
      <c r="I57" s="16">
        <v>103531.17</v>
      </c>
      <c r="J57" s="16">
        <v>101794</v>
      </c>
      <c r="K57" s="16">
        <v>97823.15</v>
      </c>
      <c r="L57" s="16">
        <v>110191</v>
      </c>
      <c r="M57" s="16">
        <v>101177.3</v>
      </c>
      <c r="N57" s="16">
        <v>107203.3</v>
      </c>
    </row>
    <row r="58" spans="1:14" x14ac:dyDescent="0.25">
      <c r="A58" s="95"/>
      <c r="B58" s="4" t="s">
        <v>10</v>
      </c>
      <c r="C58" s="16">
        <v>127554</v>
      </c>
      <c r="D58" s="16">
        <v>121378</v>
      </c>
      <c r="E58" s="16">
        <v>131451</v>
      </c>
      <c r="F58" s="16">
        <v>121419</v>
      </c>
      <c r="G58" s="16">
        <v>128632</v>
      </c>
      <c r="H58" s="16">
        <v>182323</v>
      </c>
      <c r="I58" s="16">
        <v>131722</v>
      </c>
      <c r="J58" s="16">
        <v>117665</v>
      </c>
      <c r="K58" s="16">
        <v>132356</v>
      </c>
      <c r="L58" s="16">
        <v>131593</v>
      </c>
      <c r="M58" s="16">
        <v>124396</v>
      </c>
      <c r="N58" s="16">
        <v>122521</v>
      </c>
    </row>
    <row r="59" spans="1:14" ht="15" customHeight="1" x14ac:dyDescent="0.25">
      <c r="A59" s="86" t="s">
        <v>8</v>
      </c>
      <c r="B59" s="5" t="s">
        <v>3</v>
      </c>
      <c r="C59" s="17">
        <v>-7926.74</v>
      </c>
      <c r="D59" s="17">
        <v>-18507.27</v>
      </c>
      <c r="E59" s="17">
        <v>-22916.46</v>
      </c>
      <c r="F59" s="17">
        <v>8828.4700000000012</v>
      </c>
      <c r="G59" s="17">
        <v>-15974</v>
      </c>
      <c r="H59" s="17">
        <v>-28637.244999999999</v>
      </c>
      <c r="I59" s="17">
        <v>32705.845000000001</v>
      </c>
      <c r="J59" s="17">
        <v>-17773</v>
      </c>
      <c r="K59" s="17">
        <v>-16144.35</v>
      </c>
      <c r="L59" s="17">
        <v>10683.4</v>
      </c>
      <c r="M59" s="17">
        <v>-12170.77</v>
      </c>
      <c r="N59" s="17">
        <v>-12012.895</v>
      </c>
    </row>
    <row r="60" spans="1:14" x14ac:dyDescent="0.25">
      <c r="A60" s="86"/>
      <c r="B60" s="5" t="s">
        <v>4</v>
      </c>
      <c r="C60" s="17">
        <v>-8469.7842857142859</v>
      </c>
      <c r="D60" s="17">
        <v>-18748.453877551019</v>
      </c>
      <c r="E60" s="17">
        <v>-22345.270208333332</v>
      </c>
      <c r="F60" s="17">
        <v>7252.2295833333328</v>
      </c>
      <c r="G60" s="17">
        <v>-15606.78195652174</v>
      </c>
      <c r="H60" s="17">
        <v>-23914.625217391309</v>
      </c>
      <c r="I60" s="17">
        <v>30655.709500000012</v>
      </c>
      <c r="J60" s="17">
        <v>-17233.389285714289</v>
      </c>
      <c r="K60" s="17">
        <v>-15880.222682926829</v>
      </c>
      <c r="L60" s="17">
        <v>11039.37707317073</v>
      </c>
      <c r="M60" s="17">
        <v>-13262.113333333329</v>
      </c>
      <c r="N60" s="17">
        <v>-11215.408888888889</v>
      </c>
    </row>
    <row r="61" spans="1:14" x14ac:dyDescent="0.25">
      <c r="A61" s="86"/>
      <c r="B61" s="5" t="s">
        <v>5</v>
      </c>
      <c r="C61" s="17">
        <v>3754.6601797666071</v>
      </c>
      <c r="D61" s="17">
        <v>4889.2371517978227</v>
      </c>
      <c r="E61" s="17">
        <v>4001.2205160508088</v>
      </c>
      <c r="F61" s="17">
        <v>6459.3466356985718</v>
      </c>
      <c r="G61" s="17">
        <v>4192.9703589251594</v>
      </c>
      <c r="H61" s="17">
        <v>14932.19953305023</v>
      </c>
      <c r="I61" s="17">
        <v>8314.833316016824</v>
      </c>
      <c r="J61" s="17">
        <v>4999.6114031823699</v>
      </c>
      <c r="K61" s="17">
        <v>9235.2936290131092</v>
      </c>
      <c r="L61" s="17">
        <v>5786.4772883716732</v>
      </c>
      <c r="M61" s="17">
        <v>6263.4895651546958</v>
      </c>
      <c r="N61" s="17">
        <v>4760.0885105965208</v>
      </c>
    </row>
    <row r="62" spans="1:14" x14ac:dyDescent="0.25">
      <c r="A62" s="86"/>
      <c r="B62" s="5" t="s">
        <v>9</v>
      </c>
      <c r="C62" s="17">
        <v>-19302</v>
      </c>
      <c r="D62" s="17">
        <v>-30243.7</v>
      </c>
      <c r="E62" s="17">
        <v>-34043</v>
      </c>
      <c r="F62" s="17">
        <v>-15089</v>
      </c>
      <c r="G62" s="17">
        <v>-21829.8</v>
      </c>
      <c r="H62" s="17">
        <v>-47298</v>
      </c>
      <c r="I62" s="17">
        <v>6317</v>
      </c>
      <c r="J62" s="17">
        <v>-27986</v>
      </c>
      <c r="K62" s="17">
        <v>-44646</v>
      </c>
      <c r="L62" s="17">
        <v>-7046.72</v>
      </c>
      <c r="M62" s="17">
        <v>-29695</v>
      </c>
      <c r="N62" s="17">
        <v>-19478</v>
      </c>
    </row>
    <row r="63" spans="1:14" ht="15.75" thickBot="1" x14ac:dyDescent="0.3">
      <c r="A63" s="87"/>
      <c r="B63" s="6" t="s">
        <v>10</v>
      </c>
      <c r="C63" s="18">
        <v>-554</v>
      </c>
      <c r="D63" s="18">
        <v>-7074</v>
      </c>
      <c r="E63" s="18">
        <v>-12331</v>
      </c>
      <c r="F63" s="18">
        <v>17751</v>
      </c>
      <c r="G63" s="18">
        <v>-6143.04</v>
      </c>
      <c r="H63" s="18">
        <v>24061.79</v>
      </c>
      <c r="I63" s="18">
        <v>41298.49</v>
      </c>
      <c r="J63" s="18">
        <v>-4792.83</v>
      </c>
      <c r="K63" s="18">
        <v>5695</v>
      </c>
      <c r="L63" s="18">
        <v>27335</v>
      </c>
      <c r="M63" s="18">
        <v>2733.64</v>
      </c>
      <c r="N63" s="18">
        <v>-322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T89"/>
  <sheetViews>
    <sheetView showGridLines="0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J12" sqref="J12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85546875" style="24" customWidth="1"/>
    <col min="5" max="20" width="12.7109375" style="24" customWidth="1"/>
    <col min="21" max="16384" width="9.140625" style="24"/>
  </cols>
  <sheetData>
    <row r="7" spans="2:20" ht="15.75" thickBot="1" x14ac:dyDescent="0.3">
      <c r="G7" s="46" t="s">
        <v>28</v>
      </c>
    </row>
    <row r="8" spans="2:20" ht="15.75" thickBot="1" x14ac:dyDescent="0.3">
      <c r="B8" s="63" t="s">
        <v>18</v>
      </c>
      <c r="C8" s="64"/>
      <c r="D8" s="64"/>
      <c r="E8" s="64"/>
      <c r="F8" s="64"/>
      <c r="G8" s="65"/>
    </row>
    <row r="9" spans="2:20" x14ac:dyDescent="0.25">
      <c r="B9" s="80" t="s">
        <v>16</v>
      </c>
      <c r="C9" s="81"/>
      <c r="D9" s="81"/>
      <c r="E9" s="74" t="s">
        <v>11</v>
      </c>
      <c r="F9" s="74"/>
      <c r="G9" s="75"/>
    </row>
    <row r="10" spans="2:20" x14ac:dyDescent="0.25">
      <c r="B10" s="82" t="s">
        <v>15</v>
      </c>
      <c r="C10" s="83"/>
      <c r="D10" s="83"/>
      <c r="E10" s="76" t="s">
        <v>3</v>
      </c>
      <c r="F10" s="76"/>
      <c r="G10" s="77"/>
    </row>
    <row r="11" spans="2:20" ht="15.75" thickBot="1" x14ac:dyDescent="0.3">
      <c r="B11" s="84" t="str">
        <f>'Matriz mensal'!B11:D11</f>
        <v>Primeiro Mês de envio:</v>
      </c>
      <c r="C11" s="85"/>
      <c r="D11" s="85"/>
      <c r="E11" s="78">
        <v>46174</v>
      </c>
      <c r="F11" s="78"/>
      <c r="G11" s="79"/>
    </row>
    <row r="13" spans="2:20" ht="15.75" thickBot="1" x14ac:dyDescent="0.3"/>
    <row r="14" spans="2:20" ht="18.75" customHeight="1" outlineLevel="1" thickBot="1" x14ac:dyDescent="0.3">
      <c r="C14" s="66" t="str">
        <f>IF($E$9="","Selecione uma variável acima",$E$9)</f>
        <v>Arrecadação das Receitas Federais</v>
      </c>
      <c r="D14" s="67"/>
      <c r="E14" s="67"/>
      <c r="F14" s="68"/>
      <c r="G14" s="66" t="str">
        <f>IF($E$10="","Selecione uma estatística acima",$E$10)</f>
        <v>Mediana</v>
      </c>
      <c r="H14" s="68"/>
    </row>
    <row r="15" spans="2:20" ht="16.5" thickBot="1" x14ac:dyDescent="0.3">
      <c r="C15" s="69" t="s">
        <v>14</v>
      </c>
      <c r="D15" s="70"/>
      <c r="E15" s="29">
        <f>IF(MONTH($E$11)=12,YEAR($E$11),YEAR($E$11))</f>
        <v>2026</v>
      </c>
      <c r="F15" s="29">
        <f>E15+1</f>
        <v>2027</v>
      </c>
      <c r="G15" s="29">
        <f t="shared" ref="G15:I15" si="0">F15+1</f>
        <v>2028</v>
      </c>
      <c r="H15" s="29">
        <f t="shared" si="0"/>
        <v>2029</v>
      </c>
      <c r="I15" s="29">
        <f t="shared" si="0"/>
        <v>2030</v>
      </c>
      <c r="J15" s="29">
        <f t="shared" ref="J15" si="1">I15+1</f>
        <v>2031</v>
      </c>
      <c r="K15" s="29">
        <f t="shared" ref="K15" si="2">J15+1</f>
        <v>2032</v>
      </c>
      <c r="L15" s="29">
        <f t="shared" ref="L15" si="3">K15+1</f>
        <v>2033</v>
      </c>
      <c r="M15" s="29">
        <f t="shared" ref="M15" si="4">L15+1</f>
        <v>2034</v>
      </c>
      <c r="N15" s="29">
        <f t="shared" ref="N15" si="5">M15+1</f>
        <v>2035</v>
      </c>
      <c r="O15" s="29">
        <f t="shared" ref="O15" si="6">N15+1</f>
        <v>2036</v>
      </c>
      <c r="P15" s="29">
        <f t="shared" ref="P15" si="7">O15+1</f>
        <v>2037</v>
      </c>
      <c r="Q15" s="29">
        <f t="shared" ref="Q15" si="8">P15+1</f>
        <v>2038</v>
      </c>
      <c r="R15" s="29">
        <f t="shared" ref="R15" si="9">Q15+1</f>
        <v>2039</v>
      </c>
      <c r="S15" s="29">
        <f t="shared" ref="S15" si="10">R15+1</f>
        <v>2040</v>
      </c>
      <c r="T15" s="29">
        <f t="shared" ref="T15" si="11">S15+1</f>
        <v>2041</v>
      </c>
    </row>
    <row r="16" spans="2:20" ht="18.75" customHeight="1" thickBot="1" x14ac:dyDescent="0.3">
      <c r="C16" s="71" t="s">
        <v>30</v>
      </c>
      <c r="D16" s="25">
        <f>E11</f>
        <v>46174</v>
      </c>
      <c r="E16" s="26">
        <f ca="1">IFERROR(INDIRECT("'"&amp;TEXT($D16,"mmm")&amp;YEAR($D16)&amp;"'!"&amp;VLOOKUP(MATCH(E$15,INDIRECT("'"&amp;TEXT($D16,"mmm")&amp;YEAR($D16)&amp;"'!$C$14:$L$14"),0),parametros!$B$15:$C$24,2,0)&amp;VLOOKUP($C$14,parametros!$B$6:$D$14,3,0)-1+MATCH($G$14,parametros!$E$6:$E$10,0)),"")</f>
        <v>3156308.7050000001</v>
      </c>
      <c r="F16" s="27">
        <f ca="1">IFERROR(INDIRECT("'"&amp;TEXT($D16,"mmm")&amp;YEAR($D16)&amp;"'!"&amp;VLOOKUP(MATCH(F$15,INDIRECT("'"&amp;TEXT($D16,"mmm")&amp;YEAR($D16)&amp;"'!$C$14:$L$14"),0),parametros!$B$15:$C$24,2,0)&amp;VLOOKUP($C$14,parametros!$B$6:$D$14,3,0)-1+MATCH($G$14,parametros!$E$6:$E$10,0)),"")</f>
        <v>3350000</v>
      </c>
      <c r="G16" s="27">
        <f ca="1">IFERROR(INDIRECT("'"&amp;TEXT($D16,"mmm")&amp;YEAR($D16)&amp;"'!"&amp;VLOOKUP(MATCH(G$15,INDIRECT("'"&amp;TEXT($D16,"mmm")&amp;YEAR($D16)&amp;"'!$C$14:$L$14"),0),parametros!$B$15:$C$24,2,0)&amp;VLOOKUP($C$14,parametros!$B$6:$D$14,3,0)-1+MATCH($G$14,parametros!$E$6:$E$10,0)),"")</f>
        <v>3546116.57</v>
      </c>
      <c r="H16" s="27">
        <f ca="1">IFERROR(INDIRECT("'"&amp;TEXT($D16,"mmm")&amp;YEAR($D16)&amp;"'!"&amp;VLOOKUP(MATCH(H$15,INDIRECT("'"&amp;TEXT($D16,"mmm")&amp;YEAR($D16)&amp;"'!$C$14:$L$14"),0),parametros!$B$15:$C$24,2,0)&amp;VLOOKUP($C$14,parametros!$B$6:$D$14,3,0)-1+MATCH($G$14,parametros!$E$6:$E$10,0)),"")</f>
        <v>3764616.2</v>
      </c>
      <c r="I16" s="27" t="str">
        <f ca="1">IFERROR(INDIRECT("'"&amp;TEXT($D16,"mmm")&amp;YEAR($D16)&amp;"'!"&amp;VLOOKUP(MATCH(I$15,INDIRECT("'"&amp;TEXT($D16,"mmm")&amp;YEAR($D16)&amp;"'!$C$14:$L$14"),0),parametros!$B$15:$C$24,2,0)&amp;VLOOKUP($C$14,parametros!$B$6:$D$14,3,0)-1+MATCH($G$14,parametros!$E$6:$E$10,0)),"")</f>
        <v/>
      </c>
      <c r="J16" s="27" t="str">
        <f ca="1">IFERROR(INDIRECT("'"&amp;TEXT($D16,"mmm")&amp;YEAR($D16)&amp;"'!"&amp;VLOOKUP(MATCH(J$15,INDIRECT("'"&amp;TEXT($D16,"mmm")&amp;YEAR($D16)&amp;"'!$C$14:$L$14"),0),parametros!$B$15:$C$24,2,0)&amp;VLOOKUP($C$14,parametros!$B$6:$D$14,3,0)-1+MATCH($G$14,parametros!$E$6:$E$10,0)),"")</f>
        <v/>
      </c>
      <c r="K16" s="27" t="str">
        <f ca="1">IFERROR(INDIRECT("'"&amp;TEXT($D16,"mmm")&amp;YEAR($D16)&amp;"'!"&amp;VLOOKUP(MATCH(K$15,INDIRECT("'"&amp;TEXT($D16,"mmm")&amp;YEAR($D16)&amp;"'!$C$14:$L$14"),0),parametros!$B$15:$C$24,2,0)&amp;VLOOKUP($C$14,parametros!$B$6:$D$14,3,0)-1+MATCH($G$14,parametros!$E$6:$E$10,0)),"")</f>
        <v/>
      </c>
      <c r="L16" s="27" t="str">
        <f ca="1">IFERROR(INDIRECT("'"&amp;TEXT($D16,"mmm")&amp;YEAR($D16)&amp;"'!"&amp;VLOOKUP(MATCH(L$15,INDIRECT("'"&amp;TEXT($D16,"mmm")&amp;YEAR($D16)&amp;"'!$C$14:$L$14"),0),parametros!$B$15:$C$24,2,0)&amp;VLOOKUP($C$14,parametros!$B$6:$D$14,3,0)-1+MATCH($G$14,parametros!$E$6:$E$10,0)),"")</f>
        <v/>
      </c>
      <c r="M16" s="27" t="str">
        <f ca="1">IFERROR(INDIRECT("'"&amp;TEXT($D16,"mmm")&amp;YEAR($D16)&amp;"'!"&amp;VLOOKUP(MATCH(M$15,INDIRECT("'"&amp;TEXT($D16,"mmm")&amp;YEAR($D16)&amp;"'!$C$14:$L$14"),0),parametros!$B$15:$C$24,2,0)&amp;VLOOKUP($C$14,parametros!$B$6:$D$14,3,0)-1+MATCH($G$14,parametros!$E$6:$E$10,0)),"")</f>
        <v/>
      </c>
      <c r="N16" s="27" t="str">
        <f ca="1">IFERROR(INDIRECT("'"&amp;TEXT($D16,"mmm")&amp;YEAR($D16)&amp;"'!"&amp;VLOOKUP(MATCH(N$15,INDIRECT("'"&amp;TEXT($D16,"mmm")&amp;YEAR($D16)&amp;"'!$C$14:$L$14"),0),parametros!$B$15:$C$24,2,0)&amp;VLOOKUP($C$14,parametros!$B$6:$D$14,3,0)-1+MATCH($G$14,parametros!$E$6:$E$10,0)),"")</f>
        <v/>
      </c>
      <c r="O16" s="27" t="str">
        <f ca="1">IFERROR(INDIRECT("'"&amp;TEXT($D16,"mmm")&amp;YEAR($D16)&amp;"'!"&amp;VLOOKUP(MATCH(O$15,INDIRECT("'"&amp;TEXT($D16,"mmm")&amp;YEAR($D16)&amp;"'!$C$14:$L$14"),0),parametros!$B$15:$C$24,2,0)&amp;VLOOKUP($C$14,parametros!$B$6:$D$14,3,0)-1+MATCH($G$14,parametros!$E$6:$E$10,0)),"")</f>
        <v/>
      </c>
      <c r="P16" s="27" t="str">
        <f ca="1">IFERROR(INDIRECT("'"&amp;TEXT($D16,"mmm")&amp;YEAR($D16)&amp;"'!"&amp;VLOOKUP(MATCH(P$15,INDIRECT("'"&amp;TEXT($D16,"mmm")&amp;YEAR($D16)&amp;"'!$C$14:$L$14"),0),parametros!$B$15:$C$24,2,0)&amp;VLOOKUP($C$14,parametros!$B$6:$D$14,3,0)-1+MATCH($G$14,parametros!$E$6:$E$10,0)),"")</f>
        <v/>
      </c>
      <c r="Q16" s="27" t="str">
        <f ca="1">IFERROR(INDIRECT("'"&amp;TEXT($D16,"mmm")&amp;YEAR($D16)&amp;"'!"&amp;VLOOKUP(MATCH(Q$15,INDIRECT("'"&amp;TEXT($D16,"mmm")&amp;YEAR($D16)&amp;"'!$C$14:$L$14"),0),parametros!$B$15:$C$24,2,0)&amp;VLOOKUP($C$14,parametros!$B$6:$D$14,3,0)-1+MATCH($G$14,parametros!$E$6:$E$10,0)),"")</f>
        <v/>
      </c>
      <c r="R16" s="27" t="str">
        <f ca="1">IFERROR(INDIRECT("'"&amp;TEXT($D16,"mmm")&amp;YEAR($D16)&amp;"'!"&amp;VLOOKUP(MATCH(R$15,INDIRECT("'"&amp;TEXT($D16,"mmm")&amp;YEAR($D16)&amp;"'!$C$14:$L$14"),0),parametros!$B$15:$C$24,2,0)&amp;VLOOKUP($C$14,parametros!$B$6:$D$14,3,0)-1+MATCH($G$14,parametros!$E$6:$E$10,0)),"")</f>
        <v/>
      </c>
      <c r="S16" s="27" t="str">
        <f ca="1">IFERROR(INDIRECT("'"&amp;TEXT($D16,"mmm")&amp;YEAR($D16)&amp;"'!"&amp;VLOOKUP(MATCH(S$15,INDIRECT("'"&amp;TEXT($D16,"mmm")&amp;YEAR($D16)&amp;"'!$C$14:$L$14"),0),parametros!$B$15:$C$24,2,0)&amp;VLOOKUP($C$14,parametros!$B$6:$D$14,3,0)-1+MATCH($G$14,parametros!$E$6:$E$10,0)),"")</f>
        <v/>
      </c>
      <c r="T16" s="27" t="str">
        <f ca="1">IFERROR(INDIRECT("'"&amp;TEXT($D16,"mmm")&amp;YEAR($D16)&amp;"'!"&amp;VLOOKUP(MATCH(T$15,INDIRECT("'"&amp;TEXT($D16,"mmm")&amp;YEAR($D16)&amp;"'!$C$14:$L$14"),0),parametros!$B$15:$C$24,2,0)&amp;VLOOKUP($C$14,parametros!$B$6:$D$14,3,0)-1+MATCH($G$14,parametros!$E$6:$E$10,0)),"")</f>
        <v/>
      </c>
    </row>
    <row r="17" spans="3:20" ht="15.75" customHeight="1" thickBot="1" x14ac:dyDescent="0.3">
      <c r="C17" s="72"/>
      <c r="D17" s="25">
        <f>EDATE(D16,1)</f>
        <v>46204</v>
      </c>
      <c r="E17" s="26" t="str">
        <f ca="1">IFERROR(INDIRECT("'"&amp;TEXT($D17,"mmm")&amp;YEAR($D17)&amp;"'!"&amp;VLOOKUP(MATCH(E$15,INDIRECT("'"&amp;TEXT($D17,"mmm")&amp;YEAR($D17)&amp;"'!$C$14:$L$14"),0),parametros!$B$15:$C$24,2,0)&amp;VLOOKUP($C$14,parametros!$B$6:$D$14,3,0)-1+MATCH($G$14,parametros!$E$6:$E$10,0)),"")</f>
        <v/>
      </c>
      <c r="F17" s="27" t="str">
        <f ca="1">IFERROR(INDIRECT("'"&amp;TEXT($D17,"mmm")&amp;YEAR($D17)&amp;"'!"&amp;VLOOKUP(MATCH(F$15,INDIRECT("'"&amp;TEXT($D17,"mmm")&amp;YEAR($D17)&amp;"'!$C$14:$L$14"),0),parametros!$B$15:$C$24,2,0)&amp;VLOOKUP($C$14,parametros!$B$6:$D$14,3,0)-1+MATCH($G$14,parametros!$E$6:$E$10,0)),"")</f>
        <v/>
      </c>
      <c r="G17" s="27" t="str">
        <f ca="1">IFERROR(INDIRECT("'"&amp;TEXT($D17,"mmm")&amp;YEAR($D17)&amp;"'!"&amp;VLOOKUP(MATCH(G$15,INDIRECT("'"&amp;TEXT($D17,"mmm")&amp;YEAR($D17)&amp;"'!$C$14:$L$14"),0),parametros!$B$15:$C$24,2,0)&amp;VLOOKUP($C$14,parametros!$B$6:$D$14,3,0)-1+MATCH($G$14,parametros!$E$6:$E$10,0)),"")</f>
        <v/>
      </c>
      <c r="H17" s="27" t="str">
        <f ca="1">IFERROR(INDIRECT("'"&amp;TEXT($D17,"mmm")&amp;YEAR($D17)&amp;"'!"&amp;VLOOKUP(MATCH(H$15,INDIRECT("'"&amp;TEXT($D17,"mmm")&amp;YEAR($D17)&amp;"'!$C$14:$L$14"),0),parametros!$B$15:$C$24,2,0)&amp;VLOOKUP($C$14,parametros!$B$6:$D$14,3,0)-1+MATCH($G$14,parametros!$E$6:$E$10,0)),"")</f>
        <v/>
      </c>
      <c r="I17" s="27" t="str">
        <f ca="1">IFERROR(INDIRECT("'"&amp;TEXT($D17,"mmm")&amp;YEAR($D17)&amp;"'!"&amp;VLOOKUP(MATCH(I$15,INDIRECT("'"&amp;TEXT($D17,"mmm")&amp;YEAR($D17)&amp;"'!$C$14:$L$14"),0),parametros!$B$15:$C$24,2,0)&amp;VLOOKUP($C$14,parametros!$B$6:$D$14,3,0)-1+MATCH($G$14,parametros!$E$6:$E$10,0)),"")</f>
        <v/>
      </c>
      <c r="J17" s="27" t="str">
        <f ca="1">IFERROR(INDIRECT("'"&amp;TEXT($D17,"mmm")&amp;YEAR($D17)&amp;"'!"&amp;VLOOKUP(MATCH(J$15,INDIRECT("'"&amp;TEXT($D17,"mmm")&amp;YEAR($D17)&amp;"'!$C$14:$L$14"),0),parametros!$B$15:$C$24,2,0)&amp;VLOOKUP($C$14,parametros!$B$6:$D$14,3,0)-1+MATCH($G$14,parametros!$E$6:$E$10,0)),"")</f>
        <v/>
      </c>
      <c r="K17" s="27" t="str">
        <f ca="1">IFERROR(INDIRECT("'"&amp;TEXT($D17,"mmm")&amp;YEAR($D17)&amp;"'!"&amp;VLOOKUP(MATCH(K$15,INDIRECT("'"&amp;TEXT($D17,"mmm")&amp;YEAR($D17)&amp;"'!$C$14:$L$14"),0),parametros!$B$15:$C$24,2,0)&amp;VLOOKUP($C$14,parametros!$B$6:$D$14,3,0)-1+MATCH($G$14,parametros!$E$6:$E$10,0)),"")</f>
        <v/>
      </c>
      <c r="L17" s="27" t="str">
        <f ca="1">IFERROR(INDIRECT("'"&amp;TEXT($D17,"mmm")&amp;YEAR($D17)&amp;"'!"&amp;VLOOKUP(MATCH(L$15,INDIRECT("'"&amp;TEXT($D17,"mmm")&amp;YEAR($D17)&amp;"'!$C$14:$L$14"),0),parametros!$B$15:$C$24,2,0)&amp;VLOOKUP($C$14,parametros!$B$6:$D$14,3,0)-1+MATCH($G$14,parametros!$E$6:$E$10,0)),"")</f>
        <v/>
      </c>
      <c r="M17" s="27" t="str">
        <f ca="1">IFERROR(INDIRECT("'"&amp;TEXT($D17,"mmm")&amp;YEAR($D17)&amp;"'!"&amp;VLOOKUP(MATCH(M$15,INDIRECT("'"&amp;TEXT($D17,"mmm")&amp;YEAR($D17)&amp;"'!$C$14:$L$14"),0),parametros!$B$15:$C$24,2,0)&amp;VLOOKUP($C$14,parametros!$B$6:$D$14,3,0)-1+MATCH($G$14,parametros!$E$6:$E$10,0)),"")</f>
        <v/>
      </c>
      <c r="N17" s="27" t="str">
        <f ca="1">IFERROR(INDIRECT("'"&amp;TEXT($D17,"mmm")&amp;YEAR($D17)&amp;"'!"&amp;VLOOKUP(MATCH(N$15,INDIRECT("'"&amp;TEXT($D17,"mmm")&amp;YEAR($D17)&amp;"'!$C$14:$L$14"),0),parametros!$B$15:$C$24,2,0)&amp;VLOOKUP($C$14,parametros!$B$6:$D$14,3,0)-1+MATCH($G$14,parametros!$E$6:$E$10,0)),"")</f>
        <v/>
      </c>
      <c r="O17" s="27" t="str">
        <f ca="1">IFERROR(INDIRECT("'"&amp;TEXT($D17,"mmm")&amp;YEAR($D17)&amp;"'!"&amp;VLOOKUP(MATCH(O$15,INDIRECT("'"&amp;TEXT($D17,"mmm")&amp;YEAR($D17)&amp;"'!$C$14:$L$14"),0),parametros!$B$15:$C$24,2,0)&amp;VLOOKUP($C$14,parametros!$B$6:$D$14,3,0)-1+MATCH($G$14,parametros!$E$6:$E$10,0)),"")</f>
        <v/>
      </c>
      <c r="P17" s="27" t="str">
        <f ca="1">IFERROR(INDIRECT("'"&amp;TEXT($D17,"mmm")&amp;YEAR($D17)&amp;"'!"&amp;VLOOKUP(MATCH(P$15,INDIRECT("'"&amp;TEXT($D17,"mmm")&amp;YEAR($D17)&amp;"'!$C$14:$L$14"),0),parametros!$B$15:$C$24,2,0)&amp;VLOOKUP($C$14,parametros!$B$6:$D$14,3,0)-1+MATCH($G$14,parametros!$E$6:$E$10,0)),"")</f>
        <v/>
      </c>
      <c r="Q17" s="27" t="str">
        <f ca="1">IFERROR(INDIRECT("'"&amp;TEXT($D17,"mmm")&amp;YEAR($D17)&amp;"'!"&amp;VLOOKUP(MATCH(Q$15,INDIRECT("'"&amp;TEXT($D17,"mmm")&amp;YEAR($D17)&amp;"'!$C$14:$L$14"),0),parametros!$B$15:$C$24,2,0)&amp;VLOOKUP($C$14,parametros!$B$6:$D$14,3,0)-1+MATCH($G$14,parametros!$E$6:$E$10,0)),"")</f>
        <v/>
      </c>
      <c r="R17" s="27" t="str">
        <f ca="1">IFERROR(INDIRECT("'"&amp;TEXT($D17,"mmm")&amp;YEAR($D17)&amp;"'!"&amp;VLOOKUP(MATCH(R$15,INDIRECT("'"&amp;TEXT($D17,"mmm")&amp;YEAR($D17)&amp;"'!$C$14:$L$14"),0),parametros!$B$15:$C$24,2,0)&amp;VLOOKUP($C$14,parametros!$B$6:$D$14,3,0)-1+MATCH($G$14,parametros!$E$6:$E$10,0)),"")</f>
        <v/>
      </c>
      <c r="S17" s="27" t="str">
        <f ca="1">IFERROR(INDIRECT("'"&amp;TEXT($D17,"mmm")&amp;YEAR($D17)&amp;"'!"&amp;VLOOKUP(MATCH(S$15,INDIRECT("'"&amp;TEXT($D17,"mmm")&amp;YEAR($D17)&amp;"'!$C$14:$L$14"),0),parametros!$B$15:$C$24,2,0)&amp;VLOOKUP($C$14,parametros!$B$6:$D$14,3,0)-1+MATCH($G$14,parametros!$E$6:$E$10,0)),"")</f>
        <v/>
      </c>
      <c r="T17" s="27" t="str">
        <f ca="1">IFERROR(INDIRECT("'"&amp;TEXT($D17,"mmm")&amp;YEAR($D17)&amp;"'!"&amp;VLOOKUP(MATCH(T$15,INDIRECT("'"&amp;TEXT($D17,"mmm")&amp;YEAR($D17)&amp;"'!$C$14:$L$14"),0),parametros!$B$15:$C$24,2,0)&amp;VLOOKUP($C$14,parametros!$B$6:$D$14,3,0)-1+MATCH($G$14,parametros!$E$6:$E$10,0)),"")</f>
        <v/>
      </c>
    </row>
    <row r="18" spans="3:20" ht="15.75" thickBot="1" x14ac:dyDescent="0.3">
      <c r="C18" s="72"/>
      <c r="D18" s="25">
        <f t="shared" ref="D18:D81" si="12">EDATE(D17,1)</f>
        <v>46235</v>
      </c>
      <c r="E18" s="26" t="str">
        <f ca="1">IFERROR(INDIRECT("'"&amp;TEXT($D18,"mmm")&amp;YEAR($D18)&amp;"'!"&amp;VLOOKUP(MATCH(E$15,INDIRECT("'"&amp;TEXT($D18,"mmm")&amp;YEAR($D18)&amp;"'!$C$14:$L$14"),0),parametros!$B$15:$C$24,2,0)&amp;VLOOKUP($C$14,parametros!$B$6:$D$14,3,0)-1+MATCH($G$14,parametros!$E$6:$E$10,0)),"")</f>
        <v/>
      </c>
      <c r="F18" s="27" t="str">
        <f ca="1">IFERROR(INDIRECT("'"&amp;TEXT($D18,"mmm")&amp;YEAR($D18)&amp;"'!"&amp;VLOOKUP(MATCH(F$15,INDIRECT("'"&amp;TEXT($D18,"mmm")&amp;YEAR($D18)&amp;"'!$C$14:$L$14"),0),parametros!$B$15:$C$24,2,0)&amp;VLOOKUP($C$14,parametros!$B$6:$D$14,3,0)-1+MATCH($G$14,parametros!$E$6:$E$10,0)),"")</f>
        <v/>
      </c>
      <c r="G18" s="27" t="str">
        <f ca="1">IFERROR(INDIRECT("'"&amp;TEXT($D18,"mmm")&amp;YEAR($D18)&amp;"'!"&amp;VLOOKUP(MATCH(G$15,INDIRECT("'"&amp;TEXT($D18,"mmm")&amp;YEAR($D18)&amp;"'!$C$14:$L$14"),0),parametros!$B$15:$C$24,2,0)&amp;VLOOKUP($C$14,parametros!$B$6:$D$14,3,0)-1+MATCH($G$14,parametros!$E$6:$E$10,0)),"")</f>
        <v/>
      </c>
      <c r="H18" s="27" t="str">
        <f ca="1">IFERROR(INDIRECT("'"&amp;TEXT($D18,"mmm")&amp;YEAR($D18)&amp;"'!"&amp;VLOOKUP(MATCH(H$15,INDIRECT("'"&amp;TEXT($D18,"mmm")&amp;YEAR($D18)&amp;"'!$C$14:$L$14"),0),parametros!$B$15:$C$24,2,0)&amp;VLOOKUP($C$14,parametros!$B$6:$D$14,3,0)-1+MATCH($G$14,parametros!$E$6:$E$10,0)),"")</f>
        <v/>
      </c>
      <c r="I18" s="27" t="str">
        <f ca="1">IFERROR(INDIRECT("'"&amp;TEXT($D18,"mmm")&amp;YEAR($D18)&amp;"'!"&amp;VLOOKUP(MATCH(I$15,INDIRECT("'"&amp;TEXT($D18,"mmm")&amp;YEAR($D18)&amp;"'!$C$14:$L$14"),0),parametros!$B$15:$C$24,2,0)&amp;VLOOKUP($C$14,parametros!$B$6:$D$14,3,0)-1+MATCH($G$14,parametros!$E$6:$E$10,0)),"")</f>
        <v/>
      </c>
      <c r="J18" s="27" t="str">
        <f ca="1">IFERROR(INDIRECT("'"&amp;TEXT($D18,"mmm")&amp;YEAR($D18)&amp;"'!"&amp;VLOOKUP(MATCH(J$15,INDIRECT("'"&amp;TEXT($D18,"mmm")&amp;YEAR($D18)&amp;"'!$C$14:$L$14"),0),parametros!$B$15:$C$24,2,0)&amp;VLOOKUP($C$14,parametros!$B$6:$D$14,3,0)-1+MATCH($G$14,parametros!$E$6:$E$10,0)),"")</f>
        <v/>
      </c>
      <c r="K18" s="27" t="str">
        <f ca="1">IFERROR(INDIRECT("'"&amp;TEXT($D18,"mmm")&amp;YEAR($D18)&amp;"'!"&amp;VLOOKUP(MATCH(K$15,INDIRECT("'"&amp;TEXT($D18,"mmm")&amp;YEAR($D18)&amp;"'!$C$14:$L$14"),0),parametros!$B$15:$C$24,2,0)&amp;VLOOKUP($C$14,parametros!$B$6:$D$14,3,0)-1+MATCH($G$14,parametros!$E$6:$E$10,0)),"")</f>
        <v/>
      </c>
      <c r="L18" s="27" t="str">
        <f ca="1">IFERROR(INDIRECT("'"&amp;TEXT($D18,"mmm")&amp;YEAR($D18)&amp;"'!"&amp;VLOOKUP(MATCH(L$15,INDIRECT("'"&amp;TEXT($D18,"mmm")&amp;YEAR($D18)&amp;"'!$C$14:$L$14"),0),parametros!$B$15:$C$24,2,0)&amp;VLOOKUP($C$14,parametros!$B$6:$D$14,3,0)-1+MATCH($G$14,parametros!$E$6:$E$10,0)),"")</f>
        <v/>
      </c>
      <c r="M18" s="27" t="str">
        <f ca="1">IFERROR(INDIRECT("'"&amp;TEXT($D18,"mmm")&amp;YEAR($D18)&amp;"'!"&amp;VLOOKUP(MATCH(M$15,INDIRECT("'"&amp;TEXT($D18,"mmm")&amp;YEAR($D18)&amp;"'!$C$14:$L$14"),0),parametros!$B$15:$C$24,2,0)&amp;VLOOKUP($C$14,parametros!$B$6:$D$14,3,0)-1+MATCH($G$14,parametros!$E$6:$E$10,0)),"")</f>
        <v/>
      </c>
      <c r="N18" s="27" t="str">
        <f ca="1">IFERROR(INDIRECT("'"&amp;TEXT($D18,"mmm")&amp;YEAR($D18)&amp;"'!"&amp;VLOOKUP(MATCH(N$15,INDIRECT("'"&amp;TEXT($D18,"mmm")&amp;YEAR($D18)&amp;"'!$C$14:$L$14"),0),parametros!$B$15:$C$24,2,0)&amp;VLOOKUP($C$14,parametros!$B$6:$D$14,3,0)-1+MATCH($G$14,parametros!$E$6:$E$10,0)),"")</f>
        <v/>
      </c>
      <c r="O18" s="27" t="str">
        <f ca="1">IFERROR(INDIRECT("'"&amp;TEXT($D18,"mmm")&amp;YEAR($D18)&amp;"'!"&amp;VLOOKUP(MATCH(O$15,INDIRECT("'"&amp;TEXT($D18,"mmm")&amp;YEAR($D18)&amp;"'!$C$14:$L$14"),0),parametros!$B$15:$C$24,2,0)&amp;VLOOKUP($C$14,parametros!$B$6:$D$14,3,0)-1+MATCH($G$14,parametros!$E$6:$E$10,0)),"")</f>
        <v/>
      </c>
      <c r="P18" s="27" t="str">
        <f ca="1">IFERROR(INDIRECT("'"&amp;TEXT($D18,"mmm")&amp;YEAR($D18)&amp;"'!"&amp;VLOOKUP(MATCH(P$15,INDIRECT("'"&amp;TEXT($D18,"mmm")&amp;YEAR($D18)&amp;"'!$C$14:$L$14"),0),parametros!$B$15:$C$24,2,0)&amp;VLOOKUP($C$14,parametros!$B$6:$D$14,3,0)-1+MATCH($G$14,parametros!$E$6:$E$10,0)),"")</f>
        <v/>
      </c>
      <c r="Q18" s="27" t="str">
        <f ca="1">IFERROR(INDIRECT("'"&amp;TEXT($D18,"mmm")&amp;YEAR($D18)&amp;"'!"&amp;VLOOKUP(MATCH(Q$15,INDIRECT("'"&amp;TEXT($D18,"mmm")&amp;YEAR($D18)&amp;"'!$C$14:$L$14"),0),parametros!$B$15:$C$24,2,0)&amp;VLOOKUP($C$14,parametros!$B$6:$D$14,3,0)-1+MATCH($G$14,parametros!$E$6:$E$10,0)),"")</f>
        <v/>
      </c>
      <c r="R18" s="27" t="str">
        <f ca="1">IFERROR(INDIRECT("'"&amp;TEXT($D18,"mmm")&amp;YEAR($D18)&amp;"'!"&amp;VLOOKUP(MATCH(R$15,INDIRECT("'"&amp;TEXT($D18,"mmm")&amp;YEAR($D18)&amp;"'!$C$14:$L$14"),0),parametros!$B$15:$C$24,2,0)&amp;VLOOKUP($C$14,parametros!$B$6:$D$14,3,0)-1+MATCH($G$14,parametros!$E$6:$E$10,0)),"")</f>
        <v/>
      </c>
      <c r="S18" s="27" t="str">
        <f ca="1">IFERROR(INDIRECT("'"&amp;TEXT($D18,"mmm")&amp;YEAR($D18)&amp;"'!"&amp;VLOOKUP(MATCH(S$15,INDIRECT("'"&amp;TEXT($D18,"mmm")&amp;YEAR($D18)&amp;"'!$C$14:$L$14"),0),parametros!$B$15:$C$24,2,0)&amp;VLOOKUP($C$14,parametros!$B$6:$D$14,3,0)-1+MATCH($G$14,parametros!$E$6:$E$10,0)),"")</f>
        <v/>
      </c>
      <c r="T18" s="27" t="str">
        <f ca="1">IFERROR(INDIRECT("'"&amp;TEXT($D18,"mmm")&amp;YEAR($D18)&amp;"'!"&amp;VLOOKUP(MATCH(T$15,INDIRECT("'"&amp;TEXT($D18,"mmm")&amp;YEAR($D18)&amp;"'!$C$14:$L$14"),0),parametros!$B$15:$C$24,2,0)&amp;VLOOKUP($C$14,parametros!$B$6:$D$14,3,0)-1+MATCH($G$14,parametros!$E$6:$E$10,0)),"")</f>
        <v/>
      </c>
    </row>
    <row r="19" spans="3:20" ht="15.75" thickBot="1" x14ac:dyDescent="0.3">
      <c r="C19" s="72"/>
      <c r="D19" s="25">
        <f t="shared" si="12"/>
        <v>46266</v>
      </c>
      <c r="E19" s="26" t="str">
        <f ca="1">IFERROR(INDIRECT("'"&amp;TEXT($D19,"mmm")&amp;YEAR($D19)&amp;"'!"&amp;VLOOKUP(MATCH(E$15,INDIRECT("'"&amp;TEXT($D19,"mmm")&amp;YEAR($D19)&amp;"'!$C$14:$L$14"),0),parametros!$B$15:$C$24,2,0)&amp;VLOOKUP($C$14,parametros!$B$6:$D$14,3,0)-1+MATCH($G$14,parametros!$E$6:$E$10,0)),"")</f>
        <v/>
      </c>
      <c r="F19" s="27" t="str">
        <f ca="1">IFERROR(INDIRECT("'"&amp;TEXT($D19,"mmm")&amp;YEAR($D19)&amp;"'!"&amp;VLOOKUP(MATCH(F$15,INDIRECT("'"&amp;TEXT($D19,"mmm")&amp;YEAR($D19)&amp;"'!$C$14:$L$14"),0),parametros!$B$15:$C$24,2,0)&amp;VLOOKUP($C$14,parametros!$B$6:$D$14,3,0)-1+MATCH($G$14,parametros!$E$6:$E$10,0)),"")</f>
        <v/>
      </c>
      <c r="G19" s="27" t="str">
        <f ca="1">IFERROR(INDIRECT("'"&amp;TEXT($D19,"mmm")&amp;YEAR($D19)&amp;"'!"&amp;VLOOKUP(MATCH(G$15,INDIRECT("'"&amp;TEXT($D19,"mmm")&amp;YEAR($D19)&amp;"'!$C$14:$L$14"),0),parametros!$B$15:$C$24,2,0)&amp;VLOOKUP($C$14,parametros!$B$6:$D$14,3,0)-1+MATCH($G$14,parametros!$E$6:$E$10,0)),"")</f>
        <v/>
      </c>
      <c r="H19" s="27" t="str">
        <f ca="1">IFERROR(INDIRECT("'"&amp;TEXT($D19,"mmm")&amp;YEAR($D19)&amp;"'!"&amp;VLOOKUP(MATCH(H$15,INDIRECT("'"&amp;TEXT($D19,"mmm")&amp;YEAR($D19)&amp;"'!$C$14:$L$14"),0),parametros!$B$15:$C$24,2,0)&amp;VLOOKUP($C$14,parametros!$B$6:$D$14,3,0)-1+MATCH($G$14,parametros!$E$6:$E$10,0)),"")</f>
        <v/>
      </c>
      <c r="I19" s="27" t="str">
        <f ca="1">IFERROR(INDIRECT("'"&amp;TEXT($D19,"mmm")&amp;YEAR($D19)&amp;"'!"&amp;VLOOKUP(MATCH(I$15,INDIRECT("'"&amp;TEXT($D19,"mmm")&amp;YEAR($D19)&amp;"'!$C$14:$L$14"),0),parametros!$B$15:$C$24,2,0)&amp;VLOOKUP($C$14,parametros!$B$6:$D$14,3,0)-1+MATCH($G$14,parametros!$E$6:$E$10,0)),"")</f>
        <v/>
      </c>
      <c r="J19" s="27" t="str">
        <f ca="1">IFERROR(INDIRECT("'"&amp;TEXT($D19,"mmm")&amp;YEAR($D19)&amp;"'!"&amp;VLOOKUP(MATCH(J$15,INDIRECT("'"&amp;TEXT($D19,"mmm")&amp;YEAR($D19)&amp;"'!$C$14:$L$14"),0),parametros!$B$15:$C$24,2,0)&amp;VLOOKUP($C$14,parametros!$B$6:$D$14,3,0)-1+MATCH($G$14,parametros!$E$6:$E$10,0)),"")</f>
        <v/>
      </c>
      <c r="K19" s="27" t="str">
        <f ca="1">IFERROR(INDIRECT("'"&amp;TEXT($D19,"mmm")&amp;YEAR($D19)&amp;"'!"&amp;VLOOKUP(MATCH(K$15,INDIRECT("'"&amp;TEXT($D19,"mmm")&amp;YEAR($D19)&amp;"'!$C$14:$L$14"),0),parametros!$B$15:$C$24,2,0)&amp;VLOOKUP($C$14,parametros!$B$6:$D$14,3,0)-1+MATCH($G$14,parametros!$E$6:$E$10,0)),"")</f>
        <v/>
      </c>
      <c r="L19" s="27" t="str">
        <f ca="1">IFERROR(INDIRECT("'"&amp;TEXT($D19,"mmm")&amp;YEAR($D19)&amp;"'!"&amp;VLOOKUP(MATCH(L$15,INDIRECT("'"&amp;TEXT($D19,"mmm")&amp;YEAR($D19)&amp;"'!$C$14:$L$14"),0),parametros!$B$15:$C$24,2,0)&amp;VLOOKUP($C$14,parametros!$B$6:$D$14,3,0)-1+MATCH($G$14,parametros!$E$6:$E$10,0)),"")</f>
        <v/>
      </c>
      <c r="M19" s="27" t="str">
        <f ca="1">IFERROR(INDIRECT("'"&amp;TEXT($D19,"mmm")&amp;YEAR($D19)&amp;"'!"&amp;VLOOKUP(MATCH(M$15,INDIRECT("'"&amp;TEXT($D19,"mmm")&amp;YEAR($D19)&amp;"'!$C$14:$L$14"),0),parametros!$B$15:$C$24,2,0)&amp;VLOOKUP($C$14,parametros!$B$6:$D$14,3,0)-1+MATCH($G$14,parametros!$E$6:$E$10,0)),"")</f>
        <v/>
      </c>
      <c r="N19" s="27" t="str">
        <f ca="1">IFERROR(INDIRECT("'"&amp;TEXT($D19,"mmm")&amp;YEAR($D19)&amp;"'!"&amp;VLOOKUP(MATCH(N$15,INDIRECT("'"&amp;TEXT($D19,"mmm")&amp;YEAR($D19)&amp;"'!$C$14:$L$14"),0),parametros!$B$15:$C$24,2,0)&amp;VLOOKUP($C$14,parametros!$B$6:$D$14,3,0)-1+MATCH($G$14,parametros!$E$6:$E$10,0)),"")</f>
        <v/>
      </c>
      <c r="O19" s="27" t="str">
        <f ca="1">IFERROR(INDIRECT("'"&amp;TEXT($D19,"mmm")&amp;YEAR($D19)&amp;"'!"&amp;VLOOKUP(MATCH(O$15,INDIRECT("'"&amp;TEXT($D19,"mmm")&amp;YEAR($D19)&amp;"'!$C$14:$L$14"),0),parametros!$B$15:$C$24,2,0)&amp;VLOOKUP($C$14,parametros!$B$6:$D$14,3,0)-1+MATCH($G$14,parametros!$E$6:$E$10,0)),"")</f>
        <v/>
      </c>
      <c r="P19" s="27" t="str">
        <f ca="1">IFERROR(INDIRECT("'"&amp;TEXT($D19,"mmm")&amp;YEAR($D19)&amp;"'!"&amp;VLOOKUP(MATCH(P$15,INDIRECT("'"&amp;TEXT($D19,"mmm")&amp;YEAR($D19)&amp;"'!$C$14:$L$14"),0),parametros!$B$15:$C$24,2,0)&amp;VLOOKUP($C$14,parametros!$B$6:$D$14,3,0)-1+MATCH($G$14,parametros!$E$6:$E$10,0)),"")</f>
        <v/>
      </c>
      <c r="Q19" s="27" t="str">
        <f ca="1">IFERROR(INDIRECT("'"&amp;TEXT($D19,"mmm")&amp;YEAR($D19)&amp;"'!"&amp;VLOOKUP(MATCH(Q$15,INDIRECT("'"&amp;TEXT($D19,"mmm")&amp;YEAR($D19)&amp;"'!$C$14:$L$14"),0),parametros!$B$15:$C$24,2,0)&amp;VLOOKUP($C$14,parametros!$B$6:$D$14,3,0)-1+MATCH($G$14,parametros!$E$6:$E$10,0)),"")</f>
        <v/>
      </c>
      <c r="R19" s="27" t="str">
        <f ca="1">IFERROR(INDIRECT("'"&amp;TEXT($D19,"mmm")&amp;YEAR($D19)&amp;"'!"&amp;VLOOKUP(MATCH(R$15,INDIRECT("'"&amp;TEXT($D19,"mmm")&amp;YEAR($D19)&amp;"'!$C$14:$L$14"),0),parametros!$B$15:$C$24,2,0)&amp;VLOOKUP($C$14,parametros!$B$6:$D$14,3,0)-1+MATCH($G$14,parametros!$E$6:$E$10,0)),"")</f>
        <v/>
      </c>
      <c r="S19" s="27" t="str">
        <f ca="1">IFERROR(INDIRECT("'"&amp;TEXT($D19,"mmm")&amp;YEAR($D19)&amp;"'!"&amp;VLOOKUP(MATCH(S$15,INDIRECT("'"&amp;TEXT($D19,"mmm")&amp;YEAR($D19)&amp;"'!$C$14:$L$14"),0),parametros!$B$15:$C$24,2,0)&amp;VLOOKUP($C$14,parametros!$B$6:$D$14,3,0)-1+MATCH($G$14,parametros!$E$6:$E$10,0)),"")</f>
        <v/>
      </c>
      <c r="T19" s="27" t="str">
        <f ca="1">IFERROR(INDIRECT("'"&amp;TEXT($D19,"mmm")&amp;YEAR($D19)&amp;"'!"&amp;VLOOKUP(MATCH(T$15,INDIRECT("'"&amp;TEXT($D19,"mmm")&amp;YEAR($D19)&amp;"'!$C$14:$L$14"),0),parametros!$B$15:$C$24,2,0)&amp;VLOOKUP($C$14,parametros!$B$6:$D$14,3,0)-1+MATCH($G$14,parametros!$E$6:$E$10,0)),"")</f>
        <v/>
      </c>
    </row>
    <row r="20" spans="3:20" ht="15.75" thickBot="1" x14ac:dyDescent="0.3">
      <c r="C20" s="72"/>
      <c r="D20" s="25">
        <f t="shared" si="12"/>
        <v>46296</v>
      </c>
      <c r="E20" s="26" t="str">
        <f ca="1">IFERROR(INDIRECT("'"&amp;TEXT($D20,"mmm")&amp;YEAR($D20)&amp;"'!"&amp;VLOOKUP(MATCH(E$15,INDIRECT("'"&amp;TEXT($D20,"mmm")&amp;YEAR($D20)&amp;"'!$C$14:$L$14"),0),parametros!$B$15:$C$24,2,0)&amp;VLOOKUP($C$14,parametros!$B$6:$D$14,3,0)-1+MATCH($G$14,parametros!$E$6:$E$10,0)),"")</f>
        <v/>
      </c>
      <c r="F20" s="27" t="str">
        <f ca="1">IFERROR(INDIRECT("'"&amp;TEXT($D20,"mmm")&amp;YEAR($D20)&amp;"'!"&amp;VLOOKUP(MATCH(F$15,INDIRECT("'"&amp;TEXT($D20,"mmm")&amp;YEAR($D20)&amp;"'!$C$14:$L$14"),0),parametros!$B$15:$C$24,2,0)&amp;VLOOKUP($C$14,parametros!$B$6:$D$14,3,0)-1+MATCH($G$14,parametros!$E$6:$E$10,0)),"")</f>
        <v/>
      </c>
      <c r="G20" s="27" t="str">
        <f ca="1">IFERROR(INDIRECT("'"&amp;TEXT($D20,"mmm")&amp;YEAR($D20)&amp;"'!"&amp;VLOOKUP(MATCH(G$15,INDIRECT("'"&amp;TEXT($D20,"mmm")&amp;YEAR($D20)&amp;"'!$C$14:$L$14"),0),parametros!$B$15:$C$24,2,0)&amp;VLOOKUP($C$14,parametros!$B$6:$D$14,3,0)-1+MATCH($G$14,parametros!$E$6:$E$10,0)),"")</f>
        <v/>
      </c>
      <c r="H20" s="27" t="str">
        <f ca="1">IFERROR(INDIRECT("'"&amp;TEXT($D20,"mmm")&amp;YEAR($D20)&amp;"'!"&amp;VLOOKUP(MATCH(H$15,INDIRECT("'"&amp;TEXT($D20,"mmm")&amp;YEAR($D20)&amp;"'!$C$14:$L$14"),0),parametros!$B$15:$C$24,2,0)&amp;VLOOKUP($C$14,parametros!$B$6:$D$14,3,0)-1+MATCH($G$14,parametros!$E$6:$E$10,0)),"")</f>
        <v/>
      </c>
      <c r="I20" s="27" t="str">
        <f ca="1">IFERROR(INDIRECT("'"&amp;TEXT($D20,"mmm")&amp;YEAR($D20)&amp;"'!"&amp;VLOOKUP(MATCH(I$15,INDIRECT("'"&amp;TEXT($D20,"mmm")&amp;YEAR($D20)&amp;"'!$C$14:$L$14"),0),parametros!$B$15:$C$24,2,0)&amp;VLOOKUP($C$14,parametros!$B$6:$D$14,3,0)-1+MATCH($G$14,parametros!$E$6:$E$10,0)),"")</f>
        <v/>
      </c>
      <c r="J20" s="27" t="str">
        <f ca="1">IFERROR(INDIRECT("'"&amp;TEXT($D20,"mmm")&amp;YEAR($D20)&amp;"'!"&amp;VLOOKUP(MATCH(J$15,INDIRECT("'"&amp;TEXT($D20,"mmm")&amp;YEAR($D20)&amp;"'!$C$14:$L$14"),0),parametros!$B$15:$C$24,2,0)&amp;VLOOKUP($C$14,parametros!$B$6:$D$14,3,0)-1+MATCH($G$14,parametros!$E$6:$E$10,0)),"")</f>
        <v/>
      </c>
      <c r="K20" s="27" t="str">
        <f ca="1">IFERROR(INDIRECT("'"&amp;TEXT($D20,"mmm")&amp;YEAR($D20)&amp;"'!"&amp;VLOOKUP(MATCH(K$15,INDIRECT("'"&amp;TEXT($D20,"mmm")&amp;YEAR($D20)&amp;"'!$C$14:$L$14"),0),parametros!$B$15:$C$24,2,0)&amp;VLOOKUP($C$14,parametros!$B$6:$D$14,3,0)-1+MATCH($G$14,parametros!$E$6:$E$10,0)),"")</f>
        <v/>
      </c>
      <c r="L20" s="27" t="str">
        <f ca="1">IFERROR(INDIRECT("'"&amp;TEXT($D20,"mmm")&amp;YEAR($D20)&amp;"'!"&amp;VLOOKUP(MATCH(L$15,INDIRECT("'"&amp;TEXT($D20,"mmm")&amp;YEAR($D20)&amp;"'!$C$14:$L$14"),0),parametros!$B$15:$C$24,2,0)&amp;VLOOKUP($C$14,parametros!$B$6:$D$14,3,0)-1+MATCH($G$14,parametros!$E$6:$E$10,0)),"")</f>
        <v/>
      </c>
      <c r="M20" s="27" t="str">
        <f ca="1">IFERROR(INDIRECT("'"&amp;TEXT($D20,"mmm")&amp;YEAR($D20)&amp;"'!"&amp;VLOOKUP(MATCH(M$15,INDIRECT("'"&amp;TEXT($D20,"mmm")&amp;YEAR($D20)&amp;"'!$C$14:$L$14"),0),parametros!$B$15:$C$24,2,0)&amp;VLOOKUP($C$14,parametros!$B$6:$D$14,3,0)-1+MATCH($G$14,parametros!$E$6:$E$10,0)),"")</f>
        <v/>
      </c>
      <c r="N20" s="27" t="str">
        <f ca="1">IFERROR(INDIRECT("'"&amp;TEXT($D20,"mmm")&amp;YEAR($D20)&amp;"'!"&amp;VLOOKUP(MATCH(N$15,INDIRECT("'"&amp;TEXT($D20,"mmm")&amp;YEAR($D20)&amp;"'!$C$14:$L$14"),0),parametros!$B$15:$C$24,2,0)&amp;VLOOKUP($C$14,parametros!$B$6:$D$14,3,0)-1+MATCH($G$14,parametros!$E$6:$E$10,0)),"")</f>
        <v/>
      </c>
      <c r="O20" s="27" t="str">
        <f ca="1">IFERROR(INDIRECT("'"&amp;TEXT($D20,"mmm")&amp;YEAR($D20)&amp;"'!"&amp;VLOOKUP(MATCH(O$15,INDIRECT("'"&amp;TEXT($D20,"mmm")&amp;YEAR($D20)&amp;"'!$C$14:$L$14"),0),parametros!$B$15:$C$24,2,0)&amp;VLOOKUP($C$14,parametros!$B$6:$D$14,3,0)-1+MATCH($G$14,parametros!$E$6:$E$10,0)),"")</f>
        <v/>
      </c>
      <c r="P20" s="27" t="str">
        <f ca="1">IFERROR(INDIRECT("'"&amp;TEXT($D20,"mmm")&amp;YEAR($D20)&amp;"'!"&amp;VLOOKUP(MATCH(P$15,INDIRECT("'"&amp;TEXT($D20,"mmm")&amp;YEAR($D20)&amp;"'!$C$14:$L$14"),0),parametros!$B$15:$C$24,2,0)&amp;VLOOKUP($C$14,parametros!$B$6:$D$14,3,0)-1+MATCH($G$14,parametros!$E$6:$E$10,0)),"")</f>
        <v/>
      </c>
      <c r="Q20" s="27" t="str">
        <f ca="1">IFERROR(INDIRECT("'"&amp;TEXT($D20,"mmm")&amp;YEAR($D20)&amp;"'!"&amp;VLOOKUP(MATCH(Q$15,INDIRECT("'"&amp;TEXT($D20,"mmm")&amp;YEAR($D20)&amp;"'!$C$14:$L$14"),0),parametros!$B$15:$C$24,2,0)&amp;VLOOKUP($C$14,parametros!$B$6:$D$14,3,0)-1+MATCH($G$14,parametros!$E$6:$E$10,0)),"")</f>
        <v/>
      </c>
      <c r="R20" s="27" t="str">
        <f ca="1">IFERROR(INDIRECT("'"&amp;TEXT($D20,"mmm")&amp;YEAR($D20)&amp;"'!"&amp;VLOOKUP(MATCH(R$15,INDIRECT("'"&amp;TEXT($D20,"mmm")&amp;YEAR($D20)&amp;"'!$C$14:$L$14"),0),parametros!$B$15:$C$24,2,0)&amp;VLOOKUP($C$14,parametros!$B$6:$D$14,3,0)-1+MATCH($G$14,parametros!$E$6:$E$10,0)),"")</f>
        <v/>
      </c>
      <c r="S20" s="27" t="str">
        <f ca="1">IFERROR(INDIRECT("'"&amp;TEXT($D20,"mmm")&amp;YEAR($D20)&amp;"'!"&amp;VLOOKUP(MATCH(S$15,INDIRECT("'"&amp;TEXT($D20,"mmm")&amp;YEAR($D20)&amp;"'!$C$14:$L$14"),0),parametros!$B$15:$C$24,2,0)&amp;VLOOKUP($C$14,parametros!$B$6:$D$14,3,0)-1+MATCH($G$14,parametros!$E$6:$E$10,0)),"")</f>
        <v/>
      </c>
      <c r="T20" s="27" t="str">
        <f ca="1">IFERROR(INDIRECT("'"&amp;TEXT($D20,"mmm")&amp;YEAR($D20)&amp;"'!"&amp;VLOOKUP(MATCH(T$15,INDIRECT("'"&amp;TEXT($D20,"mmm")&amp;YEAR($D20)&amp;"'!$C$14:$L$14"),0),parametros!$B$15:$C$24,2,0)&amp;VLOOKUP($C$14,parametros!$B$6:$D$14,3,0)-1+MATCH($G$14,parametros!$E$6:$E$10,0)),"")</f>
        <v/>
      </c>
    </row>
    <row r="21" spans="3:20" ht="15.75" thickBot="1" x14ac:dyDescent="0.3">
      <c r="C21" s="72"/>
      <c r="D21" s="25">
        <f t="shared" si="12"/>
        <v>46327</v>
      </c>
      <c r="E21" s="26" t="str">
        <f ca="1">IFERROR(INDIRECT("'"&amp;TEXT($D21,"mmm")&amp;YEAR($D21)&amp;"'!"&amp;VLOOKUP(MATCH(E$15,INDIRECT("'"&amp;TEXT($D21,"mmm")&amp;YEAR($D21)&amp;"'!$C$14:$L$14"),0),parametros!$B$15:$C$24,2,0)&amp;VLOOKUP($C$14,parametros!$B$6:$D$14,3,0)-1+MATCH($G$14,parametros!$E$6:$E$10,0)),"")</f>
        <v/>
      </c>
      <c r="F21" s="27" t="str">
        <f ca="1">IFERROR(INDIRECT("'"&amp;TEXT($D21,"mmm")&amp;YEAR($D21)&amp;"'!"&amp;VLOOKUP(MATCH(F$15,INDIRECT("'"&amp;TEXT($D21,"mmm")&amp;YEAR($D21)&amp;"'!$C$14:$L$14"),0),parametros!$B$15:$C$24,2,0)&amp;VLOOKUP($C$14,parametros!$B$6:$D$14,3,0)-1+MATCH($G$14,parametros!$E$6:$E$10,0)),"")</f>
        <v/>
      </c>
      <c r="G21" s="27" t="str">
        <f ca="1">IFERROR(INDIRECT("'"&amp;TEXT($D21,"mmm")&amp;YEAR($D21)&amp;"'!"&amp;VLOOKUP(MATCH(G$15,INDIRECT("'"&amp;TEXT($D21,"mmm")&amp;YEAR($D21)&amp;"'!$C$14:$L$14"),0),parametros!$B$15:$C$24,2,0)&amp;VLOOKUP($C$14,parametros!$B$6:$D$14,3,0)-1+MATCH($G$14,parametros!$E$6:$E$10,0)),"")</f>
        <v/>
      </c>
      <c r="H21" s="27" t="str">
        <f ca="1">IFERROR(INDIRECT("'"&amp;TEXT($D21,"mmm")&amp;YEAR($D21)&amp;"'!"&amp;VLOOKUP(MATCH(H$15,INDIRECT("'"&amp;TEXT($D21,"mmm")&amp;YEAR($D21)&amp;"'!$C$14:$L$14"),0),parametros!$B$15:$C$24,2,0)&amp;VLOOKUP($C$14,parametros!$B$6:$D$14,3,0)-1+MATCH($G$14,parametros!$E$6:$E$10,0)),"")</f>
        <v/>
      </c>
      <c r="I21" s="27" t="str">
        <f ca="1">IFERROR(INDIRECT("'"&amp;TEXT($D21,"mmm")&amp;YEAR($D21)&amp;"'!"&amp;VLOOKUP(MATCH(I$15,INDIRECT("'"&amp;TEXT($D21,"mmm")&amp;YEAR($D21)&amp;"'!$C$14:$L$14"),0),parametros!$B$15:$C$24,2,0)&amp;VLOOKUP($C$14,parametros!$B$6:$D$14,3,0)-1+MATCH($G$14,parametros!$E$6:$E$10,0)),"")</f>
        <v/>
      </c>
      <c r="J21" s="27" t="str">
        <f ca="1">IFERROR(INDIRECT("'"&amp;TEXT($D21,"mmm")&amp;YEAR($D21)&amp;"'!"&amp;VLOOKUP(MATCH(J$15,INDIRECT("'"&amp;TEXT($D21,"mmm")&amp;YEAR($D21)&amp;"'!$C$14:$L$14"),0),parametros!$B$15:$C$24,2,0)&amp;VLOOKUP($C$14,parametros!$B$6:$D$14,3,0)-1+MATCH($G$14,parametros!$E$6:$E$10,0)),"")</f>
        <v/>
      </c>
      <c r="K21" s="27" t="str">
        <f ca="1">IFERROR(INDIRECT("'"&amp;TEXT($D21,"mmm")&amp;YEAR($D21)&amp;"'!"&amp;VLOOKUP(MATCH(K$15,INDIRECT("'"&amp;TEXT($D21,"mmm")&amp;YEAR($D21)&amp;"'!$C$14:$L$14"),0),parametros!$B$15:$C$24,2,0)&amp;VLOOKUP($C$14,parametros!$B$6:$D$14,3,0)-1+MATCH($G$14,parametros!$E$6:$E$10,0)),"")</f>
        <v/>
      </c>
      <c r="L21" s="27" t="str">
        <f ca="1">IFERROR(INDIRECT("'"&amp;TEXT($D21,"mmm")&amp;YEAR($D21)&amp;"'!"&amp;VLOOKUP(MATCH(L$15,INDIRECT("'"&amp;TEXT($D21,"mmm")&amp;YEAR($D21)&amp;"'!$C$14:$L$14"),0),parametros!$B$15:$C$24,2,0)&amp;VLOOKUP($C$14,parametros!$B$6:$D$14,3,0)-1+MATCH($G$14,parametros!$E$6:$E$10,0)),"")</f>
        <v/>
      </c>
      <c r="M21" s="27" t="str">
        <f ca="1">IFERROR(INDIRECT("'"&amp;TEXT($D21,"mmm")&amp;YEAR($D21)&amp;"'!"&amp;VLOOKUP(MATCH(M$15,INDIRECT("'"&amp;TEXT($D21,"mmm")&amp;YEAR($D21)&amp;"'!$C$14:$L$14"),0),parametros!$B$15:$C$24,2,0)&amp;VLOOKUP($C$14,parametros!$B$6:$D$14,3,0)-1+MATCH($G$14,parametros!$E$6:$E$10,0)),"")</f>
        <v/>
      </c>
      <c r="N21" s="27" t="str">
        <f ca="1">IFERROR(INDIRECT("'"&amp;TEXT($D21,"mmm")&amp;YEAR($D21)&amp;"'!"&amp;VLOOKUP(MATCH(N$15,INDIRECT("'"&amp;TEXT($D21,"mmm")&amp;YEAR($D21)&amp;"'!$C$14:$L$14"),0),parametros!$B$15:$C$24,2,0)&amp;VLOOKUP($C$14,parametros!$B$6:$D$14,3,0)-1+MATCH($G$14,parametros!$E$6:$E$10,0)),"")</f>
        <v/>
      </c>
      <c r="O21" s="27" t="str">
        <f ca="1">IFERROR(INDIRECT("'"&amp;TEXT($D21,"mmm")&amp;YEAR($D21)&amp;"'!"&amp;VLOOKUP(MATCH(O$15,INDIRECT("'"&amp;TEXT($D21,"mmm")&amp;YEAR($D21)&amp;"'!$C$14:$L$14"),0),parametros!$B$15:$C$24,2,0)&amp;VLOOKUP($C$14,parametros!$B$6:$D$14,3,0)-1+MATCH($G$14,parametros!$E$6:$E$10,0)),"")</f>
        <v/>
      </c>
      <c r="P21" s="27" t="str">
        <f ca="1">IFERROR(INDIRECT("'"&amp;TEXT($D21,"mmm")&amp;YEAR($D21)&amp;"'!"&amp;VLOOKUP(MATCH(P$15,INDIRECT("'"&amp;TEXT($D21,"mmm")&amp;YEAR($D21)&amp;"'!$C$14:$L$14"),0),parametros!$B$15:$C$24,2,0)&amp;VLOOKUP($C$14,parametros!$B$6:$D$14,3,0)-1+MATCH($G$14,parametros!$E$6:$E$10,0)),"")</f>
        <v/>
      </c>
      <c r="Q21" s="27" t="str">
        <f ca="1">IFERROR(INDIRECT("'"&amp;TEXT($D21,"mmm")&amp;YEAR($D21)&amp;"'!"&amp;VLOOKUP(MATCH(Q$15,INDIRECT("'"&amp;TEXT($D21,"mmm")&amp;YEAR($D21)&amp;"'!$C$14:$L$14"),0),parametros!$B$15:$C$24,2,0)&amp;VLOOKUP($C$14,parametros!$B$6:$D$14,3,0)-1+MATCH($G$14,parametros!$E$6:$E$10,0)),"")</f>
        <v/>
      </c>
      <c r="R21" s="27" t="str">
        <f ca="1">IFERROR(INDIRECT("'"&amp;TEXT($D21,"mmm")&amp;YEAR($D21)&amp;"'!"&amp;VLOOKUP(MATCH(R$15,INDIRECT("'"&amp;TEXT($D21,"mmm")&amp;YEAR($D21)&amp;"'!$C$14:$L$14"),0),parametros!$B$15:$C$24,2,0)&amp;VLOOKUP($C$14,parametros!$B$6:$D$14,3,0)-1+MATCH($G$14,parametros!$E$6:$E$10,0)),"")</f>
        <v/>
      </c>
      <c r="S21" s="27" t="str">
        <f ca="1">IFERROR(INDIRECT("'"&amp;TEXT($D21,"mmm")&amp;YEAR($D21)&amp;"'!"&amp;VLOOKUP(MATCH(S$15,INDIRECT("'"&amp;TEXT($D21,"mmm")&amp;YEAR($D21)&amp;"'!$C$14:$L$14"),0),parametros!$B$15:$C$24,2,0)&amp;VLOOKUP($C$14,parametros!$B$6:$D$14,3,0)-1+MATCH($G$14,parametros!$E$6:$E$10,0)),"")</f>
        <v/>
      </c>
      <c r="T21" s="27" t="str">
        <f ca="1">IFERROR(INDIRECT("'"&amp;TEXT($D21,"mmm")&amp;YEAR($D21)&amp;"'!"&amp;VLOOKUP(MATCH(T$15,INDIRECT("'"&amp;TEXT($D21,"mmm")&amp;YEAR($D21)&amp;"'!$C$14:$L$14"),0),parametros!$B$15:$C$24,2,0)&amp;VLOOKUP($C$14,parametros!$B$6:$D$14,3,0)-1+MATCH($G$14,parametros!$E$6:$E$10,0)),"")</f>
        <v/>
      </c>
    </row>
    <row r="22" spans="3:20" ht="15.75" thickBot="1" x14ac:dyDescent="0.3">
      <c r="C22" s="73"/>
      <c r="D22" s="25">
        <f t="shared" si="12"/>
        <v>46357</v>
      </c>
      <c r="E22" s="26" t="str">
        <f ca="1">IFERROR(INDIRECT("'"&amp;TEXT($D22,"mmm")&amp;YEAR($D22)&amp;"'!"&amp;VLOOKUP(MATCH(E$15,INDIRECT("'"&amp;TEXT($D22,"mmm")&amp;YEAR($D22)&amp;"'!$C$14:$L$14"),0),parametros!$B$15:$C$24,2,0)&amp;VLOOKUP($C$14,parametros!$B$6:$D$14,3,0)-1+MATCH($G$14,parametros!$E$6:$E$10,0)),"")</f>
        <v/>
      </c>
      <c r="F22" s="27" t="str">
        <f ca="1">IFERROR(INDIRECT("'"&amp;TEXT($D22,"mmm")&amp;YEAR($D22)&amp;"'!"&amp;VLOOKUP(MATCH(F$15,INDIRECT("'"&amp;TEXT($D22,"mmm")&amp;YEAR($D22)&amp;"'!$C$14:$L$14"),0),parametros!$B$15:$C$24,2,0)&amp;VLOOKUP($C$14,parametros!$B$6:$D$14,3,0)-1+MATCH($G$14,parametros!$E$6:$E$10,0)),"")</f>
        <v/>
      </c>
      <c r="G22" s="27" t="str">
        <f ca="1">IFERROR(INDIRECT("'"&amp;TEXT($D22,"mmm")&amp;YEAR($D22)&amp;"'!"&amp;VLOOKUP(MATCH(G$15,INDIRECT("'"&amp;TEXT($D22,"mmm")&amp;YEAR($D22)&amp;"'!$C$14:$L$14"),0),parametros!$B$15:$C$24,2,0)&amp;VLOOKUP($C$14,parametros!$B$6:$D$14,3,0)-1+MATCH($G$14,parametros!$E$6:$E$10,0)),"")</f>
        <v/>
      </c>
      <c r="H22" s="27" t="str">
        <f ca="1">IFERROR(INDIRECT("'"&amp;TEXT($D22,"mmm")&amp;YEAR($D22)&amp;"'!"&amp;VLOOKUP(MATCH(H$15,INDIRECT("'"&amp;TEXT($D22,"mmm")&amp;YEAR($D22)&amp;"'!$C$14:$L$14"),0),parametros!$B$15:$C$24,2,0)&amp;VLOOKUP($C$14,parametros!$B$6:$D$14,3,0)-1+MATCH($G$14,parametros!$E$6:$E$10,0)),"")</f>
        <v/>
      </c>
      <c r="I22" s="27" t="str">
        <f ca="1">IFERROR(INDIRECT("'"&amp;TEXT($D22,"mmm")&amp;YEAR($D22)&amp;"'!"&amp;VLOOKUP(MATCH(I$15,INDIRECT("'"&amp;TEXT($D22,"mmm")&amp;YEAR($D22)&amp;"'!$C$14:$L$14"),0),parametros!$B$15:$C$24,2,0)&amp;VLOOKUP($C$14,parametros!$B$6:$D$14,3,0)-1+MATCH($G$14,parametros!$E$6:$E$10,0)),"")</f>
        <v/>
      </c>
      <c r="J22" s="27" t="str">
        <f ca="1">IFERROR(INDIRECT("'"&amp;TEXT($D22,"mmm")&amp;YEAR($D22)&amp;"'!"&amp;VLOOKUP(MATCH(J$15,INDIRECT("'"&amp;TEXT($D22,"mmm")&amp;YEAR($D22)&amp;"'!$C$14:$L$14"),0),parametros!$B$15:$C$24,2,0)&amp;VLOOKUP($C$14,parametros!$B$6:$D$14,3,0)-1+MATCH($G$14,parametros!$E$6:$E$10,0)),"")</f>
        <v/>
      </c>
      <c r="K22" s="27" t="str">
        <f ca="1">IFERROR(INDIRECT("'"&amp;TEXT($D22,"mmm")&amp;YEAR($D22)&amp;"'!"&amp;VLOOKUP(MATCH(K$15,INDIRECT("'"&amp;TEXT($D22,"mmm")&amp;YEAR($D22)&amp;"'!$C$14:$L$14"),0),parametros!$B$15:$C$24,2,0)&amp;VLOOKUP($C$14,parametros!$B$6:$D$14,3,0)-1+MATCH($G$14,parametros!$E$6:$E$10,0)),"")</f>
        <v/>
      </c>
      <c r="L22" s="27" t="str">
        <f ca="1">IFERROR(INDIRECT("'"&amp;TEXT($D22,"mmm")&amp;YEAR($D22)&amp;"'!"&amp;VLOOKUP(MATCH(L$15,INDIRECT("'"&amp;TEXT($D22,"mmm")&amp;YEAR($D22)&amp;"'!$C$14:$L$14"),0),parametros!$B$15:$C$24,2,0)&amp;VLOOKUP($C$14,parametros!$B$6:$D$14,3,0)-1+MATCH($G$14,parametros!$E$6:$E$10,0)),"")</f>
        <v/>
      </c>
      <c r="M22" s="27" t="str">
        <f ca="1">IFERROR(INDIRECT("'"&amp;TEXT($D22,"mmm")&amp;YEAR($D22)&amp;"'!"&amp;VLOOKUP(MATCH(M$15,INDIRECT("'"&amp;TEXT($D22,"mmm")&amp;YEAR($D22)&amp;"'!$C$14:$L$14"),0),parametros!$B$15:$C$24,2,0)&amp;VLOOKUP($C$14,parametros!$B$6:$D$14,3,0)-1+MATCH($G$14,parametros!$E$6:$E$10,0)),"")</f>
        <v/>
      </c>
      <c r="N22" s="27" t="str">
        <f ca="1">IFERROR(INDIRECT("'"&amp;TEXT($D22,"mmm")&amp;YEAR($D22)&amp;"'!"&amp;VLOOKUP(MATCH(N$15,INDIRECT("'"&amp;TEXT($D22,"mmm")&amp;YEAR($D22)&amp;"'!$C$14:$L$14"),0),parametros!$B$15:$C$24,2,0)&amp;VLOOKUP($C$14,parametros!$B$6:$D$14,3,0)-1+MATCH($G$14,parametros!$E$6:$E$10,0)),"")</f>
        <v/>
      </c>
      <c r="O22" s="27" t="str">
        <f ca="1">IFERROR(INDIRECT("'"&amp;TEXT($D22,"mmm")&amp;YEAR($D22)&amp;"'!"&amp;VLOOKUP(MATCH(O$15,INDIRECT("'"&amp;TEXT($D22,"mmm")&amp;YEAR($D22)&amp;"'!$C$14:$L$14"),0),parametros!$B$15:$C$24,2,0)&amp;VLOOKUP($C$14,parametros!$B$6:$D$14,3,0)-1+MATCH($G$14,parametros!$E$6:$E$10,0)),"")</f>
        <v/>
      </c>
      <c r="P22" s="27" t="str">
        <f ca="1">IFERROR(INDIRECT("'"&amp;TEXT($D22,"mmm")&amp;YEAR($D22)&amp;"'!"&amp;VLOOKUP(MATCH(P$15,INDIRECT("'"&amp;TEXT($D22,"mmm")&amp;YEAR($D22)&amp;"'!$C$14:$L$14"),0),parametros!$B$15:$C$24,2,0)&amp;VLOOKUP($C$14,parametros!$B$6:$D$14,3,0)-1+MATCH($G$14,parametros!$E$6:$E$10,0)),"")</f>
        <v/>
      </c>
      <c r="Q22" s="27" t="str">
        <f ca="1">IFERROR(INDIRECT("'"&amp;TEXT($D22,"mmm")&amp;YEAR($D22)&amp;"'!"&amp;VLOOKUP(MATCH(Q$15,INDIRECT("'"&amp;TEXT($D22,"mmm")&amp;YEAR($D22)&amp;"'!$C$14:$L$14"),0),parametros!$B$15:$C$24,2,0)&amp;VLOOKUP($C$14,parametros!$B$6:$D$14,3,0)-1+MATCH($G$14,parametros!$E$6:$E$10,0)),"")</f>
        <v/>
      </c>
      <c r="R22" s="27" t="str">
        <f ca="1">IFERROR(INDIRECT("'"&amp;TEXT($D22,"mmm")&amp;YEAR($D22)&amp;"'!"&amp;VLOOKUP(MATCH(R$15,INDIRECT("'"&amp;TEXT($D22,"mmm")&amp;YEAR($D22)&amp;"'!$C$14:$L$14"),0),parametros!$B$15:$C$24,2,0)&amp;VLOOKUP($C$14,parametros!$B$6:$D$14,3,0)-1+MATCH($G$14,parametros!$E$6:$E$10,0)),"")</f>
        <v/>
      </c>
      <c r="S22" s="27" t="str">
        <f ca="1">IFERROR(INDIRECT("'"&amp;TEXT($D22,"mmm")&amp;YEAR($D22)&amp;"'!"&amp;VLOOKUP(MATCH(S$15,INDIRECT("'"&amp;TEXT($D22,"mmm")&amp;YEAR($D22)&amp;"'!$C$14:$L$14"),0),parametros!$B$15:$C$24,2,0)&amp;VLOOKUP($C$14,parametros!$B$6:$D$14,3,0)-1+MATCH($G$14,parametros!$E$6:$E$10,0)),"")</f>
        <v/>
      </c>
      <c r="T22" s="27" t="str">
        <f ca="1">IFERROR(INDIRECT("'"&amp;TEXT($D22,"mmm")&amp;YEAR($D22)&amp;"'!"&amp;VLOOKUP(MATCH(T$15,INDIRECT("'"&amp;TEXT($D22,"mmm")&amp;YEAR($D22)&amp;"'!$C$14:$L$14"),0),parametros!$B$15:$C$24,2,0)&amp;VLOOKUP($C$14,parametros!$B$6:$D$14,3,0)-1+MATCH($G$14,parametros!$E$6:$E$10,0)),"")</f>
        <v/>
      </c>
    </row>
    <row r="23" spans="3:20" ht="15.75" thickBot="1" x14ac:dyDescent="0.3">
      <c r="D23" s="25">
        <f t="shared" si="12"/>
        <v>46388</v>
      </c>
      <c r="E23" s="26" t="str">
        <f ca="1">IFERROR(INDIRECT("'"&amp;TEXT($D23,"mmm")&amp;YEAR($D23)&amp;"'!"&amp;VLOOKUP(MATCH(E$15,INDIRECT("'"&amp;TEXT($D23,"mmm")&amp;YEAR($D23)&amp;"'!$C$14:$L$14"),0),parametros!$B$15:$C$24,2,0)&amp;VLOOKUP($C$14,parametros!$B$6:$D$14,3,0)-1+MATCH($G$14,parametros!$E$6:$E$10,0)),"")</f>
        <v/>
      </c>
      <c r="F23" s="27" t="str">
        <f ca="1">IFERROR(INDIRECT("'"&amp;TEXT($D23,"mmm")&amp;YEAR($D23)&amp;"'!"&amp;VLOOKUP(MATCH(F$15,INDIRECT("'"&amp;TEXT($D23,"mmm")&amp;YEAR($D23)&amp;"'!$C$14:$L$14"),0),parametros!$B$15:$C$24,2,0)&amp;VLOOKUP($C$14,parametros!$B$6:$D$14,3,0)-1+MATCH($G$14,parametros!$E$6:$E$10,0)),"")</f>
        <v/>
      </c>
      <c r="G23" s="27" t="str">
        <f ca="1">IFERROR(INDIRECT("'"&amp;TEXT($D23,"mmm")&amp;YEAR($D23)&amp;"'!"&amp;VLOOKUP(MATCH(G$15,INDIRECT("'"&amp;TEXT($D23,"mmm")&amp;YEAR($D23)&amp;"'!$C$14:$L$14"),0),parametros!$B$15:$C$24,2,0)&amp;VLOOKUP($C$14,parametros!$B$6:$D$14,3,0)-1+MATCH($G$14,parametros!$E$6:$E$10,0)),"")</f>
        <v/>
      </c>
      <c r="H23" s="27" t="str">
        <f ca="1">IFERROR(INDIRECT("'"&amp;TEXT($D23,"mmm")&amp;YEAR($D23)&amp;"'!"&amp;VLOOKUP(MATCH(H$15,INDIRECT("'"&amp;TEXT($D23,"mmm")&amp;YEAR($D23)&amp;"'!$C$14:$L$14"),0),parametros!$B$15:$C$24,2,0)&amp;VLOOKUP($C$14,parametros!$B$6:$D$14,3,0)-1+MATCH($G$14,parametros!$E$6:$E$10,0)),"")</f>
        <v/>
      </c>
      <c r="I23" s="27" t="str">
        <f ca="1">IFERROR(INDIRECT("'"&amp;TEXT($D23,"mmm")&amp;YEAR($D23)&amp;"'!"&amp;VLOOKUP(MATCH(I$15,INDIRECT("'"&amp;TEXT($D23,"mmm")&amp;YEAR($D23)&amp;"'!$C$14:$L$14"),0),parametros!$B$15:$C$24,2,0)&amp;VLOOKUP($C$14,parametros!$B$6:$D$14,3,0)-1+MATCH($G$14,parametros!$E$6:$E$10,0)),"")</f>
        <v/>
      </c>
      <c r="J23" s="27" t="str">
        <f ca="1">IFERROR(INDIRECT("'"&amp;TEXT($D23,"mmm")&amp;YEAR($D23)&amp;"'!"&amp;VLOOKUP(MATCH(J$15,INDIRECT("'"&amp;TEXT($D23,"mmm")&amp;YEAR($D23)&amp;"'!$C$14:$L$14"),0),parametros!$B$15:$C$24,2,0)&amp;VLOOKUP($C$14,parametros!$B$6:$D$14,3,0)-1+MATCH($G$14,parametros!$E$6:$E$10,0)),"")</f>
        <v/>
      </c>
      <c r="K23" s="27" t="str">
        <f ca="1">IFERROR(INDIRECT("'"&amp;TEXT($D23,"mmm")&amp;YEAR($D23)&amp;"'!"&amp;VLOOKUP(MATCH(K$15,INDIRECT("'"&amp;TEXT($D23,"mmm")&amp;YEAR($D23)&amp;"'!$C$14:$L$14"),0),parametros!$B$15:$C$24,2,0)&amp;VLOOKUP($C$14,parametros!$B$6:$D$14,3,0)-1+MATCH($G$14,parametros!$E$6:$E$10,0)),"")</f>
        <v/>
      </c>
      <c r="L23" s="27" t="str">
        <f ca="1">IFERROR(INDIRECT("'"&amp;TEXT($D23,"mmm")&amp;YEAR($D23)&amp;"'!"&amp;VLOOKUP(MATCH(L$15,INDIRECT("'"&amp;TEXT($D23,"mmm")&amp;YEAR($D23)&amp;"'!$C$14:$L$14"),0),parametros!$B$15:$C$24,2,0)&amp;VLOOKUP($C$14,parametros!$B$6:$D$14,3,0)-1+MATCH($G$14,parametros!$E$6:$E$10,0)),"")</f>
        <v/>
      </c>
      <c r="M23" s="27" t="str">
        <f ca="1">IFERROR(INDIRECT("'"&amp;TEXT($D23,"mmm")&amp;YEAR($D23)&amp;"'!"&amp;VLOOKUP(MATCH(M$15,INDIRECT("'"&amp;TEXT($D23,"mmm")&amp;YEAR($D23)&amp;"'!$C$14:$L$14"),0),parametros!$B$15:$C$24,2,0)&amp;VLOOKUP($C$14,parametros!$B$6:$D$14,3,0)-1+MATCH($G$14,parametros!$E$6:$E$10,0)),"")</f>
        <v/>
      </c>
      <c r="N23" s="27" t="str">
        <f ca="1">IFERROR(INDIRECT("'"&amp;TEXT($D23,"mmm")&amp;YEAR($D23)&amp;"'!"&amp;VLOOKUP(MATCH(N$15,INDIRECT("'"&amp;TEXT($D23,"mmm")&amp;YEAR($D23)&amp;"'!$C$14:$L$14"),0),parametros!$B$15:$C$24,2,0)&amp;VLOOKUP($C$14,parametros!$B$6:$D$14,3,0)-1+MATCH($G$14,parametros!$E$6:$E$10,0)),"")</f>
        <v/>
      </c>
      <c r="O23" s="27" t="str">
        <f ca="1">IFERROR(INDIRECT("'"&amp;TEXT($D23,"mmm")&amp;YEAR($D23)&amp;"'!"&amp;VLOOKUP(MATCH(O$15,INDIRECT("'"&amp;TEXT($D23,"mmm")&amp;YEAR($D23)&amp;"'!$C$14:$L$14"),0),parametros!$B$15:$C$24,2,0)&amp;VLOOKUP($C$14,parametros!$B$6:$D$14,3,0)-1+MATCH($G$14,parametros!$E$6:$E$10,0)),"")</f>
        <v/>
      </c>
      <c r="P23" s="27" t="str">
        <f ca="1">IFERROR(INDIRECT("'"&amp;TEXT($D23,"mmm")&amp;YEAR($D23)&amp;"'!"&amp;VLOOKUP(MATCH(P$15,INDIRECT("'"&amp;TEXT($D23,"mmm")&amp;YEAR($D23)&amp;"'!$C$14:$L$14"),0),parametros!$B$15:$C$24,2,0)&amp;VLOOKUP($C$14,parametros!$B$6:$D$14,3,0)-1+MATCH($G$14,parametros!$E$6:$E$10,0)),"")</f>
        <v/>
      </c>
      <c r="Q23" s="27" t="str">
        <f ca="1">IFERROR(INDIRECT("'"&amp;TEXT($D23,"mmm")&amp;YEAR($D23)&amp;"'!"&amp;VLOOKUP(MATCH(Q$15,INDIRECT("'"&amp;TEXT($D23,"mmm")&amp;YEAR($D23)&amp;"'!$C$14:$L$14"),0),parametros!$B$15:$C$24,2,0)&amp;VLOOKUP($C$14,parametros!$B$6:$D$14,3,0)-1+MATCH($G$14,parametros!$E$6:$E$10,0)),"")</f>
        <v/>
      </c>
      <c r="R23" s="27" t="str">
        <f ca="1">IFERROR(INDIRECT("'"&amp;TEXT($D23,"mmm")&amp;YEAR($D23)&amp;"'!"&amp;VLOOKUP(MATCH(R$15,INDIRECT("'"&amp;TEXT($D23,"mmm")&amp;YEAR($D23)&amp;"'!$C$14:$L$14"),0),parametros!$B$15:$C$24,2,0)&amp;VLOOKUP($C$14,parametros!$B$6:$D$14,3,0)-1+MATCH($G$14,parametros!$E$6:$E$10,0)),"")</f>
        <v/>
      </c>
      <c r="S23" s="27" t="str">
        <f ca="1">IFERROR(INDIRECT("'"&amp;TEXT($D23,"mmm")&amp;YEAR($D23)&amp;"'!"&amp;VLOOKUP(MATCH(S$15,INDIRECT("'"&amp;TEXT($D23,"mmm")&amp;YEAR($D23)&amp;"'!$C$14:$L$14"),0),parametros!$B$15:$C$24,2,0)&amp;VLOOKUP($C$14,parametros!$B$6:$D$14,3,0)-1+MATCH($G$14,parametros!$E$6:$E$10,0)),"")</f>
        <v/>
      </c>
      <c r="T23" s="27" t="str">
        <f ca="1">IFERROR(INDIRECT("'"&amp;TEXT($D23,"mmm")&amp;YEAR($D23)&amp;"'!"&amp;VLOOKUP(MATCH(T$15,INDIRECT("'"&amp;TEXT($D23,"mmm")&amp;YEAR($D23)&amp;"'!$C$14:$L$14"),0),parametros!$B$15:$C$24,2,0)&amp;VLOOKUP($C$14,parametros!$B$6:$D$14,3,0)-1+MATCH($G$14,parametros!$E$6:$E$10,0)),"")</f>
        <v/>
      </c>
    </row>
    <row r="24" spans="3:20" ht="15.75" thickBot="1" x14ac:dyDescent="0.3">
      <c r="C24" s="28"/>
      <c r="D24" s="25">
        <f t="shared" si="12"/>
        <v>46419</v>
      </c>
      <c r="E24" s="26" t="str">
        <f ca="1">IFERROR(INDIRECT("'"&amp;TEXT($D24,"mmm")&amp;YEAR($D24)&amp;"'!"&amp;VLOOKUP(MATCH(E$15,INDIRECT("'"&amp;TEXT($D24,"mmm")&amp;YEAR($D24)&amp;"'!$C$14:$L$14"),0),parametros!$B$15:$C$24,2,0)&amp;VLOOKUP($C$14,parametros!$B$6:$D$14,3,0)-1+MATCH($G$14,parametros!$E$6:$E$10,0)),"")</f>
        <v/>
      </c>
      <c r="F24" s="27" t="str">
        <f ca="1">IFERROR(INDIRECT("'"&amp;TEXT($D24,"mmm")&amp;YEAR($D24)&amp;"'!"&amp;VLOOKUP(MATCH(F$15,INDIRECT("'"&amp;TEXT($D24,"mmm")&amp;YEAR($D24)&amp;"'!$C$14:$L$14"),0),parametros!$B$15:$C$24,2,0)&amp;VLOOKUP($C$14,parametros!$B$6:$D$14,3,0)-1+MATCH($G$14,parametros!$E$6:$E$10,0)),"")</f>
        <v/>
      </c>
      <c r="G24" s="27" t="str">
        <f ca="1">IFERROR(INDIRECT("'"&amp;TEXT($D24,"mmm")&amp;YEAR($D24)&amp;"'!"&amp;VLOOKUP(MATCH(G$15,INDIRECT("'"&amp;TEXT($D24,"mmm")&amp;YEAR($D24)&amp;"'!$C$14:$L$14"),0),parametros!$B$15:$C$24,2,0)&amp;VLOOKUP($C$14,parametros!$B$6:$D$14,3,0)-1+MATCH($G$14,parametros!$E$6:$E$10,0)),"")</f>
        <v/>
      </c>
      <c r="H24" s="27" t="str">
        <f ca="1">IFERROR(INDIRECT("'"&amp;TEXT($D24,"mmm")&amp;YEAR($D24)&amp;"'!"&amp;VLOOKUP(MATCH(H$15,INDIRECT("'"&amp;TEXT($D24,"mmm")&amp;YEAR($D24)&amp;"'!$C$14:$L$14"),0),parametros!$B$15:$C$24,2,0)&amp;VLOOKUP($C$14,parametros!$B$6:$D$14,3,0)-1+MATCH($G$14,parametros!$E$6:$E$10,0)),"")</f>
        <v/>
      </c>
      <c r="I24" s="27" t="str">
        <f ca="1">IFERROR(INDIRECT("'"&amp;TEXT($D24,"mmm")&amp;YEAR($D24)&amp;"'!"&amp;VLOOKUP(MATCH(I$15,INDIRECT("'"&amp;TEXT($D24,"mmm")&amp;YEAR($D24)&amp;"'!$C$14:$L$14"),0),parametros!$B$15:$C$24,2,0)&amp;VLOOKUP($C$14,parametros!$B$6:$D$14,3,0)-1+MATCH($G$14,parametros!$E$6:$E$10,0)),"")</f>
        <v/>
      </c>
      <c r="J24" s="27" t="str">
        <f ca="1">IFERROR(INDIRECT("'"&amp;TEXT($D24,"mmm")&amp;YEAR($D24)&amp;"'!"&amp;VLOOKUP(MATCH(J$15,INDIRECT("'"&amp;TEXT($D24,"mmm")&amp;YEAR($D24)&amp;"'!$C$14:$L$14"),0),parametros!$B$15:$C$24,2,0)&amp;VLOOKUP($C$14,parametros!$B$6:$D$14,3,0)-1+MATCH($G$14,parametros!$E$6:$E$10,0)),"")</f>
        <v/>
      </c>
      <c r="K24" s="27" t="str">
        <f ca="1">IFERROR(INDIRECT("'"&amp;TEXT($D24,"mmm")&amp;YEAR($D24)&amp;"'!"&amp;VLOOKUP(MATCH(K$15,INDIRECT("'"&amp;TEXT($D24,"mmm")&amp;YEAR($D24)&amp;"'!$C$14:$L$14"),0),parametros!$B$15:$C$24,2,0)&amp;VLOOKUP($C$14,parametros!$B$6:$D$14,3,0)-1+MATCH($G$14,parametros!$E$6:$E$10,0)),"")</f>
        <v/>
      </c>
      <c r="L24" s="27" t="str">
        <f ca="1">IFERROR(INDIRECT("'"&amp;TEXT($D24,"mmm")&amp;YEAR($D24)&amp;"'!"&amp;VLOOKUP(MATCH(L$15,INDIRECT("'"&amp;TEXT($D24,"mmm")&amp;YEAR($D24)&amp;"'!$C$14:$L$14"),0),parametros!$B$15:$C$24,2,0)&amp;VLOOKUP($C$14,parametros!$B$6:$D$14,3,0)-1+MATCH($G$14,parametros!$E$6:$E$10,0)),"")</f>
        <v/>
      </c>
      <c r="M24" s="27" t="str">
        <f ca="1">IFERROR(INDIRECT("'"&amp;TEXT($D24,"mmm")&amp;YEAR($D24)&amp;"'!"&amp;VLOOKUP(MATCH(M$15,INDIRECT("'"&amp;TEXT($D24,"mmm")&amp;YEAR($D24)&amp;"'!$C$14:$L$14"),0),parametros!$B$15:$C$24,2,0)&amp;VLOOKUP($C$14,parametros!$B$6:$D$14,3,0)-1+MATCH($G$14,parametros!$E$6:$E$10,0)),"")</f>
        <v/>
      </c>
      <c r="N24" s="27" t="str">
        <f ca="1">IFERROR(INDIRECT("'"&amp;TEXT($D24,"mmm")&amp;YEAR($D24)&amp;"'!"&amp;VLOOKUP(MATCH(N$15,INDIRECT("'"&amp;TEXT($D24,"mmm")&amp;YEAR($D24)&amp;"'!$C$14:$L$14"),0),parametros!$B$15:$C$24,2,0)&amp;VLOOKUP($C$14,parametros!$B$6:$D$14,3,0)-1+MATCH($G$14,parametros!$E$6:$E$10,0)),"")</f>
        <v/>
      </c>
      <c r="O24" s="27" t="str">
        <f ca="1">IFERROR(INDIRECT("'"&amp;TEXT($D24,"mmm")&amp;YEAR($D24)&amp;"'!"&amp;VLOOKUP(MATCH(O$15,INDIRECT("'"&amp;TEXT($D24,"mmm")&amp;YEAR($D24)&amp;"'!$C$14:$L$14"),0),parametros!$B$15:$C$24,2,0)&amp;VLOOKUP($C$14,parametros!$B$6:$D$14,3,0)-1+MATCH($G$14,parametros!$E$6:$E$10,0)),"")</f>
        <v/>
      </c>
      <c r="P24" s="27" t="str">
        <f ca="1">IFERROR(INDIRECT("'"&amp;TEXT($D24,"mmm")&amp;YEAR($D24)&amp;"'!"&amp;VLOOKUP(MATCH(P$15,INDIRECT("'"&amp;TEXT($D24,"mmm")&amp;YEAR($D24)&amp;"'!$C$14:$L$14"),0),parametros!$B$15:$C$24,2,0)&amp;VLOOKUP($C$14,parametros!$B$6:$D$14,3,0)-1+MATCH($G$14,parametros!$E$6:$E$10,0)),"")</f>
        <v/>
      </c>
      <c r="Q24" s="27" t="str">
        <f ca="1">IFERROR(INDIRECT("'"&amp;TEXT($D24,"mmm")&amp;YEAR($D24)&amp;"'!"&amp;VLOOKUP(MATCH(Q$15,INDIRECT("'"&amp;TEXT($D24,"mmm")&amp;YEAR($D24)&amp;"'!$C$14:$L$14"),0),parametros!$B$15:$C$24,2,0)&amp;VLOOKUP($C$14,parametros!$B$6:$D$14,3,0)-1+MATCH($G$14,parametros!$E$6:$E$10,0)),"")</f>
        <v/>
      </c>
      <c r="R24" s="27" t="str">
        <f ca="1">IFERROR(INDIRECT("'"&amp;TEXT($D24,"mmm")&amp;YEAR($D24)&amp;"'!"&amp;VLOOKUP(MATCH(R$15,INDIRECT("'"&amp;TEXT($D24,"mmm")&amp;YEAR($D24)&amp;"'!$C$14:$L$14"),0),parametros!$B$15:$C$24,2,0)&amp;VLOOKUP($C$14,parametros!$B$6:$D$14,3,0)-1+MATCH($G$14,parametros!$E$6:$E$10,0)),"")</f>
        <v/>
      </c>
      <c r="S24" s="27" t="str">
        <f ca="1">IFERROR(INDIRECT("'"&amp;TEXT($D24,"mmm")&amp;YEAR($D24)&amp;"'!"&amp;VLOOKUP(MATCH(S$15,INDIRECT("'"&amp;TEXT($D24,"mmm")&amp;YEAR($D24)&amp;"'!$C$14:$L$14"),0),parametros!$B$15:$C$24,2,0)&amp;VLOOKUP($C$14,parametros!$B$6:$D$14,3,0)-1+MATCH($G$14,parametros!$E$6:$E$10,0)),"")</f>
        <v/>
      </c>
      <c r="T24" s="27" t="str">
        <f ca="1">IFERROR(INDIRECT("'"&amp;TEXT($D24,"mmm")&amp;YEAR($D24)&amp;"'!"&amp;VLOOKUP(MATCH(T$15,INDIRECT("'"&amp;TEXT($D24,"mmm")&amp;YEAR($D24)&amp;"'!$C$14:$L$14"),0),parametros!$B$15:$C$24,2,0)&amp;VLOOKUP($C$14,parametros!$B$6:$D$14,3,0)-1+MATCH($G$14,parametros!$E$6:$E$10,0)),"")</f>
        <v/>
      </c>
    </row>
    <row r="25" spans="3:20" ht="15.75" thickBot="1" x14ac:dyDescent="0.3">
      <c r="C25" s="28"/>
      <c r="D25" s="25">
        <f t="shared" si="12"/>
        <v>46447</v>
      </c>
      <c r="E25" s="26" t="str">
        <f ca="1">IFERROR(INDIRECT("'"&amp;TEXT($D25,"mmm")&amp;YEAR($D25)&amp;"'!"&amp;VLOOKUP(MATCH(E$15,INDIRECT("'"&amp;TEXT($D25,"mmm")&amp;YEAR($D25)&amp;"'!$C$14:$L$14"),0),parametros!$B$15:$C$24,2,0)&amp;VLOOKUP($C$14,parametros!$B$6:$D$14,3,0)-1+MATCH($G$14,parametros!$E$6:$E$10,0)),"")</f>
        <v/>
      </c>
      <c r="F25" s="27" t="str">
        <f ca="1">IFERROR(INDIRECT("'"&amp;TEXT($D25,"mmm")&amp;YEAR($D25)&amp;"'!"&amp;VLOOKUP(MATCH(F$15,INDIRECT("'"&amp;TEXT($D25,"mmm")&amp;YEAR($D25)&amp;"'!$C$14:$L$14"),0),parametros!$B$15:$C$24,2,0)&amp;VLOOKUP($C$14,parametros!$B$6:$D$14,3,0)-1+MATCH($G$14,parametros!$E$6:$E$10,0)),"")</f>
        <v/>
      </c>
      <c r="G25" s="27" t="str">
        <f ca="1">IFERROR(INDIRECT("'"&amp;TEXT($D25,"mmm")&amp;YEAR($D25)&amp;"'!"&amp;VLOOKUP(MATCH(G$15,INDIRECT("'"&amp;TEXT($D25,"mmm")&amp;YEAR($D25)&amp;"'!$C$14:$L$14"),0),parametros!$B$15:$C$24,2,0)&amp;VLOOKUP($C$14,parametros!$B$6:$D$14,3,0)-1+MATCH($G$14,parametros!$E$6:$E$10,0)),"")</f>
        <v/>
      </c>
      <c r="H25" s="27" t="str">
        <f ca="1">IFERROR(INDIRECT("'"&amp;TEXT($D25,"mmm")&amp;YEAR($D25)&amp;"'!"&amp;VLOOKUP(MATCH(H$15,INDIRECT("'"&amp;TEXT($D25,"mmm")&amp;YEAR($D25)&amp;"'!$C$14:$L$14"),0),parametros!$B$15:$C$24,2,0)&amp;VLOOKUP($C$14,parametros!$B$6:$D$14,3,0)-1+MATCH($G$14,parametros!$E$6:$E$10,0)),"")</f>
        <v/>
      </c>
      <c r="I25" s="27" t="str">
        <f ca="1">IFERROR(INDIRECT("'"&amp;TEXT($D25,"mmm")&amp;YEAR($D25)&amp;"'!"&amp;VLOOKUP(MATCH(I$15,INDIRECT("'"&amp;TEXT($D25,"mmm")&amp;YEAR($D25)&amp;"'!$C$14:$L$14"),0),parametros!$B$15:$C$24,2,0)&amp;VLOOKUP($C$14,parametros!$B$6:$D$14,3,0)-1+MATCH($G$14,parametros!$E$6:$E$10,0)),"")</f>
        <v/>
      </c>
      <c r="J25" s="27" t="str">
        <f ca="1">IFERROR(INDIRECT("'"&amp;TEXT($D25,"mmm")&amp;YEAR($D25)&amp;"'!"&amp;VLOOKUP(MATCH(J$15,INDIRECT("'"&amp;TEXT($D25,"mmm")&amp;YEAR($D25)&amp;"'!$C$14:$L$14"),0),parametros!$B$15:$C$24,2,0)&amp;VLOOKUP($C$14,parametros!$B$6:$D$14,3,0)-1+MATCH($G$14,parametros!$E$6:$E$10,0)),"")</f>
        <v/>
      </c>
      <c r="K25" s="27" t="str">
        <f ca="1">IFERROR(INDIRECT("'"&amp;TEXT($D25,"mmm")&amp;YEAR($D25)&amp;"'!"&amp;VLOOKUP(MATCH(K$15,INDIRECT("'"&amp;TEXT($D25,"mmm")&amp;YEAR($D25)&amp;"'!$C$14:$L$14"),0),parametros!$B$15:$C$24,2,0)&amp;VLOOKUP($C$14,parametros!$B$6:$D$14,3,0)-1+MATCH($G$14,parametros!$E$6:$E$10,0)),"")</f>
        <v/>
      </c>
      <c r="L25" s="27" t="str">
        <f ca="1">IFERROR(INDIRECT("'"&amp;TEXT($D25,"mmm")&amp;YEAR($D25)&amp;"'!"&amp;VLOOKUP(MATCH(L$15,INDIRECT("'"&amp;TEXT($D25,"mmm")&amp;YEAR($D25)&amp;"'!$C$14:$L$14"),0),parametros!$B$15:$C$24,2,0)&amp;VLOOKUP($C$14,parametros!$B$6:$D$14,3,0)-1+MATCH($G$14,parametros!$E$6:$E$10,0)),"")</f>
        <v/>
      </c>
      <c r="M25" s="27" t="str">
        <f ca="1">IFERROR(INDIRECT("'"&amp;TEXT($D25,"mmm")&amp;YEAR($D25)&amp;"'!"&amp;VLOOKUP(MATCH(M$15,INDIRECT("'"&amp;TEXT($D25,"mmm")&amp;YEAR($D25)&amp;"'!$C$14:$L$14"),0),parametros!$B$15:$C$24,2,0)&amp;VLOOKUP($C$14,parametros!$B$6:$D$14,3,0)-1+MATCH($G$14,parametros!$E$6:$E$10,0)),"")</f>
        <v/>
      </c>
      <c r="N25" s="27" t="str">
        <f ca="1">IFERROR(INDIRECT("'"&amp;TEXT($D25,"mmm")&amp;YEAR($D25)&amp;"'!"&amp;VLOOKUP(MATCH(N$15,INDIRECT("'"&amp;TEXT($D25,"mmm")&amp;YEAR($D25)&amp;"'!$C$14:$L$14"),0),parametros!$B$15:$C$24,2,0)&amp;VLOOKUP($C$14,parametros!$B$6:$D$14,3,0)-1+MATCH($G$14,parametros!$E$6:$E$10,0)),"")</f>
        <v/>
      </c>
      <c r="O25" s="27" t="str">
        <f ca="1">IFERROR(INDIRECT("'"&amp;TEXT($D25,"mmm")&amp;YEAR($D25)&amp;"'!"&amp;VLOOKUP(MATCH(O$15,INDIRECT("'"&amp;TEXT($D25,"mmm")&amp;YEAR($D25)&amp;"'!$C$14:$L$14"),0),parametros!$B$15:$C$24,2,0)&amp;VLOOKUP($C$14,parametros!$B$6:$D$14,3,0)-1+MATCH($G$14,parametros!$E$6:$E$10,0)),"")</f>
        <v/>
      </c>
      <c r="P25" s="27" t="str">
        <f ca="1">IFERROR(INDIRECT("'"&amp;TEXT($D25,"mmm")&amp;YEAR($D25)&amp;"'!"&amp;VLOOKUP(MATCH(P$15,INDIRECT("'"&amp;TEXT($D25,"mmm")&amp;YEAR($D25)&amp;"'!$C$14:$L$14"),0),parametros!$B$15:$C$24,2,0)&amp;VLOOKUP($C$14,parametros!$B$6:$D$14,3,0)-1+MATCH($G$14,parametros!$E$6:$E$10,0)),"")</f>
        <v/>
      </c>
      <c r="Q25" s="27" t="str">
        <f ca="1">IFERROR(INDIRECT("'"&amp;TEXT($D25,"mmm")&amp;YEAR($D25)&amp;"'!"&amp;VLOOKUP(MATCH(Q$15,INDIRECT("'"&amp;TEXT($D25,"mmm")&amp;YEAR($D25)&amp;"'!$C$14:$L$14"),0),parametros!$B$15:$C$24,2,0)&amp;VLOOKUP($C$14,parametros!$B$6:$D$14,3,0)-1+MATCH($G$14,parametros!$E$6:$E$10,0)),"")</f>
        <v/>
      </c>
      <c r="R25" s="27" t="str">
        <f ca="1">IFERROR(INDIRECT("'"&amp;TEXT($D25,"mmm")&amp;YEAR($D25)&amp;"'!"&amp;VLOOKUP(MATCH(R$15,INDIRECT("'"&amp;TEXT($D25,"mmm")&amp;YEAR($D25)&amp;"'!$C$14:$L$14"),0),parametros!$B$15:$C$24,2,0)&amp;VLOOKUP($C$14,parametros!$B$6:$D$14,3,0)-1+MATCH($G$14,parametros!$E$6:$E$10,0)),"")</f>
        <v/>
      </c>
      <c r="S25" s="27" t="str">
        <f ca="1">IFERROR(INDIRECT("'"&amp;TEXT($D25,"mmm")&amp;YEAR($D25)&amp;"'!"&amp;VLOOKUP(MATCH(S$15,INDIRECT("'"&amp;TEXT($D25,"mmm")&amp;YEAR($D25)&amp;"'!$C$14:$L$14"),0),parametros!$B$15:$C$24,2,0)&amp;VLOOKUP($C$14,parametros!$B$6:$D$14,3,0)-1+MATCH($G$14,parametros!$E$6:$E$10,0)),"")</f>
        <v/>
      </c>
      <c r="T25" s="27" t="str">
        <f ca="1">IFERROR(INDIRECT("'"&amp;TEXT($D25,"mmm")&amp;YEAR($D25)&amp;"'!"&amp;VLOOKUP(MATCH(T$15,INDIRECT("'"&amp;TEXT($D25,"mmm")&amp;YEAR($D25)&amp;"'!$C$14:$L$14"),0),parametros!$B$15:$C$24,2,0)&amp;VLOOKUP($C$14,parametros!$B$6:$D$14,3,0)-1+MATCH($G$14,parametros!$E$6:$E$10,0)),"")</f>
        <v/>
      </c>
    </row>
    <row r="26" spans="3:20" ht="15.75" thickBot="1" x14ac:dyDescent="0.3">
      <c r="D26" s="25">
        <f t="shared" si="12"/>
        <v>46478</v>
      </c>
      <c r="E26" s="26" t="str">
        <f ca="1">IFERROR(INDIRECT("'"&amp;TEXT($D26,"mmm")&amp;YEAR($D26)&amp;"'!"&amp;VLOOKUP(MATCH(E$15,INDIRECT("'"&amp;TEXT($D26,"mmm")&amp;YEAR($D26)&amp;"'!$C$14:$L$14"),0),parametros!$B$15:$C$24,2,0)&amp;VLOOKUP($C$14,parametros!$B$6:$D$14,3,0)-1+MATCH($G$14,parametros!$E$6:$E$10,0)),"")</f>
        <v/>
      </c>
      <c r="F26" s="27" t="str">
        <f ca="1">IFERROR(INDIRECT("'"&amp;TEXT($D26,"mmm")&amp;YEAR($D26)&amp;"'!"&amp;VLOOKUP(MATCH(F$15,INDIRECT("'"&amp;TEXT($D26,"mmm")&amp;YEAR($D26)&amp;"'!$C$14:$L$14"),0),parametros!$B$15:$C$24,2,0)&amp;VLOOKUP($C$14,parametros!$B$6:$D$14,3,0)-1+MATCH($G$14,parametros!$E$6:$E$10,0)),"")</f>
        <v/>
      </c>
      <c r="G26" s="27" t="str">
        <f ca="1">IFERROR(INDIRECT("'"&amp;TEXT($D26,"mmm")&amp;YEAR($D26)&amp;"'!"&amp;VLOOKUP(MATCH(G$15,INDIRECT("'"&amp;TEXT($D26,"mmm")&amp;YEAR($D26)&amp;"'!$C$14:$L$14"),0),parametros!$B$15:$C$24,2,0)&amp;VLOOKUP($C$14,parametros!$B$6:$D$14,3,0)-1+MATCH($G$14,parametros!$E$6:$E$10,0)),"")</f>
        <v/>
      </c>
      <c r="H26" s="27" t="str">
        <f ca="1">IFERROR(INDIRECT("'"&amp;TEXT($D26,"mmm")&amp;YEAR($D26)&amp;"'!"&amp;VLOOKUP(MATCH(H$15,INDIRECT("'"&amp;TEXT($D26,"mmm")&amp;YEAR($D26)&amp;"'!$C$14:$L$14"),0),parametros!$B$15:$C$24,2,0)&amp;VLOOKUP($C$14,parametros!$B$6:$D$14,3,0)-1+MATCH($G$14,parametros!$E$6:$E$10,0)),"")</f>
        <v/>
      </c>
      <c r="I26" s="27" t="str">
        <f ca="1">IFERROR(INDIRECT("'"&amp;TEXT($D26,"mmm")&amp;YEAR($D26)&amp;"'!"&amp;VLOOKUP(MATCH(I$15,INDIRECT("'"&amp;TEXT($D26,"mmm")&amp;YEAR($D26)&amp;"'!$C$14:$L$14"),0),parametros!$B$15:$C$24,2,0)&amp;VLOOKUP($C$14,parametros!$B$6:$D$14,3,0)-1+MATCH($G$14,parametros!$E$6:$E$10,0)),"")</f>
        <v/>
      </c>
      <c r="J26" s="27" t="str">
        <f ca="1">IFERROR(INDIRECT("'"&amp;TEXT($D26,"mmm")&amp;YEAR($D26)&amp;"'!"&amp;VLOOKUP(MATCH(J$15,INDIRECT("'"&amp;TEXT($D26,"mmm")&amp;YEAR($D26)&amp;"'!$C$14:$L$14"),0),parametros!$B$15:$C$24,2,0)&amp;VLOOKUP($C$14,parametros!$B$6:$D$14,3,0)-1+MATCH($G$14,parametros!$E$6:$E$10,0)),"")</f>
        <v/>
      </c>
      <c r="K26" s="27" t="str">
        <f ca="1">IFERROR(INDIRECT("'"&amp;TEXT($D26,"mmm")&amp;YEAR($D26)&amp;"'!"&amp;VLOOKUP(MATCH(K$15,INDIRECT("'"&amp;TEXT($D26,"mmm")&amp;YEAR($D26)&amp;"'!$C$14:$L$14"),0),parametros!$B$15:$C$24,2,0)&amp;VLOOKUP($C$14,parametros!$B$6:$D$14,3,0)-1+MATCH($G$14,parametros!$E$6:$E$10,0)),"")</f>
        <v/>
      </c>
      <c r="L26" s="27" t="str">
        <f ca="1">IFERROR(INDIRECT("'"&amp;TEXT($D26,"mmm")&amp;YEAR($D26)&amp;"'!"&amp;VLOOKUP(MATCH(L$15,INDIRECT("'"&amp;TEXT($D26,"mmm")&amp;YEAR($D26)&amp;"'!$C$14:$L$14"),0),parametros!$B$15:$C$24,2,0)&amp;VLOOKUP($C$14,parametros!$B$6:$D$14,3,0)-1+MATCH($G$14,parametros!$E$6:$E$10,0)),"")</f>
        <v/>
      </c>
      <c r="M26" s="27" t="str">
        <f ca="1">IFERROR(INDIRECT("'"&amp;TEXT($D26,"mmm")&amp;YEAR($D26)&amp;"'!"&amp;VLOOKUP(MATCH(M$15,INDIRECT("'"&amp;TEXT($D26,"mmm")&amp;YEAR($D26)&amp;"'!$C$14:$L$14"),0),parametros!$B$15:$C$24,2,0)&amp;VLOOKUP($C$14,parametros!$B$6:$D$14,3,0)-1+MATCH($G$14,parametros!$E$6:$E$10,0)),"")</f>
        <v/>
      </c>
      <c r="N26" s="27" t="str">
        <f ca="1">IFERROR(INDIRECT("'"&amp;TEXT($D26,"mmm")&amp;YEAR($D26)&amp;"'!"&amp;VLOOKUP(MATCH(N$15,INDIRECT("'"&amp;TEXT($D26,"mmm")&amp;YEAR($D26)&amp;"'!$C$14:$L$14"),0),parametros!$B$15:$C$24,2,0)&amp;VLOOKUP($C$14,parametros!$B$6:$D$14,3,0)-1+MATCH($G$14,parametros!$E$6:$E$10,0)),"")</f>
        <v/>
      </c>
      <c r="O26" s="27" t="str">
        <f ca="1">IFERROR(INDIRECT("'"&amp;TEXT($D26,"mmm")&amp;YEAR($D26)&amp;"'!"&amp;VLOOKUP(MATCH(O$15,INDIRECT("'"&amp;TEXT($D26,"mmm")&amp;YEAR($D26)&amp;"'!$C$14:$L$14"),0),parametros!$B$15:$C$24,2,0)&amp;VLOOKUP($C$14,parametros!$B$6:$D$14,3,0)-1+MATCH($G$14,parametros!$E$6:$E$10,0)),"")</f>
        <v/>
      </c>
      <c r="P26" s="27" t="str">
        <f ca="1">IFERROR(INDIRECT("'"&amp;TEXT($D26,"mmm")&amp;YEAR($D26)&amp;"'!"&amp;VLOOKUP(MATCH(P$15,INDIRECT("'"&amp;TEXT($D26,"mmm")&amp;YEAR($D26)&amp;"'!$C$14:$L$14"),0),parametros!$B$15:$C$24,2,0)&amp;VLOOKUP($C$14,parametros!$B$6:$D$14,3,0)-1+MATCH($G$14,parametros!$E$6:$E$10,0)),"")</f>
        <v/>
      </c>
      <c r="Q26" s="27" t="str">
        <f ca="1">IFERROR(INDIRECT("'"&amp;TEXT($D26,"mmm")&amp;YEAR($D26)&amp;"'!"&amp;VLOOKUP(MATCH(Q$15,INDIRECT("'"&amp;TEXT($D26,"mmm")&amp;YEAR($D26)&amp;"'!$C$14:$L$14"),0),parametros!$B$15:$C$24,2,0)&amp;VLOOKUP($C$14,parametros!$B$6:$D$14,3,0)-1+MATCH($G$14,parametros!$E$6:$E$10,0)),"")</f>
        <v/>
      </c>
      <c r="R26" s="27" t="str">
        <f ca="1">IFERROR(INDIRECT("'"&amp;TEXT($D26,"mmm")&amp;YEAR($D26)&amp;"'!"&amp;VLOOKUP(MATCH(R$15,INDIRECT("'"&amp;TEXT($D26,"mmm")&amp;YEAR($D26)&amp;"'!$C$14:$L$14"),0),parametros!$B$15:$C$24,2,0)&amp;VLOOKUP($C$14,parametros!$B$6:$D$14,3,0)-1+MATCH($G$14,parametros!$E$6:$E$10,0)),"")</f>
        <v/>
      </c>
      <c r="S26" s="27" t="str">
        <f ca="1">IFERROR(INDIRECT("'"&amp;TEXT($D26,"mmm")&amp;YEAR($D26)&amp;"'!"&amp;VLOOKUP(MATCH(S$15,INDIRECT("'"&amp;TEXT($D26,"mmm")&amp;YEAR($D26)&amp;"'!$C$14:$L$14"),0),parametros!$B$15:$C$24,2,0)&amp;VLOOKUP($C$14,parametros!$B$6:$D$14,3,0)-1+MATCH($G$14,parametros!$E$6:$E$10,0)),"")</f>
        <v/>
      </c>
      <c r="T26" s="27" t="str">
        <f ca="1">IFERROR(INDIRECT("'"&amp;TEXT($D26,"mmm")&amp;YEAR($D26)&amp;"'!"&amp;VLOOKUP(MATCH(T$15,INDIRECT("'"&amp;TEXT($D26,"mmm")&amp;YEAR($D26)&amp;"'!$C$14:$L$14"),0),parametros!$B$15:$C$24,2,0)&amp;VLOOKUP($C$14,parametros!$B$6:$D$14,3,0)-1+MATCH($G$14,parametros!$E$6:$E$10,0)),"")</f>
        <v/>
      </c>
    </row>
    <row r="27" spans="3:20" ht="15.75" thickBot="1" x14ac:dyDescent="0.3">
      <c r="D27" s="25">
        <f t="shared" si="12"/>
        <v>46508</v>
      </c>
      <c r="E27" s="26" t="str">
        <f ca="1">IFERROR(INDIRECT("'"&amp;TEXT($D27,"mmm")&amp;YEAR($D27)&amp;"'!"&amp;VLOOKUP(MATCH(E$15,INDIRECT("'"&amp;TEXT($D27,"mmm")&amp;YEAR($D27)&amp;"'!$C$14:$L$14"),0),parametros!$B$15:$C$24,2,0)&amp;VLOOKUP($C$14,parametros!$B$6:$D$14,3,0)-1+MATCH($G$14,parametros!$E$6:$E$10,0)),"")</f>
        <v/>
      </c>
      <c r="F27" s="27" t="str">
        <f ca="1">IFERROR(INDIRECT("'"&amp;TEXT($D27,"mmm")&amp;YEAR($D27)&amp;"'!"&amp;VLOOKUP(MATCH(F$15,INDIRECT("'"&amp;TEXT($D27,"mmm")&amp;YEAR($D27)&amp;"'!$C$14:$L$14"),0),parametros!$B$15:$C$24,2,0)&amp;VLOOKUP($C$14,parametros!$B$6:$D$14,3,0)-1+MATCH($G$14,parametros!$E$6:$E$10,0)),"")</f>
        <v/>
      </c>
      <c r="G27" s="27" t="str">
        <f ca="1">IFERROR(INDIRECT("'"&amp;TEXT($D27,"mmm")&amp;YEAR($D27)&amp;"'!"&amp;VLOOKUP(MATCH(G$15,INDIRECT("'"&amp;TEXT($D27,"mmm")&amp;YEAR($D27)&amp;"'!$C$14:$L$14"),0),parametros!$B$15:$C$24,2,0)&amp;VLOOKUP($C$14,parametros!$B$6:$D$14,3,0)-1+MATCH($G$14,parametros!$E$6:$E$10,0)),"")</f>
        <v/>
      </c>
      <c r="H27" s="27" t="str">
        <f ca="1">IFERROR(INDIRECT("'"&amp;TEXT($D27,"mmm")&amp;YEAR($D27)&amp;"'!"&amp;VLOOKUP(MATCH(H$15,INDIRECT("'"&amp;TEXT($D27,"mmm")&amp;YEAR($D27)&amp;"'!$C$14:$L$14"),0),parametros!$B$15:$C$24,2,0)&amp;VLOOKUP($C$14,parametros!$B$6:$D$14,3,0)-1+MATCH($G$14,parametros!$E$6:$E$10,0)),"")</f>
        <v/>
      </c>
      <c r="I27" s="27" t="str">
        <f ca="1">IFERROR(INDIRECT("'"&amp;TEXT($D27,"mmm")&amp;YEAR($D27)&amp;"'!"&amp;VLOOKUP(MATCH(I$15,INDIRECT("'"&amp;TEXT($D27,"mmm")&amp;YEAR($D27)&amp;"'!$C$14:$L$14"),0),parametros!$B$15:$C$24,2,0)&amp;VLOOKUP($C$14,parametros!$B$6:$D$14,3,0)-1+MATCH($G$14,parametros!$E$6:$E$10,0)),"")</f>
        <v/>
      </c>
      <c r="J27" s="27" t="str">
        <f ca="1">IFERROR(INDIRECT("'"&amp;TEXT($D27,"mmm")&amp;YEAR($D27)&amp;"'!"&amp;VLOOKUP(MATCH(J$15,INDIRECT("'"&amp;TEXT($D27,"mmm")&amp;YEAR($D27)&amp;"'!$C$14:$L$14"),0),parametros!$B$15:$C$24,2,0)&amp;VLOOKUP($C$14,parametros!$B$6:$D$14,3,0)-1+MATCH($G$14,parametros!$E$6:$E$10,0)),"")</f>
        <v/>
      </c>
      <c r="K27" s="27" t="str">
        <f ca="1">IFERROR(INDIRECT("'"&amp;TEXT($D27,"mmm")&amp;YEAR($D27)&amp;"'!"&amp;VLOOKUP(MATCH(K$15,INDIRECT("'"&amp;TEXT($D27,"mmm")&amp;YEAR($D27)&amp;"'!$C$14:$L$14"),0),parametros!$B$15:$C$24,2,0)&amp;VLOOKUP($C$14,parametros!$B$6:$D$14,3,0)-1+MATCH($G$14,parametros!$E$6:$E$10,0)),"")</f>
        <v/>
      </c>
      <c r="L27" s="27" t="str">
        <f ca="1">IFERROR(INDIRECT("'"&amp;TEXT($D27,"mmm")&amp;YEAR($D27)&amp;"'!"&amp;VLOOKUP(MATCH(L$15,INDIRECT("'"&amp;TEXT($D27,"mmm")&amp;YEAR($D27)&amp;"'!$C$14:$L$14"),0),parametros!$B$15:$C$24,2,0)&amp;VLOOKUP($C$14,parametros!$B$6:$D$14,3,0)-1+MATCH($G$14,parametros!$E$6:$E$10,0)),"")</f>
        <v/>
      </c>
      <c r="M27" s="27" t="str">
        <f ca="1">IFERROR(INDIRECT("'"&amp;TEXT($D27,"mmm")&amp;YEAR($D27)&amp;"'!"&amp;VLOOKUP(MATCH(M$15,INDIRECT("'"&amp;TEXT($D27,"mmm")&amp;YEAR($D27)&amp;"'!$C$14:$L$14"),0),parametros!$B$15:$C$24,2,0)&amp;VLOOKUP($C$14,parametros!$B$6:$D$14,3,0)-1+MATCH($G$14,parametros!$E$6:$E$10,0)),"")</f>
        <v/>
      </c>
      <c r="N27" s="27" t="str">
        <f ca="1">IFERROR(INDIRECT("'"&amp;TEXT($D27,"mmm")&amp;YEAR($D27)&amp;"'!"&amp;VLOOKUP(MATCH(N$15,INDIRECT("'"&amp;TEXT($D27,"mmm")&amp;YEAR($D27)&amp;"'!$C$14:$L$14"),0),parametros!$B$15:$C$24,2,0)&amp;VLOOKUP($C$14,parametros!$B$6:$D$14,3,0)-1+MATCH($G$14,parametros!$E$6:$E$10,0)),"")</f>
        <v/>
      </c>
      <c r="O27" s="27" t="str">
        <f ca="1">IFERROR(INDIRECT("'"&amp;TEXT($D27,"mmm")&amp;YEAR($D27)&amp;"'!"&amp;VLOOKUP(MATCH(O$15,INDIRECT("'"&amp;TEXT($D27,"mmm")&amp;YEAR($D27)&amp;"'!$C$14:$L$14"),0),parametros!$B$15:$C$24,2,0)&amp;VLOOKUP($C$14,parametros!$B$6:$D$14,3,0)-1+MATCH($G$14,parametros!$E$6:$E$10,0)),"")</f>
        <v/>
      </c>
      <c r="P27" s="27" t="str">
        <f ca="1">IFERROR(INDIRECT("'"&amp;TEXT($D27,"mmm")&amp;YEAR($D27)&amp;"'!"&amp;VLOOKUP(MATCH(P$15,INDIRECT("'"&amp;TEXT($D27,"mmm")&amp;YEAR($D27)&amp;"'!$C$14:$L$14"),0),parametros!$B$15:$C$24,2,0)&amp;VLOOKUP($C$14,parametros!$B$6:$D$14,3,0)-1+MATCH($G$14,parametros!$E$6:$E$10,0)),"")</f>
        <v/>
      </c>
      <c r="Q27" s="27" t="str">
        <f ca="1">IFERROR(INDIRECT("'"&amp;TEXT($D27,"mmm")&amp;YEAR($D27)&amp;"'!"&amp;VLOOKUP(MATCH(Q$15,INDIRECT("'"&amp;TEXT($D27,"mmm")&amp;YEAR($D27)&amp;"'!$C$14:$L$14"),0),parametros!$B$15:$C$24,2,0)&amp;VLOOKUP($C$14,parametros!$B$6:$D$14,3,0)-1+MATCH($G$14,parametros!$E$6:$E$10,0)),"")</f>
        <v/>
      </c>
      <c r="R27" s="27" t="str">
        <f ca="1">IFERROR(INDIRECT("'"&amp;TEXT($D27,"mmm")&amp;YEAR($D27)&amp;"'!"&amp;VLOOKUP(MATCH(R$15,INDIRECT("'"&amp;TEXT($D27,"mmm")&amp;YEAR($D27)&amp;"'!$C$14:$L$14"),0),parametros!$B$15:$C$24,2,0)&amp;VLOOKUP($C$14,parametros!$B$6:$D$14,3,0)-1+MATCH($G$14,parametros!$E$6:$E$10,0)),"")</f>
        <v/>
      </c>
      <c r="S27" s="27" t="str">
        <f ca="1">IFERROR(INDIRECT("'"&amp;TEXT($D27,"mmm")&amp;YEAR($D27)&amp;"'!"&amp;VLOOKUP(MATCH(S$15,INDIRECT("'"&amp;TEXT($D27,"mmm")&amp;YEAR($D27)&amp;"'!$C$14:$L$14"),0),parametros!$B$15:$C$24,2,0)&amp;VLOOKUP($C$14,parametros!$B$6:$D$14,3,0)-1+MATCH($G$14,parametros!$E$6:$E$10,0)),"")</f>
        <v/>
      </c>
      <c r="T27" s="27" t="str">
        <f ca="1">IFERROR(INDIRECT("'"&amp;TEXT($D27,"mmm")&amp;YEAR($D27)&amp;"'!"&amp;VLOOKUP(MATCH(T$15,INDIRECT("'"&amp;TEXT($D27,"mmm")&amp;YEAR($D27)&amp;"'!$C$14:$L$14"),0),parametros!$B$15:$C$24,2,0)&amp;VLOOKUP($C$14,parametros!$B$6:$D$14,3,0)-1+MATCH($G$14,parametros!$E$6:$E$10,0)),"")</f>
        <v/>
      </c>
    </row>
    <row r="28" spans="3:20" ht="15.75" thickBot="1" x14ac:dyDescent="0.3">
      <c r="D28" s="25">
        <f t="shared" si="12"/>
        <v>46539</v>
      </c>
      <c r="E28" s="26" t="str">
        <f ca="1">IFERROR(INDIRECT("'"&amp;TEXT($D28,"mmm")&amp;YEAR($D28)&amp;"'!"&amp;VLOOKUP(MATCH(E$15,INDIRECT("'"&amp;TEXT($D28,"mmm")&amp;YEAR($D28)&amp;"'!$C$14:$L$14"),0),parametros!$B$15:$C$24,2,0)&amp;VLOOKUP($C$14,parametros!$B$6:$D$14,3,0)-1+MATCH($G$14,parametros!$E$6:$E$10,0)),"")</f>
        <v/>
      </c>
      <c r="F28" s="27" t="str">
        <f ca="1">IFERROR(INDIRECT("'"&amp;TEXT($D28,"mmm")&amp;YEAR($D28)&amp;"'!"&amp;VLOOKUP(MATCH(F$15,INDIRECT("'"&amp;TEXT($D28,"mmm")&amp;YEAR($D28)&amp;"'!$C$14:$L$14"),0),parametros!$B$15:$C$24,2,0)&amp;VLOOKUP($C$14,parametros!$B$6:$D$14,3,0)-1+MATCH($G$14,parametros!$E$6:$E$10,0)),"")</f>
        <v/>
      </c>
      <c r="G28" s="27" t="str">
        <f ca="1">IFERROR(INDIRECT("'"&amp;TEXT($D28,"mmm")&amp;YEAR($D28)&amp;"'!"&amp;VLOOKUP(MATCH(G$15,INDIRECT("'"&amp;TEXT($D28,"mmm")&amp;YEAR($D28)&amp;"'!$C$14:$L$14"),0),parametros!$B$15:$C$24,2,0)&amp;VLOOKUP($C$14,parametros!$B$6:$D$14,3,0)-1+MATCH($G$14,parametros!$E$6:$E$10,0)),"")</f>
        <v/>
      </c>
      <c r="H28" s="27" t="str">
        <f ca="1">IFERROR(INDIRECT("'"&amp;TEXT($D28,"mmm")&amp;YEAR($D28)&amp;"'!"&amp;VLOOKUP(MATCH(H$15,INDIRECT("'"&amp;TEXT($D28,"mmm")&amp;YEAR($D28)&amp;"'!$C$14:$L$14"),0),parametros!$B$15:$C$24,2,0)&amp;VLOOKUP($C$14,parametros!$B$6:$D$14,3,0)-1+MATCH($G$14,parametros!$E$6:$E$10,0)),"")</f>
        <v/>
      </c>
      <c r="I28" s="27" t="str">
        <f ca="1">IFERROR(INDIRECT("'"&amp;TEXT($D28,"mmm")&amp;YEAR($D28)&amp;"'!"&amp;VLOOKUP(MATCH(I$15,INDIRECT("'"&amp;TEXT($D28,"mmm")&amp;YEAR($D28)&amp;"'!$C$14:$L$14"),0),parametros!$B$15:$C$24,2,0)&amp;VLOOKUP($C$14,parametros!$B$6:$D$14,3,0)-1+MATCH($G$14,parametros!$E$6:$E$10,0)),"")</f>
        <v/>
      </c>
      <c r="J28" s="27" t="str">
        <f ca="1">IFERROR(INDIRECT("'"&amp;TEXT($D28,"mmm")&amp;YEAR($D28)&amp;"'!"&amp;VLOOKUP(MATCH(J$15,INDIRECT("'"&amp;TEXT($D28,"mmm")&amp;YEAR($D28)&amp;"'!$C$14:$L$14"),0),parametros!$B$15:$C$24,2,0)&amp;VLOOKUP($C$14,parametros!$B$6:$D$14,3,0)-1+MATCH($G$14,parametros!$E$6:$E$10,0)),"")</f>
        <v/>
      </c>
      <c r="K28" s="27" t="str">
        <f ca="1">IFERROR(INDIRECT("'"&amp;TEXT($D28,"mmm")&amp;YEAR($D28)&amp;"'!"&amp;VLOOKUP(MATCH(K$15,INDIRECT("'"&amp;TEXT($D28,"mmm")&amp;YEAR($D28)&amp;"'!$C$14:$L$14"),0),parametros!$B$15:$C$24,2,0)&amp;VLOOKUP($C$14,parametros!$B$6:$D$14,3,0)-1+MATCH($G$14,parametros!$E$6:$E$10,0)),"")</f>
        <v/>
      </c>
      <c r="L28" s="27" t="str">
        <f ca="1">IFERROR(INDIRECT("'"&amp;TEXT($D28,"mmm")&amp;YEAR($D28)&amp;"'!"&amp;VLOOKUP(MATCH(L$15,INDIRECT("'"&amp;TEXT($D28,"mmm")&amp;YEAR($D28)&amp;"'!$C$14:$L$14"),0),parametros!$B$15:$C$24,2,0)&amp;VLOOKUP($C$14,parametros!$B$6:$D$14,3,0)-1+MATCH($G$14,parametros!$E$6:$E$10,0)),"")</f>
        <v/>
      </c>
      <c r="M28" s="27" t="str">
        <f ca="1">IFERROR(INDIRECT("'"&amp;TEXT($D28,"mmm")&amp;YEAR($D28)&amp;"'!"&amp;VLOOKUP(MATCH(M$15,INDIRECT("'"&amp;TEXT($D28,"mmm")&amp;YEAR($D28)&amp;"'!$C$14:$L$14"),0),parametros!$B$15:$C$24,2,0)&amp;VLOOKUP($C$14,parametros!$B$6:$D$14,3,0)-1+MATCH($G$14,parametros!$E$6:$E$10,0)),"")</f>
        <v/>
      </c>
      <c r="N28" s="27" t="str">
        <f ca="1">IFERROR(INDIRECT("'"&amp;TEXT($D28,"mmm")&amp;YEAR($D28)&amp;"'!"&amp;VLOOKUP(MATCH(N$15,INDIRECT("'"&amp;TEXT($D28,"mmm")&amp;YEAR($D28)&amp;"'!$C$14:$L$14"),0),parametros!$B$15:$C$24,2,0)&amp;VLOOKUP($C$14,parametros!$B$6:$D$14,3,0)-1+MATCH($G$14,parametros!$E$6:$E$10,0)),"")</f>
        <v/>
      </c>
      <c r="O28" s="27" t="str">
        <f ca="1">IFERROR(INDIRECT("'"&amp;TEXT($D28,"mmm")&amp;YEAR($D28)&amp;"'!"&amp;VLOOKUP(MATCH(O$15,INDIRECT("'"&amp;TEXT($D28,"mmm")&amp;YEAR($D28)&amp;"'!$C$14:$L$14"),0),parametros!$B$15:$C$24,2,0)&amp;VLOOKUP($C$14,parametros!$B$6:$D$14,3,0)-1+MATCH($G$14,parametros!$E$6:$E$10,0)),"")</f>
        <v/>
      </c>
      <c r="P28" s="27" t="str">
        <f ca="1">IFERROR(INDIRECT("'"&amp;TEXT($D28,"mmm")&amp;YEAR($D28)&amp;"'!"&amp;VLOOKUP(MATCH(P$15,INDIRECT("'"&amp;TEXT($D28,"mmm")&amp;YEAR($D28)&amp;"'!$C$14:$L$14"),0),parametros!$B$15:$C$24,2,0)&amp;VLOOKUP($C$14,parametros!$B$6:$D$14,3,0)-1+MATCH($G$14,parametros!$E$6:$E$10,0)),"")</f>
        <v/>
      </c>
      <c r="Q28" s="27" t="str">
        <f ca="1">IFERROR(INDIRECT("'"&amp;TEXT($D28,"mmm")&amp;YEAR($D28)&amp;"'!"&amp;VLOOKUP(MATCH(Q$15,INDIRECT("'"&amp;TEXT($D28,"mmm")&amp;YEAR($D28)&amp;"'!$C$14:$L$14"),0),parametros!$B$15:$C$24,2,0)&amp;VLOOKUP($C$14,parametros!$B$6:$D$14,3,0)-1+MATCH($G$14,parametros!$E$6:$E$10,0)),"")</f>
        <v/>
      </c>
      <c r="R28" s="27" t="str">
        <f ca="1">IFERROR(INDIRECT("'"&amp;TEXT($D28,"mmm")&amp;YEAR($D28)&amp;"'!"&amp;VLOOKUP(MATCH(R$15,INDIRECT("'"&amp;TEXT($D28,"mmm")&amp;YEAR($D28)&amp;"'!$C$14:$L$14"),0),parametros!$B$15:$C$24,2,0)&amp;VLOOKUP($C$14,parametros!$B$6:$D$14,3,0)-1+MATCH($G$14,parametros!$E$6:$E$10,0)),"")</f>
        <v/>
      </c>
      <c r="S28" s="27" t="str">
        <f ca="1">IFERROR(INDIRECT("'"&amp;TEXT($D28,"mmm")&amp;YEAR($D28)&amp;"'!"&amp;VLOOKUP(MATCH(S$15,INDIRECT("'"&amp;TEXT($D28,"mmm")&amp;YEAR($D28)&amp;"'!$C$14:$L$14"),0),parametros!$B$15:$C$24,2,0)&amp;VLOOKUP($C$14,parametros!$B$6:$D$14,3,0)-1+MATCH($G$14,parametros!$E$6:$E$10,0)),"")</f>
        <v/>
      </c>
      <c r="T28" s="27" t="str">
        <f ca="1">IFERROR(INDIRECT("'"&amp;TEXT($D28,"mmm")&amp;YEAR($D28)&amp;"'!"&amp;VLOOKUP(MATCH(T$15,INDIRECT("'"&amp;TEXT($D28,"mmm")&amp;YEAR($D28)&amp;"'!$C$14:$L$14"),0),parametros!$B$15:$C$24,2,0)&amp;VLOOKUP($C$14,parametros!$B$6:$D$14,3,0)-1+MATCH($G$14,parametros!$E$6:$E$10,0)),"")</f>
        <v/>
      </c>
    </row>
    <row r="29" spans="3:20" ht="15.75" thickBot="1" x14ac:dyDescent="0.3">
      <c r="D29" s="25">
        <f t="shared" si="12"/>
        <v>46569</v>
      </c>
      <c r="E29" s="26" t="str">
        <f ca="1">IFERROR(INDIRECT("'"&amp;TEXT($D29,"mmm")&amp;YEAR($D29)&amp;"'!"&amp;VLOOKUP(MATCH(E$15,INDIRECT("'"&amp;TEXT($D29,"mmm")&amp;YEAR($D29)&amp;"'!$C$14:$L$14"),0),parametros!$B$15:$C$24,2,0)&amp;VLOOKUP($C$14,parametros!$B$6:$D$14,3,0)-1+MATCH($G$14,parametros!$E$6:$E$10,0)),"")</f>
        <v/>
      </c>
      <c r="F29" s="27" t="str">
        <f ca="1">IFERROR(INDIRECT("'"&amp;TEXT($D29,"mmm")&amp;YEAR($D29)&amp;"'!"&amp;VLOOKUP(MATCH(F$15,INDIRECT("'"&amp;TEXT($D29,"mmm")&amp;YEAR($D29)&amp;"'!$C$14:$L$14"),0),parametros!$B$15:$C$24,2,0)&amp;VLOOKUP($C$14,parametros!$B$6:$D$14,3,0)-1+MATCH($G$14,parametros!$E$6:$E$10,0)),"")</f>
        <v/>
      </c>
      <c r="G29" s="27" t="str">
        <f ca="1">IFERROR(INDIRECT("'"&amp;TEXT($D29,"mmm")&amp;YEAR($D29)&amp;"'!"&amp;VLOOKUP(MATCH(G$15,INDIRECT("'"&amp;TEXT($D29,"mmm")&amp;YEAR($D29)&amp;"'!$C$14:$L$14"),0),parametros!$B$15:$C$24,2,0)&amp;VLOOKUP($C$14,parametros!$B$6:$D$14,3,0)-1+MATCH($G$14,parametros!$E$6:$E$10,0)),"")</f>
        <v/>
      </c>
      <c r="H29" s="27" t="str">
        <f ca="1">IFERROR(INDIRECT("'"&amp;TEXT($D29,"mmm")&amp;YEAR($D29)&amp;"'!"&amp;VLOOKUP(MATCH(H$15,INDIRECT("'"&amp;TEXT($D29,"mmm")&amp;YEAR($D29)&amp;"'!$C$14:$L$14"),0),parametros!$B$15:$C$24,2,0)&amp;VLOOKUP($C$14,parametros!$B$6:$D$14,3,0)-1+MATCH($G$14,parametros!$E$6:$E$10,0)),"")</f>
        <v/>
      </c>
      <c r="I29" s="27" t="str">
        <f ca="1">IFERROR(INDIRECT("'"&amp;TEXT($D29,"mmm")&amp;YEAR($D29)&amp;"'!"&amp;VLOOKUP(MATCH(I$15,INDIRECT("'"&amp;TEXT($D29,"mmm")&amp;YEAR($D29)&amp;"'!$C$14:$L$14"),0),parametros!$B$15:$C$24,2,0)&amp;VLOOKUP($C$14,parametros!$B$6:$D$14,3,0)-1+MATCH($G$14,parametros!$E$6:$E$10,0)),"")</f>
        <v/>
      </c>
      <c r="J29" s="27" t="str">
        <f ca="1">IFERROR(INDIRECT("'"&amp;TEXT($D29,"mmm")&amp;YEAR($D29)&amp;"'!"&amp;VLOOKUP(MATCH(J$15,INDIRECT("'"&amp;TEXT($D29,"mmm")&amp;YEAR($D29)&amp;"'!$C$14:$L$14"),0),parametros!$B$15:$C$24,2,0)&amp;VLOOKUP($C$14,parametros!$B$6:$D$14,3,0)-1+MATCH($G$14,parametros!$E$6:$E$10,0)),"")</f>
        <v/>
      </c>
      <c r="K29" s="27" t="str">
        <f ca="1">IFERROR(INDIRECT("'"&amp;TEXT($D29,"mmm")&amp;YEAR($D29)&amp;"'!"&amp;VLOOKUP(MATCH(K$15,INDIRECT("'"&amp;TEXT($D29,"mmm")&amp;YEAR($D29)&amp;"'!$C$14:$L$14"),0),parametros!$B$15:$C$24,2,0)&amp;VLOOKUP($C$14,parametros!$B$6:$D$14,3,0)-1+MATCH($G$14,parametros!$E$6:$E$10,0)),"")</f>
        <v/>
      </c>
      <c r="L29" s="27" t="str">
        <f ca="1">IFERROR(INDIRECT("'"&amp;TEXT($D29,"mmm")&amp;YEAR($D29)&amp;"'!"&amp;VLOOKUP(MATCH(L$15,INDIRECT("'"&amp;TEXT($D29,"mmm")&amp;YEAR($D29)&amp;"'!$C$14:$L$14"),0),parametros!$B$15:$C$24,2,0)&amp;VLOOKUP($C$14,parametros!$B$6:$D$14,3,0)-1+MATCH($G$14,parametros!$E$6:$E$10,0)),"")</f>
        <v/>
      </c>
      <c r="M29" s="27" t="str">
        <f ca="1">IFERROR(INDIRECT("'"&amp;TEXT($D29,"mmm")&amp;YEAR($D29)&amp;"'!"&amp;VLOOKUP(MATCH(M$15,INDIRECT("'"&amp;TEXT($D29,"mmm")&amp;YEAR($D29)&amp;"'!$C$14:$L$14"),0),parametros!$B$15:$C$24,2,0)&amp;VLOOKUP($C$14,parametros!$B$6:$D$14,3,0)-1+MATCH($G$14,parametros!$E$6:$E$10,0)),"")</f>
        <v/>
      </c>
      <c r="N29" s="27" t="str">
        <f ca="1">IFERROR(INDIRECT("'"&amp;TEXT($D29,"mmm")&amp;YEAR($D29)&amp;"'!"&amp;VLOOKUP(MATCH(N$15,INDIRECT("'"&amp;TEXT($D29,"mmm")&amp;YEAR($D29)&amp;"'!$C$14:$L$14"),0),parametros!$B$15:$C$24,2,0)&amp;VLOOKUP($C$14,parametros!$B$6:$D$14,3,0)-1+MATCH($G$14,parametros!$E$6:$E$10,0)),"")</f>
        <v/>
      </c>
      <c r="O29" s="27" t="str">
        <f ca="1">IFERROR(INDIRECT("'"&amp;TEXT($D29,"mmm")&amp;YEAR($D29)&amp;"'!"&amp;VLOOKUP(MATCH(O$15,INDIRECT("'"&amp;TEXT($D29,"mmm")&amp;YEAR($D29)&amp;"'!$C$14:$L$14"),0),parametros!$B$15:$C$24,2,0)&amp;VLOOKUP($C$14,parametros!$B$6:$D$14,3,0)-1+MATCH($G$14,parametros!$E$6:$E$10,0)),"")</f>
        <v/>
      </c>
      <c r="P29" s="27" t="str">
        <f ca="1">IFERROR(INDIRECT("'"&amp;TEXT($D29,"mmm")&amp;YEAR($D29)&amp;"'!"&amp;VLOOKUP(MATCH(P$15,INDIRECT("'"&amp;TEXT($D29,"mmm")&amp;YEAR($D29)&amp;"'!$C$14:$L$14"),0),parametros!$B$15:$C$24,2,0)&amp;VLOOKUP($C$14,parametros!$B$6:$D$14,3,0)-1+MATCH($G$14,parametros!$E$6:$E$10,0)),"")</f>
        <v/>
      </c>
      <c r="Q29" s="27" t="str">
        <f ca="1">IFERROR(INDIRECT("'"&amp;TEXT($D29,"mmm")&amp;YEAR($D29)&amp;"'!"&amp;VLOOKUP(MATCH(Q$15,INDIRECT("'"&amp;TEXT($D29,"mmm")&amp;YEAR($D29)&amp;"'!$C$14:$L$14"),0),parametros!$B$15:$C$24,2,0)&amp;VLOOKUP($C$14,parametros!$B$6:$D$14,3,0)-1+MATCH($G$14,parametros!$E$6:$E$10,0)),"")</f>
        <v/>
      </c>
      <c r="R29" s="27" t="str">
        <f ca="1">IFERROR(INDIRECT("'"&amp;TEXT($D29,"mmm")&amp;YEAR($D29)&amp;"'!"&amp;VLOOKUP(MATCH(R$15,INDIRECT("'"&amp;TEXT($D29,"mmm")&amp;YEAR($D29)&amp;"'!$C$14:$L$14"),0),parametros!$B$15:$C$24,2,0)&amp;VLOOKUP($C$14,parametros!$B$6:$D$14,3,0)-1+MATCH($G$14,parametros!$E$6:$E$10,0)),"")</f>
        <v/>
      </c>
      <c r="S29" s="27" t="str">
        <f ca="1">IFERROR(INDIRECT("'"&amp;TEXT($D29,"mmm")&amp;YEAR($D29)&amp;"'!"&amp;VLOOKUP(MATCH(S$15,INDIRECT("'"&amp;TEXT($D29,"mmm")&amp;YEAR($D29)&amp;"'!$C$14:$L$14"),0),parametros!$B$15:$C$24,2,0)&amp;VLOOKUP($C$14,parametros!$B$6:$D$14,3,0)-1+MATCH($G$14,parametros!$E$6:$E$10,0)),"")</f>
        <v/>
      </c>
      <c r="T29" s="27" t="str">
        <f ca="1">IFERROR(INDIRECT("'"&amp;TEXT($D29,"mmm")&amp;YEAR($D29)&amp;"'!"&amp;VLOOKUP(MATCH(T$15,INDIRECT("'"&amp;TEXT($D29,"mmm")&amp;YEAR($D29)&amp;"'!$C$14:$L$14"),0),parametros!$B$15:$C$24,2,0)&amp;VLOOKUP($C$14,parametros!$B$6:$D$14,3,0)-1+MATCH($G$14,parametros!$E$6:$E$10,0)),"")</f>
        <v/>
      </c>
    </row>
    <row r="30" spans="3:20" ht="15.75" thickBot="1" x14ac:dyDescent="0.3">
      <c r="D30" s="25">
        <f t="shared" si="12"/>
        <v>46600</v>
      </c>
      <c r="E30" s="26" t="str">
        <f ca="1">IFERROR(INDIRECT("'"&amp;TEXT($D30,"mmm")&amp;YEAR($D30)&amp;"'!"&amp;VLOOKUP(MATCH(E$15,INDIRECT("'"&amp;TEXT($D30,"mmm")&amp;YEAR($D30)&amp;"'!$C$14:$L$14"),0),parametros!$B$15:$C$24,2,0)&amp;VLOOKUP($C$14,parametros!$B$6:$D$14,3,0)-1+MATCH($G$14,parametros!$E$6:$E$10,0)),"")</f>
        <v/>
      </c>
      <c r="F30" s="27" t="str">
        <f ca="1">IFERROR(INDIRECT("'"&amp;TEXT($D30,"mmm")&amp;YEAR($D30)&amp;"'!"&amp;VLOOKUP(MATCH(F$15,INDIRECT("'"&amp;TEXT($D30,"mmm")&amp;YEAR($D30)&amp;"'!$C$14:$L$14"),0),parametros!$B$15:$C$24,2,0)&amp;VLOOKUP($C$14,parametros!$B$6:$D$14,3,0)-1+MATCH($G$14,parametros!$E$6:$E$10,0)),"")</f>
        <v/>
      </c>
      <c r="G30" s="27" t="str">
        <f ca="1">IFERROR(INDIRECT("'"&amp;TEXT($D30,"mmm")&amp;YEAR($D30)&amp;"'!"&amp;VLOOKUP(MATCH(G$15,INDIRECT("'"&amp;TEXT($D30,"mmm")&amp;YEAR($D30)&amp;"'!$C$14:$L$14"),0),parametros!$B$15:$C$24,2,0)&amp;VLOOKUP($C$14,parametros!$B$6:$D$14,3,0)-1+MATCH($G$14,parametros!$E$6:$E$10,0)),"")</f>
        <v/>
      </c>
      <c r="H30" s="27" t="str">
        <f ca="1">IFERROR(INDIRECT("'"&amp;TEXT($D30,"mmm")&amp;YEAR($D30)&amp;"'!"&amp;VLOOKUP(MATCH(H$15,INDIRECT("'"&amp;TEXT($D30,"mmm")&amp;YEAR($D30)&amp;"'!$C$14:$L$14"),0),parametros!$B$15:$C$24,2,0)&amp;VLOOKUP($C$14,parametros!$B$6:$D$14,3,0)-1+MATCH($G$14,parametros!$E$6:$E$10,0)),"")</f>
        <v/>
      </c>
      <c r="I30" s="27" t="str">
        <f ca="1">IFERROR(INDIRECT("'"&amp;TEXT($D30,"mmm")&amp;YEAR($D30)&amp;"'!"&amp;VLOOKUP(MATCH(I$15,INDIRECT("'"&amp;TEXT($D30,"mmm")&amp;YEAR($D30)&amp;"'!$C$14:$L$14"),0),parametros!$B$15:$C$24,2,0)&amp;VLOOKUP($C$14,parametros!$B$6:$D$14,3,0)-1+MATCH($G$14,parametros!$E$6:$E$10,0)),"")</f>
        <v/>
      </c>
      <c r="J30" s="27" t="str">
        <f ca="1">IFERROR(INDIRECT("'"&amp;TEXT($D30,"mmm")&amp;YEAR($D30)&amp;"'!"&amp;VLOOKUP(MATCH(J$15,INDIRECT("'"&amp;TEXT($D30,"mmm")&amp;YEAR($D30)&amp;"'!$C$14:$L$14"),0),parametros!$B$15:$C$24,2,0)&amp;VLOOKUP($C$14,parametros!$B$6:$D$14,3,0)-1+MATCH($G$14,parametros!$E$6:$E$10,0)),"")</f>
        <v/>
      </c>
      <c r="K30" s="27" t="str">
        <f ca="1">IFERROR(INDIRECT("'"&amp;TEXT($D30,"mmm")&amp;YEAR($D30)&amp;"'!"&amp;VLOOKUP(MATCH(K$15,INDIRECT("'"&amp;TEXT($D30,"mmm")&amp;YEAR($D30)&amp;"'!$C$14:$L$14"),0),parametros!$B$15:$C$24,2,0)&amp;VLOOKUP($C$14,parametros!$B$6:$D$14,3,0)-1+MATCH($G$14,parametros!$E$6:$E$10,0)),"")</f>
        <v/>
      </c>
      <c r="L30" s="27" t="str">
        <f ca="1">IFERROR(INDIRECT("'"&amp;TEXT($D30,"mmm")&amp;YEAR($D30)&amp;"'!"&amp;VLOOKUP(MATCH(L$15,INDIRECT("'"&amp;TEXT($D30,"mmm")&amp;YEAR($D30)&amp;"'!$C$14:$L$14"),0),parametros!$B$15:$C$24,2,0)&amp;VLOOKUP($C$14,parametros!$B$6:$D$14,3,0)-1+MATCH($G$14,parametros!$E$6:$E$10,0)),"")</f>
        <v/>
      </c>
      <c r="M30" s="27" t="str">
        <f ca="1">IFERROR(INDIRECT("'"&amp;TEXT($D30,"mmm")&amp;YEAR($D30)&amp;"'!"&amp;VLOOKUP(MATCH(M$15,INDIRECT("'"&amp;TEXT($D30,"mmm")&amp;YEAR($D30)&amp;"'!$C$14:$L$14"),0),parametros!$B$15:$C$24,2,0)&amp;VLOOKUP($C$14,parametros!$B$6:$D$14,3,0)-1+MATCH($G$14,parametros!$E$6:$E$10,0)),"")</f>
        <v/>
      </c>
      <c r="N30" s="27" t="str">
        <f ca="1">IFERROR(INDIRECT("'"&amp;TEXT($D30,"mmm")&amp;YEAR($D30)&amp;"'!"&amp;VLOOKUP(MATCH(N$15,INDIRECT("'"&amp;TEXT($D30,"mmm")&amp;YEAR($D30)&amp;"'!$C$14:$L$14"),0),parametros!$B$15:$C$24,2,0)&amp;VLOOKUP($C$14,parametros!$B$6:$D$14,3,0)-1+MATCH($G$14,parametros!$E$6:$E$10,0)),"")</f>
        <v/>
      </c>
      <c r="O30" s="27" t="str">
        <f ca="1">IFERROR(INDIRECT("'"&amp;TEXT($D30,"mmm")&amp;YEAR($D30)&amp;"'!"&amp;VLOOKUP(MATCH(O$15,INDIRECT("'"&amp;TEXT($D30,"mmm")&amp;YEAR($D30)&amp;"'!$C$14:$L$14"),0),parametros!$B$15:$C$24,2,0)&amp;VLOOKUP($C$14,parametros!$B$6:$D$14,3,0)-1+MATCH($G$14,parametros!$E$6:$E$10,0)),"")</f>
        <v/>
      </c>
      <c r="P30" s="27" t="str">
        <f ca="1">IFERROR(INDIRECT("'"&amp;TEXT($D30,"mmm")&amp;YEAR($D30)&amp;"'!"&amp;VLOOKUP(MATCH(P$15,INDIRECT("'"&amp;TEXT($D30,"mmm")&amp;YEAR($D30)&amp;"'!$C$14:$L$14"),0),parametros!$B$15:$C$24,2,0)&amp;VLOOKUP($C$14,parametros!$B$6:$D$14,3,0)-1+MATCH($G$14,parametros!$E$6:$E$10,0)),"")</f>
        <v/>
      </c>
      <c r="Q30" s="27" t="str">
        <f ca="1">IFERROR(INDIRECT("'"&amp;TEXT($D30,"mmm")&amp;YEAR($D30)&amp;"'!"&amp;VLOOKUP(MATCH(Q$15,INDIRECT("'"&amp;TEXT($D30,"mmm")&amp;YEAR($D30)&amp;"'!$C$14:$L$14"),0),parametros!$B$15:$C$24,2,0)&amp;VLOOKUP($C$14,parametros!$B$6:$D$14,3,0)-1+MATCH($G$14,parametros!$E$6:$E$10,0)),"")</f>
        <v/>
      </c>
      <c r="R30" s="27" t="str">
        <f ca="1">IFERROR(INDIRECT("'"&amp;TEXT($D30,"mmm")&amp;YEAR($D30)&amp;"'!"&amp;VLOOKUP(MATCH(R$15,INDIRECT("'"&amp;TEXT($D30,"mmm")&amp;YEAR($D30)&amp;"'!$C$14:$L$14"),0),parametros!$B$15:$C$24,2,0)&amp;VLOOKUP($C$14,parametros!$B$6:$D$14,3,0)-1+MATCH($G$14,parametros!$E$6:$E$10,0)),"")</f>
        <v/>
      </c>
      <c r="S30" s="27" t="str">
        <f ca="1">IFERROR(INDIRECT("'"&amp;TEXT($D30,"mmm")&amp;YEAR($D30)&amp;"'!"&amp;VLOOKUP(MATCH(S$15,INDIRECT("'"&amp;TEXT($D30,"mmm")&amp;YEAR($D30)&amp;"'!$C$14:$L$14"),0),parametros!$B$15:$C$24,2,0)&amp;VLOOKUP($C$14,parametros!$B$6:$D$14,3,0)-1+MATCH($G$14,parametros!$E$6:$E$10,0)),"")</f>
        <v/>
      </c>
      <c r="T30" s="27" t="str">
        <f ca="1">IFERROR(INDIRECT("'"&amp;TEXT($D30,"mmm")&amp;YEAR($D30)&amp;"'!"&amp;VLOOKUP(MATCH(T$15,INDIRECT("'"&amp;TEXT($D30,"mmm")&amp;YEAR($D30)&amp;"'!$C$14:$L$14"),0),parametros!$B$15:$C$24,2,0)&amp;VLOOKUP($C$14,parametros!$B$6:$D$14,3,0)-1+MATCH($G$14,parametros!$E$6:$E$10,0)),"")</f>
        <v/>
      </c>
    </row>
    <row r="31" spans="3:20" ht="15.75" thickBot="1" x14ac:dyDescent="0.3">
      <c r="D31" s="25">
        <f t="shared" si="12"/>
        <v>46631</v>
      </c>
      <c r="E31" s="26" t="str">
        <f ca="1">IFERROR(INDIRECT("'"&amp;TEXT($D31,"mmm")&amp;YEAR($D31)&amp;"'!"&amp;VLOOKUP(MATCH(E$15,INDIRECT("'"&amp;TEXT($D31,"mmm")&amp;YEAR($D31)&amp;"'!$C$14:$L$14"),0),parametros!$B$15:$C$24,2,0)&amp;VLOOKUP($C$14,parametros!$B$6:$D$14,3,0)-1+MATCH($G$14,parametros!$E$6:$E$10,0)),"")</f>
        <v/>
      </c>
      <c r="F31" s="27" t="str">
        <f ca="1">IFERROR(INDIRECT("'"&amp;TEXT($D31,"mmm")&amp;YEAR($D31)&amp;"'!"&amp;VLOOKUP(MATCH(F$15,INDIRECT("'"&amp;TEXT($D31,"mmm")&amp;YEAR($D31)&amp;"'!$C$14:$L$14"),0),parametros!$B$15:$C$24,2,0)&amp;VLOOKUP($C$14,parametros!$B$6:$D$14,3,0)-1+MATCH($G$14,parametros!$E$6:$E$10,0)),"")</f>
        <v/>
      </c>
      <c r="G31" s="27" t="str">
        <f ca="1">IFERROR(INDIRECT("'"&amp;TEXT($D31,"mmm")&amp;YEAR($D31)&amp;"'!"&amp;VLOOKUP(MATCH(G$15,INDIRECT("'"&amp;TEXT($D31,"mmm")&amp;YEAR($D31)&amp;"'!$C$14:$L$14"),0),parametros!$B$15:$C$24,2,0)&amp;VLOOKUP($C$14,parametros!$B$6:$D$14,3,0)-1+MATCH($G$14,parametros!$E$6:$E$10,0)),"")</f>
        <v/>
      </c>
      <c r="H31" s="27" t="str">
        <f ca="1">IFERROR(INDIRECT("'"&amp;TEXT($D31,"mmm")&amp;YEAR($D31)&amp;"'!"&amp;VLOOKUP(MATCH(H$15,INDIRECT("'"&amp;TEXT($D31,"mmm")&amp;YEAR($D31)&amp;"'!$C$14:$L$14"),0),parametros!$B$15:$C$24,2,0)&amp;VLOOKUP($C$14,parametros!$B$6:$D$14,3,0)-1+MATCH($G$14,parametros!$E$6:$E$10,0)),"")</f>
        <v/>
      </c>
      <c r="I31" s="27" t="str">
        <f ca="1">IFERROR(INDIRECT("'"&amp;TEXT($D31,"mmm")&amp;YEAR($D31)&amp;"'!"&amp;VLOOKUP(MATCH(I$15,INDIRECT("'"&amp;TEXT($D31,"mmm")&amp;YEAR($D31)&amp;"'!$C$14:$L$14"),0),parametros!$B$15:$C$24,2,0)&amp;VLOOKUP($C$14,parametros!$B$6:$D$14,3,0)-1+MATCH($G$14,parametros!$E$6:$E$10,0)),"")</f>
        <v/>
      </c>
      <c r="J31" s="27" t="str">
        <f ca="1">IFERROR(INDIRECT("'"&amp;TEXT($D31,"mmm")&amp;YEAR($D31)&amp;"'!"&amp;VLOOKUP(MATCH(J$15,INDIRECT("'"&amp;TEXT($D31,"mmm")&amp;YEAR($D31)&amp;"'!$C$14:$L$14"),0),parametros!$B$15:$C$24,2,0)&amp;VLOOKUP($C$14,parametros!$B$6:$D$14,3,0)-1+MATCH($G$14,parametros!$E$6:$E$10,0)),"")</f>
        <v/>
      </c>
      <c r="K31" s="27" t="str">
        <f ca="1">IFERROR(INDIRECT("'"&amp;TEXT($D31,"mmm")&amp;YEAR($D31)&amp;"'!"&amp;VLOOKUP(MATCH(K$15,INDIRECT("'"&amp;TEXT($D31,"mmm")&amp;YEAR($D31)&amp;"'!$C$14:$L$14"),0),parametros!$B$15:$C$24,2,0)&amp;VLOOKUP($C$14,parametros!$B$6:$D$14,3,0)-1+MATCH($G$14,parametros!$E$6:$E$10,0)),"")</f>
        <v/>
      </c>
      <c r="L31" s="27" t="str">
        <f ca="1">IFERROR(INDIRECT("'"&amp;TEXT($D31,"mmm")&amp;YEAR($D31)&amp;"'!"&amp;VLOOKUP(MATCH(L$15,INDIRECT("'"&amp;TEXT($D31,"mmm")&amp;YEAR($D31)&amp;"'!$C$14:$L$14"),0),parametros!$B$15:$C$24,2,0)&amp;VLOOKUP($C$14,parametros!$B$6:$D$14,3,0)-1+MATCH($G$14,parametros!$E$6:$E$10,0)),"")</f>
        <v/>
      </c>
      <c r="M31" s="27" t="str">
        <f ca="1">IFERROR(INDIRECT("'"&amp;TEXT($D31,"mmm")&amp;YEAR($D31)&amp;"'!"&amp;VLOOKUP(MATCH(M$15,INDIRECT("'"&amp;TEXT($D31,"mmm")&amp;YEAR($D31)&amp;"'!$C$14:$L$14"),0),parametros!$B$15:$C$24,2,0)&amp;VLOOKUP($C$14,parametros!$B$6:$D$14,3,0)-1+MATCH($G$14,parametros!$E$6:$E$10,0)),"")</f>
        <v/>
      </c>
      <c r="N31" s="27" t="str">
        <f ca="1">IFERROR(INDIRECT("'"&amp;TEXT($D31,"mmm")&amp;YEAR($D31)&amp;"'!"&amp;VLOOKUP(MATCH(N$15,INDIRECT("'"&amp;TEXT($D31,"mmm")&amp;YEAR($D31)&amp;"'!$C$14:$L$14"),0),parametros!$B$15:$C$24,2,0)&amp;VLOOKUP($C$14,parametros!$B$6:$D$14,3,0)-1+MATCH($G$14,parametros!$E$6:$E$10,0)),"")</f>
        <v/>
      </c>
      <c r="O31" s="27" t="str">
        <f ca="1">IFERROR(INDIRECT("'"&amp;TEXT($D31,"mmm")&amp;YEAR($D31)&amp;"'!"&amp;VLOOKUP(MATCH(O$15,INDIRECT("'"&amp;TEXT($D31,"mmm")&amp;YEAR($D31)&amp;"'!$C$14:$L$14"),0),parametros!$B$15:$C$24,2,0)&amp;VLOOKUP($C$14,parametros!$B$6:$D$14,3,0)-1+MATCH($G$14,parametros!$E$6:$E$10,0)),"")</f>
        <v/>
      </c>
      <c r="P31" s="27" t="str">
        <f ca="1">IFERROR(INDIRECT("'"&amp;TEXT($D31,"mmm")&amp;YEAR($D31)&amp;"'!"&amp;VLOOKUP(MATCH(P$15,INDIRECT("'"&amp;TEXT($D31,"mmm")&amp;YEAR($D31)&amp;"'!$C$14:$L$14"),0),parametros!$B$15:$C$24,2,0)&amp;VLOOKUP($C$14,parametros!$B$6:$D$14,3,0)-1+MATCH($G$14,parametros!$E$6:$E$10,0)),"")</f>
        <v/>
      </c>
      <c r="Q31" s="27" t="str">
        <f ca="1">IFERROR(INDIRECT("'"&amp;TEXT($D31,"mmm")&amp;YEAR($D31)&amp;"'!"&amp;VLOOKUP(MATCH(Q$15,INDIRECT("'"&amp;TEXT($D31,"mmm")&amp;YEAR($D31)&amp;"'!$C$14:$L$14"),0),parametros!$B$15:$C$24,2,0)&amp;VLOOKUP($C$14,parametros!$B$6:$D$14,3,0)-1+MATCH($G$14,parametros!$E$6:$E$10,0)),"")</f>
        <v/>
      </c>
      <c r="R31" s="27" t="str">
        <f ca="1">IFERROR(INDIRECT("'"&amp;TEXT($D31,"mmm")&amp;YEAR($D31)&amp;"'!"&amp;VLOOKUP(MATCH(R$15,INDIRECT("'"&amp;TEXT($D31,"mmm")&amp;YEAR($D31)&amp;"'!$C$14:$L$14"),0),parametros!$B$15:$C$24,2,0)&amp;VLOOKUP($C$14,parametros!$B$6:$D$14,3,0)-1+MATCH($G$14,parametros!$E$6:$E$10,0)),"")</f>
        <v/>
      </c>
      <c r="S31" s="27" t="str">
        <f ca="1">IFERROR(INDIRECT("'"&amp;TEXT($D31,"mmm")&amp;YEAR($D31)&amp;"'!"&amp;VLOOKUP(MATCH(S$15,INDIRECT("'"&amp;TEXT($D31,"mmm")&amp;YEAR($D31)&amp;"'!$C$14:$L$14"),0),parametros!$B$15:$C$24,2,0)&amp;VLOOKUP($C$14,parametros!$B$6:$D$14,3,0)-1+MATCH($G$14,parametros!$E$6:$E$10,0)),"")</f>
        <v/>
      </c>
      <c r="T31" s="27" t="str">
        <f ca="1">IFERROR(INDIRECT("'"&amp;TEXT($D31,"mmm")&amp;YEAR($D31)&amp;"'!"&amp;VLOOKUP(MATCH(T$15,INDIRECT("'"&amp;TEXT($D31,"mmm")&amp;YEAR($D31)&amp;"'!$C$14:$L$14"),0),parametros!$B$15:$C$24,2,0)&amp;VLOOKUP($C$14,parametros!$B$6:$D$14,3,0)-1+MATCH($G$14,parametros!$E$6:$E$10,0)),"")</f>
        <v/>
      </c>
    </row>
    <row r="32" spans="3:20" ht="15.75" thickBot="1" x14ac:dyDescent="0.3">
      <c r="D32" s="25">
        <f t="shared" si="12"/>
        <v>46661</v>
      </c>
      <c r="E32" s="26" t="str">
        <f ca="1">IFERROR(INDIRECT("'"&amp;TEXT($D32,"mmm")&amp;YEAR($D32)&amp;"'!"&amp;VLOOKUP(MATCH(E$15,INDIRECT("'"&amp;TEXT($D32,"mmm")&amp;YEAR($D32)&amp;"'!$C$14:$L$14"),0),parametros!$B$15:$C$24,2,0)&amp;VLOOKUP($C$14,parametros!$B$6:$D$14,3,0)-1+MATCH($G$14,parametros!$E$6:$E$10,0)),"")</f>
        <v/>
      </c>
      <c r="F32" s="27" t="str">
        <f ca="1">IFERROR(INDIRECT("'"&amp;TEXT($D32,"mmm")&amp;YEAR($D32)&amp;"'!"&amp;VLOOKUP(MATCH(F$15,INDIRECT("'"&amp;TEXT($D32,"mmm")&amp;YEAR($D32)&amp;"'!$C$14:$L$14"),0),parametros!$B$15:$C$24,2,0)&amp;VLOOKUP($C$14,parametros!$B$6:$D$14,3,0)-1+MATCH($G$14,parametros!$E$6:$E$10,0)),"")</f>
        <v/>
      </c>
      <c r="G32" s="27" t="str">
        <f ca="1">IFERROR(INDIRECT("'"&amp;TEXT($D32,"mmm")&amp;YEAR($D32)&amp;"'!"&amp;VLOOKUP(MATCH(G$15,INDIRECT("'"&amp;TEXT($D32,"mmm")&amp;YEAR($D32)&amp;"'!$C$14:$L$14"),0),parametros!$B$15:$C$24,2,0)&amp;VLOOKUP($C$14,parametros!$B$6:$D$14,3,0)-1+MATCH($G$14,parametros!$E$6:$E$10,0)),"")</f>
        <v/>
      </c>
      <c r="H32" s="27" t="str">
        <f ca="1">IFERROR(INDIRECT("'"&amp;TEXT($D32,"mmm")&amp;YEAR($D32)&amp;"'!"&amp;VLOOKUP(MATCH(H$15,INDIRECT("'"&amp;TEXT($D32,"mmm")&amp;YEAR($D32)&amp;"'!$C$14:$L$14"),0),parametros!$B$15:$C$24,2,0)&amp;VLOOKUP($C$14,parametros!$B$6:$D$14,3,0)-1+MATCH($G$14,parametros!$E$6:$E$10,0)),"")</f>
        <v/>
      </c>
      <c r="I32" s="27" t="str">
        <f ca="1">IFERROR(INDIRECT("'"&amp;TEXT($D32,"mmm")&amp;YEAR($D32)&amp;"'!"&amp;VLOOKUP(MATCH(I$15,INDIRECT("'"&amp;TEXT($D32,"mmm")&amp;YEAR($D32)&amp;"'!$C$14:$L$14"),0),parametros!$B$15:$C$24,2,0)&amp;VLOOKUP($C$14,parametros!$B$6:$D$14,3,0)-1+MATCH($G$14,parametros!$E$6:$E$10,0)),"")</f>
        <v/>
      </c>
      <c r="J32" s="27" t="str">
        <f ca="1">IFERROR(INDIRECT("'"&amp;TEXT($D32,"mmm")&amp;YEAR($D32)&amp;"'!"&amp;VLOOKUP(MATCH(J$15,INDIRECT("'"&amp;TEXT($D32,"mmm")&amp;YEAR($D32)&amp;"'!$C$14:$L$14"),0),parametros!$B$15:$C$24,2,0)&amp;VLOOKUP($C$14,parametros!$B$6:$D$14,3,0)-1+MATCH($G$14,parametros!$E$6:$E$10,0)),"")</f>
        <v/>
      </c>
      <c r="K32" s="27" t="str">
        <f ca="1">IFERROR(INDIRECT("'"&amp;TEXT($D32,"mmm")&amp;YEAR($D32)&amp;"'!"&amp;VLOOKUP(MATCH(K$15,INDIRECT("'"&amp;TEXT($D32,"mmm")&amp;YEAR($D32)&amp;"'!$C$14:$L$14"),0),parametros!$B$15:$C$24,2,0)&amp;VLOOKUP($C$14,parametros!$B$6:$D$14,3,0)-1+MATCH($G$14,parametros!$E$6:$E$10,0)),"")</f>
        <v/>
      </c>
      <c r="L32" s="27" t="str">
        <f ca="1">IFERROR(INDIRECT("'"&amp;TEXT($D32,"mmm")&amp;YEAR($D32)&amp;"'!"&amp;VLOOKUP(MATCH(L$15,INDIRECT("'"&amp;TEXT($D32,"mmm")&amp;YEAR($D32)&amp;"'!$C$14:$L$14"),0),parametros!$B$15:$C$24,2,0)&amp;VLOOKUP($C$14,parametros!$B$6:$D$14,3,0)-1+MATCH($G$14,parametros!$E$6:$E$10,0)),"")</f>
        <v/>
      </c>
      <c r="M32" s="27" t="str">
        <f ca="1">IFERROR(INDIRECT("'"&amp;TEXT($D32,"mmm")&amp;YEAR($D32)&amp;"'!"&amp;VLOOKUP(MATCH(M$15,INDIRECT("'"&amp;TEXT($D32,"mmm")&amp;YEAR($D32)&amp;"'!$C$14:$L$14"),0),parametros!$B$15:$C$24,2,0)&amp;VLOOKUP($C$14,parametros!$B$6:$D$14,3,0)-1+MATCH($G$14,parametros!$E$6:$E$10,0)),"")</f>
        <v/>
      </c>
      <c r="N32" s="27" t="str">
        <f ca="1">IFERROR(INDIRECT("'"&amp;TEXT($D32,"mmm")&amp;YEAR($D32)&amp;"'!"&amp;VLOOKUP(MATCH(N$15,INDIRECT("'"&amp;TEXT($D32,"mmm")&amp;YEAR($D32)&amp;"'!$C$14:$L$14"),0),parametros!$B$15:$C$24,2,0)&amp;VLOOKUP($C$14,parametros!$B$6:$D$14,3,0)-1+MATCH($G$14,parametros!$E$6:$E$10,0)),"")</f>
        <v/>
      </c>
      <c r="O32" s="27" t="str">
        <f ca="1">IFERROR(INDIRECT("'"&amp;TEXT($D32,"mmm")&amp;YEAR($D32)&amp;"'!"&amp;VLOOKUP(MATCH(O$15,INDIRECT("'"&amp;TEXT($D32,"mmm")&amp;YEAR($D32)&amp;"'!$C$14:$L$14"),0),parametros!$B$15:$C$24,2,0)&amp;VLOOKUP($C$14,parametros!$B$6:$D$14,3,0)-1+MATCH($G$14,parametros!$E$6:$E$10,0)),"")</f>
        <v/>
      </c>
      <c r="P32" s="27" t="str">
        <f ca="1">IFERROR(INDIRECT("'"&amp;TEXT($D32,"mmm")&amp;YEAR($D32)&amp;"'!"&amp;VLOOKUP(MATCH(P$15,INDIRECT("'"&amp;TEXT($D32,"mmm")&amp;YEAR($D32)&amp;"'!$C$14:$L$14"),0),parametros!$B$15:$C$24,2,0)&amp;VLOOKUP($C$14,parametros!$B$6:$D$14,3,0)-1+MATCH($G$14,parametros!$E$6:$E$10,0)),"")</f>
        <v/>
      </c>
      <c r="Q32" s="27" t="str">
        <f ca="1">IFERROR(INDIRECT("'"&amp;TEXT($D32,"mmm")&amp;YEAR($D32)&amp;"'!"&amp;VLOOKUP(MATCH(Q$15,INDIRECT("'"&amp;TEXT($D32,"mmm")&amp;YEAR($D32)&amp;"'!$C$14:$L$14"),0),parametros!$B$15:$C$24,2,0)&amp;VLOOKUP($C$14,parametros!$B$6:$D$14,3,0)-1+MATCH($G$14,parametros!$E$6:$E$10,0)),"")</f>
        <v/>
      </c>
      <c r="R32" s="27" t="str">
        <f ca="1">IFERROR(INDIRECT("'"&amp;TEXT($D32,"mmm")&amp;YEAR($D32)&amp;"'!"&amp;VLOOKUP(MATCH(R$15,INDIRECT("'"&amp;TEXT($D32,"mmm")&amp;YEAR($D32)&amp;"'!$C$14:$L$14"),0),parametros!$B$15:$C$24,2,0)&amp;VLOOKUP($C$14,parametros!$B$6:$D$14,3,0)-1+MATCH($G$14,parametros!$E$6:$E$10,0)),"")</f>
        <v/>
      </c>
      <c r="S32" s="27" t="str">
        <f ca="1">IFERROR(INDIRECT("'"&amp;TEXT($D32,"mmm")&amp;YEAR($D32)&amp;"'!"&amp;VLOOKUP(MATCH(S$15,INDIRECT("'"&amp;TEXT($D32,"mmm")&amp;YEAR($D32)&amp;"'!$C$14:$L$14"),0),parametros!$B$15:$C$24,2,0)&amp;VLOOKUP($C$14,parametros!$B$6:$D$14,3,0)-1+MATCH($G$14,parametros!$E$6:$E$10,0)),"")</f>
        <v/>
      </c>
      <c r="T32" s="27" t="str">
        <f ca="1">IFERROR(INDIRECT("'"&amp;TEXT($D32,"mmm")&amp;YEAR($D32)&amp;"'!"&amp;VLOOKUP(MATCH(T$15,INDIRECT("'"&amp;TEXT($D32,"mmm")&amp;YEAR($D32)&amp;"'!$C$14:$L$14"),0),parametros!$B$15:$C$24,2,0)&amp;VLOOKUP($C$14,parametros!$B$6:$D$14,3,0)-1+MATCH($G$14,parametros!$E$6:$E$10,0)),"")</f>
        <v/>
      </c>
    </row>
    <row r="33" spans="4:20" ht="15.75" thickBot="1" x14ac:dyDescent="0.3">
      <c r="D33" s="25">
        <f t="shared" si="12"/>
        <v>46692</v>
      </c>
      <c r="E33" s="26" t="str">
        <f ca="1">IFERROR(INDIRECT("'"&amp;TEXT($D33,"mmm")&amp;YEAR($D33)&amp;"'!"&amp;VLOOKUP(MATCH(E$15,INDIRECT("'"&amp;TEXT($D33,"mmm")&amp;YEAR($D33)&amp;"'!$C$14:$L$14"),0),parametros!$B$15:$C$24,2,0)&amp;VLOOKUP($C$14,parametros!$B$6:$D$14,3,0)-1+MATCH($G$14,parametros!$E$6:$E$10,0)),"")</f>
        <v/>
      </c>
      <c r="F33" s="27" t="str">
        <f ca="1">IFERROR(INDIRECT("'"&amp;TEXT($D33,"mmm")&amp;YEAR($D33)&amp;"'!"&amp;VLOOKUP(MATCH(F$15,INDIRECT("'"&amp;TEXT($D33,"mmm")&amp;YEAR($D33)&amp;"'!$C$14:$L$14"),0),parametros!$B$15:$C$24,2,0)&amp;VLOOKUP($C$14,parametros!$B$6:$D$14,3,0)-1+MATCH($G$14,parametros!$E$6:$E$10,0)),"")</f>
        <v/>
      </c>
      <c r="G33" s="27" t="str">
        <f ca="1">IFERROR(INDIRECT("'"&amp;TEXT($D33,"mmm")&amp;YEAR($D33)&amp;"'!"&amp;VLOOKUP(MATCH(G$15,INDIRECT("'"&amp;TEXT($D33,"mmm")&amp;YEAR($D33)&amp;"'!$C$14:$L$14"),0),parametros!$B$15:$C$24,2,0)&amp;VLOOKUP($C$14,parametros!$B$6:$D$14,3,0)-1+MATCH($G$14,parametros!$E$6:$E$10,0)),"")</f>
        <v/>
      </c>
      <c r="H33" s="27" t="str">
        <f ca="1">IFERROR(INDIRECT("'"&amp;TEXT($D33,"mmm")&amp;YEAR($D33)&amp;"'!"&amp;VLOOKUP(MATCH(H$15,INDIRECT("'"&amp;TEXT($D33,"mmm")&amp;YEAR($D33)&amp;"'!$C$14:$L$14"),0),parametros!$B$15:$C$24,2,0)&amp;VLOOKUP($C$14,parametros!$B$6:$D$14,3,0)-1+MATCH($G$14,parametros!$E$6:$E$10,0)),"")</f>
        <v/>
      </c>
      <c r="I33" s="27" t="str">
        <f ca="1">IFERROR(INDIRECT("'"&amp;TEXT($D33,"mmm")&amp;YEAR($D33)&amp;"'!"&amp;VLOOKUP(MATCH(I$15,INDIRECT("'"&amp;TEXT($D33,"mmm")&amp;YEAR($D33)&amp;"'!$C$14:$L$14"),0),parametros!$B$15:$C$24,2,0)&amp;VLOOKUP($C$14,parametros!$B$6:$D$14,3,0)-1+MATCH($G$14,parametros!$E$6:$E$10,0)),"")</f>
        <v/>
      </c>
      <c r="J33" s="27" t="str">
        <f ca="1">IFERROR(INDIRECT("'"&amp;TEXT($D33,"mmm")&amp;YEAR($D33)&amp;"'!"&amp;VLOOKUP(MATCH(J$15,INDIRECT("'"&amp;TEXT($D33,"mmm")&amp;YEAR($D33)&amp;"'!$C$14:$L$14"),0),parametros!$B$15:$C$24,2,0)&amp;VLOOKUP($C$14,parametros!$B$6:$D$14,3,0)-1+MATCH($G$14,parametros!$E$6:$E$10,0)),"")</f>
        <v/>
      </c>
      <c r="K33" s="27" t="str">
        <f ca="1">IFERROR(INDIRECT("'"&amp;TEXT($D33,"mmm")&amp;YEAR($D33)&amp;"'!"&amp;VLOOKUP(MATCH(K$15,INDIRECT("'"&amp;TEXT($D33,"mmm")&amp;YEAR($D33)&amp;"'!$C$14:$L$14"),0),parametros!$B$15:$C$24,2,0)&amp;VLOOKUP($C$14,parametros!$B$6:$D$14,3,0)-1+MATCH($G$14,parametros!$E$6:$E$10,0)),"")</f>
        <v/>
      </c>
      <c r="L33" s="27" t="str">
        <f ca="1">IFERROR(INDIRECT("'"&amp;TEXT($D33,"mmm")&amp;YEAR($D33)&amp;"'!"&amp;VLOOKUP(MATCH(L$15,INDIRECT("'"&amp;TEXT($D33,"mmm")&amp;YEAR($D33)&amp;"'!$C$14:$L$14"),0),parametros!$B$15:$C$24,2,0)&amp;VLOOKUP($C$14,parametros!$B$6:$D$14,3,0)-1+MATCH($G$14,parametros!$E$6:$E$10,0)),"")</f>
        <v/>
      </c>
      <c r="M33" s="27" t="str">
        <f ca="1">IFERROR(INDIRECT("'"&amp;TEXT($D33,"mmm")&amp;YEAR($D33)&amp;"'!"&amp;VLOOKUP(MATCH(M$15,INDIRECT("'"&amp;TEXT($D33,"mmm")&amp;YEAR($D33)&amp;"'!$C$14:$L$14"),0),parametros!$B$15:$C$24,2,0)&amp;VLOOKUP($C$14,parametros!$B$6:$D$14,3,0)-1+MATCH($G$14,parametros!$E$6:$E$10,0)),"")</f>
        <v/>
      </c>
      <c r="N33" s="27" t="str">
        <f ca="1">IFERROR(INDIRECT("'"&amp;TEXT($D33,"mmm")&amp;YEAR($D33)&amp;"'!"&amp;VLOOKUP(MATCH(N$15,INDIRECT("'"&amp;TEXT($D33,"mmm")&amp;YEAR($D33)&amp;"'!$C$14:$L$14"),0),parametros!$B$15:$C$24,2,0)&amp;VLOOKUP($C$14,parametros!$B$6:$D$14,3,0)-1+MATCH($G$14,parametros!$E$6:$E$10,0)),"")</f>
        <v/>
      </c>
      <c r="O33" s="27" t="str">
        <f ca="1">IFERROR(INDIRECT("'"&amp;TEXT($D33,"mmm")&amp;YEAR($D33)&amp;"'!"&amp;VLOOKUP(MATCH(O$15,INDIRECT("'"&amp;TEXT($D33,"mmm")&amp;YEAR($D33)&amp;"'!$C$14:$L$14"),0),parametros!$B$15:$C$24,2,0)&amp;VLOOKUP($C$14,parametros!$B$6:$D$14,3,0)-1+MATCH($G$14,parametros!$E$6:$E$10,0)),"")</f>
        <v/>
      </c>
      <c r="P33" s="27" t="str">
        <f ca="1">IFERROR(INDIRECT("'"&amp;TEXT($D33,"mmm")&amp;YEAR($D33)&amp;"'!"&amp;VLOOKUP(MATCH(P$15,INDIRECT("'"&amp;TEXT($D33,"mmm")&amp;YEAR($D33)&amp;"'!$C$14:$L$14"),0),parametros!$B$15:$C$24,2,0)&amp;VLOOKUP($C$14,parametros!$B$6:$D$14,3,0)-1+MATCH($G$14,parametros!$E$6:$E$10,0)),"")</f>
        <v/>
      </c>
      <c r="Q33" s="27" t="str">
        <f ca="1">IFERROR(INDIRECT("'"&amp;TEXT($D33,"mmm")&amp;YEAR($D33)&amp;"'!"&amp;VLOOKUP(MATCH(Q$15,INDIRECT("'"&amp;TEXT($D33,"mmm")&amp;YEAR($D33)&amp;"'!$C$14:$L$14"),0),parametros!$B$15:$C$24,2,0)&amp;VLOOKUP($C$14,parametros!$B$6:$D$14,3,0)-1+MATCH($G$14,parametros!$E$6:$E$10,0)),"")</f>
        <v/>
      </c>
      <c r="R33" s="27" t="str">
        <f ca="1">IFERROR(INDIRECT("'"&amp;TEXT($D33,"mmm")&amp;YEAR($D33)&amp;"'!"&amp;VLOOKUP(MATCH(R$15,INDIRECT("'"&amp;TEXT($D33,"mmm")&amp;YEAR($D33)&amp;"'!$C$14:$L$14"),0),parametros!$B$15:$C$24,2,0)&amp;VLOOKUP($C$14,parametros!$B$6:$D$14,3,0)-1+MATCH($G$14,parametros!$E$6:$E$10,0)),"")</f>
        <v/>
      </c>
      <c r="S33" s="27" t="str">
        <f ca="1">IFERROR(INDIRECT("'"&amp;TEXT($D33,"mmm")&amp;YEAR($D33)&amp;"'!"&amp;VLOOKUP(MATCH(S$15,INDIRECT("'"&amp;TEXT($D33,"mmm")&amp;YEAR($D33)&amp;"'!$C$14:$L$14"),0),parametros!$B$15:$C$24,2,0)&amp;VLOOKUP($C$14,parametros!$B$6:$D$14,3,0)-1+MATCH($G$14,parametros!$E$6:$E$10,0)),"")</f>
        <v/>
      </c>
      <c r="T33" s="27" t="str">
        <f ca="1">IFERROR(INDIRECT("'"&amp;TEXT($D33,"mmm")&amp;YEAR($D33)&amp;"'!"&amp;VLOOKUP(MATCH(T$15,INDIRECT("'"&amp;TEXT($D33,"mmm")&amp;YEAR($D33)&amp;"'!$C$14:$L$14"),0),parametros!$B$15:$C$24,2,0)&amp;VLOOKUP($C$14,parametros!$B$6:$D$14,3,0)-1+MATCH($G$14,parametros!$E$6:$E$10,0)),"")</f>
        <v/>
      </c>
    </row>
    <row r="34" spans="4:20" ht="15.75" thickBot="1" x14ac:dyDescent="0.3">
      <c r="D34" s="25">
        <f t="shared" si="12"/>
        <v>46722</v>
      </c>
      <c r="E34" s="26" t="str">
        <f ca="1">IFERROR(INDIRECT("'"&amp;TEXT($D34,"mmm")&amp;YEAR($D34)&amp;"'!"&amp;VLOOKUP(MATCH(E$15,INDIRECT("'"&amp;TEXT($D34,"mmm")&amp;YEAR($D34)&amp;"'!$C$14:$L$14"),0),parametros!$B$15:$C$24,2,0)&amp;VLOOKUP($C$14,parametros!$B$6:$D$14,3,0)-1+MATCH($G$14,parametros!$E$6:$E$10,0)),"")</f>
        <v/>
      </c>
      <c r="F34" s="27" t="str">
        <f ca="1">IFERROR(INDIRECT("'"&amp;TEXT($D34,"mmm")&amp;YEAR($D34)&amp;"'!"&amp;VLOOKUP(MATCH(F$15,INDIRECT("'"&amp;TEXT($D34,"mmm")&amp;YEAR($D34)&amp;"'!$C$14:$L$14"),0),parametros!$B$15:$C$24,2,0)&amp;VLOOKUP($C$14,parametros!$B$6:$D$14,3,0)-1+MATCH($G$14,parametros!$E$6:$E$10,0)),"")</f>
        <v/>
      </c>
      <c r="G34" s="27" t="str">
        <f ca="1">IFERROR(INDIRECT("'"&amp;TEXT($D34,"mmm")&amp;YEAR($D34)&amp;"'!"&amp;VLOOKUP(MATCH(G$15,INDIRECT("'"&amp;TEXT($D34,"mmm")&amp;YEAR($D34)&amp;"'!$C$14:$L$14"),0),parametros!$B$15:$C$24,2,0)&amp;VLOOKUP($C$14,parametros!$B$6:$D$14,3,0)-1+MATCH($G$14,parametros!$E$6:$E$10,0)),"")</f>
        <v/>
      </c>
      <c r="H34" s="27" t="str">
        <f ca="1">IFERROR(INDIRECT("'"&amp;TEXT($D34,"mmm")&amp;YEAR($D34)&amp;"'!"&amp;VLOOKUP(MATCH(H$15,INDIRECT("'"&amp;TEXT($D34,"mmm")&amp;YEAR($D34)&amp;"'!$C$14:$L$14"),0),parametros!$B$15:$C$24,2,0)&amp;VLOOKUP($C$14,parametros!$B$6:$D$14,3,0)-1+MATCH($G$14,parametros!$E$6:$E$10,0)),"")</f>
        <v/>
      </c>
      <c r="I34" s="27" t="str">
        <f ca="1">IFERROR(INDIRECT("'"&amp;TEXT($D34,"mmm")&amp;YEAR($D34)&amp;"'!"&amp;VLOOKUP(MATCH(I$15,INDIRECT("'"&amp;TEXT($D34,"mmm")&amp;YEAR($D34)&amp;"'!$C$14:$L$14"),0),parametros!$B$15:$C$24,2,0)&amp;VLOOKUP($C$14,parametros!$B$6:$D$14,3,0)-1+MATCH($G$14,parametros!$E$6:$E$10,0)),"")</f>
        <v/>
      </c>
      <c r="J34" s="27" t="str">
        <f ca="1">IFERROR(INDIRECT("'"&amp;TEXT($D34,"mmm")&amp;YEAR($D34)&amp;"'!"&amp;VLOOKUP(MATCH(J$15,INDIRECT("'"&amp;TEXT($D34,"mmm")&amp;YEAR($D34)&amp;"'!$C$14:$L$14"),0),parametros!$B$15:$C$24,2,0)&amp;VLOOKUP($C$14,parametros!$B$6:$D$14,3,0)-1+MATCH($G$14,parametros!$E$6:$E$10,0)),"")</f>
        <v/>
      </c>
      <c r="K34" s="27" t="str">
        <f ca="1">IFERROR(INDIRECT("'"&amp;TEXT($D34,"mmm")&amp;YEAR($D34)&amp;"'!"&amp;VLOOKUP(MATCH(K$15,INDIRECT("'"&amp;TEXT($D34,"mmm")&amp;YEAR($D34)&amp;"'!$C$14:$L$14"),0),parametros!$B$15:$C$24,2,0)&amp;VLOOKUP($C$14,parametros!$B$6:$D$14,3,0)-1+MATCH($G$14,parametros!$E$6:$E$10,0)),"")</f>
        <v/>
      </c>
      <c r="L34" s="27" t="str">
        <f ca="1">IFERROR(INDIRECT("'"&amp;TEXT($D34,"mmm")&amp;YEAR($D34)&amp;"'!"&amp;VLOOKUP(MATCH(L$15,INDIRECT("'"&amp;TEXT($D34,"mmm")&amp;YEAR($D34)&amp;"'!$C$14:$L$14"),0),parametros!$B$15:$C$24,2,0)&amp;VLOOKUP($C$14,parametros!$B$6:$D$14,3,0)-1+MATCH($G$14,parametros!$E$6:$E$10,0)),"")</f>
        <v/>
      </c>
      <c r="M34" s="27" t="str">
        <f ca="1">IFERROR(INDIRECT("'"&amp;TEXT($D34,"mmm")&amp;YEAR($D34)&amp;"'!"&amp;VLOOKUP(MATCH(M$15,INDIRECT("'"&amp;TEXT($D34,"mmm")&amp;YEAR($D34)&amp;"'!$C$14:$L$14"),0),parametros!$B$15:$C$24,2,0)&amp;VLOOKUP($C$14,parametros!$B$6:$D$14,3,0)-1+MATCH($G$14,parametros!$E$6:$E$10,0)),"")</f>
        <v/>
      </c>
      <c r="N34" s="27" t="str">
        <f ca="1">IFERROR(INDIRECT("'"&amp;TEXT($D34,"mmm")&amp;YEAR($D34)&amp;"'!"&amp;VLOOKUP(MATCH(N$15,INDIRECT("'"&amp;TEXT($D34,"mmm")&amp;YEAR($D34)&amp;"'!$C$14:$L$14"),0),parametros!$B$15:$C$24,2,0)&amp;VLOOKUP($C$14,parametros!$B$6:$D$14,3,0)-1+MATCH($G$14,parametros!$E$6:$E$10,0)),"")</f>
        <v/>
      </c>
      <c r="O34" s="27" t="str">
        <f ca="1">IFERROR(INDIRECT("'"&amp;TEXT($D34,"mmm")&amp;YEAR($D34)&amp;"'!"&amp;VLOOKUP(MATCH(O$15,INDIRECT("'"&amp;TEXT($D34,"mmm")&amp;YEAR($D34)&amp;"'!$C$14:$L$14"),0),parametros!$B$15:$C$24,2,0)&amp;VLOOKUP($C$14,parametros!$B$6:$D$14,3,0)-1+MATCH($G$14,parametros!$E$6:$E$10,0)),"")</f>
        <v/>
      </c>
      <c r="P34" s="27" t="str">
        <f ca="1">IFERROR(INDIRECT("'"&amp;TEXT($D34,"mmm")&amp;YEAR($D34)&amp;"'!"&amp;VLOOKUP(MATCH(P$15,INDIRECT("'"&amp;TEXT($D34,"mmm")&amp;YEAR($D34)&amp;"'!$C$14:$L$14"),0),parametros!$B$15:$C$24,2,0)&amp;VLOOKUP($C$14,parametros!$B$6:$D$14,3,0)-1+MATCH($G$14,parametros!$E$6:$E$10,0)),"")</f>
        <v/>
      </c>
      <c r="Q34" s="27" t="str">
        <f ca="1">IFERROR(INDIRECT("'"&amp;TEXT($D34,"mmm")&amp;YEAR($D34)&amp;"'!"&amp;VLOOKUP(MATCH(Q$15,INDIRECT("'"&amp;TEXT($D34,"mmm")&amp;YEAR($D34)&amp;"'!$C$14:$L$14"),0),parametros!$B$15:$C$24,2,0)&amp;VLOOKUP($C$14,parametros!$B$6:$D$14,3,0)-1+MATCH($G$14,parametros!$E$6:$E$10,0)),"")</f>
        <v/>
      </c>
      <c r="R34" s="27" t="str">
        <f ca="1">IFERROR(INDIRECT("'"&amp;TEXT($D34,"mmm")&amp;YEAR($D34)&amp;"'!"&amp;VLOOKUP(MATCH(R$15,INDIRECT("'"&amp;TEXT($D34,"mmm")&amp;YEAR($D34)&amp;"'!$C$14:$L$14"),0),parametros!$B$15:$C$24,2,0)&amp;VLOOKUP($C$14,parametros!$B$6:$D$14,3,0)-1+MATCH($G$14,parametros!$E$6:$E$10,0)),"")</f>
        <v/>
      </c>
      <c r="S34" s="27" t="str">
        <f ca="1">IFERROR(INDIRECT("'"&amp;TEXT($D34,"mmm")&amp;YEAR($D34)&amp;"'!"&amp;VLOOKUP(MATCH(S$15,INDIRECT("'"&amp;TEXT($D34,"mmm")&amp;YEAR($D34)&amp;"'!$C$14:$L$14"),0),parametros!$B$15:$C$24,2,0)&amp;VLOOKUP($C$14,parametros!$B$6:$D$14,3,0)-1+MATCH($G$14,parametros!$E$6:$E$10,0)),"")</f>
        <v/>
      </c>
      <c r="T34" s="27" t="str">
        <f ca="1">IFERROR(INDIRECT("'"&amp;TEXT($D34,"mmm")&amp;YEAR($D34)&amp;"'!"&amp;VLOOKUP(MATCH(T$15,INDIRECT("'"&amp;TEXT($D34,"mmm")&amp;YEAR($D34)&amp;"'!$C$14:$L$14"),0),parametros!$B$15:$C$24,2,0)&amp;VLOOKUP($C$14,parametros!$B$6:$D$14,3,0)-1+MATCH($G$14,parametros!$E$6:$E$10,0)),"")</f>
        <v/>
      </c>
    </row>
    <row r="35" spans="4:20" ht="15.75" thickBot="1" x14ac:dyDescent="0.3">
      <c r="D35" s="25">
        <f t="shared" si="12"/>
        <v>46753</v>
      </c>
      <c r="E35" s="26" t="str">
        <f ca="1">IFERROR(INDIRECT("'"&amp;TEXT($D35,"mmm")&amp;YEAR($D35)&amp;"'!"&amp;VLOOKUP(MATCH(E$15,INDIRECT("'"&amp;TEXT($D35,"mmm")&amp;YEAR($D35)&amp;"'!$C$14:$L$14"),0),parametros!$B$15:$C$24,2,0)&amp;VLOOKUP($C$14,parametros!$B$6:$D$14,3,0)-1+MATCH($G$14,parametros!$E$6:$E$10,0)),"")</f>
        <v/>
      </c>
      <c r="F35" s="27" t="str">
        <f ca="1">IFERROR(INDIRECT("'"&amp;TEXT($D35,"mmm")&amp;YEAR($D35)&amp;"'!"&amp;VLOOKUP(MATCH(F$15,INDIRECT("'"&amp;TEXT($D35,"mmm")&amp;YEAR($D35)&amp;"'!$C$14:$L$14"),0),parametros!$B$15:$C$24,2,0)&amp;VLOOKUP($C$14,parametros!$B$6:$D$14,3,0)-1+MATCH($G$14,parametros!$E$6:$E$10,0)),"")</f>
        <v/>
      </c>
      <c r="G35" s="27" t="str">
        <f ca="1">IFERROR(INDIRECT("'"&amp;TEXT($D35,"mmm")&amp;YEAR($D35)&amp;"'!"&amp;VLOOKUP(MATCH(G$15,INDIRECT("'"&amp;TEXT($D35,"mmm")&amp;YEAR($D35)&amp;"'!$C$14:$L$14"),0),parametros!$B$15:$C$24,2,0)&amp;VLOOKUP($C$14,parametros!$B$6:$D$14,3,0)-1+MATCH($G$14,parametros!$E$6:$E$10,0)),"")</f>
        <v/>
      </c>
      <c r="H35" s="27" t="str">
        <f ca="1">IFERROR(INDIRECT("'"&amp;TEXT($D35,"mmm")&amp;YEAR($D35)&amp;"'!"&amp;VLOOKUP(MATCH(H$15,INDIRECT("'"&amp;TEXT($D35,"mmm")&amp;YEAR($D35)&amp;"'!$C$14:$L$14"),0),parametros!$B$15:$C$24,2,0)&amp;VLOOKUP($C$14,parametros!$B$6:$D$14,3,0)-1+MATCH($G$14,parametros!$E$6:$E$10,0)),"")</f>
        <v/>
      </c>
      <c r="I35" s="27" t="str">
        <f ca="1">IFERROR(INDIRECT("'"&amp;TEXT($D35,"mmm")&amp;YEAR($D35)&amp;"'!"&amp;VLOOKUP(MATCH(I$15,INDIRECT("'"&amp;TEXT($D35,"mmm")&amp;YEAR($D35)&amp;"'!$C$14:$L$14"),0),parametros!$B$15:$C$24,2,0)&amp;VLOOKUP($C$14,parametros!$B$6:$D$14,3,0)-1+MATCH($G$14,parametros!$E$6:$E$10,0)),"")</f>
        <v/>
      </c>
      <c r="J35" s="27" t="str">
        <f ca="1">IFERROR(INDIRECT("'"&amp;TEXT($D35,"mmm")&amp;YEAR($D35)&amp;"'!"&amp;VLOOKUP(MATCH(J$15,INDIRECT("'"&amp;TEXT($D35,"mmm")&amp;YEAR($D35)&amp;"'!$C$14:$L$14"),0),parametros!$B$15:$C$24,2,0)&amp;VLOOKUP($C$14,parametros!$B$6:$D$14,3,0)-1+MATCH($G$14,parametros!$E$6:$E$10,0)),"")</f>
        <v/>
      </c>
      <c r="K35" s="27" t="str">
        <f ca="1">IFERROR(INDIRECT("'"&amp;TEXT($D35,"mmm")&amp;YEAR($D35)&amp;"'!"&amp;VLOOKUP(MATCH(K$15,INDIRECT("'"&amp;TEXT($D35,"mmm")&amp;YEAR($D35)&amp;"'!$C$14:$L$14"),0),parametros!$B$15:$C$24,2,0)&amp;VLOOKUP($C$14,parametros!$B$6:$D$14,3,0)-1+MATCH($G$14,parametros!$E$6:$E$10,0)),"")</f>
        <v/>
      </c>
      <c r="L35" s="27" t="str">
        <f ca="1">IFERROR(INDIRECT("'"&amp;TEXT($D35,"mmm")&amp;YEAR($D35)&amp;"'!"&amp;VLOOKUP(MATCH(L$15,INDIRECT("'"&amp;TEXT($D35,"mmm")&amp;YEAR($D35)&amp;"'!$C$14:$L$14"),0),parametros!$B$15:$C$24,2,0)&amp;VLOOKUP($C$14,parametros!$B$6:$D$14,3,0)-1+MATCH($G$14,parametros!$E$6:$E$10,0)),"")</f>
        <v/>
      </c>
      <c r="M35" s="27" t="str">
        <f ca="1">IFERROR(INDIRECT("'"&amp;TEXT($D35,"mmm")&amp;YEAR($D35)&amp;"'!"&amp;VLOOKUP(MATCH(M$15,INDIRECT("'"&amp;TEXT($D35,"mmm")&amp;YEAR($D35)&amp;"'!$C$14:$L$14"),0),parametros!$B$15:$C$24,2,0)&amp;VLOOKUP($C$14,parametros!$B$6:$D$14,3,0)-1+MATCH($G$14,parametros!$E$6:$E$10,0)),"")</f>
        <v/>
      </c>
      <c r="N35" s="27" t="str">
        <f ca="1">IFERROR(INDIRECT("'"&amp;TEXT($D35,"mmm")&amp;YEAR($D35)&amp;"'!"&amp;VLOOKUP(MATCH(N$15,INDIRECT("'"&amp;TEXT($D35,"mmm")&amp;YEAR($D35)&amp;"'!$C$14:$L$14"),0),parametros!$B$15:$C$24,2,0)&amp;VLOOKUP($C$14,parametros!$B$6:$D$14,3,0)-1+MATCH($G$14,parametros!$E$6:$E$10,0)),"")</f>
        <v/>
      </c>
      <c r="O35" s="27" t="str">
        <f ca="1">IFERROR(INDIRECT("'"&amp;TEXT($D35,"mmm")&amp;YEAR($D35)&amp;"'!"&amp;VLOOKUP(MATCH(O$15,INDIRECT("'"&amp;TEXT($D35,"mmm")&amp;YEAR($D35)&amp;"'!$C$14:$L$14"),0),parametros!$B$15:$C$24,2,0)&amp;VLOOKUP($C$14,parametros!$B$6:$D$14,3,0)-1+MATCH($G$14,parametros!$E$6:$E$10,0)),"")</f>
        <v/>
      </c>
      <c r="P35" s="27" t="str">
        <f ca="1">IFERROR(INDIRECT("'"&amp;TEXT($D35,"mmm")&amp;YEAR($D35)&amp;"'!"&amp;VLOOKUP(MATCH(P$15,INDIRECT("'"&amp;TEXT($D35,"mmm")&amp;YEAR($D35)&amp;"'!$C$14:$L$14"),0),parametros!$B$15:$C$24,2,0)&amp;VLOOKUP($C$14,parametros!$B$6:$D$14,3,0)-1+MATCH($G$14,parametros!$E$6:$E$10,0)),"")</f>
        <v/>
      </c>
      <c r="Q35" s="27" t="str">
        <f ca="1">IFERROR(INDIRECT("'"&amp;TEXT($D35,"mmm")&amp;YEAR($D35)&amp;"'!"&amp;VLOOKUP(MATCH(Q$15,INDIRECT("'"&amp;TEXT($D35,"mmm")&amp;YEAR($D35)&amp;"'!$C$14:$L$14"),0),parametros!$B$15:$C$24,2,0)&amp;VLOOKUP($C$14,parametros!$B$6:$D$14,3,0)-1+MATCH($G$14,parametros!$E$6:$E$10,0)),"")</f>
        <v/>
      </c>
      <c r="R35" s="27" t="str">
        <f ca="1">IFERROR(INDIRECT("'"&amp;TEXT($D35,"mmm")&amp;YEAR($D35)&amp;"'!"&amp;VLOOKUP(MATCH(R$15,INDIRECT("'"&amp;TEXT($D35,"mmm")&amp;YEAR($D35)&amp;"'!$C$14:$L$14"),0),parametros!$B$15:$C$24,2,0)&amp;VLOOKUP($C$14,parametros!$B$6:$D$14,3,0)-1+MATCH($G$14,parametros!$E$6:$E$10,0)),"")</f>
        <v/>
      </c>
      <c r="S35" s="27" t="str">
        <f ca="1">IFERROR(INDIRECT("'"&amp;TEXT($D35,"mmm")&amp;YEAR($D35)&amp;"'!"&amp;VLOOKUP(MATCH(S$15,INDIRECT("'"&amp;TEXT($D35,"mmm")&amp;YEAR($D35)&amp;"'!$C$14:$L$14"),0),parametros!$B$15:$C$24,2,0)&amp;VLOOKUP($C$14,parametros!$B$6:$D$14,3,0)-1+MATCH($G$14,parametros!$E$6:$E$10,0)),"")</f>
        <v/>
      </c>
      <c r="T35" s="27" t="str">
        <f ca="1">IFERROR(INDIRECT("'"&amp;TEXT($D35,"mmm")&amp;YEAR($D35)&amp;"'!"&amp;VLOOKUP(MATCH(T$15,INDIRECT("'"&amp;TEXT($D35,"mmm")&amp;YEAR($D35)&amp;"'!$C$14:$L$14"),0),parametros!$B$15:$C$24,2,0)&amp;VLOOKUP($C$14,parametros!$B$6:$D$14,3,0)-1+MATCH($G$14,parametros!$E$6:$E$10,0)),"")</f>
        <v/>
      </c>
    </row>
    <row r="36" spans="4:20" ht="15.75" thickBot="1" x14ac:dyDescent="0.3">
      <c r="D36" s="25">
        <f t="shared" si="12"/>
        <v>46784</v>
      </c>
      <c r="E36" s="26" t="str">
        <f ca="1">IFERROR(INDIRECT("'"&amp;TEXT($D36,"mmm")&amp;YEAR($D36)&amp;"'!"&amp;VLOOKUP(MATCH(E$15,INDIRECT("'"&amp;TEXT($D36,"mmm")&amp;YEAR($D36)&amp;"'!$C$14:$L$14"),0),parametros!$B$15:$C$24,2,0)&amp;VLOOKUP($C$14,parametros!$B$6:$D$14,3,0)-1+MATCH($G$14,parametros!$E$6:$E$10,0)),"")</f>
        <v/>
      </c>
      <c r="F36" s="27" t="str">
        <f ca="1">IFERROR(INDIRECT("'"&amp;TEXT($D36,"mmm")&amp;YEAR($D36)&amp;"'!"&amp;VLOOKUP(MATCH(F$15,INDIRECT("'"&amp;TEXT($D36,"mmm")&amp;YEAR($D36)&amp;"'!$C$14:$L$14"),0),parametros!$B$15:$C$24,2,0)&amp;VLOOKUP($C$14,parametros!$B$6:$D$14,3,0)-1+MATCH($G$14,parametros!$E$6:$E$10,0)),"")</f>
        <v/>
      </c>
      <c r="G36" s="27" t="str">
        <f ca="1">IFERROR(INDIRECT("'"&amp;TEXT($D36,"mmm")&amp;YEAR($D36)&amp;"'!"&amp;VLOOKUP(MATCH(G$15,INDIRECT("'"&amp;TEXT($D36,"mmm")&amp;YEAR($D36)&amp;"'!$C$14:$L$14"),0),parametros!$B$15:$C$24,2,0)&amp;VLOOKUP($C$14,parametros!$B$6:$D$14,3,0)-1+MATCH($G$14,parametros!$E$6:$E$10,0)),"")</f>
        <v/>
      </c>
      <c r="H36" s="27" t="str">
        <f ca="1">IFERROR(INDIRECT("'"&amp;TEXT($D36,"mmm")&amp;YEAR($D36)&amp;"'!"&amp;VLOOKUP(MATCH(H$15,INDIRECT("'"&amp;TEXT($D36,"mmm")&amp;YEAR($D36)&amp;"'!$C$14:$L$14"),0),parametros!$B$15:$C$24,2,0)&amp;VLOOKUP($C$14,parametros!$B$6:$D$14,3,0)-1+MATCH($G$14,parametros!$E$6:$E$10,0)),"")</f>
        <v/>
      </c>
      <c r="I36" s="27" t="str">
        <f ca="1">IFERROR(INDIRECT("'"&amp;TEXT($D36,"mmm")&amp;YEAR($D36)&amp;"'!"&amp;VLOOKUP(MATCH(I$15,INDIRECT("'"&amp;TEXT($D36,"mmm")&amp;YEAR($D36)&amp;"'!$C$14:$L$14"),0),parametros!$B$15:$C$24,2,0)&amp;VLOOKUP($C$14,parametros!$B$6:$D$14,3,0)-1+MATCH($G$14,parametros!$E$6:$E$10,0)),"")</f>
        <v/>
      </c>
      <c r="J36" s="27" t="str">
        <f ca="1">IFERROR(INDIRECT("'"&amp;TEXT($D36,"mmm")&amp;YEAR($D36)&amp;"'!"&amp;VLOOKUP(MATCH(J$15,INDIRECT("'"&amp;TEXT($D36,"mmm")&amp;YEAR($D36)&amp;"'!$C$14:$L$14"),0),parametros!$B$15:$C$24,2,0)&amp;VLOOKUP($C$14,parametros!$B$6:$D$14,3,0)-1+MATCH($G$14,parametros!$E$6:$E$10,0)),"")</f>
        <v/>
      </c>
      <c r="K36" s="27" t="str">
        <f ca="1">IFERROR(INDIRECT("'"&amp;TEXT($D36,"mmm")&amp;YEAR($D36)&amp;"'!"&amp;VLOOKUP(MATCH(K$15,INDIRECT("'"&amp;TEXT($D36,"mmm")&amp;YEAR($D36)&amp;"'!$C$14:$L$14"),0),parametros!$B$15:$C$24,2,0)&amp;VLOOKUP($C$14,parametros!$B$6:$D$14,3,0)-1+MATCH($G$14,parametros!$E$6:$E$10,0)),"")</f>
        <v/>
      </c>
      <c r="L36" s="27" t="str">
        <f ca="1">IFERROR(INDIRECT("'"&amp;TEXT($D36,"mmm")&amp;YEAR($D36)&amp;"'!"&amp;VLOOKUP(MATCH(L$15,INDIRECT("'"&amp;TEXT($D36,"mmm")&amp;YEAR($D36)&amp;"'!$C$14:$L$14"),0),parametros!$B$15:$C$24,2,0)&amp;VLOOKUP($C$14,parametros!$B$6:$D$14,3,0)-1+MATCH($G$14,parametros!$E$6:$E$10,0)),"")</f>
        <v/>
      </c>
      <c r="M36" s="27" t="str">
        <f ca="1">IFERROR(INDIRECT("'"&amp;TEXT($D36,"mmm")&amp;YEAR($D36)&amp;"'!"&amp;VLOOKUP(MATCH(M$15,INDIRECT("'"&amp;TEXT($D36,"mmm")&amp;YEAR($D36)&amp;"'!$C$14:$L$14"),0),parametros!$B$15:$C$24,2,0)&amp;VLOOKUP($C$14,parametros!$B$6:$D$14,3,0)-1+MATCH($G$14,parametros!$E$6:$E$10,0)),"")</f>
        <v/>
      </c>
      <c r="N36" s="27" t="str">
        <f ca="1">IFERROR(INDIRECT("'"&amp;TEXT($D36,"mmm")&amp;YEAR($D36)&amp;"'!"&amp;VLOOKUP(MATCH(N$15,INDIRECT("'"&amp;TEXT($D36,"mmm")&amp;YEAR($D36)&amp;"'!$C$14:$L$14"),0),parametros!$B$15:$C$24,2,0)&amp;VLOOKUP($C$14,parametros!$B$6:$D$14,3,0)-1+MATCH($G$14,parametros!$E$6:$E$10,0)),"")</f>
        <v/>
      </c>
      <c r="O36" s="27" t="str">
        <f ca="1">IFERROR(INDIRECT("'"&amp;TEXT($D36,"mmm")&amp;YEAR($D36)&amp;"'!"&amp;VLOOKUP(MATCH(O$15,INDIRECT("'"&amp;TEXT($D36,"mmm")&amp;YEAR($D36)&amp;"'!$C$14:$L$14"),0),parametros!$B$15:$C$24,2,0)&amp;VLOOKUP($C$14,parametros!$B$6:$D$14,3,0)-1+MATCH($G$14,parametros!$E$6:$E$10,0)),"")</f>
        <v/>
      </c>
      <c r="P36" s="27" t="str">
        <f ca="1">IFERROR(INDIRECT("'"&amp;TEXT($D36,"mmm")&amp;YEAR($D36)&amp;"'!"&amp;VLOOKUP(MATCH(P$15,INDIRECT("'"&amp;TEXT($D36,"mmm")&amp;YEAR($D36)&amp;"'!$C$14:$L$14"),0),parametros!$B$15:$C$24,2,0)&amp;VLOOKUP($C$14,parametros!$B$6:$D$14,3,0)-1+MATCH($G$14,parametros!$E$6:$E$10,0)),"")</f>
        <v/>
      </c>
      <c r="Q36" s="27" t="str">
        <f ca="1">IFERROR(INDIRECT("'"&amp;TEXT($D36,"mmm")&amp;YEAR($D36)&amp;"'!"&amp;VLOOKUP(MATCH(Q$15,INDIRECT("'"&amp;TEXT($D36,"mmm")&amp;YEAR($D36)&amp;"'!$C$14:$L$14"),0),parametros!$B$15:$C$24,2,0)&amp;VLOOKUP($C$14,parametros!$B$6:$D$14,3,0)-1+MATCH($G$14,parametros!$E$6:$E$10,0)),"")</f>
        <v/>
      </c>
      <c r="R36" s="27" t="str">
        <f ca="1">IFERROR(INDIRECT("'"&amp;TEXT($D36,"mmm")&amp;YEAR($D36)&amp;"'!"&amp;VLOOKUP(MATCH(R$15,INDIRECT("'"&amp;TEXT($D36,"mmm")&amp;YEAR($D36)&amp;"'!$C$14:$L$14"),0),parametros!$B$15:$C$24,2,0)&amp;VLOOKUP($C$14,parametros!$B$6:$D$14,3,0)-1+MATCH($G$14,parametros!$E$6:$E$10,0)),"")</f>
        <v/>
      </c>
      <c r="S36" s="27" t="str">
        <f ca="1">IFERROR(INDIRECT("'"&amp;TEXT($D36,"mmm")&amp;YEAR($D36)&amp;"'!"&amp;VLOOKUP(MATCH(S$15,INDIRECT("'"&amp;TEXT($D36,"mmm")&amp;YEAR($D36)&amp;"'!$C$14:$L$14"),0),parametros!$B$15:$C$24,2,0)&amp;VLOOKUP($C$14,parametros!$B$6:$D$14,3,0)-1+MATCH($G$14,parametros!$E$6:$E$10,0)),"")</f>
        <v/>
      </c>
      <c r="T36" s="27" t="str">
        <f ca="1">IFERROR(INDIRECT("'"&amp;TEXT($D36,"mmm")&amp;YEAR($D36)&amp;"'!"&amp;VLOOKUP(MATCH(T$15,INDIRECT("'"&amp;TEXT($D36,"mmm")&amp;YEAR($D36)&amp;"'!$C$14:$L$14"),0),parametros!$B$15:$C$24,2,0)&amp;VLOOKUP($C$14,parametros!$B$6:$D$14,3,0)-1+MATCH($G$14,parametros!$E$6:$E$10,0)),"")</f>
        <v/>
      </c>
    </row>
    <row r="37" spans="4:20" ht="15.75" thickBot="1" x14ac:dyDescent="0.3">
      <c r="D37" s="25">
        <f t="shared" si="12"/>
        <v>46813</v>
      </c>
      <c r="E37" s="26" t="str">
        <f ca="1">IFERROR(INDIRECT("'"&amp;TEXT($D37,"mmm")&amp;YEAR($D37)&amp;"'!"&amp;VLOOKUP(MATCH(E$15,INDIRECT("'"&amp;TEXT($D37,"mmm")&amp;YEAR($D37)&amp;"'!$C$14:$L$14"),0),parametros!$B$15:$C$24,2,0)&amp;VLOOKUP($C$14,parametros!$B$6:$D$14,3,0)-1+MATCH($G$14,parametros!$E$6:$E$10,0)),"")</f>
        <v/>
      </c>
      <c r="F37" s="27" t="str">
        <f ca="1">IFERROR(INDIRECT("'"&amp;TEXT($D37,"mmm")&amp;YEAR($D37)&amp;"'!"&amp;VLOOKUP(MATCH(F$15,INDIRECT("'"&amp;TEXT($D37,"mmm")&amp;YEAR($D37)&amp;"'!$C$14:$L$14"),0),parametros!$B$15:$C$24,2,0)&amp;VLOOKUP($C$14,parametros!$B$6:$D$14,3,0)-1+MATCH($G$14,parametros!$E$6:$E$10,0)),"")</f>
        <v/>
      </c>
      <c r="G37" s="27" t="str">
        <f ca="1">IFERROR(INDIRECT("'"&amp;TEXT($D37,"mmm")&amp;YEAR($D37)&amp;"'!"&amp;VLOOKUP(MATCH(G$15,INDIRECT("'"&amp;TEXT($D37,"mmm")&amp;YEAR($D37)&amp;"'!$C$14:$L$14"),0),parametros!$B$15:$C$24,2,0)&amp;VLOOKUP($C$14,parametros!$B$6:$D$14,3,0)-1+MATCH($G$14,parametros!$E$6:$E$10,0)),"")</f>
        <v/>
      </c>
      <c r="H37" s="27" t="str">
        <f ca="1">IFERROR(INDIRECT("'"&amp;TEXT($D37,"mmm")&amp;YEAR($D37)&amp;"'!"&amp;VLOOKUP(MATCH(H$15,INDIRECT("'"&amp;TEXT($D37,"mmm")&amp;YEAR($D37)&amp;"'!$C$14:$L$14"),0),parametros!$B$15:$C$24,2,0)&amp;VLOOKUP($C$14,parametros!$B$6:$D$14,3,0)-1+MATCH($G$14,parametros!$E$6:$E$10,0)),"")</f>
        <v/>
      </c>
      <c r="I37" s="27" t="str">
        <f ca="1">IFERROR(INDIRECT("'"&amp;TEXT($D37,"mmm")&amp;YEAR($D37)&amp;"'!"&amp;VLOOKUP(MATCH(I$15,INDIRECT("'"&amp;TEXT($D37,"mmm")&amp;YEAR($D37)&amp;"'!$C$14:$L$14"),0),parametros!$B$15:$C$24,2,0)&amp;VLOOKUP($C$14,parametros!$B$6:$D$14,3,0)-1+MATCH($G$14,parametros!$E$6:$E$10,0)),"")</f>
        <v/>
      </c>
      <c r="J37" s="27" t="str">
        <f ca="1">IFERROR(INDIRECT("'"&amp;TEXT($D37,"mmm")&amp;YEAR($D37)&amp;"'!"&amp;VLOOKUP(MATCH(J$15,INDIRECT("'"&amp;TEXT($D37,"mmm")&amp;YEAR($D37)&amp;"'!$C$14:$L$14"),0),parametros!$B$15:$C$24,2,0)&amp;VLOOKUP($C$14,parametros!$B$6:$D$14,3,0)-1+MATCH($G$14,parametros!$E$6:$E$10,0)),"")</f>
        <v/>
      </c>
      <c r="K37" s="27" t="str">
        <f ca="1">IFERROR(INDIRECT("'"&amp;TEXT($D37,"mmm")&amp;YEAR($D37)&amp;"'!"&amp;VLOOKUP(MATCH(K$15,INDIRECT("'"&amp;TEXT($D37,"mmm")&amp;YEAR($D37)&amp;"'!$C$14:$L$14"),0),parametros!$B$15:$C$24,2,0)&amp;VLOOKUP($C$14,parametros!$B$6:$D$14,3,0)-1+MATCH($G$14,parametros!$E$6:$E$10,0)),"")</f>
        <v/>
      </c>
      <c r="L37" s="27" t="str">
        <f ca="1">IFERROR(INDIRECT("'"&amp;TEXT($D37,"mmm")&amp;YEAR($D37)&amp;"'!"&amp;VLOOKUP(MATCH(L$15,INDIRECT("'"&amp;TEXT($D37,"mmm")&amp;YEAR($D37)&amp;"'!$C$14:$L$14"),0),parametros!$B$15:$C$24,2,0)&amp;VLOOKUP($C$14,parametros!$B$6:$D$14,3,0)-1+MATCH($G$14,parametros!$E$6:$E$10,0)),"")</f>
        <v/>
      </c>
      <c r="M37" s="27" t="str">
        <f ca="1">IFERROR(INDIRECT("'"&amp;TEXT($D37,"mmm")&amp;YEAR($D37)&amp;"'!"&amp;VLOOKUP(MATCH(M$15,INDIRECT("'"&amp;TEXT($D37,"mmm")&amp;YEAR($D37)&amp;"'!$C$14:$L$14"),0),parametros!$B$15:$C$24,2,0)&amp;VLOOKUP($C$14,parametros!$B$6:$D$14,3,0)-1+MATCH($G$14,parametros!$E$6:$E$10,0)),"")</f>
        <v/>
      </c>
      <c r="N37" s="27" t="str">
        <f ca="1">IFERROR(INDIRECT("'"&amp;TEXT($D37,"mmm")&amp;YEAR($D37)&amp;"'!"&amp;VLOOKUP(MATCH(N$15,INDIRECT("'"&amp;TEXT($D37,"mmm")&amp;YEAR($D37)&amp;"'!$C$14:$L$14"),0),parametros!$B$15:$C$24,2,0)&amp;VLOOKUP($C$14,parametros!$B$6:$D$14,3,0)-1+MATCH($G$14,parametros!$E$6:$E$10,0)),"")</f>
        <v/>
      </c>
      <c r="O37" s="27" t="str">
        <f ca="1">IFERROR(INDIRECT("'"&amp;TEXT($D37,"mmm")&amp;YEAR($D37)&amp;"'!"&amp;VLOOKUP(MATCH(O$15,INDIRECT("'"&amp;TEXT($D37,"mmm")&amp;YEAR($D37)&amp;"'!$C$14:$L$14"),0),parametros!$B$15:$C$24,2,0)&amp;VLOOKUP($C$14,parametros!$B$6:$D$14,3,0)-1+MATCH($G$14,parametros!$E$6:$E$10,0)),"")</f>
        <v/>
      </c>
      <c r="P37" s="27" t="str">
        <f ca="1">IFERROR(INDIRECT("'"&amp;TEXT($D37,"mmm")&amp;YEAR($D37)&amp;"'!"&amp;VLOOKUP(MATCH(P$15,INDIRECT("'"&amp;TEXT($D37,"mmm")&amp;YEAR($D37)&amp;"'!$C$14:$L$14"),0),parametros!$B$15:$C$24,2,0)&amp;VLOOKUP($C$14,parametros!$B$6:$D$14,3,0)-1+MATCH($G$14,parametros!$E$6:$E$10,0)),"")</f>
        <v/>
      </c>
      <c r="Q37" s="27" t="str">
        <f ca="1">IFERROR(INDIRECT("'"&amp;TEXT($D37,"mmm")&amp;YEAR($D37)&amp;"'!"&amp;VLOOKUP(MATCH(Q$15,INDIRECT("'"&amp;TEXT($D37,"mmm")&amp;YEAR($D37)&amp;"'!$C$14:$L$14"),0),parametros!$B$15:$C$24,2,0)&amp;VLOOKUP($C$14,parametros!$B$6:$D$14,3,0)-1+MATCH($G$14,parametros!$E$6:$E$10,0)),"")</f>
        <v/>
      </c>
      <c r="R37" s="27" t="str">
        <f ca="1">IFERROR(INDIRECT("'"&amp;TEXT($D37,"mmm")&amp;YEAR($D37)&amp;"'!"&amp;VLOOKUP(MATCH(R$15,INDIRECT("'"&amp;TEXT($D37,"mmm")&amp;YEAR($D37)&amp;"'!$C$14:$L$14"),0),parametros!$B$15:$C$24,2,0)&amp;VLOOKUP($C$14,parametros!$B$6:$D$14,3,0)-1+MATCH($G$14,parametros!$E$6:$E$10,0)),"")</f>
        <v/>
      </c>
      <c r="S37" s="27" t="str">
        <f ca="1">IFERROR(INDIRECT("'"&amp;TEXT($D37,"mmm")&amp;YEAR($D37)&amp;"'!"&amp;VLOOKUP(MATCH(S$15,INDIRECT("'"&amp;TEXT($D37,"mmm")&amp;YEAR($D37)&amp;"'!$C$14:$L$14"),0),parametros!$B$15:$C$24,2,0)&amp;VLOOKUP($C$14,parametros!$B$6:$D$14,3,0)-1+MATCH($G$14,parametros!$E$6:$E$10,0)),"")</f>
        <v/>
      </c>
      <c r="T37" s="27" t="str">
        <f ca="1">IFERROR(INDIRECT("'"&amp;TEXT($D37,"mmm")&amp;YEAR($D37)&amp;"'!"&amp;VLOOKUP(MATCH(T$15,INDIRECT("'"&amp;TEXT($D37,"mmm")&amp;YEAR($D37)&amp;"'!$C$14:$L$14"),0),parametros!$B$15:$C$24,2,0)&amp;VLOOKUP($C$14,parametros!$B$6:$D$14,3,0)-1+MATCH($G$14,parametros!$E$6:$E$10,0)),"")</f>
        <v/>
      </c>
    </row>
    <row r="38" spans="4:20" ht="15.75" thickBot="1" x14ac:dyDescent="0.3">
      <c r="D38" s="25">
        <f t="shared" si="12"/>
        <v>46844</v>
      </c>
      <c r="E38" s="26" t="str">
        <f ca="1">IFERROR(INDIRECT("'"&amp;TEXT($D38,"mmm")&amp;YEAR($D38)&amp;"'!"&amp;VLOOKUP(MATCH(E$15,INDIRECT("'"&amp;TEXT($D38,"mmm")&amp;YEAR($D38)&amp;"'!$C$14:$L$14"),0),parametros!$B$15:$C$24,2,0)&amp;VLOOKUP($C$14,parametros!$B$6:$D$14,3,0)-1+MATCH($G$14,parametros!$E$6:$E$10,0)),"")</f>
        <v/>
      </c>
      <c r="F38" s="27" t="str">
        <f ca="1">IFERROR(INDIRECT("'"&amp;TEXT($D38,"mmm")&amp;YEAR($D38)&amp;"'!"&amp;VLOOKUP(MATCH(F$15,INDIRECT("'"&amp;TEXT($D38,"mmm")&amp;YEAR($D38)&amp;"'!$C$14:$L$14"),0),parametros!$B$15:$C$24,2,0)&amp;VLOOKUP($C$14,parametros!$B$6:$D$14,3,0)-1+MATCH($G$14,parametros!$E$6:$E$10,0)),"")</f>
        <v/>
      </c>
      <c r="G38" s="27" t="str">
        <f ca="1">IFERROR(INDIRECT("'"&amp;TEXT($D38,"mmm")&amp;YEAR($D38)&amp;"'!"&amp;VLOOKUP(MATCH(G$15,INDIRECT("'"&amp;TEXT($D38,"mmm")&amp;YEAR($D38)&amp;"'!$C$14:$L$14"),0),parametros!$B$15:$C$24,2,0)&amp;VLOOKUP($C$14,parametros!$B$6:$D$14,3,0)-1+MATCH($G$14,parametros!$E$6:$E$10,0)),"")</f>
        <v/>
      </c>
      <c r="H38" s="27" t="str">
        <f ca="1">IFERROR(INDIRECT("'"&amp;TEXT($D38,"mmm")&amp;YEAR($D38)&amp;"'!"&amp;VLOOKUP(MATCH(H$15,INDIRECT("'"&amp;TEXT($D38,"mmm")&amp;YEAR($D38)&amp;"'!$C$14:$L$14"),0),parametros!$B$15:$C$24,2,0)&amp;VLOOKUP($C$14,parametros!$B$6:$D$14,3,0)-1+MATCH($G$14,parametros!$E$6:$E$10,0)),"")</f>
        <v/>
      </c>
      <c r="I38" s="27" t="str">
        <f ca="1">IFERROR(INDIRECT("'"&amp;TEXT($D38,"mmm")&amp;YEAR($D38)&amp;"'!"&amp;VLOOKUP(MATCH(I$15,INDIRECT("'"&amp;TEXT($D38,"mmm")&amp;YEAR($D38)&amp;"'!$C$14:$L$14"),0),parametros!$B$15:$C$24,2,0)&amp;VLOOKUP($C$14,parametros!$B$6:$D$14,3,0)-1+MATCH($G$14,parametros!$E$6:$E$10,0)),"")</f>
        <v/>
      </c>
      <c r="J38" s="27" t="str">
        <f ca="1">IFERROR(INDIRECT("'"&amp;TEXT($D38,"mmm")&amp;YEAR($D38)&amp;"'!"&amp;VLOOKUP(MATCH(J$15,INDIRECT("'"&amp;TEXT($D38,"mmm")&amp;YEAR($D38)&amp;"'!$C$14:$L$14"),0),parametros!$B$15:$C$24,2,0)&amp;VLOOKUP($C$14,parametros!$B$6:$D$14,3,0)-1+MATCH($G$14,parametros!$E$6:$E$10,0)),"")</f>
        <v/>
      </c>
      <c r="K38" s="27" t="str">
        <f ca="1">IFERROR(INDIRECT("'"&amp;TEXT($D38,"mmm")&amp;YEAR($D38)&amp;"'!"&amp;VLOOKUP(MATCH(K$15,INDIRECT("'"&amp;TEXT($D38,"mmm")&amp;YEAR($D38)&amp;"'!$C$14:$L$14"),0),parametros!$B$15:$C$24,2,0)&amp;VLOOKUP($C$14,parametros!$B$6:$D$14,3,0)-1+MATCH($G$14,parametros!$E$6:$E$10,0)),"")</f>
        <v/>
      </c>
      <c r="L38" s="27" t="str">
        <f ca="1">IFERROR(INDIRECT("'"&amp;TEXT($D38,"mmm")&amp;YEAR($D38)&amp;"'!"&amp;VLOOKUP(MATCH(L$15,INDIRECT("'"&amp;TEXT($D38,"mmm")&amp;YEAR($D38)&amp;"'!$C$14:$L$14"),0),parametros!$B$15:$C$24,2,0)&amp;VLOOKUP($C$14,parametros!$B$6:$D$14,3,0)-1+MATCH($G$14,parametros!$E$6:$E$10,0)),"")</f>
        <v/>
      </c>
      <c r="M38" s="27" t="str">
        <f ca="1">IFERROR(INDIRECT("'"&amp;TEXT($D38,"mmm")&amp;YEAR($D38)&amp;"'!"&amp;VLOOKUP(MATCH(M$15,INDIRECT("'"&amp;TEXT($D38,"mmm")&amp;YEAR($D38)&amp;"'!$C$14:$L$14"),0),parametros!$B$15:$C$24,2,0)&amp;VLOOKUP($C$14,parametros!$B$6:$D$14,3,0)-1+MATCH($G$14,parametros!$E$6:$E$10,0)),"")</f>
        <v/>
      </c>
      <c r="N38" s="27" t="str">
        <f ca="1">IFERROR(INDIRECT("'"&amp;TEXT($D38,"mmm")&amp;YEAR($D38)&amp;"'!"&amp;VLOOKUP(MATCH(N$15,INDIRECT("'"&amp;TEXT($D38,"mmm")&amp;YEAR($D38)&amp;"'!$C$14:$L$14"),0),parametros!$B$15:$C$24,2,0)&amp;VLOOKUP($C$14,parametros!$B$6:$D$14,3,0)-1+MATCH($G$14,parametros!$E$6:$E$10,0)),"")</f>
        <v/>
      </c>
      <c r="O38" s="27" t="str">
        <f ca="1">IFERROR(INDIRECT("'"&amp;TEXT($D38,"mmm")&amp;YEAR($D38)&amp;"'!"&amp;VLOOKUP(MATCH(O$15,INDIRECT("'"&amp;TEXT($D38,"mmm")&amp;YEAR($D38)&amp;"'!$C$14:$L$14"),0),parametros!$B$15:$C$24,2,0)&amp;VLOOKUP($C$14,parametros!$B$6:$D$14,3,0)-1+MATCH($G$14,parametros!$E$6:$E$10,0)),"")</f>
        <v/>
      </c>
      <c r="P38" s="27" t="str">
        <f ca="1">IFERROR(INDIRECT("'"&amp;TEXT($D38,"mmm")&amp;YEAR($D38)&amp;"'!"&amp;VLOOKUP(MATCH(P$15,INDIRECT("'"&amp;TEXT($D38,"mmm")&amp;YEAR($D38)&amp;"'!$C$14:$L$14"),0),parametros!$B$15:$C$24,2,0)&amp;VLOOKUP($C$14,parametros!$B$6:$D$14,3,0)-1+MATCH($G$14,parametros!$E$6:$E$10,0)),"")</f>
        <v/>
      </c>
      <c r="Q38" s="27" t="str">
        <f ca="1">IFERROR(INDIRECT("'"&amp;TEXT($D38,"mmm")&amp;YEAR($D38)&amp;"'!"&amp;VLOOKUP(MATCH(Q$15,INDIRECT("'"&amp;TEXT($D38,"mmm")&amp;YEAR($D38)&amp;"'!$C$14:$L$14"),0),parametros!$B$15:$C$24,2,0)&amp;VLOOKUP($C$14,parametros!$B$6:$D$14,3,0)-1+MATCH($G$14,parametros!$E$6:$E$10,0)),"")</f>
        <v/>
      </c>
      <c r="R38" s="27" t="str">
        <f ca="1">IFERROR(INDIRECT("'"&amp;TEXT($D38,"mmm")&amp;YEAR($D38)&amp;"'!"&amp;VLOOKUP(MATCH(R$15,INDIRECT("'"&amp;TEXT($D38,"mmm")&amp;YEAR($D38)&amp;"'!$C$14:$L$14"),0),parametros!$B$15:$C$24,2,0)&amp;VLOOKUP($C$14,parametros!$B$6:$D$14,3,0)-1+MATCH($G$14,parametros!$E$6:$E$10,0)),"")</f>
        <v/>
      </c>
      <c r="S38" s="27" t="str">
        <f ca="1">IFERROR(INDIRECT("'"&amp;TEXT($D38,"mmm")&amp;YEAR($D38)&amp;"'!"&amp;VLOOKUP(MATCH(S$15,INDIRECT("'"&amp;TEXT($D38,"mmm")&amp;YEAR($D38)&amp;"'!$C$14:$L$14"),0),parametros!$B$15:$C$24,2,0)&amp;VLOOKUP($C$14,parametros!$B$6:$D$14,3,0)-1+MATCH($G$14,parametros!$E$6:$E$10,0)),"")</f>
        <v/>
      </c>
      <c r="T38" s="27" t="str">
        <f ca="1">IFERROR(INDIRECT("'"&amp;TEXT($D38,"mmm")&amp;YEAR($D38)&amp;"'!"&amp;VLOOKUP(MATCH(T$15,INDIRECT("'"&amp;TEXT($D38,"mmm")&amp;YEAR($D38)&amp;"'!$C$14:$L$14"),0),parametros!$B$15:$C$24,2,0)&amp;VLOOKUP($C$14,parametros!$B$6:$D$14,3,0)-1+MATCH($G$14,parametros!$E$6:$E$10,0)),"")</f>
        <v/>
      </c>
    </row>
    <row r="39" spans="4:20" ht="15.75" thickBot="1" x14ac:dyDescent="0.3">
      <c r="D39" s="25">
        <f t="shared" si="12"/>
        <v>46874</v>
      </c>
      <c r="E39" s="26" t="str">
        <f ca="1">IFERROR(INDIRECT("'"&amp;TEXT($D39,"mmm")&amp;YEAR($D39)&amp;"'!"&amp;VLOOKUP(MATCH(E$15,INDIRECT("'"&amp;TEXT($D39,"mmm")&amp;YEAR($D39)&amp;"'!$C$14:$L$14"),0),parametros!$B$15:$C$24,2,0)&amp;VLOOKUP($C$14,parametros!$B$6:$D$14,3,0)-1+MATCH($G$14,parametros!$E$6:$E$10,0)),"")</f>
        <v/>
      </c>
      <c r="F39" s="27" t="str">
        <f ca="1">IFERROR(INDIRECT("'"&amp;TEXT($D39,"mmm")&amp;YEAR($D39)&amp;"'!"&amp;VLOOKUP(MATCH(F$15,INDIRECT("'"&amp;TEXT($D39,"mmm")&amp;YEAR($D39)&amp;"'!$C$14:$L$14"),0),parametros!$B$15:$C$24,2,0)&amp;VLOOKUP($C$14,parametros!$B$6:$D$14,3,0)-1+MATCH($G$14,parametros!$E$6:$E$10,0)),"")</f>
        <v/>
      </c>
      <c r="G39" s="27" t="str">
        <f ca="1">IFERROR(INDIRECT("'"&amp;TEXT($D39,"mmm")&amp;YEAR($D39)&amp;"'!"&amp;VLOOKUP(MATCH(G$15,INDIRECT("'"&amp;TEXT($D39,"mmm")&amp;YEAR($D39)&amp;"'!$C$14:$L$14"),0),parametros!$B$15:$C$24,2,0)&amp;VLOOKUP($C$14,parametros!$B$6:$D$14,3,0)-1+MATCH($G$14,parametros!$E$6:$E$10,0)),"")</f>
        <v/>
      </c>
      <c r="H39" s="27" t="str">
        <f ca="1">IFERROR(INDIRECT("'"&amp;TEXT($D39,"mmm")&amp;YEAR($D39)&amp;"'!"&amp;VLOOKUP(MATCH(H$15,INDIRECT("'"&amp;TEXT($D39,"mmm")&amp;YEAR($D39)&amp;"'!$C$14:$L$14"),0),parametros!$B$15:$C$24,2,0)&amp;VLOOKUP($C$14,parametros!$B$6:$D$14,3,0)-1+MATCH($G$14,parametros!$E$6:$E$10,0)),"")</f>
        <v/>
      </c>
      <c r="I39" s="27" t="str">
        <f ca="1">IFERROR(INDIRECT("'"&amp;TEXT($D39,"mmm")&amp;YEAR($D39)&amp;"'!"&amp;VLOOKUP(MATCH(I$15,INDIRECT("'"&amp;TEXT($D39,"mmm")&amp;YEAR($D39)&amp;"'!$C$14:$L$14"),0),parametros!$B$15:$C$24,2,0)&amp;VLOOKUP($C$14,parametros!$B$6:$D$14,3,0)-1+MATCH($G$14,parametros!$E$6:$E$10,0)),"")</f>
        <v/>
      </c>
      <c r="J39" s="27" t="str">
        <f ca="1">IFERROR(INDIRECT("'"&amp;TEXT($D39,"mmm")&amp;YEAR($D39)&amp;"'!"&amp;VLOOKUP(MATCH(J$15,INDIRECT("'"&amp;TEXT($D39,"mmm")&amp;YEAR($D39)&amp;"'!$C$14:$L$14"),0),parametros!$B$15:$C$24,2,0)&amp;VLOOKUP($C$14,parametros!$B$6:$D$14,3,0)-1+MATCH($G$14,parametros!$E$6:$E$10,0)),"")</f>
        <v/>
      </c>
      <c r="K39" s="27" t="str">
        <f ca="1">IFERROR(INDIRECT("'"&amp;TEXT($D39,"mmm")&amp;YEAR($D39)&amp;"'!"&amp;VLOOKUP(MATCH(K$15,INDIRECT("'"&amp;TEXT($D39,"mmm")&amp;YEAR($D39)&amp;"'!$C$14:$L$14"),0),parametros!$B$15:$C$24,2,0)&amp;VLOOKUP($C$14,parametros!$B$6:$D$14,3,0)-1+MATCH($G$14,parametros!$E$6:$E$10,0)),"")</f>
        <v/>
      </c>
      <c r="L39" s="27" t="str">
        <f ca="1">IFERROR(INDIRECT("'"&amp;TEXT($D39,"mmm")&amp;YEAR($D39)&amp;"'!"&amp;VLOOKUP(MATCH(L$15,INDIRECT("'"&amp;TEXT($D39,"mmm")&amp;YEAR($D39)&amp;"'!$C$14:$L$14"),0),parametros!$B$15:$C$24,2,0)&amp;VLOOKUP($C$14,parametros!$B$6:$D$14,3,0)-1+MATCH($G$14,parametros!$E$6:$E$10,0)),"")</f>
        <v/>
      </c>
      <c r="M39" s="27" t="str">
        <f ca="1">IFERROR(INDIRECT("'"&amp;TEXT($D39,"mmm")&amp;YEAR($D39)&amp;"'!"&amp;VLOOKUP(MATCH(M$15,INDIRECT("'"&amp;TEXT($D39,"mmm")&amp;YEAR($D39)&amp;"'!$C$14:$L$14"),0),parametros!$B$15:$C$24,2,0)&amp;VLOOKUP($C$14,parametros!$B$6:$D$14,3,0)-1+MATCH($G$14,parametros!$E$6:$E$10,0)),"")</f>
        <v/>
      </c>
      <c r="N39" s="27" t="str">
        <f ca="1">IFERROR(INDIRECT("'"&amp;TEXT($D39,"mmm")&amp;YEAR($D39)&amp;"'!"&amp;VLOOKUP(MATCH(N$15,INDIRECT("'"&amp;TEXT($D39,"mmm")&amp;YEAR($D39)&amp;"'!$C$14:$L$14"),0),parametros!$B$15:$C$24,2,0)&amp;VLOOKUP($C$14,parametros!$B$6:$D$14,3,0)-1+MATCH($G$14,parametros!$E$6:$E$10,0)),"")</f>
        <v/>
      </c>
      <c r="O39" s="27" t="str">
        <f ca="1">IFERROR(INDIRECT("'"&amp;TEXT($D39,"mmm")&amp;YEAR($D39)&amp;"'!"&amp;VLOOKUP(MATCH(O$15,INDIRECT("'"&amp;TEXT($D39,"mmm")&amp;YEAR($D39)&amp;"'!$C$14:$L$14"),0),parametros!$B$15:$C$24,2,0)&amp;VLOOKUP($C$14,parametros!$B$6:$D$14,3,0)-1+MATCH($G$14,parametros!$E$6:$E$10,0)),"")</f>
        <v/>
      </c>
      <c r="P39" s="27" t="str">
        <f ca="1">IFERROR(INDIRECT("'"&amp;TEXT($D39,"mmm")&amp;YEAR($D39)&amp;"'!"&amp;VLOOKUP(MATCH(P$15,INDIRECT("'"&amp;TEXT($D39,"mmm")&amp;YEAR($D39)&amp;"'!$C$14:$L$14"),0),parametros!$B$15:$C$24,2,0)&amp;VLOOKUP($C$14,parametros!$B$6:$D$14,3,0)-1+MATCH($G$14,parametros!$E$6:$E$10,0)),"")</f>
        <v/>
      </c>
      <c r="Q39" s="27" t="str">
        <f ca="1">IFERROR(INDIRECT("'"&amp;TEXT($D39,"mmm")&amp;YEAR($D39)&amp;"'!"&amp;VLOOKUP(MATCH(Q$15,INDIRECT("'"&amp;TEXT($D39,"mmm")&amp;YEAR($D39)&amp;"'!$C$14:$L$14"),0),parametros!$B$15:$C$24,2,0)&amp;VLOOKUP($C$14,parametros!$B$6:$D$14,3,0)-1+MATCH($G$14,parametros!$E$6:$E$10,0)),"")</f>
        <v/>
      </c>
      <c r="R39" s="27" t="str">
        <f ca="1">IFERROR(INDIRECT("'"&amp;TEXT($D39,"mmm")&amp;YEAR($D39)&amp;"'!"&amp;VLOOKUP(MATCH(R$15,INDIRECT("'"&amp;TEXT($D39,"mmm")&amp;YEAR($D39)&amp;"'!$C$14:$L$14"),0),parametros!$B$15:$C$24,2,0)&amp;VLOOKUP($C$14,parametros!$B$6:$D$14,3,0)-1+MATCH($G$14,parametros!$E$6:$E$10,0)),"")</f>
        <v/>
      </c>
      <c r="S39" s="27" t="str">
        <f ca="1">IFERROR(INDIRECT("'"&amp;TEXT($D39,"mmm")&amp;YEAR($D39)&amp;"'!"&amp;VLOOKUP(MATCH(S$15,INDIRECT("'"&amp;TEXT($D39,"mmm")&amp;YEAR($D39)&amp;"'!$C$14:$L$14"),0),parametros!$B$15:$C$24,2,0)&amp;VLOOKUP($C$14,parametros!$B$6:$D$14,3,0)-1+MATCH($G$14,parametros!$E$6:$E$10,0)),"")</f>
        <v/>
      </c>
      <c r="T39" s="27" t="str">
        <f ca="1">IFERROR(INDIRECT("'"&amp;TEXT($D39,"mmm")&amp;YEAR($D39)&amp;"'!"&amp;VLOOKUP(MATCH(T$15,INDIRECT("'"&amp;TEXT($D39,"mmm")&amp;YEAR($D39)&amp;"'!$C$14:$L$14"),0),parametros!$B$15:$C$24,2,0)&amp;VLOOKUP($C$14,parametros!$B$6:$D$14,3,0)-1+MATCH($G$14,parametros!$E$6:$E$10,0)),"")</f>
        <v/>
      </c>
    </row>
    <row r="40" spans="4:20" ht="15.75" thickBot="1" x14ac:dyDescent="0.3">
      <c r="D40" s="25">
        <f t="shared" si="12"/>
        <v>46905</v>
      </c>
      <c r="E40" s="26" t="str">
        <f ca="1">IFERROR(INDIRECT("'"&amp;TEXT($D40,"mmm")&amp;YEAR($D40)&amp;"'!"&amp;VLOOKUP(MATCH(E$15,INDIRECT("'"&amp;TEXT($D40,"mmm")&amp;YEAR($D40)&amp;"'!$C$14:$L$14"),0),parametros!$B$15:$C$24,2,0)&amp;VLOOKUP($C$14,parametros!$B$6:$D$14,3,0)-1+MATCH($G$14,parametros!$E$6:$E$10,0)),"")</f>
        <v/>
      </c>
      <c r="F40" s="27" t="str">
        <f ca="1">IFERROR(INDIRECT("'"&amp;TEXT($D40,"mmm")&amp;YEAR($D40)&amp;"'!"&amp;VLOOKUP(MATCH(F$15,INDIRECT("'"&amp;TEXT($D40,"mmm")&amp;YEAR($D40)&amp;"'!$C$14:$L$14"),0),parametros!$B$15:$C$24,2,0)&amp;VLOOKUP($C$14,parametros!$B$6:$D$14,3,0)-1+MATCH($G$14,parametros!$E$6:$E$10,0)),"")</f>
        <v/>
      </c>
      <c r="G40" s="27" t="str">
        <f ca="1">IFERROR(INDIRECT("'"&amp;TEXT($D40,"mmm")&amp;YEAR($D40)&amp;"'!"&amp;VLOOKUP(MATCH(G$15,INDIRECT("'"&amp;TEXT($D40,"mmm")&amp;YEAR($D40)&amp;"'!$C$14:$L$14"),0),parametros!$B$15:$C$24,2,0)&amp;VLOOKUP($C$14,parametros!$B$6:$D$14,3,0)-1+MATCH($G$14,parametros!$E$6:$E$10,0)),"")</f>
        <v/>
      </c>
      <c r="H40" s="27" t="str">
        <f ca="1">IFERROR(INDIRECT("'"&amp;TEXT($D40,"mmm")&amp;YEAR($D40)&amp;"'!"&amp;VLOOKUP(MATCH(H$15,INDIRECT("'"&amp;TEXT($D40,"mmm")&amp;YEAR($D40)&amp;"'!$C$14:$L$14"),0),parametros!$B$15:$C$24,2,0)&amp;VLOOKUP($C$14,parametros!$B$6:$D$14,3,0)-1+MATCH($G$14,parametros!$E$6:$E$10,0)),"")</f>
        <v/>
      </c>
      <c r="I40" s="27" t="str">
        <f ca="1">IFERROR(INDIRECT("'"&amp;TEXT($D40,"mmm")&amp;YEAR($D40)&amp;"'!"&amp;VLOOKUP(MATCH(I$15,INDIRECT("'"&amp;TEXT($D40,"mmm")&amp;YEAR($D40)&amp;"'!$C$14:$L$14"),0),parametros!$B$15:$C$24,2,0)&amp;VLOOKUP($C$14,parametros!$B$6:$D$14,3,0)-1+MATCH($G$14,parametros!$E$6:$E$10,0)),"")</f>
        <v/>
      </c>
      <c r="J40" s="27" t="str">
        <f ca="1">IFERROR(INDIRECT("'"&amp;TEXT($D40,"mmm")&amp;YEAR($D40)&amp;"'!"&amp;VLOOKUP(MATCH(J$15,INDIRECT("'"&amp;TEXT($D40,"mmm")&amp;YEAR($D40)&amp;"'!$C$14:$L$14"),0),parametros!$B$15:$C$24,2,0)&amp;VLOOKUP($C$14,parametros!$B$6:$D$14,3,0)-1+MATCH($G$14,parametros!$E$6:$E$10,0)),"")</f>
        <v/>
      </c>
      <c r="K40" s="27" t="str">
        <f ca="1">IFERROR(INDIRECT("'"&amp;TEXT($D40,"mmm")&amp;YEAR($D40)&amp;"'!"&amp;VLOOKUP(MATCH(K$15,INDIRECT("'"&amp;TEXT($D40,"mmm")&amp;YEAR($D40)&amp;"'!$C$14:$L$14"),0),parametros!$B$15:$C$24,2,0)&amp;VLOOKUP($C$14,parametros!$B$6:$D$14,3,0)-1+MATCH($G$14,parametros!$E$6:$E$10,0)),"")</f>
        <v/>
      </c>
      <c r="L40" s="27" t="str">
        <f ca="1">IFERROR(INDIRECT("'"&amp;TEXT($D40,"mmm")&amp;YEAR($D40)&amp;"'!"&amp;VLOOKUP(MATCH(L$15,INDIRECT("'"&amp;TEXT($D40,"mmm")&amp;YEAR($D40)&amp;"'!$C$14:$L$14"),0),parametros!$B$15:$C$24,2,0)&amp;VLOOKUP($C$14,parametros!$B$6:$D$14,3,0)-1+MATCH($G$14,parametros!$E$6:$E$10,0)),"")</f>
        <v/>
      </c>
      <c r="M40" s="27" t="str">
        <f ca="1">IFERROR(INDIRECT("'"&amp;TEXT($D40,"mmm")&amp;YEAR($D40)&amp;"'!"&amp;VLOOKUP(MATCH(M$15,INDIRECT("'"&amp;TEXT($D40,"mmm")&amp;YEAR($D40)&amp;"'!$C$14:$L$14"),0),parametros!$B$15:$C$24,2,0)&amp;VLOOKUP($C$14,parametros!$B$6:$D$14,3,0)-1+MATCH($G$14,parametros!$E$6:$E$10,0)),"")</f>
        <v/>
      </c>
      <c r="N40" s="27" t="str">
        <f ca="1">IFERROR(INDIRECT("'"&amp;TEXT($D40,"mmm")&amp;YEAR($D40)&amp;"'!"&amp;VLOOKUP(MATCH(N$15,INDIRECT("'"&amp;TEXT($D40,"mmm")&amp;YEAR($D40)&amp;"'!$C$14:$L$14"),0),parametros!$B$15:$C$24,2,0)&amp;VLOOKUP($C$14,parametros!$B$6:$D$14,3,0)-1+MATCH($G$14,parametros!$E$6:$E$10,0)),"")</f>
        <v/>
      </c>
      <c r="O40" s="27" t="str">
        <f ca="1">IFERROR(INDIRECT("'"&amp;TEXT($D40,"mmm")&amp;YEAR($D40)&amp;"'!"&amp;VLOOKUP(MATCH(O$15,INDIRECT("'"&amp;TEXT($D40,"mmm")&amp;YEAR($D40)&amp;"'!$C$14:$L$14"),0),parametros!$B$15:$C$24,2,0)&amp;VLOOKUP($C$14,parametros!$B$6:$D$14,3,0)-1+MATCH($G$14,parametros!$E$6:$E$10,0)),"")</f>
        <v/>
      </c>
      <c r="P40" s="27" t="str">
        <f ca="1">IFERROR(INDIRECT("'"&amp;TEXT($D40,"mmm")&amp;YEAR($D40)&amp;"'!"&amp;VLOOKUP(MATCH(P$15,INDIRECT("'"&amp;TEXT($D40,"mmm")&amp;YEAR($D40)&amp;"'!$C$14:$L$14"),0),parametros!$B$15:$C$24,2,0)&amp;VLOOKUP($C$14,parametros!$B$6:$D$14,3,0)-1+MATCH($G$14,parametros!$E$6:$E$10,0)),"")</f>
        <v/>
      </c>
      <c r="Q40" s="27" t="str">
        <f ca="1">IFERROR(INDIRECT("'"&amp;TEXT($D40,"mmm")&amp;YEAR($D40)&amp;"'!"&amp;VLOOKUP(MATCH(Q$15,INDIRECT("'"&amp;TEXT($D40,"mmm")&amp;YEAR($D40)&amp;"'!$C$14:$L$14"),0),parametros!$B$15:$C$24,2,0)&amp;VLOOKUP($C$14,parametros!$B$6:$D$14,3,0)-1+MATCH($G$14,parametros!$E$6:$E$10,0)),"")</f>
        <v/>
      </c>
      <c r="R40" s="27" t="str">
        <f ca="1">IFERROR(INDIRECT("'"&amp;TEXT($D40,"mmm")&amp;YEAR($D40)&amp;"'!"&amp;VLOOKUP(MATCH(R$15,INDIRECT("'"&amp;TEXT($D40,"mmm")&amp;YEAR($D40)&amp;"'!$C$14:$L$14"),0),parametros!$B$15:$C$24,2,0)&amp;VLOOKUP($C$14,parametros!$B$6:$D$14,3,0)-1+MATCH($G$14,parametros!$E$6:$E$10,0)),"")</f>
        <v/>
      </c>
      <c r="S40" s="27" t="str">
        <f ca="1">IFERROR(INDIRECT("'"&amp;TEXT($D40,"mmm")&amp;YEAR($D40)&amp;"'!"&amp;VLOOKUP(MATCH(S$15,INDIRECT("'"&amp;TEXT($D40,"mmm")&amp;YEAR($D40)&amp;"'!$C$14:$L$14"),0),parametros!$B$15:$C$24,2,0)&amp;VLOOKUP($C$14,parametros!$B$6:$D$14,3,0)-1+MATCH($G$14,parametros!$E$6:$E$10,0)),"")</f>
        <v/>
      </c>
      <c r="T40" s="27" t="str">
        <f ca="1">IFERROR(INDIRECT("'"&amp;TEXT($D40,"mmm")&amp;YEAR($D40)&amp;"'!"&amp;VLOOKUP(MATCH(T$15,INDIRECT("'"&amp;TEXT($D40,"mmm")&amp;YEAR($D40)&amp;"'!$C$14:$L$14"),0),parametros!$B$15:$C$24,2,0)&amp;VLOOKUP($C$14,parametros!$B$6:$D$14,3,0)-1+MATCH($G$14,parametros!$E$6:$E$10,0)),"")</f>
        <v/>
      </c>
    </row>
    <row r="41" spans="4:20" ht="15.75" thickBot="1" x14ac:dyDescent="0.3">
      <c r="D41" s="25">
        <f t="shared" si="12"/>
        <v>46935</v>
      </c>
      <c r="E41" s="26" t="str">
        <f ca="1">IFERROR(INDIRECT("'"&amp;TEXT($D41,"mmm")&amp;YEAR($D41)&amp;"'!"&amp;VLOOKUP(MATCH(E$15,INDIRECT("'"&amp;TEXT($D41,"mmm")&amp;YEAR($D41)&amp;"'!$C$14:$L$14"),0),parametros!$B$15:$C$24,2,0)&amp;VLOOKUP($C$14,parametros!$B$6:$D$14,3,0)-1+MATCH($G$14,parametros!$E$6:$E$10,0)),"")</f>
        <v/>
      </c>
      <c r="F41" s="27" t="str">
        <f ca="1">IFERROR(INDIRECT("'"&amp;TEXT($D41,"mmm")&amp;YEAR($D41)&amp;"'!"&amp;VLOOKUP(MATCH(F$15,INDIRECT("'"&amp;TEXT($D41,"mmm")&amp;YEAR($D41)&amp;"'!$C$14:$L$14"),0),parametros!$B$15:$C$24,2,0)&amp;VLOOKUP($C$14,parametros!$B$6:$D$14,3,0)-1+MATCH($G$14,parametros!$E$6:$E$10,0)),"")</f>
        <v/>
      </c>
      <c r="G41" s="27" t="str">
        <f ca="1">IFERROR(INDIRECT("'"&amp;TEXT($D41,"mmm")&amp;YEAR($D41)&amp;"'!"&amp;VLOOKUP(MATCH(G$15,INDIRECT("'"&amp;TEXT($D41,"mmm")&amp;YEAR($D41)&amp;"'!$C$14:$L$14"),0),parametros!$B$15:$C$24,2,0)&amp;VLOOKUP($C$14,parametros!$B$6:$D$14,3,0)-1+MATCH($G$14,parametros!$E$6:$E$10,0)),"")</f>
        <v/>
      </c>
      <c r="H41" s="27" t="str">
        <f ca="1">IFERROR(INDIRECT("'"&amp;TEXT($D41,"mmm")&amp;YEAR($D41)&amp;"'!"&amp;VLOOKUP(MATCH(H$15,INDIRECT("'"&amp;TEXT($D41,"mmm")&amp;YEAR($D41)&amp;"'!$C$14:$L$14"),0),parametros!$B$15:$C$24,2,0)&amp;VLOOKUP($C$14,parametros!$B$6:$D$14,3,0)-1+MATCH($G$14,parametros!$E$6:$E$10,0)),"")</f>
        <v/>
      </c>
      <c r="I41" s="27" t="str">
        <f ca="1">IFERROR(INDIRECT("'"&amp;TEXT($D41,"mmm")&amp;YEAR($D41)&amp;"'!"&amp;VLOOKUP(MATCH(I$15,INDIRECT("'"&amp;TEXT($D41,"mmm")&amp;YEAR($D41)&amp;"'!$C$14:$L$14"),0),parametros!$B$15:$C$24,2,0)&amp;VLOOKUP($C$14,parametros!$B$6:$D$14,3,0)-1+MATCH($G$14,parametros!$E$6:$E$10,0)),"")</f>
        <v/>
      </c>
      <c r="J41" s="27" t="str">
        <f ca="1">IFERROR(INDIRECT("'"&amp;TEXT($D41,"mmm")&amp;YEAR($D41)&amp;"'!"&amp;VLOOKUP(MATCH(J$15,INDIRECT("'"&amp;TEXT($D41,"mmm")&amp;YEAR($D41)&amp;"'!$C$14:$L$14"),0),parametros!$B$15:$C$24,2,0)&amp;VLOOKUP($C$14,parametros!$B$6:$D$14,3,0)-1+MATCH($G$14,parametros!$E$6:$E$10,0)),"")</f>
        <v/>
      </c>
      <c r="K41" s="27" t="str">
        <f ca="1">IFERROR(INDIRECT("'"&amp;TEXT($D41,"mmm")&amp;YEAR($D41)&amp;"'!"&amp;VLOOKUP(MATCH(K$15,INDIRECT("'"&amp;TEXT($D41,"mmm")&amp;YEAR($D41)&amp;"'!$C$14:$L$14"),0),parametros!$B$15:$C$24,2,0)&amp;VLOOKUP($C$14,parametros!$B$6:$D$14,3,0)-1+MATCH($G$14,parametros!$E$6:$E$10,0)),"")</f>
        <v/>
      </c>
      <c r="L41" s="27" t="str">
        <f ca="1">IFERROR(INDIRECT("'"&amp;TEXT($D41,"mmm")&amp;YEAR($D41)&amp;"'!"&amp;VLOOKUP(MATCH(L$15,INDIRECT("'"&amp;TEXT($D41,"mmm")&amp;YEAR($D41)&amp;"'!$C$14:$L$14"),0),parametros!$B$15:$C$24,2,0)&amp;VLOOKUP($C$14,parametros!$B$6:$D$14,3,0)-1+MATCH($G$14,parametros!$E$6:$E$10,0)),"")</f>
        <v/>
      </c>
      <c r="M41" s="27" t="str">
        <f ca="1">IFERROR(INDIRECT("'"&amp;TEXT($D41,"mmm")&amp;YEAR($D41)&amp;"'!"&amp;VLOOKUP(MATCH(M$15,INDIRECT("'"&amp;TEXT($D41,"mmm")&amp;YEAR($D41)&amp;"'!$C$14:$L$14"),0),parametros!$B$15:$C$24,2,0)&amp;VLOOKUP($C$14,parametros!$B$6:$D$14,3,0)-1+MATCH($G$14,parametros!$E$6:$E$10,0)),"")</f>
        <v/>
      </c>
      <c r="N41" s="27" t="str">
        <f ca="1">IFERROR(INDIRECT("'"&amp;TEXT($D41,"mmm")&amp;YEAR($D41)&amp;"'!"&amp;VLOOKUP(MATCH(N$15,INDIRECT("'"&amp;TEXT($D41,"mmm")&amp;YEAR($D41)&amp;"'!$C$14:$L$14"),0),parametros!$B$15:$C$24,2,0)&amp;VLOOKUP($C$14,parametros!$B$6:$D$14,3,0)-1+MATCH($G$14,parametros!$E$6:$E$10,0)),"")</f>
        <v/>
      </c>
      <c r="O41" s="27" t="str">
        <f ca="1">IFERROR(INDIRECT("'"&amp;TEXT($D41,"mmm")&amp;YEAR($D41)&amp;"'!"&amp;VLOOKUP(MATCH(O$15,INDIRECT("'"&amp;TEXT($D41,"mmm")&amp;YEAR($D41)&amp;"'!$C$14:$L$14"),0),parametros!$B$15:$C$24,2,0)&amp;VLOOKUP($C$14,parametros!$B$6:$D$14,3,0)-1+MATCH($G$14,parametros!$E$6:$E$10,0)),"")</f>
        <v/>
      </c>
      <c r="P41" s="27" t="str">
        <f ca="1">IFERROR(INDIRECT("'"&amp;TEXT($D41,"mmm")&amp;YEAR($D41)&amp;"'!"&amp;VLOOKUP(MATCH(P$15,INDIRECT("'"&amp;TEXT($D41,"mmm")&amp;YEAR($D41)&amp;"'!$C$14:$L$14"),0),parametros!$B$15:$C$24,2,0)&amp;VLOOKUP($C$14,parametros!$B$6:$D$14,3,0)-1+MATCH($G$14,parametros!$E$6:$E$10,0)),"")</f>
        <v/>
      </c>
      <c r="Q41" s="27" t="str">
        <f ca="1">IFERROR(INDIRECT("'"&amp;TEXT($D41,"mmm")&amp;YEAR($D41)&amp;"'!"&amp;VLOOKUP(MATCH(Q$15,INDIRECT("'"&amp;TEXT($D41,"mmm")&amp;YEAR($D41)&amp;"'!$C$14:$L$14"),0),parametros!$B$15:$C$24,2,0)&amp;VLOOKUP($C$14,parametros!$B$6:$D$14,3,0)-1+MATCH($G$14,parametros!$E$6:$E$10,0)),"")</f>
        <v/>
      </c>
      <c r="R41" s="27" t="str">
        <f ca="1">IFERROR(INDIRECT("'"&amp;TEXT($D41,"mmm")&amp;YEAR($D41)&amp;"'!"&amp;VLOOKUP(MATCH(R$15,INDIRECT("'"&amp;TEXT($D41,"mmm")&amp;YEAR($D41)&amp;"'!$C$14:$L$14"),0),parametros!$B$15:$C$24,2,0)&amp;VLOOKUP($C$14,parametros!$B$6:$D$14,3,0)-1+MATCH($G$14,parametros!$E$6:$E$10,0)),"")</f>
        <v/>
      </c>
      <c r="S41" s="27" t="str">
        <f ca="1">IFERROR(INDIRECT("'"&amp;TEXT($D41,"mmm")&amp;YEAR($D41)&amp;"'!"&amp;VLOOKUP(MATCH(S$15,INDIRECT("'"&amp;TEXT($D41,"mmm")&amp;YEAR($D41)&amp;"'!$C$14:$L$14"),0),parametros!$B$15:$C$24,2,0)&amp;VLOOKUP($C$14,parametros!$B$6:$D$14,3,0)-1+MATCH($G$14,parametros!$E$6:$E$10,0)),"")</f>
        <v/>
      </c>
      <c r="T41" s="27" t="str">
        <f ca="1">IFERROR(INDIRECT("'"&amp;TEXT($D41,"mmm")&amp;YEAR($D41)&amp;"'!"&amp;VLOOKUP(MATCH(T$15,INDIRECT("'"&amp;TEXT($D41,"mmm")&amp;YEAR($D41)&amp;"'!$C$14:$L$14"),0),parametros!$B$15:$C$24,2,0)&amp;VLOOKUP($C$14,parametros!$B$6:$D$14,3,0)-1+MATCH($G$14,parametros!$E$6:$E$10,0)),"")</f>
        <v/>
      </c>
    </row>
    <row r="42" spans="4:20" ht="15.75" thickBot="1" x14ac:dyDescent="0.3">
      <c r="D42" s="25">
        <f t="shared" si="12"/>
        <v>46966</v>
      </c>
      <c r="E42" s="26" t="str">
        <f ca="1">IFERROR(INDIRECT("'"&amp;TEXT($D42,"mmm")&amp;YEAR($D42)&amp;"'!"&amp;VLOOKUP(MATCH(E$15,INDIRECT("'"&amp;TEXT($D42,"mmm")&amp;YEAR($D42)&amp;"'!$C$14:$L$14"),0),parametros!$B$15:$C$24,2,0)&amp;VLOOKUP($C$14,parametros!$B$6:$D$14,3,0)-1+MATCH($G$14,parametros!$E$6:$E$10,0)),"")</f>
        <v/>
      </c>
      <c r="F42" s="27" t="str">
        <f ca="1">IFERROR(INDIRECT("'"&amp;TEXT($D42,"mmm")&amp;YEAR($D42)&amp;"'!"&amp;VLOOKUP(MATCH(F$15,INDIRECT("'"&amp;TEXT($D42,"mmm")&amp;YEAR($D42)&amp;"'!$C$14:$L$14"),0),parametros!$B$15:$C$24,2,0)&amp;VLOOKUP($C$14,parametros!$B$6:$D$14,3,0)-1+MATCH($G$14,parametros!$E$6:$E$10,0)),"")</f>
        <v/>
      </c>
      <c r="G42" s="27" t="str">
        <f ca="1">IFERROR(INDIRECT("'"&amp;TEXT($D42,"mmm")&amp;YEAR($D42)&amp;"'!"&amp;VLOOKUP(MATCH(G$15,INDIRECT("'"&amp;TEXT($D42,"mmm")&amp;YEAR($D42)&amp;"'!$C$14:$L$14"),0),parametros!$B$15:$C$24,2,0)&amp;VLOOKUP($C$14,parametros!$B$6:$D$14,3,0)-1+MATCH($G$14,parametros!$E$6:$E$10,0)),"")</f>
        <v/>
      </c>
      <c r="H42" s="27" t="str">
        <f ca="1">IFERROR(INDIRECT("'"&amp;TEXT($D42,"mmm")&amp;YEAR($D42)&amp;"'!"&amp;VLOOKUP(MATCH(H$15,INDIRECT("'"&amp;TEXT($D42,"mmm")&amp;YEAR($D42)&amp;"'!$C$14:$L$14"),0),parametros!$B$15:$C$24,2,0)&amp;VLOOKUP($C$14,parametros!$B$6:$D$14,3,0)-1+MATCH($G$14,parametros!$E$6:$E$10,0)),"")</f>
        <v/>
      </c>
      <c r="I42" s="27" t="str">
        <f ca="1">IFERROR(INDIRECT("'"&amp;TEXT($D42,"mmm")&amp;YEAR($D42)&amp;"'!"&amp;VLOOKUP(MATCH(I$15,INDIRECT("'"&amp;TEXT($D42,"mmm")&amp;YEAR($D42)&amp;"'!$C$14:$L$14"),0),parametros!$B$15:$C$24,2,0)&amp;VLOOKUP($C$14,parametros!$B$6:$D$14,3,0)-1+MATCH($G$14,parametros!$E$6:$E$10,0)),"")</f>
        <v/>
      </c>
      <c r="J42" s="27" t="str">
        <f ca="1">IFERROR(INDIRECT("'"&amp;TEXT($D42,"mmm")&amp;YEAR($D42)&amp;"'!"&amp;VLOOKUP(MATCH(J$15,INDIRECT("'"&amp;TEXT($D42,"mmm")&amp;YEAR($D42)&amp;"'!$C$14:$L$14"),0),parametros!$B$15:$C$24,2,0)&amp;VLOOKUP($C$14,parametros!$B$6:$D$14,3,0)-1+MATCH($G$14,parametros!$E$6:$E$10,0)),"")</f>
        <v/>
      </c>
      <c r="K42" s="27" t="str">
        <f ca="1">IFERROR(INDIRECT("'"&amp;TEXT($D42,"mmm")&amp;YEAR($D42)&amp;"'!"&amp;VLOOKUP(MATCH(K$15,INDIRECT("'"&amp;TEXT($D42,"mmm")&amp;YEAR($D42)&amp;"'!$C$14:$L$14"),0),parametros!$B$15:$C$24,2,0)&amp;VLOOKUP($C$14,parametros!$B$6:$D$14,3,0)-1+MATCH($G$14,parametros!$E$6:$E$10,0)),"")</f>
        <v/>
      </c>
      <c r="L42" s="27" t="str">
        <f ca="1">IFERROR(INDIRECT("'"&amp;TEXT($D42,"mmm")&amp;YEAR($D42)&amp;"'!"&amp;VLOOKUP(MATCH(L$15,INDIRECT("'"&amp;TEXT($D42,"mmm")&amp;YEAR($D42)&amp;"'!$C$14:$L$14"),0),parametros!$B$15:$C$24,2,0)&amp;VLOOKUP($C$14,parametros!$B$6:$D$14,3,0)-1+MATCH($G$14,parametros!$E$6:$E$10,0)),"")</f>
        <v/>
      </c>
      <c r="M42" s="27" t="str">
        <f ca="1">IFERROR(INDIRECT("'"&amp;TEXT($D42,"mmm")&amp;YEAR($D42)&amp;"'!"&amp;VLOOKUP(MATCH(M$15,INDIRECT("'"&amp;TEXT($D42,"mmm")&amp;YEAR($D42)&amp;"'!$C$14:$L$14"),0),parametros!$B$15:$C$24,2,0)&amp;VLOOKUP($C$14,parametros!$B$6:$D$14,3,0)-1+MATCH($G$14,parametros!$E$6:$E$10,0)),"")</f>
        <v/>
      </c>
      <c r="N42" s="27" t="str">
        <f ca="1">IFERROR(INDIRECT("'"&amp;TEXT($D42,"mmm")&amp;YEAR($D42)&amp;"'!"&amp;VLOOKUP(MATCH(N$15,INDIRECT("'"&amp;TEXT($D42,"mmm")&amp;YEAR($D42)&amp;"'!$C$14:$L$14"),0),parametros!$B$15:$C$24,2,0)&amp;VLOOKUP($C$14,parametros!$B$6:$D$14,3,0)-1+MATCH($G$14,parametros!$E$6:$E$10,0)),"")</f>
        <v/>
      </c>
      <c r="O42" s="27" t="str">
        <f ca="1">IFERROR(INDIRECT("'"&amp;TEXT($D42,"mmm")&amp;YEAR($D42)&amp;"'!"&amp;VLOOKUP(MATCH(O$15,INDIRECT("'"&amp;TEXT($D42,"mmm")&amp;YEAR($D42)&amp;"'!$C$14:$L$14"),0),parametros!$B$15:$C$24,2,0)&amp;VLOOKUP($C$14,parametros!$B$6:$D$14,3,0)-1+MATCH($G$14,parametros!$E$6:$E$10,0)),"")</f>
        <v/>
      </c>
      <c r="P42" s="27" t="str">
        <f ca="1">IFERROR(INDIRECT("'"&amp;TEXT($D42,"mmm")&amp;YEAR($D42)&amp;"'!"&amp;VLOOKUP(MATCH(P$15,INDIRECT("'"&amp;TEXT($D42,"mmm")&amp;YEAR($D42)&amp;"'!$C$14:$L$14"),0),parametros!$B$15:$C$24,2,0)&amp;VLOOKUP($C$14,parametros!$B$6:$D$14,3,0)-1+MATCH($G$14,parametros!$E$6:$E$10,0)),"")</f>
        <v/>
      </c>
      <c r="Q42" s="27" t="str">
        <f ca="1">IFERROR(INDIRECT("'"&amp;TEXT($D42,"mmm")&amp;YEAR($D42)&amp;"'!"&amp;VLOOKUP(MATCH(Q$15,INDIRECT("'"&amp;TEXT($D42,"mmm")&amp;YEAR($D42)&amp;"'!$C$14:$L$14"),0),parametros!$B$15:$C$24,2,0)&amp;VLOOKUP($C$14,parametros!$B$6:$D$14,3,0)-1+MATCH($G$14,parametros!$E$6:$E$10,0)),"")</f>
        <v/>
      </c>
      <c r="R42" s="27" t="str">
        <f ca="1">IFERROR(INDIRECT("'"&amp;TEXT($D42,"mmm")&amp;YEAR($D42)&amp;"'!"&amp;VLOOKUP(MATCH(R$15,INDIRECT("'"&amp;TEXT($D42,"mmm")&amp;YEAR($D42)&amp;"'!$C$14:$L$14"),0),parametros!$B$15:$C$24,2,0)&amp;VLOOKUP($C$14,parametros!$B$6:$D$14,3,0)-1+MATCH($G$14,parametros!$E$6:$E$10,0)),"")</f>
        <v/>
      </c>
      <c r="S42" s="27" t="str">
        <f ca="1">IFERROR(INDIRECT("'"&amp;TEXT($D42,"mmm")&amp;YEAR($D42)&amp;"'!"&amp;VLOOKUP(MATCH(S$15,INDIRECT("'"&amp;TEXT($D42,"mmm")&amp;YEAR($D42)&amp;"'!$C$14:$L$14"),0),parametros!$B$15:$C$24,2,0)&amp;VLOOKUP($C$14,parametros!$B$6:$D$14,3,0)-1+MATCH($G$14,parametros!$E$6:$E$10,0)),"")</f>
        <v/>
      </c>
      <c r="T42" s="27" t="str">
        <f ca="1">IFERROR(INDIRECT("'"&amp;TEXT($D42,"mmm")&amp;YEAR($D42)&amp;"'!"&amp;VLOOKUP(MATCH(T$15,INDIRECT("'"&amp;TEXT($D42,"mmm")&amp;YEAR($D42)&amp;"'!$C$14:$L$14"),0),parametros!$B$15:$C$24,2,0)&amp;VLOOKUP($C$14,parametros!$B$6:$D$14,3,0)-1+MATCH($G$14,parametros!$E$6:$E$10,0)),"")</f>
        <v/>
      </c>
    </row>
    <row r="43" spans="4:20" ht="15.75" thickBot="1" x14ac:dyDescent="0.3">
      <c r="D43" s="25">
        <f t="shared" si="12"/>
        <v>46997</v>
      </c>
      <c r="E43" s="26" t="str">
        <f ca="1">IFERROR(INDIRECT("'"&amp;TEXT($D43,"mmm")&amp;YEAR($D43)&amp;"'!"&amp;VLOOKUP(MATCH(E$15,INDIRECT("'"&amp;TEXT($D43,"mmm")&amp;YEAR($D43)&amp;"'!$C$14:$L$14"),0),parametros!$B$15:$C$24,2,0)&amp;VLOOKUP($C$14,parametros!$B$6:$D$14,3,0)-1+MATCH($G$14,parametros!$E$6:$E$10,0)),"")</f>
        <v/>
      </c>
      <c r="F43" s="27" t="str">
        <f ca="1">IFERROR(INDIRECT("'"&amp;TEXT($D43,"mmm")&amp;YEAR($D43)&amp;"'!"&amp;VLOOKUP(MATCH(F$15,INDIRECT("'"&amp;TEXT($D43,"mmm")&amp;YEAR($D43)&amp;"'!$C$14:$L$14"),0),parametros!$B$15:$C$24,2,0)&amp;VLOOKUP($C$14,parametros!$B$6:$D$14,3,0)-1+MATCH($G$14,parametros!$E$6:$E$10,0)),"")</f>
        <v/>
      </c>
      <c r="G43" s="27" t="str">
        <f ca="1">IFERROR(INDIRECT("'"&amp;TEXT($D43,"mmm")&amp;YEAR($D43)&amp;"'!"&amp;VLOOKUP(MATCH(G$15,INDIRECT("'"&amp;TEXT($D43,"mmm")&amp;YEAR($D43)&amp;"'!$C$14:$L$14"),0),parametros!$B$15:$C$24,2,0)&amp;VLOOKUP($C$14,parametros!$B$6:$D$14,3,0)-1+MATCH($G$14,parametros!$E$6:$E$10,0)),"")</f>
        <v/>
      </c>
      <c r="H43" s="27" t="str">
        <f ca="1">IFERROR(INDIRECT("'"&amp;TEXT($D43,"mmm")&amp;YEAR($D43)&amp;"'!"&amp;VLOOKUP(MATCH(H$15,INDIRECT("'"&amp;TEXT($D43,"mmm")&amp;YEAR($D43)&amp;"'!$C$14:$L$14"),0),parametros!$B$15:$C$24,2,0)&amp;VLOOKUP($C$14,parametros!$B$6:$D$14,3,0)-1+MATCH($G$14,parametros!$E$6:$E$10,0)),"")</f>
        <v/>
      </c>
      <c r="I43" s="27" t="str">
        <f ca="1">IFERROR(INDIRECT("'"&amp;TEXT($D43,"mmm")&amp;YEAR($D43)&amp;"'!"&amp;VLOOKUP(MATCH(I$15,INDIRECT("'"&amp;TEXT($D43,"mmm")&amp;YEAR($D43)&amp;"'!$C$14:$L$14"),0),parametros!$B$15:$C$24,2,0)&amp;VLOOKUP($C$14,parametros!$B$6:$D$14,3,0)-1+MATCH($G$14,parametros!$E$6:$E$10,0)),"")</f>
        <v/>
      </c>
      <c r="J43" s="27" t="str">
        <f ca="1">IFERROR(INDIRECT("'"&amp;TEXT($D43,"mmm")&amp;YEAR($D43)&amp;"'!"&amp;VLOOKUP(MATCH(J$15,INDIRECT("'"&amp;TEXT($D43,"mmm")&amp;YEAR($D43)&amp;"'!$C$14:$L$14"),0),parametros!$B$15:$C$24,2,0)&amp;VLOOKUP($C$14,parametros!$B$6:$D$14,3,0)-1+MATCH($G$14,parametros!$E$6:$E$10,0)),"")</f>
        <v/>
      </c>
      <c r="K43" s="27" t="str">
        <f ca="1">IFERROR(INDIRECT("'"&amp;TEXT($D43,"mmm")&amp;YEAR($D43)&amp;"'!"&amp;VLOOKUP(MATCH(K$15,INDIRECT("'"&amp;TEXT($D43,"mmm")&amp;YEAR($D43)&amp;"'!$C$14:$L$14"),0),parametros!$B$15:$C$24,2,0)&amp;VLOOKUP($C$14,parametros!$B$6:$D$14,3,0)-1+MATCH($G$14,parametros!$E$6:$E$10,0)),"")</f>
        <v/>
      </c>
      <c r="L43" s="27" t="str">
        <f ca="1">IFERROR(INDIRECT("'"&amp;TEXT($D43,"mmm")&amp;YEAR($D43)&amp;"'!"&amp;VLOOKUP(MATCH(L$15,INDIRECT("'"&amp;TEXT($D43,"mmm")&amp;YEAR($D43)&amp;"'!$C$14:$L$14"),0),parametros!$B$15:$C$24,2,0)&amp;VLOOKUP($C$14,parametros!$B$6:$D$14,3,0)-1+MATCH($G$14,parametros!$E$6:$E$10,0)),"")</f>
        <v/>
      </c>
      <c r="M43" s="27" t="str">
        <f ca="1">IFERROR(INDIRECT("'"&amp;TEXT($D43,"mmm")&amp;YEAR($D43)&amp;"'!"&amp;VLOOKUP(MATCH(M$15,INDIRECT("'"&amp;TEXT($D43,"mmm")&amp;YEAR($D43)&amp;"'!$C$14:$L$14"),0),parametros!$B$15:$C$24,2,0)&amp;VLOOKUP($C$14,parametros!$B$6:$D$14,3,0)-1+MATCH($G$14,parametros!$E$6:$E$10,0)),"")</f>
        <v/>
      </c>
      <c r="N43" s="27" t="str">
        <f ca="1">IFERROR(INDIRECT("'"&amp;TEXT($D43,"mmm")&amp;YEAR($D43)&amp;"'!"&amp;VLOOKUP(MATCH(N$15,INDIRECT("'"&amp;TEXT($D43,"mmm")&amp;YEAR($D43)&amp;"'!$C$14:$L$14"),0),parametros!$B$15:$C$24,2,0)&amp;VLOOKUP($C$14,parametros!$B$6:$D$14,3,0)-1+MATCH($G$14,parametros!$E$6:$E$10,0)),"")</f>
        <v/>
      </c>
      <c r="O43" s="27" t="str">
        <f ca="1">IFERROR(INDIRECT("'"&amp;TEXT($D43,"mmm")&amp;YEAR($D43)&amp;"'!"&amp;VLOOKUP(MATCH(O$15,INDIRECT("'"&amp;TEXT($D43,"mmm")&amp;YEAR($D43)&amp;"'!$C$14:$L$14"),0),parametros!$B$15:$C$24,2,0)&amp;VLOOKUP($C$14,parametros!$B$6:$D$14,3,0)-1+MATCH($G$14,parametros!$E$6:$E$10,0)),"")</f>
        <v/>
      </c>
      <c r="P43" s="27" t="str">
        <f ca="1">IFERROR(INDIRECT("'"&amp;TEXT($D43,"mmm")&amp;YEAR($D43)&amp;"'!"&amp;VLOOKUP(MATCH(P$15,INDIRECT("'"&amp;TEXT($D43,"mmm")&amp;YEAR($D43)&amp;"'!$C$14:$L$14"),0),parametros!$B$15:$C$24,2,0)&amp;VLOOKUP($C$14,parametros!$B$6:$D$14,3,0)-1+MATCH($G$14,parametros!$E$6:$E$10,0)),"")</f>
        <v/>
      </c>
      <c r="Q43" s="27" t="str">
        <f ca="1">IFERROR(INDIRECT("'"&amp;TEXT($D43,"mmm")&amp;YEAR($D43)&amp;"'!"&amp;VLOOKUP(MATCH(Q$15,INDIRECT("'"&amp;TEXT($D43,"mmm")&amp;YEAR($D43)&amp;"'!$C$14:$L$14"),0),parametros!$B$15:$C$24,2,0)&amp;VLOOKUP($C$14,parametros!$B$6:$D$14,3,0)-1+MATCH($G$14,parametros!$E$6:$E$10,0)),"")</f>
        <v/>
      </c>
      <c r="R43" s="27" t="str">
        <f ca="1">IFERROR(INDIRECT("'"&amp;TEXT($D43,"mmm")&amp;YEAR($D43)&amp;"'!"&amp;VLOOKUP(MATCH(R$15,INDIRECT("'"&amp;TEXT($D43,"mmm")&amp;YEAR($D43)&amp;"'!$C$14:$L$14"),0),parametros!$B$15:$C$24,2,0)&amp;VLOOKUP($C$14,parametros!$B$6:$D$14,3,0)-1+MATCH($G$14,parametros!$E$6:$E$10,0)),"")</f>
        <v/>
      </c>
      <c r="S43" s="27" t="str">
        <f ca="1">IFERROR(INDIRECT("'"&amp;TEXT($D43,"mmm")&amp;YEAR($D43)&amp;"'!"&amp;VLOOKUP(MATCH(S$15,INDIRECT("'"&amp;TEXT($D43,"mmm")&amp;YEAR($D43)&amp;"'!$C$14:$L$14"),0),parametros!$B$15:$C$24,2,0)&amp;VLOOKUP($C$14,parametros!$B$6:$D$14,3,0)-1+MATCH($G$14,parametros!$E$6:$E$10,0)),"")</f>
        <v/>
      </c>
      <c r="T43" s="27" t="str">
        <f ca="1">IFERROR(INDIRECT("'"&amp;TEXT($D43,"mmm")&amp;YEAR($D43)&amp;"'!"&amp;VLOOKUP(MATCH(T$15,INDIRECT("'"&amp;TEXT($D43,"mmm")&amp;YEAR($D43)&amp;"'!$C$14:$L$14"),0),parametros!$B$15:$C$24,2,0)&amp;VLOOKUP($C$14,parametros!$B$6:$D$14,3,0)-1+MATCH($G$14,parametros!$E$6:$E$10,0)),"")</f>
        <v/>
      </c>
    </row>
    <row r="44" spans="4:20" ht="15.75" thickBot="1" x14ac:dyDescent="0.3">
      <c r="D44" s="25">
        <f t="shared" si="12"/>
        <v>47027</v>
      </c>
      <c r="E44" s="26" t="str">
        <f ca="1">IFERROR(INDIRECT("'"&amp;TEXT($D44,"mmm")&amp;YEAR($D44)&amp;"'!"&amp;VLOOKUP(MATCH(E$15,INDIRECT("'"&amp;TEXT($D44,"mmm")&amp;YEAR($D44)&amp;"'!$C$14:$L$14"),0),parametros!$B$15:$C$24,2,0)&amp;VLOOKUP($C$14,parametros!$B$6:$D$14,3,0)-1+MATCH($G$14,parametros!$E$6:$E$10,0)),"")</f>
        <v/>
      </c>
      <c r="F44" s="27" t="str">
        <f ca="1">IFERROR(INDIRECT("'"&amp;TEXT($D44,"mmm")&amp;YEAR($D44)&amp;"'!"&amp;VLOOKUP(MATCH(F$15,INDIRECT("'"&amp;TEXT($D44,"mmm")&amp;YEAR($D44)&amp;"'!$C$14:$L$14"),0),parametros!$B$15:$C$24,2,0)&amp;VLOOKUP($C$14,parametros!$B$6:$D$14,3,0)-1+MATCH($G$14,parametros!$E$6:$E$10,0)),"")</f>
        <v/>
      </c>
      <c r="G44" s="27" t="str">
        <f ca="1">IFERROR(INDIRECT("'"&amp;TEXT($D44,"mmm")&amp;YEAR($D44)&amp;"'!"&amp;VLOOKUP(MATCH(G$15,INDIRECT("'"&amp;TEXT($D44,"mmm")&amp;YEAR($D44)&amp;"'!$C$14:$L$14"),0),parametros!$B$15:$C$24,2,0)&amp;VLOOKUP($C$14,parametros!$B$6:$D$14,3,0)-1+MATCH($G$14,parametros!$E$6:$E$10,0)),"")</f>
        <v/>
      </c>
      <c r="H44" s="27" t="str">
        <f ca="1">IFERROR(INDIRECT("'"&amp;TEXT($D44,"mmm")&amp;YEAR($D44)&amp;"'!"&amp;VLOOKUP(MATCH(H$15,INDIRECT("'"&amp;TEXT($D44,"mmm")&amp;YEAR($D44)&amp;"'!$C$14:$L$14"),0),parametros!$B$15:$C$24,2,0)&amp;VLOOKUP($C$14,parametros!$B$6:$D$14,3,0)-1+MATCH($G$14,parametros!$E$6:$E$10,0)),"")</f>
        <v/>
      </c>
      <c r="I44" s="27" t="str">
        <f ca="1">IFERROR(INDIRECT("'"&amp;TEXT($D44,"mmm")&amp;YEAR($D44)&amp;"'!"&amp;VLOOKUP(MATCH(I$15,INDIRECT("'"&amp;TEXT($D44,"mmm")&amp;YEAR($D44)&amp;"'!$C$14:$L$14"),0),parametros!$B$15:$C$24,2,0)&amp;VLOOKUP($C$14,parametros!$B$6:$D$14,3,0)-1+MATCH($G$14,parametros!$E$6:$E$10,0)),"")</f>
        <v/>
      </c>
      <c r="J44" s="27" t="str">
        <f ca="1">IFERROR(INDIRECT("'"&amp;TEXT($D44,"mmm")&amp;YEAR($D44)&amp;"'!"&amp;VLOOKUP(MATCH(J$15,INDIRECT("'"&amp;TEXT($D44,"mmm")&amp;YEAR($D44)&amp;"'!$C$14:$L$14"),0),parametros!$B$15:$C$24,2,0)&amp;VLOOKUP($C$14,parametros!$B$6:$D$14,3,0)-1+MATCH($G$14,parametros!$E$6:$E$10,0)),"")</f>
        <v/>
      </c>
      <c r="K44" s="27" t="str">
        <f ca="1">IFERROR(INDIRECT("'"&amp;TEXT($D44,"mmm")&amp;YEAR($D44)&amp;"'!"&amp;VLOOKUP(MATCH(K$15,INDIRECT("'"&amp;TEXT($D44,"mmm")&amp;YEAR($D44)&amp;"'!$C$14:$L$14"),0),parametros!$B$15:$C$24,2,0)&amp;VLOOKUP($C$14,parametros!$B$6:$D$14,3,0)-1+MATCH($G$14,parametros!$E$6:$E$10,0)),"")</f>
        <v/>
      </c>
      <c r="L44" s="27" t="str">
        <f ca="1">IFERROR(INDIRECT("'"&amp;TEXT($D44,"mmm")&amp;YEAR($D44)&amp;"'!"&amp;VLOOKUP(MATCH(L$15,INDIRECT("'"&amp;TEXT($D44,"mmm")&amp;YEAR($D44)&amp;"'!$C$14:$L$14"),0),parametros!$B$15:$C$24,2,0)&amp;VLOOKUP($C$14,parametros!$B$6:$D$14,3,0)-1+MATCH($G$14,parametros!$E$6:$E$10,0)),"")</f>
        <v/>
      </c>
      <c r="M44" s="27" t="str">
        <f ca="1">IFERROR(INDIRECT("'"&amp;TEXT($D44,"mmm")&amp;YEAR($D44)&amp;"'!"&amp;VLOOKUP(MATCH(M$15,INDIRECT("'"&amp;TEXT($D44,"mmm")&amp;YEAR($D44)&amp;"'!$C$14:$L$14"),0),parametros!$B$15:$C$24,2,0)&amp;VLOOKUP($C$14,parametros!$B$6:$D$14,3,0)-1+MATCH($G$14,parametros!$E$6:$E$10,0)),"")</f>
        <v/>
      </c>
      <c r="N44" s="27" t="str">
        <f ca="1">IFERROR(INDIRECT("'"&amp;TEXT($D44,"mmm")&amp;YEAR($D44)&amp;"'!"&amp;VLOOKUP(MATCH(N$15,INDIRECT("'"&amp;TEXT($D44,"mmm")&amp;YEAR($D44)&amp;"'!$C$14:$L$14"),0),parametros!$B$15:$C$24,2,0)&amp;VLOOKUP($C$14,parametros!$B$6:$D$14,3,0)-1+MATCH($G$14,parametros!$E$6:$E$10,0)),"")</f>
        <v/>
      </c>
      <c r="O44" s="27" t="str">
        <f ca="1">IFERROR(INDIRECT("'"&amp;TEXT($D44,"mmm")&amp;YEAR($D44)&amp;"'!"&amp;VLOOKUP(MATCH(O$15,INDIRECT("'"&amp;TEXT($D44,"mmm")&amp;YEAR($D44)&amp;"'!$C$14:$L$14"),0),parametros!$B$15:$C$24,2,0)&amp;VLOOKUP($C$14,parametros!$B$6:$D$14,3,0)-1+MATCH($G$14,parametros!$E$6:$E$10,0)),"")</f>
        <v/>
      </c>
      <c r="P44" s="27" t="str">
        <f ca="1">IFERROR(INDIRECT("'"&amp;TEXT($D44,"mmm")&amp;YEAR($D44)&amp;"'!"&amp;VLOOKUP(MATCH(P$15,INDIRECT("'"&amp;TEXT($D44,"mmm")&amp;YEAR($D44)&amp;"'!$C$14:$L$14"),0),parametros!$B$15:$C$24,2,0)&amp;VLOOKUP($C$14,parametros!$B$6:$D$14,3,0)-1+MATCH($G$14,parametros!$E$6:$E$10,0)),"")</f>
        <v/>
      </c>
      <c r="Q44" s="27" t="str">
        <f ca="1">IFERROR(INDIRECT("'"&amp;TEXT($D44,"mmm")&amp;YEAR($D44)&amp;"'!"&amp;VLOOKUP(MATCH(Q$15,INDIRECT("'"&amp;TEXT($D44,"mmm")&amp;YEAR($D44)&amp;"'!$C$14:$L$14"),0),parametros!$B$15:$C$24,2,0)&amp;VLOOKUP($C$14,parametros!$B$6:$D$14,3,0)-1+MATCH($G$14,parametros!$E$6:$E$10,0)),"")</f>
        <v/>
      </c>
      <c r="R44" s="27" t="str">
        <f ca="1">IFERROR(INDIRECT("'"&amp;TEXT($D44,"mmm")&amp;YEAR($D44)&amp;"'!"&amp;VLOOKUP(MATCH(R$15,INDIRECT("'"&amp;TEXT($D44,"mmm")&amp;YEAR($D44)&amp;"'!$C$14:$L$14"),0),parametros!$B$15:$C$24,2,0)&amp;VLOOKUP($C$14,parametros!$B$6:$D$14,3,0)-1+MATCH($G$14,parametros!$E$6:$E$10,0)),"")</f>
        <v/>
      </c>
      <c r="S44" s="27" t="str">
        <f ca="1">IFERROR(INDIRECT("'"&amp;TEXT($D44,"mmm")&amp;YEAR($D44)&amp;"'!"&amp;VLOOKUP(MATCH(S$15,INDIRECT("'"&amp;TEXT($D44,"mmm")&amp;YEAR($D44)&amp;"'!$C$14:$L$14"),0),parametros!$B$15:$C$24,2,0)&amp;VLOOKUP($C$14,parametros!$B$6:$D$14,3,0)-1+MATCH($G$14,parametros!$E$6:$E$10,0)),"")</f>
        <v/>
      </c>
      <c r="T44" s="27" t="str">
        <f ca="1">IFERROR(INDIRECT("'"&amp;TEXT($D44,"mmm")&amp;YEAR($D44)&amp;"'!"&amp;VLOOKUP(MATCH(T$15,INDIRECT("'"&amp;TEXT($D44,"mmm")&amp;YEAR($D44)&amp;"'!$C$14:$L$14"),0),parametros!$B$15:$C$24,2,0)&amp;VLOOKUP($C$14,parametros!$B$6:$D$14,3,0)-1+MATCH($G$14,parametros!$E$6:$E$10,0)),"")</f>
        <v/>
      </c>
    </row>
    <row r="45" spans="4:20" ht="15.75" thickBot="1" x14ac:dyDescent="0.3">
      <c r="D45" s="25">
        <f t="shared" si="12"/>
        <v>47058</v>
      </c>
      <c r="E45" s="26" t="str">
        <f ca="1">IFERROR(INDIRECT("'"&amp;TEXT($D45,"mmm")&amp;YEAR($D45)&amp;"'!"&amp;VLOOKUP(MATCH(E$15,INDIRECT("'"&amp;TEXT($D45,"mmm")&amp;YEAR($D45)&amp;"'!$C$14:$L$14"),0),parametros!$B$15:$C$24,2,0)&amp;VLOOKUP($C$14,parametros!$B$6:$D$14,3,0)-1+MATCH($G$14,parametros!$E$6:$E$10,0)),"")</f>
        <v/>
      </c>
      <c r="F45" s="27" t="str">
        <f ca="1">IFERROR(INDIRECT("'"&amp;TEXT($D45,"mmm")&amp;YEAR($D45)&amp;"'!"&amp;VLOOKUP(MATCH(F$15,INDIRECT("'"&amp;TEXT($D45,"mmm")&amp;YEAR($D45)&amp;"'!$C$14:$L$14"),0),parametros!$B$15:$C$24,2,0)&amp;VLOOKUP($C$14,parametros!$B$6:$D$14,3,0)-1+MATCH($G$14,parametros!$E$6:$E$10,0)),"")</f>
        <v/>
      </c>
      <c r="G45" s="27" t="str">
        <f ca="1">IFERROR(INDIRECT("'"&amp;TEXT($D45,"mmm")&amp;YEAR($D45)&amp;"'!"&amp;VLOOKUP(MATCH(G$15,INDIRECT("'"&amp;TEXT($D45,"mmm")&amp;YEAR($D45)&amp;"'!$C$14:$L$14"),0),parametros!$B$15:$C$24,2,0)&amp;VLOOKUP($C$14,parametros!$B$6:$D$14,3,0)-1+MATCH($G$14,parametros!$E$6:$E$10,0)),"")</f>
        <v/>
      </c>
      <c r="H45" s="27" t="str">
        <f ca="1">IFERROR(INDIRECT("'"&amp;TEXT($D45,"mmm")&amp;YEAR($D45)&amp;"'!"&amp;VLOOKUP(MATCH(H$15,INDIRECT("'"&amp;TEXT($D45,"mmm")&amp;YEAR($D45)&amp;"'!$C$14:$L$14"),0),parametros!$B$15:$C$24,2,0)&amp;VLOOKUP($C$14,parametros!$B$6:$D$14,3,0)-1+MATCH($G$14,parametros!$E$6:$E$10,0)),"")</f>
        <v/>
      </c>
      <c r="I45" s="27" t="str">
        <f ca="1">IFERROR(INDIRECT("'"&amp;TEXT($D45,"mmm")&amp;YEAR($D45)&amp;"'!"&amp;VLOOKUP(MATCH(I$15,INDIRECT("'"&amp;TEXT($D45,"mmm")&amp;YEAR($D45)&amp;"'!$C$14:$L$14"),0),parametros!$B$15:$C$24,2,0)&amp;VLOOKUP($C$14,parametros!$B$6:$D$14,3,0)-1+MATCH($G$14,parametros!$E$6:$E$10,0)),"")</f>
        <v/>
      </c>
      <c r="J45" s="27" t="str">
        <f ca="1">IFERROR(INDIRECT("'"&amp;TEXT($D45,"mmm")&amp;YEAR($D45)&amp;"'!"&amp;VLOOKUP(MATCH(J$15,INDIRECT("'"&amp;TEXT($D45,"mmm")&amp;YEAR($D45)&amp;"'!$C$14:$L$14"),0),parametros!$B$15:$C$24,2,0)&amp;VLOOKUP($C$14,parametros!$B$6:$D$14,3,0)-1+MATCH($G$14,parametros!$E$6:$E$10,0)),"")</f>
        <v/>
      </c>
      <c r="K45" s="27" t="str">
        <f ca="1">IFERROR(INDIRECT("'"&amp;TEXT($D45,"mmm")&amp;YEAR($D45)&amp;"'!"&amp;VLOOKUP(MATCH(K$15,INDIRECT("'"&amp;TEXT($D45,"mmm")&amp;YEAR($D45)&amp;"'!$C$14:$L$14"),0),parametros!$B$15:$C$24,2,0)&amp;VLOOKUP($C$14,parametros!$B$6:$D$14,3,0)-1+MATCH($G$14,parametros!$E$6:$E$10,0)),"")</f>
        <v/>
      </c>
      <c r="L45" s="27" t="str">
        <f ca="1">IFERROR(INDIRECT("'"&amp;TEXT($D45,"mmm")&amp;YEAR($D45)&amp;"'!"&amp;VLOOKUP(MATCH(L$15,INDIRECT("'"&amp;TEXT($D45,"mmm")&amp;YEAR($D45)&amp;"'!$C$14:$L$14"),0),parametros!$B$15:$C$24,2,0)&amp;VLOOKUP($C$14,parametros!$B$6:$D$14,3,0)-1+MATCH($G$14,parametros!$E$6:$E$10,0)),"")</f>
        <v/>
      </c>
      <c r="M45" s="27" t="str">
        <f ca="1">IFERROR(INDIRECT("'"&amp;TEXT($D45,"mmm")&amp;YEAR($D45)&amp;"'!"&amp;VLOOKUP(MATCH(M$15,INDIRECT("'"&amp;TEXT($D45,"mmm")&amp;YEAR($D45)&amp;"'!$C$14:$L$14"),0),parametros!$B$15:$C$24,2,0)&amp;VLOOKUP($C$14,parametros!$B$6:$D$14,3,0)-1+MATCH($G$14,parametros!$E$6:$E$10,0)),"")</f>
        <v/>
      </c>
      <c r="N45" s="27" t="str">
        <f ca="1">IFERROR(INDIRECT("'"&amp;TEXT($D45,"mmm")&amp;YEAR($D45)&amp;"'!"&amp;VLOOKUP(MATCH(N$15,INDIRECT("'"&amp;TEXT($D45,"mmm")&amp;YEAR($D45)&amp;"'!$C$14:$L$14"),0),parametros!$B$15:$C$24,2,0)&amp;VLOOKUP($C$14,parametros!$B$6:$D$14,3,0)-1+MATCH($G$14,parametros!$E$6:$E$10,0)),"")</f>
        <v/>
      </c>
      <c r="O45" s="27" t="str">
        <f ca="1">IFERROR(INDIRECT("'"&amp;TEXT($D45,"mmm")&amp;YEAR($D45)&amp;"'!"&amp;VLOOKUP(MATCH(O$15,INDIRECT("'"&amp;TEXT($D45,"mmm")&amp;YEAR($D45)&amp;"'!$C$14:$L$14"),0),parametros!$B$15:$C$24,2,0)&amp;VLOOKUP($C$14,parametros!$B$6:$D$14,3,0)-1+MATCH($G$14,parametros!$E$6:$E$10,0)),"")</f>
        <v/>
      </c>
      <c r="P45" s="27" t="str">
        <f ca="1">IFERROR(INDIRECT("'"&amp;TEXT($D45,"mmm")&amp;YEAR($D45)&amp;"'!"&amp;VLOOKUP(MATCH(P$15,INDIRECT("'"&amp;TEXT($D45,"mmm")&amp;YEAR($D45)&amp;"'!$C$14:$L$14"),0),parametros!$B$15:$C$24,2,0)&amp;VLOOKUP($C$14,parametros!$B$6:$D$14,3,0)-1+MATCH($G$14,parametros!$E$6:$E$10,0)),"")</f>
        <v/>
      </c>
      <c r="Q45" s="27" t="str">
        <f ca="1">IFERROR(INDIRECT("'"&amp;TEXT($D45,"mmm")&amp;YEAR($D45)&amp;"'!"&amp;VLOOKUP(MATCH(Q$15,INDIRECT("'"&amp;TEXT($D45,"mmm")&amp;YEAR($D45)&amp;"'!$C$14:$L$14"),0),parametros!$B$15:$C$24,2,0)&amp;VLOOKUP($C$14,parametros!$B$6:$D$14,3,0)-1+MATCH($G$14,parametros!$E$6:$E$10,0)),"")</f>
        <v/>
      </c>
      <c r="R45" s="27" t="str">
        <f ca="1">IFERROR(INDIRECT("'"&amp;TEXT($D45,"mmm")&amp;YEAR($D45)&amp;"'!"&amp;VLOOKUP(MATCH(R$15,INDIRECT("'"&amp;TEXT($D45,"mmm")&amp;YEAR($D45)&amp;"'!$C$14:$L$14"),0),parametros!$B$15:$C$24,2,0)&amp;VLOOKUP($C$14,parametros!$B$6:$D$14,3,0)-1+MATCH($G$14,parametros!$E$6:$E$10,0)),"")</f>
        <v/>
      </c>
      <c r="S45" s="27" t="str">
        <f ca="1">IFERROR(INDIRECT("'"&amp;TEXT($D45,"mmm")&amp;YEAR($D45)&amp;"'!"&amp;VLOOKUP(MATCH(S$15,INDIRECT("'"&amp;TEXT($D45,"mmm")&amp;YEAR($D45)&amp;"'!$C$14:$L$14"),0),parametros!$B$15:$C$24,2,0)&amp;VLOOKUP($C$14,parametros!$B$6:$D$14,3,0)-1+MATCH($G$14,parametros!$E$6:$E$10,0)),"")</f>
        <v/>
      </c>
      <c r="T45" s="27" t="str">
        <f ca="1">IFERROR(INDIRECT("'"&amp;TEXT($D45,"mmm")&amp;YEAR($D45)&amp;"'!"&amp;VLOOKUP(MATCH(T$15,INDIRECT("'"&amp;TEXT($D45,"mmm")&amp;YEAR($D45)&amp;"'!$C$14:$L$14"),0),parametros!$B$15:$C$24,2,0)&amp;VLOOKUP($C$14,parametros!$B$6:$D$14,3,0)-1+MATCH($G$14,parametros!$E$6:$E$10,0)),"")</f>
        <v/>
      </c>
    </row>
    <row r="46" spans="4:20" ht="15.75" thickBot="1" x14ac:dyDescent="0.3">
      <c r="D46" s="25">
        <f t="shared" si="12"/>
        <v>47088</v>
      </c>
      <c r="E46" s="26" t="str">
        <f ca="1">IFERROR(INDIRECT("'"&amp;TEXT($D46,"mmm")&amp;YEAR($D46)&amp;"'!"&amp;VLOOKUP(MATCH(E$15,INDIRECT("'"&amp;TEXT($D46,"mmm")&amp;YEAR($D46)&amp;"'!$C$14:$L$14"),0),parametros!$B$15:$C$24,2,0)&amp;VLOOKUP($C$14,parametros!$B$6:$D$14,3,0)-1+MATCH($G$14,parametros!$E$6:$E$10,0)),"")</f>
        <v/>
      </c>
      <c r="F46" s="27" t="str">
        <f ca="1">IFERROR(INDIRECT("'"&amp;TEXT($D46,"mmm")&amp;YEAR($D46)&amp;"'!"&amp;VLOOKUP(MATCH(F$15,INDIRECT("'"&amp;TEXT($D46,"mmm")&amp;YEAR($D46)&amp;"'!$C$14:$L$14"),0),parametros!$B$15:$C$24,2,0)&amp;VLOOKUP($C$14,parametros!$B$6:$D$14,3,0)-1+MATCH($G$14,parametros!$E$6:$E$10,0)),"")</f>
        <v/>
      </c>
      <c r="G46" s="27" t="str">
        <f ca="1">IFERROR(INDIRECT("'"&amp;TEXT($D46,"mmm")&amp;YEAR($D46)&amp;"'!"&amp;VLOOKUP(MATCH(G$15,INDIRECT("'"&amp;TEXT($D46,"mmm")&amp;YEAR($D46)&amp;"'!$C$14:$L$14"),0),parametros!$B$15:$C$24,2,0)&amp;VLOOKUP($C$14,parametros!$B$6:$D$14,3,0)-1+MATCH($G$14,parametros!$E$6:$E$10,0)),"")</f>
        <v/>
      </c>
      <c r="H46" s="27" t="str">
        <f ca="1">IFERROR(INDIRECT("'"&amp;TEXT($D46,"mmm")&amp;YEAR($D46)&amp;"'!"&amp;VLOOKUP(MATCH(H$15,INDIRECT("'"&amp;TEXT($D46,"mmm")&amp;YEAR($D46)&amp;"'!$C$14:$L$14"),0),parametros!$B$15:$C$24,2,0)&amp;VLOOKUP($C$14,parametros!$B$6:$D$14,3,0)-1+MATCH($G$14,parametros!$E$6:$E$10,0)),"")</f>
        <v/>
      </c>
      <c r="I46" s="27" t="str">
        <f ca="1">IFERROR(INDIRECT("'"&amp;TEXT($D46,"mmm")&amp;YEAR($D46)&amp;"'!"&amp;VLOOKUP(MATCH(I$15,INDIRECT("'"&amp;TEXT($D46,"mmm")&amp;YEAR($D46)&amp;"'!$C$14:$L$14"),0),parametros!$B$15:$C$24,2,0)&amp;VLOOKUP($C$14,parametros!$B$6:$D$14,3,0)-1+MATCH($G$14,parametros!$E$6:$E$10,0)),"")</f>
        <v/>
      </c>
      <c r="J46" s="27" t="str">
        <f ca="1">IFERROR(INDIRECT("'"&amp;TEXT($D46,"mmm")&amp;YEAR($D46)&amp;"'!"&amp;VLOOKUP(MATCH(J$15,INDIRECT("'"&amp;TEXT($D46,"mmm")&amp;YEAR($D46)&amp;"'!$C$14:$L$14"),0),parametros!$B$15:$C$24,2,0)&amp;VLOOKUP($C$14,parametros!$B$6:$D$14,3,0)-1+MATCH($G$14,parametros!$E$6:$E$10,0)),"")</f>
        <v/>
      </c>
      <c r="K46" s="27" t="str">
        <f ca="1">IFERROR(INDIRECT("'"&amp;TEXT($D46,"mmm")&amp;YEAR($D46)&amp;"'!"&amp;VLOOKUP(MATCH(K$15,INDIRECT("'"&amp;TEXT($D46,"mmm")&amp;YEAR($D46)&amp;"'!$C$14:$L$14"),0),parametros!$B$15:$C$24,2,0)&amp;VLOOKUP($C$14,parametros!$B$6:$D$14,3,0)-1+MATCH($G$14,parametros!$E$6:$E$10,0)),"")</f>
        <v/>
      </c>
      <c r="L46" s="27" t="str">
        <f ca="1">IFERROR(INDIRECT("'"&amp;TEXT($D46,"mmm")&amp;YEAR($D46)&amp;"'!"&amp;VLOOKUP(MATCH(L$15,INDIRECT("'"&amp;TEXT($D46,"mmm")&amp;YEAR($D46)&amp;"'!$C$14:$L$14"),0),parametros!$B$15:$C$24,2,0)&amp;VLOOKUP($C$14,parametros!$B$6:$D$14,3,0)-1+MATCH($G$14,parametros!$E$6:$E$10,0)),"")</f>
        <v/>
      </c>
      <c r="M46" s="27" t="str">
        <f ca="1">IFERROR(INDIRECT("'"&amp;TEXT($D46,"mmm")&amp;YEAR($D46)&amp;"'!"&amp;VLOOKUP(MATCH(M$15,INDIRECT("'"&amp;TEXT($D46,"mmm")&amp;YEAR($D46)&amp;"'!$C$14:$L$14"),0),parametros!$B$15:$C$24,2,0)&amp;VLOOKUP($C$14,parametros!$B$6:$D$14,3,0)-1+MATCH($G$14,parametros!$E$6:$E$10,0)),"")</f>
        <v/>
      </c>
      <c r="N46" s="27" t="str">
        <f ca="1">IFERROR(INDIRECT("'"&amp;TEXT($D46,"mmm")&amp;YEAR($D46)&amp;"'!"&amp;VLOOKUP(MATCH(N$15,INDIRECT("'"&amp;TEXT($D46,"mmm")&amp;YEAR($D46)&amp;"'!$C$14:$L$14"),0),parametros!$B$15:$C$24,2,0)&amp;VLOOKUP($C$14,parametros!$B$6:$D$14,3,0)-1+MATCH($G$14,parametros!$E$6:$E$10,0)),"")</f>
        <v/>
      </c>
      <c r="O46" s="27" t="str">
        <f ca="1">IFERROR(INDIRECT("'"&amp;TEXT($D46,"mmm")&amp;YEAR($D46)&amp;"'!"&amp;VLOOKUP(MATCH(O$15,INDIRECT("'"&amp;TEXT($D46,"mmm")&amp;YEAR($D46)&amp;"'!$C$14:$L$14"),0),parametros!$B$15:$C$24,2,0)&amp;VLOOKUP($C$14,parametros!$B$6:$D$14,3,0)-1+MATCH($G$14,parametros!$E$6:$E$10,0)),"")</f>
        <v/>
      </c>
      <c r="P46" s="27" t="str">
        <f ca="1">IFERROR(INDIRECT("'"&amp;TEXT($D46,"mmm")&amp;YEAR($D46)&amp;"'!"&amp;VLOOKUP(MATCH(P$15,INDIRECT("'"&amp;TEXT($D46,"mmm")&amp;YEAR($D46)&amp;"'!$C$14:$L$14"),0),parametros!$B$15:$C$24,2,0)&amp;VLOOKUP($C$14,parametros!$B$6:$D$14,3,0)-1+MATCH($G$14,parametros!$E$6:$E$10,0)),"")</f>
        <v/>
      </c>
      <c r="Q46" s="27" t="str">
        <f ca="1">IFERROR(INDIRECT("'"&amp;TEXT($D46,"mmm")&amp;YEAR($D46)&amp;"'!"&amp;VLOOKUP(MATCH(Q$15,INDIRECT("'"&amp;TEXT($D46,"mmm")&amp;YEAR($D46)&amp;"'!$C$14:$L$14"),0),parametros!$B$15:$C$24,2,0)&amp;VLOOKUP($C$14,parametros!$B$6:$D$14,3,0)-1+MATCH($G$14,parametros!$E$6:$E$10,0)),"")</f>
        <v/>
      </c>
      <c r="R46" s="27" t="str">
        <f ca="1">IFERROR(INDIRECT("'"&amp;TEXT($D46,"mmm")&amp;YEAR($D46)&amp;"'!"&amp;VLOOKUP(MATCH(R$15,INDIRECT("'"&amp;TEXT($D46,"mmm")&amp;YEAR($D46)&amp;"'!$C$14:$L$14"),0),parametros!$B$15:$C$24,2,0)&amp;VLOOKUP($C$14,parametros!$B$6:$D$14,3,0)-1+MATCH($G$14,parametros!$E$6:$E$10,0)),"")</f>
        <v/>
      </c>
      <c r="S46" s="27" t="str">
        <f ca="1">IFERROR(INDIRECT("'"&amp;TEXT($D46,"mmm")&amp;YEAR($D46)&amp;"'!"&amp;VLOOKUP(MATCH(S$15,INDIRECT("'"&amp;TEXT($D46,"mmm")&amp;YEAR($D46)&amp;"'!$C$14:$L$14"),0),parametros!$B$15:$C$24,2,0)&amp;VLOOKUP($C$14,parametros!$B$6:$D$14,3,0)-1+MATCH($G$14,parametros!$E$6:$E$10,0)),"")</f>
        <v/>
      </c>
      <c r="T46" s="27" t="str">
        <f ca="1">IFERROR(INDIRECT("'"&amp;TEXT($D46,"mmm")&amp;YEAR($D46)&amp;"'!"&amp;VLOOKUP(MATCH(T$15,INDIRECT("'"&amp;TEXT($D46,"mmm")&amp;YEAR($D46)&amp;"'!$C$14:$L$14"),0),parametros!$B$15:$C$24,2,0)&amp;VLOOKUP($C$14,parametros!$B$6:$D$14,3,0)-1+MATCH($G$14,parametros!$E$6:$E$10,0)),"")</f>
        <v/>
      </c>
    </row>
    <row r="47" spans="4:20" ht="15.75" thickBot="1" x14ac:dyDescent="0.3">
      <c r="D47" s="25">
        <f t="shared" si="12"/>
        <v>47119</v>
      </c>
      <c r="E47" s="26" t="str">
        <f ca="1">IFERROR(INDIRECT("'"&amp;TEXT($D47,"mmm")&amp;YEAR($D47)&amp;"'!"&amp;VLOOKUP(MATCH(E$15,INDIRECT("'"&amp;TEXT($D47,"mmm")&amp;YEAR($D47)&amp;"'!$C$14:$L$14"),0),parametros!$B$15:$C$24,2,0)&amp;VLOOKUP($C$14,parametros!$B$6:$D$14,3,0)-1+MATCH($G$14,parametros!$E$6:$E$10,0)),"")</f>
        <v/>
      </c>
      <c r="F47" s="27" t="str">
        <f ca="1">IFERROR(INDIRECT("'"&amp;TEXT($D47,"mmm")&amp;YEAR($D47)&amp;"'!"&amp;VLOOKUP(MATCH(F$15,INDIRECT("'"&amp;TEXT($D47,"mmm")&amp;YEAR($D47)&amp;"'!$C$14:$L$14"),0),parametros!$B$15:$C$24,2,0)&amp;VLOOKUP($C$14,parametros!$B$6:$D$14,3,0)-1+MATCH($G$14,parametros!$E$6:$E$10,0)),"")</f>
        <v/>
      </c>
      <c r="G47" s="27" t="str">
        <f ca="1">IFERROR(INDIRECT("'"&amp;TEXT($D47,"mmm")&amp;YEAR($D47)&amp;"'!"&amp;VLOOKUP(MATCH(G$15,INDIRECT("'"&amp;TEXT($D47,"mmm")&amp;YEAR($D47)&amp;"'!$C$14:$L$14"),0),parametros!$B$15:$C$24,2,0)&amp;VLOOKUP($C$14,parametros!$B$6:$D$14,3,0)-1+MATCH($G$14,parametros!$E$6:$E$10,0)),"")</f>
        <v/>
      </c>
      <c r="H47" s="27" t="str">
        <f ca="1">IFERROR(INDIRECT("'"&amp;TEXT($D47,"mmm")&amp;YEAR($D47)&amp;"'!"&amp;VLOOKUP(MATCH(H$15,INDIRECT("'"&amp;TEXT($D47,"mmm")&amp;YEAR($D47)&amp;"'!$C$14:$L$14"),0),parametros!$B$15:$C$24,2,0)&amp;VLOOKUP($C$14,parametros!$B$6:$D$14,3,0)-1+MATCH($G$14,parametros!$E$6:$E$10,0)),"")</f>
        <v/>
      </c>
      <c r="I47" s="27" t="str">
        <f ca="1">IFERROR(INDIRECT("'"&amp;TEXT($D47,"mmm")&amp;YEAR($D47)&amp;"'!"&amp;VLOOKUP(MATCH(I$15,INDIRECT("'"&amp;TEXT($D47,"mmm")&amp;YEAR($D47)&amp;"'!$C$14:$L$14"),0),parametros!$B$15:$C$24,2,0)&amp;VLOOKUP($C$14,parametros!$B$6:$D$14,3,0)-1+MATCH($G$14,parametros!$E$6:$E$10,0)),"")</f>
        <v/>
      </c>
      <c r="J47" s="27" t="str">
        <f ca="1">IFERROR(INDIRECT("'"&amp;TEXT($D47,"mmm")&amp;YEAR($D47)&amp;"'!"&amp;VLOOKUP(MATCH(J$15,INDIRECT("'"&amp;TEXT($D47,"mmm")&amp;YEAR($D47)&amp;"'!$C$14:$L$14"),0),parametros!$B$15:$C$24,2,0)&amp;VLOOKUP($C$14,parametros!$B$6:$D$14,3,0)-1+MATCH($G$14,parametros!$E$6:$E$10,0)),"")</f>
        <v/>
      </c>
      <c r="K47" s="27" t="str">
        <f ca="1">IFERROR(INDIRECT("'"&amp;TEXT($D47,"mmm")&amp;YEAR($D47)&amp;"'!"&amp;VLOOKUP(MATCH(K$15,INDIRECT("'"&amp;TEXT($D47,"mmm")&amp;YEAR($D47)&amp;"'!$C$14:$L$14"),0),parametros!$B$15:$C$24,2,0)&amp;VLOOKUP($C$14,parametros!$B$6:$D$14,3,0)-1+MATCH($G$14,parametros!$E$6:$E$10,0)),"")</f>
        <v/>
      </c>
      <c r="L47" s="27" t="str">
        <f ca="1">IFERROR(INDIRECT("'"&amp;TEXT($D47,"mmm")&amp;YEAR($D47)&amp;"'!"&amp;VLOOKUP(MATCH(L$15,INDIRECT("'"&amp;TEXT($D47,"mmm")&amp;YEAR($D47)&amp;"'!$C$14:$L$14"),0),parametros!$B$15:$C$24,2,0)&amp;VLOOKUP($C$14,parametros!$B$6:$D$14,3,0)-1+MATCH($G$14,parametros!$E$6:$E$10,0)),"")</f>
        <v/>
      </c>
      <c r="M47" s="27" t="str">
        <f ca="1">IFERROR(INDIRECT("'"&amp;TEXT($D47,"mmm")&amp;YEAR($D47)&amp;"'!"&amp;VLOOKUP(MATCH(M$15,INDIRECT("'"&amp;TEXT($D47,"mmm")&amp;YEAR($D47)&amp;"'!$C$14:$L$14"),0),parametros!$B$15:$C$24,2,0)&amp;VLOOKUP($C$14,parametros!$B$6:$D$14,3,0)-1+MATCH($G$14,parametros!$E$6:$E$10,0)),"")</f>
        <v/>
      </c>
      <c r="N47" s="27" t="str">
        <f ca="1">IFERROR(INDIRECT("'"&amp;TEXT($D47,"mmm")&amp;YEAR($D47)&amp;"'!"&amp;VLOOKUP(MATCH(N$15,INDIRECT("'"&amp;TEXT($D47,"mmm")&amp;YEAR($D47)&amp;"'!$C$14:$L$14"),0),parametros!$B$15:$C$24,2,0)&amp;VLOOKUP($C$14,parametros!$B$6:$D$14,3,0)-1+MATCH($G$14,parametros!$E$6:$E$10,0)),"")</f>
        <v/>
      </c>
      <c r="O47" s="27" t="str">
        <f ca="1">IFERROR(INDIRECT("'"&amp;TEXT($D47,"mmm")&amp;YEAR($D47)&amp;"'!"&amp;VLOOKUP(MATCH(O$15,INDIRECT("'"&amp;TEXT($D47,"mmm")&amp;YEAR($D47)&amp;"'!$C$14:$L$14"),0),parametros!$B$15:$C$24,2,0)&amp;VLOOKUP($C$14,parametros!$B$6:$D$14,3,0)-1+MATCH($G$14,parametros!$E$6:$E$10,0)),"")</f>
        <v/>
      </c>
      <c r="P47" s="27" t="str">
        <f ca="1">IFERROR(INDIRECT("'"&amp;TEXT($D47,"mmm")&amp;YEAR($D47)&amp;"'!"&amp;VLOOKUP(MATCH(P$15,INDIRECT("'"&amp;TEXT($D47,"mmm")&amp;YEAR($D47)&amp;"'!$C$14:$L$14"),0),parametros!$B$15:$C$24,2,0)&amp;VLOOKUP($C$14,parametros!$B$6:$D$14,3,0)-1+MATCH($G$14,parametros!$E$6:$E$10,0)),"")</f>
        <v/>
      </c>
      <c r="Q47" s="27" t="str">
        <f ca="1">IFERROR(INDIRECT("'"&amp;TEXT($D47,"mmm")&amp;YEAR($D47)&amp;"'!"&amp;VLOOKUP(MATCH(Q$15,INDIRECT("'"&amp;TEXT($D47,"mmm")&amp;YEAR($D47)&amp;"'!$C$14:$L$14"),0),parametros!$B$15:$C$24,2,0)&amp;VLOOKUP($C$14,parametros!$B$6:$D$14,3,0)-1+MATCH($G$14,parametros!$E$6:$E$10,0)),"")</f>
        <v/>
      </c>
      <c r="R47" s="27" t="str">
        <f ca="1">IFERROR(INDIRECT("'"&amp;TEXT($D47,"mmm")&amp;YEAR($D47)&amp;"'!"&amp;VLOOKUP(MATCH(R$15,INDIRECT("'"&amp;TEXT($D47,"mmm")&amp;YEAR($D47)&amp;"'!$C$14:$L$14"),0),parametros!$B$15:$C$24,2,0)&amp;VLOOKUP($C$14,parametros!$B$6:$D$14,3,0)-1+MATCH($G$14,parametros!$E$6:$E$10,0)),"")</f>
        <v/>
      </c>
      <c r="S47" s="27" t="str">
        <f ca="1">IFERROR(INDIRECT("'"&amp;TEXT($D47,"mmm")&amp;YEAR($D47)&amp;"'!"&amp;VLOOKUP(MATCH(S$15,INDIRECT("'"&amp;TEXT($D47,"mmm")&amp;YEAR($D47)&amp;"'!$C$14:$L$14"),0),parametros!$B$15:$C$24,2,0)&amp;VLOOKUP($C$14,parametros!$B$6:$D$14,3,0)-1+MATCH($G$14,parametros!$E$6:$E$10,0)),"")</f>
        <v/>
      </c>
      <c r="T47" s="27" t="str">
        <f ca="1">IFERROR(INDIRECT("'"&amp;TEXT($D47,"mmm")&amp;YEAR($D47)&amp;"'!"&amp;VLOOKUP(MATCH(T$15,INDIRECT("'"&amp;TEXT($D47,"mmm")&amp;YEAR($D47)&amp;"'!$C$14:$L$14"),0),parametros!$B$15:$C$24,2,0)&amp;VLOOKUP($C$14,parametros!$B$6:$D$14,3,0)-1+MATCH($G$14,parametros!$E$6:$E$10,0)),"")</f>
        <v/>
      </c>
    </row>
    <row r="48" spans="4:20" ht="15.75" thickBot="1" x14ac:dyDescent="0.3">
      <c r="D48" s="25">
        <f t="shared" si="12"/>
        <v>47150</v>
      </c>
      <c r="E48" s="26" t="str">
        <f ca="1">IFERROR(INDIRECT("'"&amp;TEXT($D48,"mmm")&amp;YEAR($D48)&amp;"'!"&amp;VLOOKUP(MATCH(E$15,INDIRECT("'"&amp;TEXT($D48,"mmm")&amp;YEAR($D48)&amp;"'!$C$14:$L$14"),0),parametros!$B$15:$C$24,2,0)&amp;VLOOKUP($C$14,parametros!$B$6:$D$14,3,0)-1+MATCH($G$14,parametros!$E$6:$E$10,0)),"")</f>
        <v/>
      </c>
      <c r="F48" s="27" t="str">
        <f ca="1">IFERROR(INDIRECT("'"&amp;TEXT($D48,"mmm")&amp;YEAR($D48)&amp;"'!"&amp;VLOOKUP(MATCH(F$15,INDIRECT("'"&amp;TEXT($D48,"mmm")&amp;YEAR($D48)&amp;"'!$C$14:$L$14"),0),parametros!$B$15:$C$24,2,0)&amp;VLOOKUP($C$14,parametros!$B$6:$D$14,3,0)-1+MATCH($G$14,parametros!$E$6:$E$10,0)),"")</f>
        <v/>
      </c>
      <c r="G48" s="27" t="str">
        <f ca="1">IFERROR(INDIRECT("'"&amp;TEXT($D48,"mmm")&amp;YEAR($D48)&amp;"'!"&amp;VLOOKUP(MATCH(G$15,INDIRECT("'"&amp;TEXT($D48,"mmm")&amp;YEAR($D48)&amp;"'!$C$14:$L$14"),0),parametros!$B$15:$C$24,2,0)&amp;VLOOKUP($C$14,parametros!$B$6:$D$14,3,0)-1+MATCH($G$14,parametros!$E$6:$E$10,0)),"")</f>
        <v/>
      </c>
      <c r="H48" s="27" t="str">
        <f ca="1">IFERROR(INDIRECT("'"&amp;TEXT($D48,"mmm")&amp;YEAR($D48)&amp;"'!"&amp;VLOOKUP(MATCH(H$15,INDIRECT("'"&amp;TEXT($D48,"mmm")&amp;YEAR($D48)&amp;"'!$C$14:$L$14"),0),parametros!$B$15:$C$24,2,0)&amp;VLOOKUP($C$14,parametros!$B$6:$D$14,3,0)-1+MATCH($G$14,parametros!$E$6:$E$10,0)),"")</f>
        <v/>
      </c>
      <c r="I48" s="27" t="str">
        <f ca="1">IFERROR(INDIRECT("'"&amp;TEXT($D48,"mmm")&amp;YEAR($D48)&amp;"'!"&amp;VLOOKUP(MATCH(I$15,INDIRECT("'"&amp;TEXT($D48,"mmm")&amp;YEAR($D48)&amp;"'!$C$14:$L$14"),0),parametros!$B$15:$C$24,2,0)&amp;VLOOKUP($C$14,parametros!$B$6:$D$14,3,0)-1+MATCH($G$14,parametros!$E$6:$E$10,0)),"")</f>
        <v/>
      </c>
      <c r="J48" s="27" t="str">
        <f ca="1">IFERROR(INDIRECT("'"&amp;TEXT($D48,"mmm")&amp;YEAR($D48)&amp;"'!"&amp;VLOOKUP(MATCH(J$15,INDIRECT("'"&amp;TEXT($D48,"mmm")&amp;YEAR($D48)&amp;"'!$C$14:$L$14"),0),parametros!$B$15:$C$24,2,0)&amp;VLOOKUP($C$14,parametros!$B$6:$D$14,3,0)-1+MATCH($G$14,parametros!$E$6:$E$10,0)),"")</f>
        <v/>
      </c>
      <c r="K48" s="27" t="str">
        <f ca="1">IFERROR(INDIRECT("'"&amp;TEXT($D48,"mmm")&amp;YEAR($D48)&amp;"'!"&amp;VLOOKUP(MATCH(K$15,INDIRECT("'"&amp;TEXT($D48,"mmm")&amp;YEAR($D48)&amp;"'!$C$14:$L$14"),0),parametros!$B$15:$C$24,2,0)&amp;VLOOKUP($C$14,parametros!$B$6:$D$14,3,0)-1+MATCH($G$14,parametros!$E$6:$E$10,0)),"")</f>
        <v/>
      </c>
      <c r="L48" s="27" t="str">
        <f ca="1">IFERROR(INDIRECT("'"&amp;TEXT($D48,"mmm")&amp;YEAR($D48)&amp;"'!"&amp;VLOOKUP(MATCH(L$15,INDIRECT("'"&amp;TEXT($D48,"mmm")&amp;YEAR($D48)&amp;"'!$C$14:$L$14"),0),parametros!$B$15:$C$24,2,0)&amp;VLOOKUP($C$14,parametros!$B$6:$D$14,3,0)-1+MATCH($G$14,parametros!$E$6:$E$10,0)),"")</f>
        <v/>
      </c>
      <c r="M48" s="27" t="str">
        <f ca="1">IFERROR(INDIRECT("'"&amp;TEXT($D48,"mmm")&amp;YEAR($D48)&amp;"'!"&amp;VLOOKUP(MATCH(M$15,INDIRECT("'"&amp;TEXT($D48,"mmm")&amp;YEAR($D48)&amp;"'!$C$14:$L$14"),0),parametros!$B$15:$C$24,2,0)&amp;VLOOKUP($C$14,parametros!$B$6:$D$14,3,0)-1+MATCH($G$14,parametros!$E$6:$E$10,0)),"")</f>
        <v/>
      </c>
      <c r="N48" s="27" t="str">
        <f ca="1">IFERROR(INDIRECT("'"&amp;TEXT($D48,"mmm")&amp;YEAR($D48)&amp;"'!"&amp;VLOOKUP(MATCH(N$15,INDIRECT("'"&amp;TEXT($D48,"mmm")&amp;YEAR($D48)&amp;"'!$C$14:$L$14"),0),parametros!$B$15:$C$24,2,0)&amp;VLOOKUP($C$14,parametros!$B$6:$D$14,3,0)-1+MATCH($G$14,parametros!$E$6:$E$10,0)),"")</f>
        <v/>
      </c>
      <c r="O48" s="27" t="str">
        <f ca="1">IFERROR(INDIRECT("'"&amp;TEXT($D48,"mmm")&amp;YEAR($D48)&amp;"'!"&amp;VLOOKUP(MATCH(O$15,INDIRECT("'"&amp;TEXT($D48,"mmm")&amp;YEAR($D48)&amp;"'!$C$14:$L$14"),0),parametros!$B$15:$C$24,2,0)&amp;VLOOKUP($C$14,parametros!$B$6:$D$14,3,0)-1+MATCH($G$14,parametros!$E$6:$E$10,0)),"")</f>
        <v/>
      </c>
      <c r="P48" s="27" t="str">
        <f ca="1">IFERROR(INDIRECT("'"&amp;TEXT($D48,"mmm")&amp;YEAR($D48)&amp;"'!"&amp;VLOOKUP(MATCH(P$15,INDIRECT("'"&amp;TEXT($D48,"mmm")&amp;YEAR($D48)&amp;"'!$C$14:$L$14"),0),parametros!$B$15:$C$24,2,0)&amp;VLOOKUP($C$14,parametros!$B$6:$D$14,3,0)-1+MATCH($G$14,parametros!$E$6:$E$10,0)),"")</f>
        <v/>
      </c>
      <c r="Q48" s="27" t="str">
        <f ca="1">IFERROR(INDIRECT("'"&amp;TEXT($D48,"mmm")&amp;YEAR($D48)&amp;"'!"&amp;VLOOKUP(MATCH(Q$15,INDIRECT("'"&amp;TEXT($D48,"mmm")&amp;YEAR($D48)&amp;"'!$C$14:$L$14"),0),parametros!$B$15:$C$24,2,0)&amp;VLOOKUP($C$14,parametros!$B$6:$D$14,3,0)-1+MATCH($G$14,parametros!$E$6:$E$10,0)),"")</f>
        <v/>
      </c>
      <c r="R48" s="27" t="str">
        <f ca="1">IFERROR(INDIRECT("'"&amp;TEXT($D48,"mmm")&amp;YEAR($D48)&amp;"'!"&amp;VLOOKUP(MATCH(R$15,INDIRECT("'"&amp;TEXT($D48,"mmm")&amp;YEAR($D48)&amp;"'!$C$14:$L$14"),0),parametros!$B$15:$C$24,2,0)&amp;VLOOKUP($C$14,parametros!$B$6:$D$14,3,0)-1+MATCH($G$14,parametros!$E$6:$E$10,0)),"")</f>
        <v/>
      </c>
      <c r="S48" s="27" t="str">
        <f ca="1">IFERROR(INDIRECT("'"&amp;TEXT($D48,"mmm")&amp;YEAR($D48)&amp;"'!"&amp;VLOOKUP(MATCH(S$15,INDIRECT("'"&amp;TEXT($D48,"mmm")&amp;YEAR($D48)&amp;"'!$C$14:$L$14"),0),parametros!$B$15:$C$24,2,0)&amp;VLOOKUP($C$14,parametros!$B$6:$D$14,3,0)-1+MATCH($G$14,parametros!$E$6:$E$10,0)),"")</f>
        <v/>
      </c>
      <c r="T48" s="27" t="str">
        <f ca="1">IFERROR(INDIRECT("'"&amp;TEXT($D48,"mmm")&amp;YEAR($D48)&amp;"'!"&amp;VLOOKUP(MATCH(T$15,INDIRECT("'"&amp;TEXT($D48,"mmm")&amp;YEAR($D48)&amp;"'!$C$14:$L$14"),0),parametros!$B$15:$C$24,2,0)&amp;VLOOKUP($C$14,parametros!$B$6:$D$14,3,0)-1+MATCH($G$14,parametros!$E$6:$E$10,0)),"")</f>
        <v/>
      </c>
    </row>
    <row r="49" spans="4:20" ht="15.75" thickBot="1" x14ac:dyDescent="0.3">
      <c r="D49" s="25">
        <f t="shared" si="12"/>
        <v>47178</v>
      </c>
      <c r="E49" s="26" t="str">
        <f ca="1">IFERROR(INDIRECT("'"&amp;TEXT($D49,"mmm")&amp;YEAR($D49)&amp;"'!"&amp;VLOOKUP(MATCH(E$15,INDIRECT("'"&amp;TEXT($D49,"mmm")&amp;YEAR($D49)&amp;"'!$C$14:$L$14"),0),parametros!$B$15:$C$24,2,0)&amp;VLOOKUP($C$14,parametros!$B$6:$D$14,3,0)-1+MATCH($G$14,parametros!$E$6:$E$10,0)),"")</f>
        <v/>
      </c>
      <c r="F49" s="27" t="str">
        <f ca="1">IFERROR(INDIRECT("'"&amp;TEXT($D49,"mmm")&amp;YEAR($D49)&amp;"'!"&amp;VLOOKUP(MATCH(F$15,INDIRECT("'"&amp;TEXT($D49,"mmm")&amp;YEAR($D49)&amp;"'!$C$14:$L$14"),0),parametros!$B$15:$C$24,2,0)&amp;VLOOKUP($C$14,parametros!$B$6:$D$14,3,0)-1+MATCH($G$14,parametros!$E$6:$E$10,0)),"")</f>
        <v/>
      </c>
      <c r="G49" s="27" t="str">
        <f ca="1">IFERROR(INDIRECT("'"&amp;TEXT($D49,"mmm")&amp;YEAR($D49)&amp;"'!"&amp;VLOOKUP(MATCH(G$15,INDIRECT("'"&amp;TEXT($D49,"mmm")&amp;YEAR($D49)&amp;"'!$C$14:$L$14"),0),parametros!$B$15:$C$24,2,0)&amp;VLOOKUP($C$14,parametros!$B$6:$D$14,3,0)-1+MATCH($G$14,parametros!$E$6:$E$10,0)),"")</f>
        <v/>
      </c>
      <c r="H49" s="27" t="str">
        <f ca="1">IFERROR(INDIRECT("'"&amp;TEXT($D49,"mmm")&amp;YEAR($D49)&amp;"'!"&amp;VLOOKUP(MATCH(H$15,INDIRECT("'"&amp;TEXT($D49,"mmm")&amp;YEAR($D49)&amp;"'!$C$14:$L$14"),0),parametros!$B$15:$C$24,2,0)&amp;VLOOKUP($C$14,parametros!$B$6:$D$14,3,0)-1+MATCH($G$14,parametros!$E$6:$E$10,0)),"")</f>
        <v/>
      </c>
      <c r="I49" s="27" t="str">
        <f ca="1">IFERROR(INDIRECT("'"&amp;TEXT($D49,"mmm")&amp;YEAR($D49)&amp;"'!"&amp;VLOOKUP(MATCH(I$15,INDIRECT("'"&amp;TEXT($D49,"mmm")&amp;YEAR($D49)&amp;"'!$C$14:$L$14"),0),parametros!$B$15:$C$24,2,0)&amp;VLOOKUP($C$14,parametros!$B$6:$D$14,3,0)-1+MATCH($G$14,parametros!$E$6:$E$10,0)),"")</f>
        <v/>
      </c>
      <c r="J49" s="27" t="str">
        <f ca="1">IFERROR(INDIRECT("'"&amp;TEXT($D49,"mmm")&amp;YEAR($D49)&amp;"'!"&amp;VLOOKUP(MATCH(J$15,INDIRECT("'"&amp;TEXT($D49,"mmm")&amp;YEAR($D49)&amp;"'!$C$14:$L$14"),0),parametros!$B$15:$C$24,2,0)&amp;VLOOKUP($C$14,parametros!$B$6:$D$14,3,0)-1+MATCH($G$14,parametros!$E$6:$E$10,0)),"")</f>
        <v/>
      </c>
      <c r="K49" s="27" t="str">
        <f ca="1">IFERROR(INDIRECT("'"&amp;TEXT($D49,"mmm")&amp;YEAR($D49)&amp;"'!"&amp;VLOOKUP(MATCH(K$15,INDIRECT("'"&amp;TEXT($D49,"mmm")&amp;YEAR($D49)&amp;"'!$C$14:$L$14"),0),parametros!$B$15:$C$24,2,0)&amp;VLOOKUP($C$14,parametros!$B$6:$D$14,3,0)-1+MATCH($G$14,parametros!$E$6:$E$10,0)),"")</f>
        <v/>
      </c>
      <c r="L49" s="27" t="str">
        <f ca="1">IFERROR(INDIRECT("'"&amp;TEXT($D49,"mmm")&amp;YEAR($D49)&amp;"'!"&amp;VLOOKUP(MATCH(L$15,INDIRECT("'"&amp;TEXT($D49,"mmm")&amp;YEAR($D49)&amp;"'!$C$14:$L$14"),0),parametros!$B$15:$C$24,2,0)&amp;VLOOKUP($C$14,parametros!$B$6:$D$14,3,0)-1+MATCH($G$14,parametros!$E$6:$E$10,0)),"")</f>
        <v/>
      </c>
      <c r="M49" s="27" t="str">
        <f ca="1">IFERROR(INDIRECT("'"&amp;TEXT($D49,"mmm")&amp;YEAR($D49)&amp;"'!"&amp;VLOOKUP(MATCH(M$15,INDIRECT("'"&amp;TEXT($D49,"mmm")&amp;YEAR($D49)&amp;"'!$C$14:$L$14"),0),parametros!$B$15:$C$24,2,0)&amp;VLOOKUP($C$14,parametros!$B$6:$D$14,3,0)-1+MATCH($G$14,parametros!$E$6:$E$10,0)),"")</f>
        <v/>
      </c>
      <c r="N49" s="27" t="str">
        <f ca="1">IFERROR(INDIRECT("'"&amp;TEXT($D49,"mmm")&amp;YEAR($D49)&amp;"'!"&amp;VLOOKUP(MATCH(N$15,INDIRECT("'"&amp;TEXT($D49,"mmm")&amp;YEAR($D49)&amp;"'!$C$14:$L$14"),0),parametros!$B$15:$C$24,2,0)&amp;VLOOKUP($C$14,parametros!$B$6:$D$14,3,0)-1+MATCH($G$14,parametros!$E$6:$E$10,0)),"")</f>
        <v/>
      </c>
      <c r="O49" s="27" t="str">
        <f ca="1">IFERROR(INDIRECT("'"&amp;TEXT($D49,"mmm")&amp;YEAR($D49)&amp;"'!"&amp;VLOOKUP(MATCH(O$15,INDIRECT("'"&amp;TEXT($D49,"mmm")&amp;YEAR($D49)&amp;"'!$C$14:$L$14"),0),parametros!$B$15:$C$24,2,0)&amp;VLOOKUP($C$14,parametros!$B$6:$D$14,3,0)-1+MATCH($G$14,parametros!$E$6:$E$10,0)),"")</f>
        <v/>
      </c>
      <c r="P49" s="27" t="str">
        <f ca="1">IFERROR(INDIRECT("'"&amp;TEXT($D49,"mmm")&amp;YEAR($D49)&amp;"'!"&amp;VLOOKUP(MATCH(P$15,INDIRECT("'"&amp;TEXT($D49,"mmm")&amp;YEAR($D49)&amp;"'!$C$14:$L$14"),0),parametros!$B$15:$C$24,2,0)&amp;VLOOKUP($C$14,parametros!$B$6:$D$14,3,0)-1+MATCH($G$14,parametros!$E$6:$E$10,0)),"")</f>
        <v/>
      </c>
      <c r="Q49" s="27" t="str">
        <f ca="1">IFERROR(INDIRECT("'"&amp;TEXT($D49,"mmm")&amp;YEAR($D49)&amp;"'!"&amp;VLOOKUP(MATCH(Q$15,INDIRECT("'"&amp;TEXT($D49,"mmm")&amp;YEAR($D49)&amp;"'!$C$14:$L$14"),0),parametros!$B$15:$C$24,2,0)&amp;VLOOKUP($C$14,parametros!$B$6:$D$14,3,0)-1+MATCH($G$14,parametros!$E$6:$E$10,0)),"")</f>
        <v/>
      </c>
      <c r="R49" s="27" t="str">
        <f ca="1">IFERROR(INDIRECT("'"&amp;TEXT($D49,"mmm")&amp;YEAR($D49)&amp;"'!"&amp;VLOOKUP(MATCH(R$15,INDIRECT("'"&amp;TEXT($D49,"mmm")&amp;YEAR($D49)&amp;"'!$C$14:$L$14"),0),parametros!$B$15:$C$24,2,0)&amp;VLOOKUP($C$14,parametros!$B$6:$D$14,3,0)-1+MATCH($G$14,parametros!$E$6:$E$10,0)),"")</f>
        <v/>
      </c>
      <c r="S49" s="27" t="str">
        <f ca="1">IFERROR(INDIRECT("'"&amp;TEXT($D49,"mmm")&amp;YEAR($D49)&amp;"'!"&amp;VLOOKUP(MATCH(S$15,INDIRECT("'"&amp;TEXT($D49,"mmm")&amp;YEAR($D49)&amp;"'!$C$14:$L$14"),0),parametros!$B$15:$C$24,2,0)&amp;VLOOKUP($C$14,parametros!$B$6:$D$14,3,0)-1+MATCH($G$14,parametros!$E$6:$E$10,0)),"")</f>
        <v/>
      </c>
      <c r="T49" s="27" t="str">
        <f ca="1">IFERROR(INDIRECT("'"&amp;TEXT($D49,"mmm")&amp;YEAR($D49)&amp;"'!"&amp;VLOOKUP(MATCH(T$15,INDIRECT("'"&amp;TEXT($D49,"mmm")&amp;YEAR($D49)&amp;"'!$C$14:$L$14"),0),parametros!$B$15:$C$24,2,0)&amp;VLOOKUP($C$14,parametros!$B$6:$D$14,3,0)-1+MATCH($G$14,parametros!$E$6:$E$10,0)),"")</f>
        <v/>
      </c>
    </row>
    <row r="50" spans="4:20" ht="15.75" thickBot="1" x14ac:dyDescent="0.3">
      <c r="D50" s="25">
        <f t="shared" si="12"/>
        <v>47209</v>
      </c>
      <c r="E50" s="26" t="str">
        <f ca="1">IFERROR(INDIRECT("'"&amp;TEXT($D50,"mmm")&amp;YEAR($D50)&amp;"'!"&amp;VLOOKUP(MATCH(E$15,INDIRECT("'"&amp;TEXT($D50,"mmm")&amp;YEAR($D50)&amp;"'!$C$14:$L$14"),0),parametros!$B$15:$C$24,2,0)&amp;VLOOKUP($C$14,parametros!$B$6:$D$14,3,0)-1+MATCH($G$14,parametros!$E$6:$E$10,0)),"")</f>
        <v/>
      </c>
      <c r="F50" s="27" t="str">
        <f ca="1">IFERROR(INDIRECT("'"&amp;TEXT($D50,"mmm")&amp;YEAR($D50)&amp;"'!"&amp;VLOOKUP(MATCH(F$15,INDIRECT("'"&amp;TEXT($D50,"mmm")&amp;YEAR($D50)&amp;"'!$C$14:$L$14"),0),parametros!$B$15:$C$24,2,0)&amp;VLOOKUP($C$14,parametros!$B$6:$D$14,3,0)-1+MATCH($G$14,parametros!$E$6:$E$10,0)),"")</f>
        <v/>
      </c>
      <c r="G50" s="27" t="str">
        <f ca="1">IFERROR(INDIRECT("'"&amp;TEXT($D50,"mmm")&amp;YEAR($D50)&amp;"'!"&amp;VLOOKUP(MATCH(G$15,INDIRECT("'"&amp;TEXT($D50,"mmm")&amp;YEAR($D50)&amp;"'!$C$14:$L$14"),0),parametros!$B$15:$C$24,2,0)&amp;VLOOKUP($C$14,parametros!$B$6:$D$14,3,0)-1+MATCH($G$14,parametros!$E$6:$E$10,0)),"")</f>
        <v/>
      </c>
      <c r="H50" s="27" t="str">
        <f ca="1">IFERROR(INDIRECT("'"&amp;TEXT($D50,"mmm")&amp;YEAR($D50)&amp;"'!"&amp;VLOOKUP(MATCH(H$15,INDIRECT("'"&amp;TEXT($D50,"mmm")&amp;YEAR($D50)&amp;"'!$C$14:$L$14"),0),parametros!$B$15:$C$24,2,0)&amp;VLOOKUP($C$14,parametros!$B$6:$D$14,3,0)-1+MATCH($G$14,parametros!$E$6:$E$10,0)),"")</f>
        <v/>
      </c>
      <c r="I50" s="27" t="str">
        <f ca="1">IFERROR(INDIRECT("'"&amp;TEXT($D50,"mmm")&amp;YEAR($D50)&amp;"'!"&amp;VLOOKUP(MATCH(I$15,INDIRECT("'"&amp;TEXT($D50,"mmm")&amp;YEAR($D50)&amp;"'!$C$14:$L$14"),0),parametros!$B$15:$C$24,2,0)&amp;VLOOKUP($C$14,parametros!$B$6:$D$14,3,0)-1+MATCH($G$14,parametros!$E$6:$E$10,0)),"")</f>
        <v/>
      </c>
      <c r="J50" s="27" t="str">
        <f ca="1">IFERROR(INDIRECT("'"&amp;TEXT($D50,"mmm")&amp;YEAR($D50)&amp;"'!"&amp;VLOOKUP(MATCH(J$15,INDIRECT("'"&amp;TEXT($D50,"mmm")&amp;YEAR($D50)&amp;"'!$C$14:$L$14"),0),parametros!$B$15:$C$24,2,0)&amp;VLOOKUP($C$14,parametros!$B$6:$D$14,3,0)-1+MATCH($G$14,parametros!$E$6:$E$10,0)),"")</f>
        <v/>
      </c>
      <c r="K50" s="27" t="str">
        <f ca="1">IFERROR(INDIRECT("'"&amp;TEXT($D50,"mmm")&amp;YEAR($D50)&amp;"'!"&amp;VLOOKUP(MATCH(K$15,INDIRECT("'"&amp;TEXT($D50,"mmm")&amp;YEAR($D50)&amp;"'!$C$14:$L$14"),0),parametros!$B$15:$C$24,2,0)&amp;VLOOKUP($C$14,parametros!$B$6:$D$14,3,0)-1+MATCH($G$14,parametros!$E$6:$E$10,0)),"")</f>
        <v/>
      </c>
      <c r="L50" s="27" t="str">
        <f ca="1">IFERROR(INDIRECT("'"&amp;TEXT($D50,"mmm")&amp;YEAR($D50)&amp;"'!"&amp;VLOOKUP(MATCH(L$15,INDIRECT("'"&amp;TEXT($D50,"mmm")&amp;YEAR($D50)&amp;"'!$C$14:$L$14"),0),parametros!$B$15:$C$24,2,0)&amp;VLOOKUP($C$14,parametros!$B$6:$D$14,3,0)-1+MATCH($G$14,parametros!$E$6:$E$10,0)),"")</f>
        <v/>
      </c>
      <c r="M50" s="27" t="str">
        <f ca="1">IFERROR(INDIRECT("'"&amp;TEXT($D50,"mmm")&amp;YEAR($D50)&amp;"'!"&amp;VLOOKUP(MATCH(M$15,INDIRECT("'"&amp;TEXT($D50,"mmm")&amp;YEAR($D50)&amp;"'!$C$14:$L$14"),0),parametros!$B$15:$C$24,2,0)&amp;VLOOKUP($C$14,parametros!$B$6:$D$14,3,0)-1+MATCH($G$14,parametros!$E$6:$E$10,0)),"")</f>
        <v/>
      </c>
      <c r="N50" s="27" t="str">
        <f ca="1">IFERROR(INDIRECT("'"&amp;TEXT($D50,"mmm")&amp;YEAR($D50)&amp;"'!"&amp;VLOOKUP(MATCH(N$15,INDIRECT("'"&amp;TEXT($D50,"mmm")&amp;YEAR($D50)&amp;"'!$C$14:$L$14"),0),parametros!$B$15:$C$24,2,0)&amp;VLOOKUP($C$14,parametros!$B$6:$D$14,3,0)-1+MATCH($G$14,parametros!$E$6:$E$10,0)),"")</f>
        <v/>
      </c>
      <c r="O50" s="27" t="str">
        <f ca="1">IFERROR(INDIRECT("'"&amp;TEXT($D50,"mmm")&amp;YEAR($D50)&amp;"'!"&amp;VLOOKUP(MATCH(O$15,INDIRECT("'"&amp;TEXT($D50,"mmm")&amp;YEAR($D50)&amp;"'!$C$14:$L$14"),0),parametros!$B$15:$C$24,2,0)&amp;VLOOKUP($C$14,parametros!$B$6:$D$14,3,0)-1+MATCH($G$14,parametros!$E$6:$E$10,0)),"")</f>
        <v/>
      </c>
      <c r="P50" s="27" t="str">
        <f ca="1">IFERROR(INDIRECT("'"&amp;TEXT($D50,"mmm")&amp;YEAR($D50)&amp;"'!"&amp;VLOOKUP(MATCH(P$15,INDIRECT("'"&amp;TEXT($D50,"mmm")&amp;YEAR($D50)&amp;"'!$C$14:$L$14"),0),parametros!$B$15:$C$24,2,0)&amp;VLOOKUP($C$14,parametros!$B$6:$D$14,3,0)-1+MATCH($G$14,parametros!$E$6:$E$10,0)),"")</f>
        <v/>
      </c>
      <c r="Q50" s="27" t="str">
        <f ca="1">IFERROR(INDIRECT("'"&amp;TEXT($D50,"mmm")&amp;YEAR($D50)&amp;"'!"&amp;VLOOKUP(MATCH(Q$15,INDIRECT("'"&amp;TEXT($D50,"mmm")&amp;YEAR($D50)&amp;"'!$C$14:$L$14"),0),parametros!$B$15:$C$24,2,0)&amp;VLOOKUP($C$14,parametros!$B$6:$D$14,3,0)-1+MATCH($G$14,parametros!$E$6:$E$10,0)),"")</f>
        <v/>
      </c>
      <c r="R50" s="27" t="str">
        <f ca="1">IFERROR(INDIRECT("'"&amp;TEXT($D50,"mmm")&amp;YEAR($D50)&amp;"'!"&amp;VLOOKUP(MATCH(R$15,INDIRECT("'"&amp;TEXT($D50,"mmm")&amp;YEAR($D50)&amp;"'!$C$14:$L$14"),0),parametros!$B$15:$C$24,2,0)&amp;VLOOKUP($C$14,parametros!$B$6:$D$14,3,0)-1+MATCH($G$14,parametros!$E$6:$E$10,0)),"")</f>
        <v/>
      </c>
      <c r="S50" s="27" t="str">
        <f ca="1">IFERROR(INDIRECT("'"&amp;TEXT($D50,"mmm")&amp;YEAR($D50)&amp;"'!"&amp;VLOOKUP(MATCH(S$15,INDIRECT("'"&amp;TEXT($D50,"mmm")&amp;YEAR($D50)&amp;"'!$C$14:$L$14"),0),parametros!$B$15:$C$24,2,0)&amp;VLOOKUP($C$14,parametros!$B$6:$D$14,3,0)-1+MATCH($G$14,parametros!$E$6:$E$10,0)),"")</f>
        <v/>
      </c>
      <c r="T50" s="27" t="str">
        <f ca="1">IFERROR(INDIRECT("'"&amp;TEXT($D50,"mmm")&amp;YEAR($D50)&amp;"'!"&amp;VLOOKUP(MATCH(T$15,INDIRECT("'"&amp;TEXT($D50,"mmm")&amp;YEAR($D50)&amp;"'!$C$14:$L$14"),0),parametros!$B$15:$C$24,2,0)&amp;VLOOKUP($C$14,parametros!$B$6:$D$14,3,0)-1+MATCH($G$14,parametros!$E$6:$E$10,0)),"")</f>
        <v/>
      </c>
    </row>
    <row r="51" spans="4:20" ht="15.75" thickBot="1" x14ac:dyDescent="0.3">
      <c r="D51" s="25">
        <f t="shared" si="12"/>
        <v>47239</v>
      </c>
      <c r="E51" s="26" t="str">
        <f ca="1">IFERROR(INDIRECT("'"&amp;TEXT($D51,"mmm")&amp;YEAR($D51)&amp;"'!"&amp;VLOOKUP(MATCH(E$15,INDIRECT("'"&amp;TEXT($D51,"mmm")&amp;YEAR($D51)&amp;"'!$C$14:$L$14"),0),parametros!$B$15:$C$24,2,0)&amp;VLOOKUP($C$14,parametros!$B$6:$D$14,3,0)-1+MATCH($G$14,parametros!$E$6:$E$10,0)),"")</f>
        <v/>
      </c>
      <c r="F51" s="27" t="str">
        <f ca="1">IFERROR(INDIRECT("'"&amp;TEXT($D51,"mmm")&amp;YEAR($D51)&amp;"'!"&amp;VLOOKUP(MATCH(F$15,INDIRECT("'"&amp;TEXT($D51,"mmm")&amp;YEAR($D51)&amp;"'!$C$14:$L$14"),0),parametros!$B$15:$C$24,2,0)&amp;VLOOKUP($C$14,parametros!$B$6:$D$14,3,0)-1+MATCH($G$14,parametros!$E$6:$E$10,0)),"")</f>
        <v/>
      </c>
      <c r="G51" s="27" t="str">
        <f ca="1">IFERROR(INDIRECT("'"&amp;TEXT($D51,"mmm")&amp;YEAR($D51)&amp;"'!"&amp;VLOOKUP(MATCH(G$15,INDIRECT("'"&amp;TEXT($D51,"mmm")&amp;YEAR($D51)&amp;"'!$C$14:$L$14"),0),parametros!$B$15:$C$24,2,0)&amp;VLOOKUP($C$14,parametros!$B$6:$D$14,3,0)-1+MATCH($G$14,parametros!$E$6:$E$10,0)),"")</f>
        <v/>
      </c>
      <c r="H51" s="27" t="str">
        <f ca="1">IFERROR(INDIRECT("'"&amp;TEXT($D51,"mmm")&amp;YEAR($D51)&amp;"'!"&amp;VLOOKUP(MATCH(H$15,INDIRECT("'"&amp;TEXT($D51,"mmm")&amp;YEAR($D51)&amp;"'!$C$14:$L$14"),0),parametros!$B$15:$C$24,2,0)&amp;VLOOKUP($C$14,parametros!$B$6:$D$14,3,0)-1+MATCH($G$14,parametros!$E$6:$E$10,0)),"")</f>
        <v/>
      </c>
      <c r="I51" s="27" t="str">
        <f ca="1">IFERROR(INDIRECT("'"&amp;TEXT($D51,"mmm")&amp;YEAR($D51)&amp;"'!"&amp;VLOOKUP(MATCH(I$15,INDIRECT("'"&amp;TEXT($D51,"mmm")&amp;YEAR($D51)&amp;"'!$C$14:$L$14"),0),parametros!$B$15:$C$24,2,0)&amp;VLOOKUP($C$14,parametros!$B$6:$D$14,3,0)-1+MATCH($G$14,parametros!$E$6:$E$10,0)),"")</f>
        <v/>
      </c>
      <c r="J51" s="27" t="str">
        <f ca="1">IFERROR(INDIRECT("'"&amp;TEXT($D51,"mmm")&amp;YEAR($D51)&amp;"'!"&amp;VLOOKUP(MATCH(J$15,INDIRECT("'"&amp;TEXT($D51,"mmm")&amp;YEAR($D51)&amp;"'!$C$14:$L$14"),0),parametros!$B$15:$C$24,2,0)&amp;VLOOKUP($C$14,parametros!$B$6:$D$14,3,0)-1+MATCH($G$14,parametros!$E$6:$E$10,0)),"")</f>
        <v/>
      </c>
      <c r="K51" s="27" t="str">
        <f ca="1">IFERROR(INDIRECT("'"&amp;TEXT($D51,"mmm")&amp;YEAR($D51)&amp;"'!"&amp;VLOOKUP(MATCH(K$15,INDIRECT("'"&amp;TEXT($D51,"mmm")&amp;YEAR($D51)&amp;"'!$C$14:$L$14"),0),parametros!$B$15:$C$24,2,0)&amp;VLOOKUP($C$14,parametros!$B$6:$D$14,3,0)-1+MATCH($G$14,parametros!$E$6:$E$10,0)),"")</f>
        <v/>
      </c>
      <c r="L51" s="27" t="str">
        <f ca="1">IFERROR(INDIRECT("'"&amp;TEXT($D51,"mmm")&amp;YEAR($D51)&amp;"'!"&amp;VLOOKUP(MATCH(L$15,INDIRECT("'"&amp;TEXT($D51,"mmm")&amp;YEAR($D51)&amp;"'!$C$14:$L$14"),0),parametros!$B$15:$C$24,2,0)&amp;VLOOKUP($C$14,parametros!$B$6:$D$14,3,0)-1+MATCH($G$14,parametros!$E$6:$E$10,0)),"")</f>
        <v/>
      </c>
      <c r="M51" s="27" t="str">
        <f ca="1">IFERROR(INDIRECT("'"&amp;TEXT($D51,"mmm")&amp;YEAR($D51)&amp;"'!"&amp;VLOOKUP(MATCH(M$15,INDIRECT("'"&amp;TEXT($D51,"mmm")&amp;YEAR($D51)&amp;"'!$C$14:$L$14"),0),parametros!$B$15:$C$24,2,0)&amp;VLOOKUP($C$14,parametros!$B$6:$D$14,3,0)-1+MATCH($G$14,parametros!$E$6:$E$10,0)),"")</f>
        <v/>
      </c>
      <c r="N51" s="27" t="str">
        <f ca="1">IFERROR(INDIRECT("'"&amp;TEXT($D51,"mmm")&amp;YEAR($D51)&amp;"'!"&amp;VLOOKUP(MATCH(N$15,INDIRECT("'"&amp;TEXT($D51,"mmm")&amp;YEAR($D51)&amp;"'!$C$14:$L$14"),0),parametros!$B$15:$C$24,2,0)&amp;VLOOKUP($C$14,parametros!$B$6:$D$14,3,0)-1+MATCH($G$14,parametros!$E$6:$E$10,0)),"")</f>
        <v/>
      </c>
      <c r="O51" s="27" t="str">
        <f ca="1">IFERROR(INDIRECT("'"&amp;TEXT($D51,"mmm")&amp;YEAR($D51)&amp;"'!"&amp;VLOOKUP(MATCH(O$15,INDIRECT("'"&amp;TEXT($D51,"mmm")&amp;YEAR($D51)&amp;"'!$C$14:$L$14"),0),parametros!$B$15:$C$24,2,0)&amp;VLOOKUP($C$14,parametros!$B$6:$D$14,3,0)-1+MATCH($G$14,parametros!$E$6:$E$10,0)),"")</f>
        <v/>
      </c>
      <c r="P51" s="27" t="str">
        <f ca="1">IFERROR(INDIRECT("'"&amp;TEXT($D51,"mmm")&amp;YEAR($D51)&amp;"'!"&amp;VLOOKUP(MATCH(P$15,INDIRECT("'"&amp;TEXT($D51,"mmm")&amp;YEAR($D51)&amp;"'!$C$14:$L$14"),0),parametros!$B$15:$C$24,2,0)&amp;VLOOKUP($C$14,parametros!$B$6:$D$14,3,0)-1+MATCH($G$14,parametros!$E$6:$E$10,0)),"")</f>
        <v/>
      </c>
      <c r="Q51" s="27" t="str">
        <f ca="1">IFERROR(INDIRECT("'"&amp;TEXT($D51,"mmm")&amp;YEAR($D51)&amp;"'!"&amp;VLOOKUP(MATCH(Q$15,INDIRECT("'"&amp;TEXT($D51,"mmm")&amp;YEAR($D51)&amp;"'!$C$14:$L$14"),0),parametros!$B$15:$C$24,2,0)&amp;VLOOKUP($C$14,parametros!$B$6:$D$14,3,0)-1+MATCH($G$14,parametros!$E$6:$E$10,0)),"")</f>
        <v/>
      </c>
      <c r="R51" s="27" t="str">
        <f ca="1">IFERROR(INDIRECT("'"&amp;TEXT($D51,"mmm")&amp;YEAR($D51)&amp;"'!"&amp;VLOOKUP(MATCH(R$15,INDIRECT("'"&amp;TEXT($D51,"mmm")&amp;YEAR($D51)&amp;"'!$C$14:$L$14"),0),parametros!$B$15:$C$24,2,0)&amp;VLOOKUP($C$14,parametros!$B$6:$D$14,3,0)-1+MATCH($G$14,parametros!$E$6:$E$10,0)),"")</f>
        <v/>
      </c>
      <c r="S51" s="27" t="str">
        <f ca="1">IFERROR(INDIRECT("'"&amp;TEXT($D51,"mmm")&amp;YEAR($D51)&amp;"'!"&amp;VLOOKUP(MATCH(S$15,INDIRECT("'"&amp;TEXT($D51,"mmm")&amp;YEAR($D51)&amp;"'!$C$14:$L$14"),0),parametros!$B$15:$C$24,2,0)&amp;VLOOKUP($C$14,parametros!$B$6:$D$14,3,0)-1+MATCH($G$14,parametros!$E$6:$E$10,0)),"")</f>
        <v/>
      </c>
      <c r="T51" s="27" t="str">
        <f ca="1">IFERROR(INDIRECT("'"&amp;TEXT($D51,"mmm")&amp;YEAR($D51)&amp;"'!"&amp;VLOOKUP(MATCH(T$15,INDIRECT("'"&amp;TEXT($D51,"mmm")&amp;YEAR($D51)&amp;"'!$C$14:$L$14"),0),parametros!$B$15:$C$24,2,0)&amp;VLOOKUP($C$14,parametros!$B$6:$D$14,3,0)-1+MATCH($G$14,parametros!$E$6:$E$10,0)),"")</f>
        <v/>
      </c>
    </row>
    <row r="52" spans="4:20" ht="15.75" thickBot="1" x14ac:dyDescent="0.3">
      <c r="D52" s="25">
        <f t="shared" si="12"/>
        <v>47270</v>
      </c>
      <c r="E52" s="26" t="str">
        <f ca="1">IFERROR(INDIRECT("'"&amp;TEXT($D52,"mmm")&amp;YEAR($D52)&amp;"'!"&amp;VLOOKUP(MATCH(E$15,INDIRECT("'"&amp;TEXT($D52,"mmm")&amp;YEAR($D52)&amp;"'!$C$14:$L$14"),0),parametros!$B$15:$C$24,2,0)&amp;VLOOKUP($C$14,parametros!$B$6:$D$14,3,0)-1+MATCH($G$14,parametros!$E$6:$E$10,0)),"")</f>
        <v/>
      </c>
      <c r="F52" s="27" t="str">
        <f ca="1">IFERROR(INDIRECT("'"&amp;TEXT($D52,"mmm")&amp;YEAR($D52)&amp;"'!"&amp;VLOOKUP(MATCH(F$15,INDIRECT("'"&amp;TEXT($D52,"mmm")&amp;YEAR($D52)&amp;"'!$C$14:$L$14"),0),parametros!$B$15:$C$24,2,0)&amp;VLOOKUP($C$14,parametros!$B$6:$D$14,3,0)-1+MATCH($G$14,parametros!$E$6:$E$10,0)),"")</f>
        <v/>
      </c>
      <c r="G52" s="27" t="str">
        <f ca="1">IFERROR(INDIRECT("'"&amp;TEXT($D52,"mmm")&amp;YEAR($D52)&amp;"'!"&amp;VLOOKUP(MATCH(G$15,INDIRECT("'"&amp;TEXT($D52,"mmm")&amp;YEAR($D52)&amp;"'!$C$14:$L$14"),0),parametros!$B$15:$C$24,2,0)&amp;VLOOKUP($C$14,parametros!$B$6:$D$14,3,0)-1+MATCH($G$14,parametros!$E$6:$E$10,0)),"")</f>
        <v/>
      </c>
      <c r="H52" s="27" t="str">
        <f ca="1">IFERROR(INDIRECT("'"&amp;TEXT($D52,"mmm")&amp;YEAR($D52)&amp;"'!"&amp;VLOOKUP(MATCH(H$15,INDIRECT("'"&amp;TEXT($D52,"mmm")&amp;YEAR($D52)&amp;"'!$C$14:$L$14"),0),parametros!$B$15:$C$24,2,0)&amp;VLOOKUP($C$14,parametros!$B$6:$D$14,3,0)-1+MATCH($G$14,parametros!$E$6:$E$10,0)),"")</f>
        <v/>
      </c>
      <c r="I52" s="27" t="str">
        <f ca="1">IFERROR(INDIRECT("'"&amp;TEXT($D52,"mmm")&amp;YEAR($D52)&amp;"'!"&amp;VLOOKUP(MATCH(I$15,INDIRECT("'"&amp;TEXT($D52,"mmm")&amp;YEAR($D52)&amp;"'!$C$14:$L$14"),0),parametros!$B$15:$C$24,2,0)&amp;VLOOKUP($C$14,parametros!$B$6:$D$14,3,0)-1+MATCH($G$14,parametros!$E$6:$E$10,0)),"")</f>
        <v/>
      </c>
      <c r="J52" s="27" t="str">
        <f ca="1">IFERROR(INDIRECT("'"&amp;TEXT($D52,"mmm")&amp;YEAR($D52)&amp;"'!"&amp;VLOOKUP(MATCH(J$15,INDIRECT("'"&amp;TEXT($D52,"mmm")&amp;YEAR($D52)&amp;"'!$C$14:$L$14"),0),parametros!$B$15:$C$24,2,0)&amp;VLOOKUP($C$14,parametros!$B$6:$D$14,3,0)-1+MATCH($G$14,parametros!$E$6:$E$10,0)),"")</f>
        <v/>
      </c>
      <c r="K52" s="27" t="str">
        <f ca="1">IFERROR(INDIRECT("'"&amp;TEXT($D52,"mmm")&amp;YEAR($D52)&amp;"'!"&amp;VLOOKUP(MATCH(K$15,INDIRECT("'"&amp;TEXT($D52,"mmm")&amp;YEAR($D52)&amp;"'!$C$14:$L$14"),0),parametros!$B$15:$C$24,2,0)&amp;VLOOKUP($C$14,parametros!$B$6:$D$14,3,0)-1+MATCH($G$14,parametros!$E$6:$E$10,0)),"")</f>
        <v/>
      </c>
      <c r="L52" s="27" t="str">
        <f ca="1">IFERROR(INDIRECT("'"&amp;TEXT($D52,"mmm")&amp;YEAR($D52)&amp;"'!"&amp;VLOOKUP(MATCH(L$15,INDIRECT("'"&amp;TEXT($D52,"mmm")&amp;YEAR($D52)&amp;"'!$C$14:$L$14"),0),parametros!$B$15:$C$24,2,0)&amp;VLOOKUP($C$14,parametros!$B$6:$D$14,3,0)-1+MATCH($G$14,parametros!$E$6:$E$10,0)),"")</f>
        <v/>
      </c>
      <c r="M52" s="27" t="str">
        <f ca="1">IFERROR(INDIRECT("'"&amp;TEXT($D52,"mmm")&amp;YEAR($D52)&amp;"'!"&amp;VLOOKUP(MATCH(M$15,INDIRECT("'"&amp;TEXT($D52,"mmm")&amp;YEAR($D52)&amp;"'!$C$14:$L$14"),0),parametros!$B$15:$C$24,2,0)&amp;VLOOKUP($C$14,parametros!$B$6:$D$14,3,0)-1+MATCH($G$14,parametros!$E$6:$E$10,0)),"")</f>
        <v/>
      </c>
      <c r="N52" s="27" t="str">
        <f ca="1">IFERROR(INDIRECT("'"&amp;TEXT($D52,"mmm")&amp;YEAR($D52)&amp;"'!"&amp;VLOOKUP(MATCH(N$15,INDIRECT("'"&amp;TEXT($D52,"mmm")&amp;YEAR($D52)&amp;"'!$C$14:$L$14"),0),parametros!$B$15:$C$24,2,0)&amp;VLOOKUP($C$14,parametros!$B$6:$D$14,3,0)-1+MATCH($G$14,parametros!$E$6:$E$10,0)),"")</f>
        <v/>
      </c>
      <c r="O52" s="27" t="str">
        <f ca="1">IFERROR(INDIRECT("'"&amp;TEXT($D52,"mmm")&amp;YEAR($D52)&amp;"'!"&amp;VLOOKUP(MATCH(O$15,INDIRECT("'"&amp;TEXT($D52,"mmm")&amp;YEAR($D52)&amp;"'!$C$14:$L$14"),0),parametros!$B$15:$C$24,2,0)&amp;VLOOKUP($C$14,parametros!$B$6:$D$14,3,0)-1+MATCH($G$14,parametros!$E$6:$E$10,0)),"")</f>
        <v/>
      </c>
      <c r="P52" s="27" t="str">
        <f ca="1">IFERROR(INDIRECT("'"&amp;TEXT($D52,"mmm")&amp;YEAR($D52)&amp;"'!"&amp;VLOOKUP(MATCH(P$15,INDIRECT("'"&amp;TEXT($D52,"mmm")&amp;YEAR($D52)&amp;"'!$C$14:$L$14"),0),parametros!$B$15:$C$24,2,0)&amp;VLOOKUP($C$14,parametros!$B$6:$D$14,3,0)-1+MATCH($G$14,parametros!$E$6:$E$10,0)),"")</f>
        <v/>
      </c>
      <c r="Q52" s="27" t="str">
        <f ca="1">IFERROR(INDIRECT("'"&amp;TEXT($D52,"mmm")&amp;YEAR($D52)&amp;"'!"&amp;VLOOKUP(MATCH(Q$15,INDIRECT("'"&amp;TEXT($D52,"mmm")&amp;YEAR($D52)&amp;"'!$C$14:$L$14"),0),parametros!$B$15:$C$24,2,0)&amp;VLOOKUP($C$14,parametros!$B$6:$D$14,3,0)-1+MATCH($G$14,parametros!$E$6:$E$10,0)),"")</f>
        <v/>
      </c>
      <c r="R52" s="27" t="str">
        <f ca="1">IFERROR(INDIRECT("'"&amp;TEXT($D52,"mmm")&amp;YEAR($D52)&amp;"'!"&amp;VLOOKUP(MATCH(R$15,INDIRECT("'"&amp;TEXT($D52,"mmm")&amp;YEAR($D52)&amp;"'!$C$14:$L$14"),0),parametros!$B$15:$C$24,2,0)&amp;VLOOKUP($C$14,parametros!$B$6:$D$14,3,0)-1+MATCH($G$14,parametros!$E$6:$E$10,0)),"")</f>
        <v/>
      </c>
      <c r="S52" s="27" t="str">
        <f ca="1">IFERROR(INDIRECT("'"&amp;TEXT($D52,"mmm")&amp;YEAR($D52)&amp;"'!"&amp;VLOOKUP(MATCH(S$15,INDIRECT("'"&amp;TEXT($D52,"mmm")&amp;YEAR($D52)&amp;"'!$C$14:$L$14"),0),parametros!$B$15:$C$24,2,0)&amp;VLOOKUP($C$14,parametros!$B$6:$D$14,3,0)-1+MATCH($G$14,parametros!$E$6:$E$10,0)),"")</f>
        <v/>
      </c>
      <c r="T52" s="27" t="str">
        <f ca="1">IFERROR(INDIRECT("'"&amp;TEXT($D52,"mmm")&amp;YEAR($D52)&amp;"'!"&amp;VLOOKUP(MATCH(T$15,INDIRECT("'"&amp;TEXT($D52,"mmm")&amp;YEAR($D52)&amp;"'!$C$14:$L$14"),0),parametros!$B$15:$C$24,2,0)&amp;VLOOKUP($C$14,parametros!$B$6:$D$14,3,0)-1+MATCH($G$14,parametros!$E$6:$E$10,0)),"")</f>
        <v/>
      </c>
    </row>
    <row r="53" spans="4:20" ht="15.75" thickBot="1" x14ac:dyDescent="0.3">
      <c r="D53" s="25">
        <f t="shared" si="12"/>
        <v>47300</v>
      </c>
      <c r="E53" s="26" t="str">
        <f ca="1">IFERROR(INDIRECT("'"&amp;TEXT($D53,"mmm")&amp;YEAR($D53)&amp;"'!"&amp;VLOOKUP(MATCH(E$15,INDIRECT("'"&amp;TEXT($D53,"mmm")&amp;YEAR($D53)&amp;"'!$C$14:$L$14"),0),parametros!$B$15:$C$24,2,0)&amp;VLOOKUP($C$14,parametros!$B$6:$D$14,3,0)-1+MATCH($G$14,parametros!$E$6:$E$10,0)),"")</f>
        <v/>
      </c>
      <c r="F53" s="27" t="str">
        <f ca="1">IFERROR(INDIRECT("'"&amp;TEXT($D53,"mmm")&amp;YEAR($D53)&amp;"'!"&amp;VLOOKUP(MATCH(F$15,INDIRECT("'"&amp;TEXT($D53,"mmm")&amp;YEAR($D53)&amp;"'!$C$14:$L$14"),0),parametros!$B$15:$C$24,2,0)&amp;VLOOKUP($C$14,parametros!$B$6:$D$14,3,0)-1+MATCH($G$14,parametros!$E$6:$E$10,0)),"")</f>
        <v/>
      </c>
      <c r="G53" s="27" t="str">
        <f ca="1">IFERROR(INDIRECT("'"&amp;TEXT($D53,"mmm")&amp;YEAR($D53)&amp;"'!"&amp;VLOOKUP(MATCH(G$15,INDIRECT("'"&amp;TEXT($D53,"mmm")&amp;YEAR($D53)&amp;"'!$C$14:$L$14"),0),parametros!$B$15:$C$24,2,0)&amp;VLOOKUP($C$14,parametros!$B$6:$D$14,3,0)-1+MATCH($G$14,parametros!$E$6:$E$10,0)),"")</f>
        <v/>
      </c>
      <c r="H53" s="27" t="str">
        <f ca="1">IFERROR(INDIRECT("'"&amp;TEXT($D53,"mmm")&amp;YEAR($D53)&amp;"'!"&amp;VLOOKUP(MATCH(H$15,INDIRECT("'"&amp;TEXT($D53,"mmm")&amp;YEAR($D53)&amp;"'!$C$14:$L$14"),0),parametros!$B$15:$C$24,2,0)&amp;VLOOKUP($C$14,parametros!$B$6:$D$14,3,0)-1+MATCH($G$14,parametros!$E$6:$E$10,0)),"")</f>
        <v/>
      </c>
      <c r="I53" s="27" t="str">
        <f ca="1">IFERROR(INDIRECT("'"&amp;TEXT($D53,"mmm")&amp;YEAR($D53)&amp;"'!"&amp;VLOOKUP(MATCH(I$15,INDIRECT("'"&amp;TEXT($D53,"mmm")&amp;YEAR($D53)&amp;"'!$C$14:$L$14"),0),parametros!$B$15:$C$24,2,0)&amp;VLOOKUP($C$14,parametros!$B$6:$D$14,3,0)-1+MATCH($G$14,parametros!$E$6:$E$10,0)),"")</f>
        <v/>
      </c>
      <c r="J53" s="27" t="str">
        <f ca="1">IFERROR(INDIRECT("'"&amp;TEXT($D53,"mmm")&amp;YEAR($D53)&amp;"'!"&amp;VLOOKUP(MATCH(J$15,INDIRECT("'"&amp;TEXT($D53,"mmm")&amp;YEAR($D53)&amp;"'!$C$14:$L$14"),0),parametros!$B$15:$C$24,2,0)&amp;VLOOKUP($C$14,parametros!$B$6:$D$14,3,0)-1+MATCH($G$14,parametros!$E$6:$E$10,0)),"")</f>
        <v/>
      </c>
      <c r="K53" s="27" t="str">
        <f ca="1">IFERROR(INDIRECT("'"&amp;TEXT($D53,"mmm")&amp;YEAR($D53)&amp;"'!"&amp;VLOOKUP(MATCH(K$15,INDIRECT("'"&amp;TEXT($D53,"mmm")&amp;YEAR($D53)&amp;"'!$C$14:$L$14"),0),parametros!$B$15:$C$24,2,0)&amp;VLOOKUP($C$14,parametros!$B$6:$D$14,3,0)-1+MATCH($G$14,parametros!$E$6:$E$10,0)),"")</f>
        <v/>
      </c>
      <c r="L53" s="27" t="str">
        <f ca="1">IFERROR(INDIRECT("'"&amp;TEXT($D53,"mmm")&amp;YEAR($D53)&amp;"'!"&amp;VLOOKUP(MATCH(L$15,INDIRECT("'"&amp;TEXT($D53,"mmm")&amp;YEAR($D53)&amp;"'!$C$14:$L$14"),0),parametros!$B$15:$C$24,2,0)&amp;VLOOKUP($C$14,parametros!$B$6:$D$14,3,0)-1+MATCH($G$14,parametros!$E$6:$E$10,0)),"")</f>
        <v/>
      </c>
      <c r="M53" s="27" t="str">
        <f ca="1">IFERROR(INDIRECT("'"&amp;TEXT($D53,"mmm")&amp;YEAR($D53)&amp;"'!"&amp;VLOOKUP(MATCH(M$15,INDIRECT("'"&amp;TEXT($D53,"mmm")&amp;YEAR($D53)&amp;"'!$C$14:$L$14"),0),parametros!$B$15:$C$24,2,0)&amp;VLOOKUP($C$14,parametros!$B$6:$D$14,3,0)-1+MATCH($G$14,parametros!$E$6:$E$10,0)),"")</f>
        <v/>
      </c>
      <c r="N53" s="27" t="str">
        <f ca="1">IFERROR(INDIRECT("'"&amp;TEXT($D53,"mmm")&amp;YEAR($D53)&amp;"'!"&amp;VLOOKUP(MATCH(N$15,INDIRECT("'"&amp;TEXT($D53,"mmm")&amp;YEAR($D53)&amp;"'!$C$14:$L$14"),0),parametros!$B$15:$C$24,2,0)&amp;VLOOKUP($C$14,parametros!$B$6:$D$14,3,0)-1+MATCH($G$14,parametros!$E$6:$E$10,0)),"")</f>
        <v/>
      </c>
      <c r="O53" s="27" t="str">
        <f ca="1">IFERROR(INDIRECT("'"&amp;TEXT($D53,"mmm")&amp;YEAR($D53)&amp;"'!"&amp;VLOOKUP(MATCH(O$15,INDIRECT("'"&amp;TEXT($D53,"mmm")&amp;YEAR($D53)&amp;"'!$C$14:$L$14"),0),parametros!$B$15:$C$24,2,0)&amp;VLOOKUP($C$14,parametros!$B$6:$D$14,3,0)-1+MATCH($G$14,parametros!$E$6:$E$10,0)),"")</f>
        <v/>
      </c>
      <c r="P53" s="27" t="str">
        <f ca="1">IFERROR(INDIRECT("'"&amp;TEXT($D53,"mmm")&amp;YEAR($D53)&amp;"'!"&amp;VLOOKUP(MATCH(P$15,INDIRECT("'"&amp;TEXT($D53,"mmm")&amp;YEAR($D53)&amp;"'!$C$14:$L$14"),0),parametros!$B$15:$C$24,2,0)&amp;VLOOKUP($C$14,parametros!$B$6:$D$14,3,0)-1+MATCH($G$14,parametros!$E$6:$E$10,0)),"")</f>
        <v/>
      </c>
      <c r="Q53" s="27" t="str">
        <f ca="1">IFERROR(INDIRECT("'"&amp;TEXT($D53,"mmm")&amp;YEAR($D53)&amp;"'!"&amp;VLOOKUP(MATCH(Q$15,INDIRECT("'"&amp;TEXT($D53,"mmm")&amp;YEAR($D53)&amp;"'!$C$14:$L$14"),0),parametros!$B$15:$C$24,2,0)&amp;VLOOKUP($C$14,parametros!$B$6:$D$14,3,0)-1+MATCH($G$14,parametros!$E$6:$E$10,0)),"")</f>
        <v/>
      </c>
      <c r="R53" s="27" t="str">
        <f ca="1">IFERROR(INDIRECT("'"&amp;TEXT($D53,"mmm")&amp;YEAR($D53)&amp;"'!"&amp;VLOOKUP(MATCH(R$15,INDIRECT("'"&amp;TEXT($D53,"mmm")&amp;YEAR($D53)&amp;"'!$C$14:$L$14"),0),parametros!$B$15:$C$24,2,0)&amp;VLOOKUP($C$14,parametros!$B$6:$D$14,3,0)-1+MATCH($G$14,parametros!$E$6:$E$10,0)),"")</f>
        <v/>
      </c>
      <c r="S53" s="27" t="str">
        <f ca="1">IFERROR(INDIRECT("'"&amp;TEXT($D53,"mmm")&amp;YEAR($D53)&amp;"'!"&amp;VLOOKUP(MATCH(S$15,INDIRECT("'"&amp;TEXT($D53,"mmm")&amp;YEAR($D53)&amp;"'!$C$14:$L$14"),0),parametros!$B$15:$C$24,2,0)&amp;VLOOKUP($C$14,parametros!$B$6:$D$14,3,0)-1+MATCH($G$14,parametros!$E$6:$E$10,0)),"")</f>
        <v/>
      </c>
      <c r="T53" s="27" t="str">
        <f ca="1">IFERROR(INDIRECT("'"&amp;TEXT($D53,"mmm")&amp;YEAR($D53)&amp;"'!"&amp;VLOOKUP(MATCH(T$15,INDIRECT("'"&amp;TEXT($D53,"mmm")&amp;YEAR($D53)&amp;"'!$C$14:$L$14"),0),parametros!$B$15:$C$24,2,0)&amp;VLOOKUP($C$14,parametros!$B$6:$D$14,3,0)-1+MATCH($G$14,parametros!$E$6:$E$10,0)),"")</f>
        <v/>
      </c>
    </row>
    <row r="54" spans="4:20" ht="15.75" thickBot="1" x14ac:dyDescent="0.3">
      <c r="D54" s="25">
        <f t="shared" si="12"/>
        <v>47331</v>
      </c>
      <c r="E54" s="26" t="str">
        <f ca="1">IFERROR(INDIRECT("'"&amp;TEXT($D54,"mmm")&amp;YEAR($D54)&amp;"'!"&amp;VLOOKUP(MATCH(E$15,INDIRECT("'"&amp;TEXT($D54,"mmm")&amp;YEAR($D54)&amp;"'!$C$14:$L$14"),0),parametros!$B$15:$C$24,2,0)&amp;VLOOKUP($C$14,parametros!$B$6:$D$14,3,0)-1+MATCH($G$14,parametros!$E$6:$E$10,0)),"")</f>
        <v/>
      </c>
      <c r="F54" s="27" t="str">
        <f ca="1">IFERROR(INDIRECT("'"&amp;TEXT($D54,"mmm")&amp;YEAR($D54)&amp;"'!"&amp;VLOOKUP(MATCH(F$15,INDIRECT("'"&amp;TEXT($D54,"mmm")&amp;YEAR($D54)&amp;"'!$C$14:$L$14"),0),parametros!$B$15:$C$24,2,0)&amp;VLOOKUP($C$14,parametros!$B$6:$D$14,3,0)-1+MATCH($G$14,parametros!$E$6:$E$10,0)),"")</f>
        <v/>
      </c>
      <c r="G54" s="27" t="str">
        <f ca="1">IFERROR(INDIRECT("'"&amp;TEXT($D54,"mmm")&amp;YEAR($D54)&amp;"'!"&amp;VLOOKUP(MATCH(G$15,INDIRECT("'"&amp;TEXT($D54,"mmm")&amp;YEAR($D54)&amp;"'!$C$14:$L$14"),0),parametros!$B$15:$C$24,2,0)&amp;VLOOKUP($C$14,parametros!$B$6:$D$14,3,0)-1+MATCH($G$14,parametros!$E$6:$E$10,0)),"")</f>
        <v/>
      </c>
      <c r="H54" s="27" t="str">
        <f ca="1">IFERROR(INDIRECT("'"&amp;TEXT($D54,"mmm")&amp;YEAR($D54)&amp;"'!"&amp;VLOOKUP(MATCH(H$15,INDIRECT("'"&amp;TEXT($D54,"mmm")&amp;YEAR($D54)&amp;"'!$C$14:$L$14"),0),parametros!$B$15:$C$24,2,0)&amp;VLOOKUP($C$14,parametros!$B$6:$D$14,3,0)-1+MATCH($G$14,parametros!$E$6:$E$10,0)),"")</f>
        <v/>
      </c>
      <c r="I54" s="27" t="str">
        <f ca="1">IFERROR(INDIRECT("'"&amp;TEXT($D54,"mmm")&amp;YEAR($D54)&amp;"'!"&amp;VLOOKUP(MATCH(I$15,INDIRECT("'"&amp;TEXT($D54,"mmm")&amp;YEAR($D54)&amp;"'!$C$14:$L$14"),0),parametros!$B$15:$C$24,2,0)&amp;VLOOKUP($C$14,parametros!$B$6:$D$14,3,0)-1+MATCH($G$14,parametros!$E$6:$E$10,0)),"")</f>
        <v/>
      </c>
      <c r="J54" s="27" t="str">
        <f ca="1">IFERROR(INDIRECT("'"&amp;TEXT($D54,"mmm")&amp;YEAR($D54)&amp;"'!"&amp;VLOOKUP(MATCH(J$15,INDIRECT("'"&amp;TEXT($D54,"mmm")&amp;YEAR($D54)&amp;"'!$C$14:$L$14"),0),parametros!$B$15:$C$24,2,0)&amp;VLOOKUP($C$14,parametros!$B$6:$D$14,3,0)-1+MATCH($G$14,parametros!$E$6:$E$10,0)),"")</f>
        <v/>
      </c>
      <c r="K54" s="27" t="str">
        <f ca="1">IFERROR(INDIRECT("'"&amp;TEXT($D54,"mmm")&amp;YEAR($D54)&amp;"'!"&amp;VLOOKUP(MATCH(K$15,INDIRECT("'"&amp;TEXT($D54,"mmm")&amp;YEAR($D54)&amp;"'!$C$14:$L$14"),0),parametros!$B$15:$C$24,2,0)&amp;VLOOKUP($C$14,parametros!$B$6:$D$14,3,0)-1+MATCH($G$14,parametros!$E$6:$E$10,0)),"")</f>
        <v/>
      </c>
      <c r="L54" s="27" t="str">
        <f ca="1">IFERROR(INDIRECT("'"&amp;TEXT($D54,"mmm")&amp;YEAR($D54)&amp;"'!"&amp;VLOOKUP(MATCH(L$15,INDIRECT("'"&amp;TEXT($D54,"mmm")&amp;YEAR($D54)&amp;"'!$C$14:$L$14"),0),parametros!$B$15:$C$24,2,0)&amp;VLOOKUP($C$14,parametros!$B$6:$D$14,3,0)-1+MATCH($G$14,parametros!$E$6:$E$10,0)),"")</f>
        <v/>
      </c>
      <c r="M54" s="27" t="str">
        <f ca="1">IFERROR(INDIRECT("'"&amp;TEXT($D54,"mmm")&amp;YEAR($D54)&amp;"'!"&amp;VLOOKUP(MATCH(M$15,INDIRECT("'"&amp;TEXT($D54,"mmm")&amp;YEAR($D54)&amp;"'!$C$14:$L$14"),0),parametros!$B$15:$C$24,2,0)&amp;VLOOKUP($C$14,parametros!$B$6:$D$14,3,0)-1+MATCH($G$14,parametros!$E$6:$E$10,0)),"")</f>
        <v/>
      </c>
      <c r="N54" s="27" t="str">
        <f ca="1">IFERROR(INDIRECT("'"&amp;TEXT($D54,"mmm")&amp;YEAR($D54)&amp;"'!"&amp;VLOOKUP(MATCH(N$15,INDIRECT("'"&amp;TEXT($D54,"mmm")&amp;YEAR($D54)&amp;"'!$C$14:$L$14"),0),parametros!$B$15:$C$24,2,0)&amp;VLOOKUP($C$14,parametros!$B$6:$D$14,3,0)-1+MATCH($G$14,parametros!$E$6:$E$10,0)),"")</f>
        <v/>
      </c>
      <c r="O54" s="27" t="str">
        <f ca="1">IFERROR(INDIRECT("'"&amp;TEXT($D54,"mmm")&amp;YEAR($D54)&amp;"'!"&amp;VLOOKUP(MATCH(O$15,INDIRECT("'"&amp;TEXT($D54,"mmm")&amp;YEAR($D54)&amp;"'!$C$14:$L$14"),0),parametros!$B$15:$C$24,2,0)&amp;VLOOKUP($C$14,parametros!$B$6:$D$14,3,0)-1+MATCH($G$14,parametros!$E$6:$E$10,0)),"")</f>
        <v/>
      </c>
      <c r="P54" s="27" t="str">
        <f ca="1">IFERROR(INDIRECT("'"&amp;TEXT($D54,"mmm")&amp;YEAR($D54)&amp;"'!"&amp;VLOOKUP(MATCH(P$15,INDIRECT("'"&amp;TEXT($D54,"mmm")&amp;YEAR($D54)&amp;"'!$C$14:$L$14"),0),parametros!$B$15:$C$24,2,0)&amp;VLOOKUP($C$14,parametros!$B$6:$D$14,3,0)-1+MATCH($G$14,parametros!$E$6:$E$10,0)),"")</f>
        <v/>
      </c>
      <c r="Q54" s="27" t="str">
        <f ca="1">IFERROR(INDIRECT("'"&amp;TEXT($D54,"mmm")&amp;YEAR($D54)&amp;"'!"&amp;VLOOKUP(MATCH(Q$15,INDIRECT("'"&amp;TEXT($D54,"mmm")&amp;YEAR($D54)&amp;"'!$C$14:$L$14"),0),parametros!$B$15:$C$24,2,0)&amp;VLOOKUP($C$14,parametros!$B$6:$D$14,3,0)-1+MATCH($G$14,parametros!$E$6:$E$10,0)),"")</f>
        <v/>
      </c>
      <c r="R54" s="27" t="str">
        <f ca="1">IFERROR(INDIRECT("'"&amp;TEXT($D54,"mmm")&amp;YEAR($D54)&amp;"'!"&amp;VLOOKUP(MATCH(R$15,INDIRECT("'"&amp;TEXT($D54,"mmm")&amp;YEAR($D54)&amp;"'!$C$14:$L$14"),0),parametros!$B$15:$C$24,2,0)&amp;VLOOKUP($C$14,parametros!$B$6:$D$14,3,0)-1+MATCH($G$14,parametros!$E$6:$E$10,0)),"")</f>
        <v/>
      </c>
      <c r="S54" s="27" t="str">
        <f ca="1">IFERROR(INDIRECT("'"&amp;TEXT($D54,"mmm")&amp;YEAR($D54)&amp;"'!"&amp;VLOOKUP(MATCH(S$15,INDIRECT("'"&amp;TEXT($D54,"mmm")&amp;YEAR($D54)&amp;"'!$C$14:$L$14"),0),parametros!$B$15:$C$24,2,0)&amp;VLOOKUP($C$14,parametros!$B$6:$D$14,3,0)-1+MATCH($G$14,parametros!$E$6:$E$10,0)),"")</f>
        <v/>
      </c>
      <c r="T54" s="27" t="str">
        <f ca="1">IFERROR(INDIRECT("'"&amp;TEXT($D54,"mmm")&amp;YEAR($D54)&amp;"'!"&amp;VLOOKUP(MATCH(T$15,INDIRECT("'"&amp;TEXT($D54,"mmm")&amp;YEAR($D54)&amp;"'!$C$14:$L$14"),0),parametros!$B$15:$C$24,2,0)&amp;VLOOKUP($C$14,parametros!$B$6:$D$14,3,0)-1+MATCH($G$14,parametros!$E$6:$E$10,0)),"")</f>
        <v/>
      </c>
    </row>
    <row r="55" spans="4:20" ht="15.75" thickBot="1" x14ac:dyDescent="0.3">
      <c r="D55" s="25">
        <f t="shared" si="12"/>
        <v>47362</v>
      </c>
      <c r="E55" s="26" t="str">
        <f ca="1">IFERROR(INDIRECT("'"&amp;TEXT($D55,"mmm")&amp;YEAR($D55)&amp;"'!"&amp;VLOOKUP(MATCH(E$15,INDIRECT("'"&amp;TEXT($D55,"mmm")&amp;YEAR($D55)&amp;"'!$C$14:$L$14"),0),parametros!$B$15:$C$24,2,0)&amp;VLOOKUP($C$14,parametros!$B$6:$D$14,3,0)-1+MATCH($G$14,parametros!$E$6:$E$10,0)),"")</f>
        <v/>
      </c>
      <c r="F55" s="27" t="str">
        <f ca="1">IFERROR(INDIRECT("'"&amp;TEXT($D55,"mmm")&amp;YEAR($D55)&amp;"'!"&amp;VLOOKUP(MATCH(F$15,INDIRECT("'"&amp;TEXT($D55,"mmm")&amp;YEAR($D55)&amp;"'!$C$14:$L$14"),0),parametros!$B$15:$C$24,2,0)&amp;VLOOKUP($C$14,parametros!$B$6:$D$14,3,0)-1+MATCH($G$14,parametros!$E$6:$E$10,0)),"")</f>
        <v/>
      </c>
      <c r="G55" s="27" t="str">
        <f ca="1">IFERROR(INDIRECT("'"&amp;TEXT($D55,"mmm")&amp;YEAR($D55)&amp;"'!"&amp;VLOOKUP(MATCH(G$15,INDIRECT("'"&amp;TEXT($D55,"mmm")&amp;YEAR($D55)&amp;"'!$C$14:$L$14"),0),parametros!$B$15:$C$24,2,0)&amp;VLOOKUP($C$14,parametros!$B$6:$D$14,3,0)-1+MATCH($G$14,parametros!$E$6:$E$10,0)),"")</f>
        <v/>
      </c>
      <c r="H55" s="27" t="str">
        <f ca="1">IFERROR(INDIRECT("'"&amp;TEXT($D55,"mmm")&amp;YEAR($D55)&amp;"'!"&amp;VLOOKUP(MATCH(H$15,INDIRECT("'"&amp;TEXT($D55,"mmm")&amp;YEAR($D55)&amp;"'!$C$14:$L$14"),0),parametros!$B$15:$C$24,2,0)&amp;VLOOKUP($C$14,parametros!$B$6:$D$14,3,0)-1+MATCH($G$14,parametros!$E$6:$E$10,0)),"")</f>
        <v/>
      </c>
      <c r="I55" s="27" t="str">
        <f ca="1">IFERROR(INDIRECT("'"&amp;TEXT($D55,"mmm")&amp;YEAR($D55)&amp;"'!"&amp;VLOOKUP(MATCH(I$15,INDIRECT("'"&amp;TEXT($D55,"mmm")&amp;YEAR($D55)&amp;"'!$C$14:$L$14"),0),parametros!$B$15:$C$24,2,0)&amp;VLOOKUP($C$14,parametros!$B$6:$D$14,3,0)-1+MATCH($G$14,parametros!$E$6:$E$10,0)),"")</f>
        <v/>
      </c>
      <c r="J55" s="27" t="str">
        <f ca="1">IFERROR(INDIRECT("'"&amp;TEXT($D55,"mmm")&amp;YEAR($D55)&amp;"'!"&amp;VLOOKUP(MATCH(J$15,INDIRECT("'"&amp;TEXT($D55,"mmm")&amp;YEAR($D55)&amp;"'!$C$14:$L$14"),0),parametros!$B$15:$C$24,2,0)&amp;VLOOKUP($C$14,parametros!$B$6:$D$14,3,0)-1+MATCH($G$14,parametros!$E$6:$E$10,0)),"")</f>
        <v/>
      </c>
      <c r="K55" s="27" t="str">
        <f ca="1">IFERROR(INDIRECT("'"&amp;TEXT($D55,"mmm")&amp;YEAR($D55)&amp;"'!"&amp;VLOOKUP(MATCH(K$15,INDIRECT("'"&amp;TEXT($D55,"mmm")&amp;YEAR($D55)&amp;"'!$C$14:$L$14"),0),parametros!$B$15:$C$24,2,0)&amp;VLOOKUP($C$14,parametros!$B$6:$D$14,3,0)-1+MATCH($G$14,parametros!$E$6:$E$10,0)),"")</f>
        <v/>
      </c>
      <c r="L55" s="27" t="str">
        <f ca="1">IFERROR(INDIRECT("'"&amp;TEXT($D55,"mmm")&amp;YEAR($D55)&amp;"'!"&amp;VLOOKUP(MATCH(L$15,INDIRECT("'"&amp;TEXT($D55,"mmm")&amp;YEAR($D55)&amp;"'!$C$14:$L$14"),0),parametros!$B$15:$C$24,2,0)&amp;VLOOKUP($C$14,parametros!$B$6:$D$14,3,0)-1+MATCH($G$14,parametros!$E$6:$E$10,0)),"")</f>
        <v/>
      </c>
      <c r="M55" s="27" t="str">
        <f ca="1">IFERROR(INDIRECT("'"&amp;TEXT($D55,"mmm")&amp;YEAR($D55)&amp;"'!"&amp;VLOOKUP(MATCH(M$15,INDIRECT("'"&amp;TEXT($D55,"mmm")&amp;YEAR($D55)&amp;"'!$C$14:$L$14"),0),parametros!$B$15:$C$24,2,0)&amp;VLOOKUP($C$14,parametros!$B$6:$D$14,3,0)-1+MATCH($G$14,parametros!$E$6:$E$10,0)),"")</f>
        <v/>
      </c>
      <c r="N55" s="27" t="str">
        <f ca="1">IFERROR(INDIRECT("'"&amp;TEXT($D55,"mmm")&amp;YEAR($D55)&amp;"'!"&amp;VLOOKUP(MATCH(N$15,INDIRECT("'"&amp;TEXT($D55,"mmm")&amp;YEAR($D55)&amp;"'!$C$14:$L$14"),0),parametros!$B$15:$C$24,2,0)&amp;VLOOKUP($C$14,parametros!$B$6:$D$14,3,0)-1+MATCH($G$14,parametros!$E$6:$E$10,0)),"")</f>
        <v/>
      </c>
      <c r="O55" s="27" t="str">
        <f ca="1">IFERROR(INDIRECT("'"&amp;TEXT($D55,"mmm")&amp;YEAR($D55)&amp;"'!"&amp;VLOOKUP(MATCH(O$15,INDIRECT("'"&amp;TEXT($D55,"mmm")&amp;YEAR($D55)&amp;"'!$C$14:$L$14"),0),parametros!$B$15:$C$24,2,0)&amp;VLOOKUP($C$14,parametros!$B$6:$D$14,3,0)-1+MATCH($G$14,parametros!$E$6:$E$10,0)),"")</f>
        <v/>
      </c>
      <c r="P55" s="27" t="str">
        <f ca="1">IFERROR(INDIRECT("'"&amp;TEXT($D55,"mmm")&amp;YEAR($D55)&amp;"'!"&amp;VLOOKUP(MATCH(P$15,INDIRECT("'"&amp;TEXT($D55,"mmm")&amp;YEAR($D55)&amp;"'!$C$14:$L$14"),0),parametros!$B$15:$C$24,2,0)&amp;VLOOKUP($C$14,parametros!$B$6:$D$14,3,0)-1+MATCH($G$14,parametros!$E$6:$E$10,0)),"")</f>
        <v/>
      </c>
      <c r="Q55" s="27" t="str">
        <f ca="1">IFERROR(INDIRECT("'"&amp;TEXT($D55,"mmm")&amp;YEAR($D55)&amp;"'!"&amp;VLOOKUP(MATCH(Q$15,INDIRECT("'"&amp;TEXT($D55,"mmm")&amp;YEAR($D55)&amp;"'!$C$14:$L$14"),0),parametros!$B$15:$C$24,2,0)&amp;VLOOKUP($C$14,parametros!$B$6:$D$14,3,0)-1+MATCH($G$14,parametros!$E$6:$E$10,0)),"")</f>
        <v/>
      </c>
      <c r="R55" s="27" t="str">
        <f ca="1">IFERROR(INDIRECT("'"&amp;TEXT($D55,"mmm")&amp;YEAR($D55)&amp;"'!"&amp;VLOOKUP(MATCH(R$15,INDIRECT("'"&amp;TEXT($D55,"mmm")&amp;YEAR($D55)&amp;"'!$C$14:$L$14"),0),parametros!$B$15:$C$24,2,0)&amp;VLOOKUP($C$14,parametros!$B$6:$D$14,3,0)-1+MATCH($G$14,parametros!$E$6:$E$10,0)),"")</f>
        <v/>
      </c>
      <c r="S55" s="27" t="str">
        <f ca="1">IFERROR(INDIRECT("'"&amp;TEXT($D55,"mmm")&amp;YEAR($D55)&amp;"'!"&amp;VLOOKUP(MATCH(S$15,INDIRECT("'"&amp;TEXT($D55,"mmm")&amp;YEAR($D55)&amp;"'!$C$14:$L$14"),0),parametros!$B$15:$C$24,2,0)&amp;VLOOKUP($C$14,parametros!$B$6:$D$14,3,0)-1+MATCH($G$14,parametros!$E$6:$E$10,0)),"")</f>
        <v/>
      </c>
      <c r="T55" s="27" t="str">
        <f ca="1">IFERROR(INDIRECT("'"&amp;TEXT($D55,"mmm")&amp;YEAR($D55)&amp;"'!"&amp;VLOOKUP(MATCH(T$15,INDIRECT("'"&amp;TEXT($D55,"mmm")&amp;YEAR($D55)&amp;"'!$C$14:$L$14"),0),parametros!$B$15:$C$24,2,0)&amp;VLOOKUP($C$14,parametros!$B$6:$D$14,3,0)-1+MATCH($G$14,parametros!$E$6:$E$10,0)),"")</f>
        <v/>
      </c>
    </row>
    <row r="56" spans="4:20" ht="15.75" thickBot="1" x14ac:dyDescent="0.3">
      <c r="D56" s="25">
        <f t="shared" si="12"/>
        <v>47392</v>
      </c>
      <c r="E56" s="26" t="str">
        <f ca="1">IFERROR(INDIRECT("'"&amp;TEXT($D56,"mmm")&amp;YEAR($D56)&amp;"'!"&amp;VLOOKUP(MATCH(E$15,INDIRECT("'"&amp;TEXT($D56,"mmm")&amp;YEAR($D56)&amp;"'!$C$14:$L$14"),0),parametros!$B$15:$C$24,2,0)&amp;VLOOKUP($C$14,parametros!$B$6:$D$14,3,0)-1+MATCH($G$14,parametros!$E$6:$E$10,0)),"")</f>
        <v/>
      </c>
      <c r="F56" s="27" t="str">
        <f ca="1">IFERROR(INDIRECT("'"&amp;TEXT($D56,"mmm")&amp;YEAR($D56)&amp;"'!"&amp;VLOOKUP(MATCH(F$15,INDIRECT("'"&amp;TEXT($D56,"mmm")&amp;YEAR($D56)&amp;"'!$C$14:$L$14"),0),parametros!$B$15:$C$24,2,0)&amp;VLOOKUP($C$14,parametros!$B$6:$D$14,3,0)-1+MATCH($G$14,parametros!$E$6:$E$10,0)),"")</f>
        <v/>
      </c>
      <c r="G56" s="27" t="str">
        <f ca="1">IFERROR(INDIRECT("'"&amp;TEXT($D56,"mmm")&amp;YEAR($D56)&amp;"'!"&amp;VLOOKUP(MATCH(G$15,INDIRECT("'"&amp;TEXT($D56,"mmm")&amp;YEAR($D56)&amp;"'!$C$14:$L$14"),0),parametros!$B$15:$C$24,2,0)&amp;VLOOKUP($C$14,parametros!$B$6:$D$14,3,0)-1+MATCH($G$14,parametros!$E$6:$E$10,0)),"")</f>
        <v/>
      </c>
      <c r="H56" s="27" t="str">
        <f ca="1">IFERROR(INDIRECT("'"&amp;TEXT($D56,"mmm")&amp;YEAR($D56)&amp;"'!"&amp;VLOOKUP(MATCH(H$15,INDIRECT("'"&amp;TEXT($D56,"mmm")&amp;YEAR($D56)&amp;"'!$C$14:$L$14"),0),parametros!$B$15:$C$24,2,0)&amp;VLOOKUP($C$14,parametros!$B$6:$D$14,3,0)-1+MATCH($G$14,parametros!$E$6:$E$10,0)),"")</f>
        <v/>
      </c>
      <c r="I56" s="27" t="str">
        <f ca="1">IFERROR(INDIRECT("'"&amp;TEXT($D56,"mmm")&amp;YEAR($D56)&amp;"'!"&amp;VLOOKUP(MATCH(I$15,INDIRECT("'"&amp;TEXT($D56,"mmm")&amp;YEAR($D56)&amp;"'!$C$14:$L$14"),0),parametros!$B$15:$C$24,2,0)&amp;VLOOKUP($C$14,parametros!$B$6:$D$14,3,0)-1+MATCH($G$14,parametros!$E$6:$E$10,0)),"")</f>
        <v/>
      </c>
      <c r="J56" s="27" t="str">
        <f ca="1">IFERROR(INDIRECT("'"&amp;TEXT($D56,"mmm")&amp;YEAR($D56)&amp;"'!"&amp;VLOOKUP(MATCH(J$15,INDIRECT("'"&amp;TEXT($D56,"mmm")&amp;YEAR($D56)&amp;"'!$C$14:$L$14"),0),parametros!$B$15:$C$24,2,0)&amp;VLOOKUP($C$14,parametros!$B$6:$D$14,3,0)-1+MATCH($G$14,parametros!$E$6:$E$10,0)),"")</f>
        <v/>
      </c>
      <c r="K56" s="27" t="str">
        <f ca="1">IFERROR(INDIRECT("'"&amp;TEXT($D56,"mmm")&amp;YEAR($D56)&amp;"'!"&amp;VLOOKUP(MATCH(K$15,INDIRECT("'"&amp;TEXT($D56,"mmm")&amp;YEAR($D56)&amp;"'!$C$14:$L$14"),0),parametros!$B$15:$C$24,2,0)&amp;VLOOKUP($C$14,parametros!$B$6:$D$14,3,0)-1+MATCH($G$14,parametros!$E$6:$E$10,0)),"")</f>
        <v/>
      </c>
      <c r="L56" s="27" t="str">
        <f ca="1">IFERROR(INDIRECT("'"&amp;TEXT($D56,"mmm")&amp;YEAR($D56)&amp;"'!"&amp;VLOOKUP(MATCH(L$15,INDIRECT("'"&amp;TEXT($D56,"mmm")&amp;YEAR($D56)&amp;"'!$C$14:$L$14"),0),parametros!$B$15:$C$24,2,0)&amp;VLOOKUP($C$14,parametros!$B$6:$D$14,3,0)-1+MATCH($G$14,parametros!$E$6:$E$10,0)),"")</f>
        <v/>
      </c>
      <c r="M56" s="27" t="str">
        <f ca="1">IFERROR(INDIRECT("'"&amp;TEXT($D56,"mmm")&amp;YEAR($D56)&amp;"'!"&amp;VLOOKUP(MATCH(M$15,INDIRECT("'"&amp;TEXT($D56,"mmm")&amp;YEAR($D56)&amp;"'!$C$14:$L$14"),0),parametros!$B$15:$C$24,2,0)&amp;VLOOKUP($C$14,parametros!$B$6:$D$14,3,0)-1+MATCH($G$14,parametros!$E$6:$E$10,0)),"")</f>
        <v/>
      </c>
      <c r="N56" s="27" t="str">
        <f ca="1">IFERROR(INDIRECT("'"&amp;TEXT($D56,"mmm")&amp;YEAR($D56)&amp;"'!"&amp;VLOOKUP(MATCH(N$15,INDIRECT("'"&amp;TEXT($D56,"mmm")&amp;YEAR($D56)&amp;"'!$C$14:$L$14"),0),parametros!$B$15:$C$24,2,0)&amp;VLOOKUP($C$14,parametros!$B$6:$D$14,3,0)-1+MATCH($G$14,parametros!$E$6:$E$10,0)),"")</f>
        <v/>
      </c>
      <c r="O56" s="27" t="str">
        <f ca="1">IFERROR(INDIRECT("'"&amp;TEXT($D56,"mmm")&amp;YEAR($D56)&amp;"'!"&amp;VLOOKUP(MATCH(O$15,INDIRECT("'"&amp;TEXT($D56,"mmm")&amp;YEAR($D56)&amp;"'!$C$14:$L$14"),0),parametros!$B$15:$C$24,2,0)&amp;VLOOKUP($C$14,parametros!$B$6:$D$14,3,0)-1+MATCH($G$14,parametros!$E$6:$E$10,0)),"")</f>
        <v/>
      </c>
      <c r="P56" s="27" t="str">
        <f ca="1">IFERROR(INDIRECT("'"&amp;TEXT($D56,"mmm")&amp;YEAR($D56)&amp;"'!"&amp;VLOOKUP(MATCH(P$15,INDIRECT("'"&amp;TEXT($D56,"mmm")&amp;YEAR($D56)&amp;"'!$C$14:$L$14"),0),parametros!$B$15:$C$24,2,0)&amp;VLOOKUP($C$14,parametros!$B$6:$D$14,3,0)-1+MATCH($G$14,parametros!$E$6:$E$10,0)),"")</f>
        <v/>
      </c>
      <c r="Q56" s="27" t="str">
        <f ca="1">IFERROR(INDIRECT("'"&amp;TEXT($D56,"mmm")&amp;YEAR($D56)&amp;"'!"&amp;VLOOKUP(MATCH(Q$15,INDIRECT("'"&amp;TEXT($D56,"mmm")&amp;YEAR($D56)&amp;"'!$C$14:$L$14"),0),parametros!$B$15:$C$24,2,0)&amp;VLOOKUP($C$14,parametros!$B$6:$D$14,3,0)-1+MATCH($G$14,parametros!$E$6:$E$10,0)),"")</f>
        <v/>
      </c>
      <c r="R56" s="27" t="str">
        <f ca="1">IFERROR(INDIRECT("'"&amp;TEXT($D56,"mmm")&amp;YEAR($D56)&amp;"'!"&amp;VLOOKUP(MATCH(R$15,INDIRECT("'"&amp;TEXT($D56,"mmm")&amp;YEAR($D56)&amp;"'!$C$14:$L$14"),0),parametros!$B$15:$C$24,2,0)&amp;VLOOKUP($C$14,parametros!$B$6:$D$14,3,0)-1+MATCH($G$14,parametros!$E$6:$E$10,0)),"")</f>
        <v/>
      </c>
      <c r="S56" s="27" t="str">
        <f ca="1">IFERROR(INDIRECT("'"&amp;TEXT($D56,"mmm")&amp;YEAR($D56)&amp;"'!"&amp;VLOOKUP(MATCH(S$15,INDIRECT("'"&amp;TEXT($D56,"mmm")&amp;YEAR($D56)&amp;"'!$C$14:$L$14"),0),parametros!$B$15:$C$24,2,0)&amp;VLOOKUP($C$14,parametros!$B$6:$D$14,3,0)-1+MATCH($G$14,parametros!$E$6:$E$10,0)),"")</f>
        <v/>
      </c>
      <c r="T56" s="27" t="str">
        <f ca="1">IFERROR(INDIRECT("'"&amp;TEXT($D56,"mmm")&amp;YEAR($D56)&amp;"'!"&amp;VLOOKUP(MATCH(T$15,INDIRECT("'"&amp;TEXT($D56,"mmm")&amp;YEAR($D56)&amp;"'!$C$14:$L$14"),0),parametros!$B$15:$C$24,2,0)&amp;VLOOKUP($C$14,parametros!$B$6:$D$14,3,0)-1+MATCH($G$14,parametros!$E$6:$E$10,0)),"")</f>
        <v/>
      </c>
    </row>
    <row r="57" spans="4:20" ht="15.75" thickBot="1" x14ac:dyDescent="0.3">
      <c r="D57" s="25">
        <f t="shared" si="12"/>
        <v>47423</v>
      </c>
      <c r="E57" s="26" t="str">
        <f ca="1">IFERROR(INDIRECT("'"&amp;TEXT($D57,"mmm")&amp;YEAR($D57)&amp;"'!"&amp;VLOOKUP(MATCH(E$15,INDIRECT("'"&amp;TEXT($D57,"mmm")&amp;YEAR($D57)&amp;"'!$C$14:$L$14"),0),parametros!$B$15:$C$24,2,0)&amp;VLOOKUP($C$14,parametros!$B$6:$D$14,3,0)-1+MATCH($G$14,parametros!$E$6:$E$10,0)),"")</f>
        <v/>
      </c>
      <c r="F57" s="27" t="str">
        <f ca="1">IFERROR(INDIRECT("'"&amp;TEXT($D57,"mmm")&amp;YEAR($D57)&amp;"'!"&amp;VLOOKUP(MATCH(F$15,INDIRECT("'"&amp;TEXT($D57,"mmm")&amp;YEAR($D57)&amp;"'!$C$14:$L$14"),0),parametros!$B$15:$C$24,2,0)&amp;VLOOKUP($C$14,parametros!$B$6:$D$14,3,0)-1+MATCH($G$14,parametros!$E$6:$E$10,0)),"")</f>
        <v/>
      </c>
      <c r="G57" s="27" t="str">
        <f ca="1">IFERROR(INDIRECT("'"&amp;TEXT($D57,"mmm")&amp;YEAR($D57)&amp;"'!"&amp;VLOOKUP(MATCH(G$15,INDIRECT("'"&amp;TEXT($D57,"mmm")&amp;YEAR($D57)&amp;"'!$C$14:$L$14"),0),parametros!$B$15:$C$24,2,0)&amp;VLOOKUP($C$14,parametros!$B$6:$D$14,3,0)-1+MATCH($G$14,parametros!$E$6:$E$10,0)),"")</f>
        <v/>
      </c>
      <c r="H57" s="27" t="str">
        <f ca="1">IFERROR(INDIRECT("'"&amp;TEXT($D57,"mmm")&amp;YEAR($D57)&amp;"'!"&amp;VLOOKUP(MATCH(H$15,INDIRECT("'"&amp;TEXT($D57,"mmm")&amp;YEAR($D57)&amp;"'!$C$14:$L$14"),0),parametros!$B$15:$C$24,2,0)&amp;VLOOKUP($C$14,parametros!$B$6:$D$14,3,0)-1+MATCH($G$14,parametros!$E$6:$E$10,0)),"")</f>
        <v/>
      </c>
      <c r="I57" s="27" t="str">
        <f ca="1">IFERROR(INDIRECT("'"&amp;TEXT($D57,"mmm")&amp;YEAR($D57)&amp;"'!"&amp;VLOOKUP(MATCH(I$15,INDIRECT("'"&amp;TEXT($D57,"mmm")&amp;YEAR($D57)&amp;"'!$C$14:$L$14"),0),parametros!$B$15:$C$24,2,0)&amp;VLOOKUP($C$14,parametros!$B$6:$D$14,3,0)-1+MATCH($G$14,parametros!$E$6:$E$10,0)),"")</f>
        <v/>
      </c>
      <c r="J57" s="27" t="str">
        <f ca="1">IFERROR(INDIRECT("'"&amp;TEXT($D57,"mmm")&amp;YEAR($D57)&amp;"'!"&amp;VLOOKUP(MATCH(J$15,INDIRECT("'"&amp;TEXT($D57,"mmm")&amp;YEAR($D57)&amp;"'!$C$14:$L$14"),0),parametros!$B$15:$C$24,2,0)&amp;VLOOKUP($C$14,parametros!$B$6:$D$14,3,0)-1+MATCH($G$14,parametros!$E$6:$E$10,0)),"")</f>
        <v/>
      </c>
      <c r="K57" s="27" t="str">
        <f ca="1">IFERROR(INDIRECT("'"&amp;TEXT($D57,"mmm")&amp;YEAR($D57)&amp;"'!"&amp;VLOOKUP(MATCH(K$15,INDIRECT("'"&amp;TEXT($D57,"mmm")&amp;YEAR($D57)&amp;"'!$C$14:$L$14"),0),parametros!$B$15:$C$24,2,0)&amp;VLOOKUP($C$14,parametros!$B$6:$D$14,3,0)-1+MATCH($G$14,parametros!$E$6:$E$10,0)),"")</f>
        <v/>
      </c>
      <c r="L57" s="27" t="str">
        <f ca="1">IFERROR(INDIRECT("'"&amp;TEXT($D57,"mmm")&amp;YEAR($D57)&amp;"'!"&amp;VLOOKUP(MATCH(L$15,INDIRECT("'"&amp;TEXT($D57,"mmm")&amp;YEAR($D57)&amp;"'!$C$14:$L$14"),0),parametros!$B$15:$C$24,2,0)&amp;VLOOKUP($C$14,parametros!$B$6:$D$14,3,0)-1+MATCH($G$14,parametros!$E$6:$E$10,0)),"")</f>
        <v/>
      </c>
      <c r="M57" s="27" t="str">
        <f ca="1">IFERROR(INDIRECT("'"&amp;TEXT($D57,"mmm")&amp;YEAR($D57)&amp;"'!"&amp;VLOOKUP(MATCH(M$15,INDIRECT("'"&amp;TEXT($D57,"mmm")&amp;YEAR($D57)&amp;"'!$C$14:$L$14"),0),parametros!$B$15:$C$24,2,0)&amp;VLOOKUP($C$14,parametros!$B$6:$D$14,3,0)-1+MATCH($G$14,parametros!$E$6:$E$10,0)),"")</f>
        <v/>
      </c>
      <c r="N57" s="27" t="str">
        <f ca="1">IFERROR(INDIRECT("'"&amp;TEXT($D57,"mmm")&amp;YEAR($D57)&amp;"'!"&amp;VLOOKUP(MATCH(N$15,INDIRECT("'"&amp;TEXT($D57,"mmm")&amp;YEAR($D57)&amp;"'!$C$14:$L$14"),0),parametros!$B$15:$C$24,2,0)&amp;VLOOKUP($C$14,parametros!$B$6:$D$14,3,0)-1+MATCH($G$14,parametros!$E$6:$E$10,0)),"")</f>
        <v/>
      </c>
      <c r="O57" s="27" t="str">
        <f ca="1">IFERROR(INDIRECT("'"&amp;TEXT($D57,"mmm")&amp;YEAR($D57)&amp;"'!"&amp;VLOOKUP(MATCH(O$15,INDIRECT("'"&amp;TEXT($D57,"mmm")&amp;YEAR($D57)&amp;"'!$C$14:$L$14"),0),parametros!$B$15:$C$24,2,0)&amp;VLOOKUP($C$14,parametros!$B$6:$D$14,3,0)-1+MATCH($G$14,parametros!$E$6:$E$10,0)),"")</f>
        <v/>
      </c>
      <c r="P57" s="27" t="str">
        <f ca="1">IFERROR(INDIRECT("'"&amp;TEXT($D57,"mmm")&amp;YEAR($D57)&amp;"'!"&amp;VLOOKUP(MATCH(P$15,INDIRECT("'"&amp;TEXT($D57,"mmm")&amp;YEAR($D57)&amp;"'!$C$14:$L$14"),0),parametros!$B$15:$C$24,2,0)&amp;VLOOKUP($C$14,parametros!$B$6:$D$14,3,0)-1+MATCH($G$14,parametros!$E$6:$E$10,0)),"")</f>
        <v/>
      </c>
      <c r="Q57" s="27" t="str">
        <f ca="1">IFERROR(INDIRECT("'"&amp;TEXT($D57,"mmm")&amp;YEAR($D57)&amp;"'!"&amp;VLOOKUP(MATCH(Q$15,INDIRECT("'"&amp;TEXT($D57,"mmm")&amp;YEAR($D57)&amp;"'!$C$14:$L$14"),0),parametros!$B$15:$C$24,2,0)&amp;VLOOKUP($C$14,parametros!$B$6:$D$14,3,0)-1+MATCH($G$14,parametros!$E$6:$E$10,0)),"")</f>
        <v/>
      </c>
      <c r="R57" s="27" t="str">
        <f ca="1">IFERROR(INDIRECT("'"&amp;TEXT($D57,"mmm")&amp;YEAR($D57)&amp;"'!"&amp;VLOOKUP(MATCH(R$15,INDIRECT("'"&amp;TEXT($D57,"mmm")&amp;YEAR($D57)&amp;"'!$C$14:$L$14"),0),parametros!$B$15:$C$24,2,0)&amp;VLOOKUP($C$14,parametros!$B$6:$D$14,3,0)-1+MATCH($G$14,parametros!$E$6:$E$10,0)),"")</f>
        <v/>
      </c>
      <c r="S57" s="27" t="str">
        <f ca="1">IFERROR(INDIRECT("'"&amp;TEXT($D57,"mmm")&amp;YEAR($D57)&amp;"'!"&amp;VLOOKUP(MATCH(S$15,INDIRECT("'"&amp;TEXT($D57,"mmm")&amp;YEAR($D57)&amp;"'!$C$14:$L$14"),0),parametros!$B$15:$C$24,2,0)&amp;VLOOKUP($C$14,parametros!$B$6:$D$14,3,0)-1+MATCH($G$14,parametros!$E$6:$E$10,0)),"")</f>
        <v/>
      </c>
      <c r="T57" s="27" t="str">
        <f ca="1">IFERROR(INDIRECT("'"&amp;TEXT($D57,"mmm")&amp;YEAR($D57)&amp;"'!"&amp;VLOOKUP(MATCH(T$15,INDIRECT("'"&amp;TEXT($D57,"mmm")&amp;YEAR($D57)&amp;"'!$C$14:$L$14"),0),parametros!$B$15:$C$24,2,0)&amp;VLOOKUP($C$14,parametros!$B$6:$D$14,3,0)-1+MATCH($G$14,parametros!$E$6:$E$10,0)),"")</f>
        <v/>
      </c>
    </row>
    <row r="58" spans="4:20" ht="15.75" thickBot="1" x14ac:dyDescent="0.3">
      <c r="D58" s="25">
        <f t="shared" si="12"/>
        <v>47453</v>
      </c>
      <c r="E58" s="26" t="str">
        <f ca="1">IFERROR(INDIRECT("'"&amp;TEXT($D58,"mmm")&amp;YEAR($D58)&amp;"'!"&amp;VLOOKUP(MATCH(E$15,INDIRECT("'"&amp;TEXT($D58,"mmm")&amp;YEAR($D58)&amp;"'!$C$14:$L$14"),0),parametros!$B$15:$C$24,2,0)&amp;VLOOKUP($C$14,parametros!$B$6:$D$14,3,0)-1+MATCH($G$14,parametros!$E$6:$E$10,0)),"")</f>
        <v/>
      </c>
      <c r="F58" s="27" t="str">
        <f ca="1">IFERROR(INDIRECT("'"&amp;TEXT($D58,"mmm")&amp;YEAR($D58)&amp;"'!"&amp;VLOOKUP(MATCH(F$15,INDIRECT("'"&amp;TEXT($D58,"mmm")&amp;YEAR($D58)&amp;"'!$C$14:$L$14"),0),parametros!$B$15:$C$24,2,0)&amp;VLOOKUP($C$14,parametros!$B$6:$D$14,3,0)-1+MATCH($G$14,parametros!$E$6:$E$10,0)),"")</f>
        <v/>
      </c>
      <c r="G58" s="27" t="str">
        <f ca="1">IFERROR(INDIRECT("'"&amp;TEXT($D58,"mmm")&amp;YEAR($D58)&amp;"'!"&amp;VLOOKUP(MATCH(G$15,INDIRECT("'"&amp;TEXT($D58,"mmm")&amp;YEAR($D58)&amp;"'!$C$14:$L$14"),0),parametros!$B$15:$C$24,2,0)&amp;VLOOKUP($C$14,parametros!$B$6:$D$14,3,0)-1+MATCH($G$14,parametros!$E$6:$E$10,0)),"")</f>
        <v/>
      </c>
      <c r="H58" s="27" t="str">
        <f ca="1">IFERROR(INDIRECT("'"&amp;TEXT($D58,"mmm")&amp;YEAR($D58)&amp;"'!"&amp;VLOOKUP(MATCH(H$15,INDIRECT("'"&amp;TEXT($D58,"mmm")&amp;YEAR($D58)&amp;"'!$C$14:$L$14"),0),parametros!$B$15:$C$24,2,0)&amp;VLOOKUP($C$14,parametros!$B$6:$D$14,3,0)-1+MATCH($G$14,parametros!$E$6:$E$10,0)),"")</f>
        <v/>
      </c>
      <c r="I58" s="27" t="str">
        <f ca="1">IFERROR(INDIRECT("'"&amp;TEXT($D58,"mmm")&amp;YEAR($D58)&amp;"'!"&amp;VLOOKUP(MATCH(I$15,INDIRECT("'"&amp;TEXT($D58,"mmm")&amp;YEAR($D58)&amp;"'!$C$14:$L$14"),0),parametros!$B$15:$C$24,2,0)&amp;VLOOKUP($C$14,parametros!$B$6:$D$14,3,0)-1+MATCH($G$14,parametros!$E$6:$E$10,0)),"")</f>
        <v/>
      </c>
      <c r="J58" s="27" t="str">
        <f ca="1">IFERROR(INDIRECT("'"&amp;TEXT($D58,"mmm")&amp;YEAR($D58)&amp;"'!"&amp;VLOOKUP(MATCH(J$15,INDIRECT("'"&amp;TEXT($D58,"mmm")&amp;YEAR($D58)&amp;"'!$C$14:$L$14"),0),parametros!$B$15:$C$24,2,0)&amp;VLOOKUP($C$14,parametros!$B$6:$D$14,3,0)-1+MATCH($G$14,parametros!$E$6:$E$10,0)),"")</f>
        <v/>
      </c>
      <c r="K58" s="27" t="str">
        <f ca="1">IFERROR(INDIRECT("'"&amp;TEXT($D58,"mmm")&amp;YEAR($D58)&amp;"'!"&amp;VLOOKUP(MATCH(K$15,INDIRECT("'"&amp;TEXT($D58,"mmm")&amp;YEAR($D58)&amp;"'!$C$14:$L$14"),0),parametros!$B$15:$C$24,2,0)&amp;VLOOKUP($C$14,parametros!$B$6:$D$14,3,0)-1+MATCH($G$14,parametros!$E$6:$E$10,0)),"")</f>
        <v/>
      </c>
      <c r="L58" s="27" t="str">
        <f ca="1">IFERROR(INDIRECT("'"&amp;TEXT($D58,"mmm")&amp;YEAR($D58)&amp;"'!"&amp;VLOOKUP(MATCH(L$15,INDIRECT("'"&amp;TEXT($D58,"mmm")&amp;YEAR($D58)&amp;"'!$C$14:$L$14"),0),parametros!$B$15:$C$24,2,0)&amp;VLOOKUP($C$14,parametros!$B$6:$D$14,3,0)-1+MATCH($G$14,parametros!$E$6:$E$10,0)),"")</f>
        <v/>
      </c>
      <c r="M58" s="27" t="str">
        <f ca="1">IFERROR(INDIRECT("'"&amp;TEXT($D58,"mmm")&amp;YEAR($D58)&amp;"'!"&amp;VLOOKUP(MATCH(M$15,INDIRECT("'"&amp;TEXT($D58,"mmm")&amp;YEAR($D58)&amp;"'!$C$14:$L$14"),0),parametros!$B$15:$C$24,2,0)&amp;VLOOKUP($C$14,parametros!$B$6:$D$14,3,0)-1+MATCH($G$14,parametros!$E$6:$E$10,0)),"")</f>
        <v/>
      </c>
      <c r="N58" s="27" t="str">
        <f ca="1">IFERROR(INDIRECT("'"&amp;TEXT($D58,"mmm")&amp;YEAR($D58)&amp;"'!"&amp;VLOOKUP(MATCH(N$15,INDIRECT("'"&amp;TEXT($D58,"mmm")&amp;YEAR($D58)&amp;"'!$C$14:$L$14"),0),parametros!$B$15:$C$24,2,0)&amp;VLOOKUP($C$14,parametros!$B$6:$D$14,3,0)-1+MATCH($G$14,parametros!$E$6:$E$10,0)),"")</f>
        <v/>
      </c>
      <c r="O58" s="27" t="str">
        <f ca="1">IFERROR(INDIRECT("'"&amp;TEXT($D58,"mmm")&amp;YEAR($D58)&amp;"'!"&amp;VLOOKUP(MATCH(O$15,INDIRECT("'"&amp;TEXT($D58,"mmm")&amp;YEAR($D58)&amp;"'!$C$14:$L$14"),0),parametros!$B$15:$C$24,2,0)&amp;VLOOKUP($C$14,parametros!$B$6:$D$14,3,0)-1+MATCH($G$14,parametros!$E$6:$E$10,0)),"")</f>
        <v/>
      </c>
      <c r="P58" s="27" t="str">
        <f ca="1">IFERROR(INDIRECT("'"&amp;TEXT($D58,"mmm")&amp;YEAR($D58)&amp;"'!"&amp;VLOOKUP(MATCH(P$15,INDIRECT("'"&amp;TEXT($D58,"mmm")&amp;YEAR($D58)&amp;"'!$C$14:$L$14"),0),parametros!$B$15:$C$24,2,0)&amp;VLOOKUP($C$14,parametros!$B$6:$D$14,3,0)-1+MATCH($G$14,parametros!$E$6:$E$10,0)),"")</f>
        <v/>
      </c>
      <c r="Q58" s="27" t="str">
        <f ca="1">IFERROR(INDIRECT("'"&amp;TEXT($D58,"mmm")&amp;YEAR($D58)&amp;"'!"&amp;VLOOKUP(MATCH(Q$15,INDIRECT("'"&amp;TEXT($D58,"mmm")&amp;YEAR($D58)&amp;"'!$C$14:$L$14"),0),parametros!$B$15:$C$24,2,0)&amp;VLOOKUP($C$14,parametros!$B$6:$D$14,3,0)-1+MATCH($G$14,parametros!$E$6:$E$10,0)),"")</f>
        <v/>
      </c>
      <c r="R58" s="27" t="str">
        <f ca="1">IFERROR(INDIRECT("'"&amp;TEXT($D58,"mmm")&amp;YEAR($D58)&amp;"'!"&amp;VLOOKUP(MATCH(R$15,INDIRECT("'"&amp;TEXT($D58,"mmm")&amp;YEAR($D58)&amp;"'!$C$14:$L$14"),0),parametros!$B$15:$C$24,2,0)&amp;VLOOKUP($C$14,parametros!$B$6:$D$14,3,0)-1+MATCH($G$14,parametros!$E$6:$E$10,0)),"")</f>
        <v/>
      </c>
      <c r="S58" s="27" t="str">
        <f ca="1">IFERROR(INDIRECT("'"&amp;TEXT($D58,"mmm")&amp;YEAR($D58)&amp;"'!"&amp;VLOOKUP(MATCH(S$15,INDIRECT("'"&amp;TEXT($D58,"mmm")&amp;YEAR($D58)&amp;"'!$C$14:$L$14"),0),parametros!$B$15:$C$24,2,0)&amp;VLOOKUP($C$14,parametros!$B$6:$D$14,3,0)-1+MATCH($G$14,parametros!$E$6:$E$10,0)),"")</f>
        <v/>
      </c>
      <c r="T58" s="27" t="str">
        <f ca="1">IFERROR(INDIRECT("'"&amp;TEXT($D58,"mmm")&amp;YEAR($D58)&amp;"'!"&amp;VLOOKUP(MATCH(T$15,INDIRECT("'"&amp;TEXT($D58,"mmm")&amp;YEAR($D58)&amp;"'!$C$14:$L$14"),0),parametros!$B$15:$C$24,2,0)&amp;VLOOKUP($C$14,parametros!$B$6:$D$14,3,0)-1+MATCH($G$14,parametros!$E$6:$E$10,0)),"")</f>
        <v/>
      </c>
    </row>
    <row r="59" spans="4:20" ht="15.75" thickBot="1" x14ac:dyDescent="0.3">
      <c r="D59" s="25">
        <f t="shared" si="12"/>
        <v>47484</v>
      </c>
      <c r="E59" s="26" t="str">
        <f ca="1">IFERROR(INDIRECT("'"&amp;TEXT($D59,"mmm")&amp;YEAR($D59)&amp;"'!"&amp;VLOOKUP(MATCH(E$15,INDIRECT("'"&amp;TEXT($D59,"mmm")&amp;YEAR($D59)&amp;"'!$C$14:$L$14"),0),parametros!$B$15:$C$24,2,0)&amp;VLOOKUP($C$14,parametros!$B$6:$D$14,3,0)-1+MATCH($G$14,parametros!$E$6:$E$10,0)),"")</f>
        <v/>
      </c>
      <c r="F59" s="27" t="str">
        <f ca="1">IFERROR(INDIRECT("'"&amp;TEXT($D59,"mmm")&amp;YEAR($D59)&amp;"'!"&amp;VLOOKUP(MATCH(F$15,INDIRECT("'"&amp;TEXT($D59,"mmm")&amp;YEAR($D59)&amp;"'!$C$14:$L$14"),0),parametros!$B$15:$C$24,2,0)&amp;VLOOKUP($C$14,parametros!$B$6:$D$14,3,0)-1+MATCH($G$14,parametros!$E$6:$E$10,0)),"")</f>
        <v/>
      </c>
      <c r="G59" s="27" t="str">
        <f ca="1">IFERROR(INDIRECT("'"&amp;TEXT($D59,"mmm")&amp;YEAR($D59)&amp;"'!"&amp;VLOOKUP(MATCH(G$15,INDIRECT("'"&amp;TEXT($D59,"mmm")&amp;YEAR($D59)&amp;"'!$C$14:$L$14"),0),parametros!$B$15:$C$24,2,0)&amp;VLOOKUP($C$14,parametros!$B$6:$D$14,3,0)-1+MATCH($G$14,parametros!$E$6:$E$10,0)),"")</f>
        <v/>
      </c>
      <c r="H59" s="27" t="str">
        <f ca="1">IFERROR(INDIRECT("'"&amp;TEXT($D59,"mmm")&amp;YEAR($D59)&amp;"'!"&amp;VLOOKUP(MATCH(H$15,INDIRECT("'"&amp;TEXT($D59,"mmm")&amp;YEAR($D59)&amp;"'!$C$14:$L$14"),0),parametros!$B$15:$C$24,2,0)&amp;VLOOKUP($C$14,parametros!$B$6:$D$14,3,0)-1+MATCH($G$14,parametros!$E$6:$E$10,0)),"")</f>
        <v/>
      </c>
      <c r="I59" s="27" t="str">
        <f ca="1">IFERROR(INDIRECT("'"&amp;TEXT($D59,"mmm")&amp;YEAR($D59)&amp;"'!"&amp;VLOOKUP(MATCH(I$15,INDIRECT("'"&amp;TEXT($D59,"mmm")&amp;YEAR($D59)&amp;"'!$C$14:$L$14"),0),parametros!$B$15:$C$24,2,0)&amp;VLOOKUP($C$14,parametros!$B$6:$D$14,3,0)-1+MATCH($G$14,parametros!$E$6:$E$10,0)),"")</f>
        <v/>
      </c>
      <c r="J59" s="27" t="str">
        <f ca="1">IFERROR(INDIRECT("'"&amp;TEXT($D59,"mmm")&amp;YEAR($D59)&amp;"'!"&amp;VLOOKUP(MATCH(J$15,INDIRECT("'"&amp;TEXT($D59,"mmm")&amp;YEAR($D59)&amp;"'!$C$14:$L$14"),0),parametros!$B$15:$C$24,2,0)&amp;VLOOKUP($C$14,parametros!$B$6:$D$14,3,0)-1+MATCH($G$14,parametros!$E$6:$E$10,0)),"")</f>
        <v/>
      </c>
      <c r="K59" s="27" t="str">
        <f ca="1">IFERROR(INDIRECT("'"&amp;TEXT($D59,"mmm")&amp;YEAR($D59)&amp;"'!"&amp;VLOOKUP(MATCH(K$15,INDIRECT("'"&amp;TEXT($D59,"mmm")&amp;YEAR($D59)&amp;"'!$C$14:$L$14"),0),parametros!$B$15:$C$24,2,0)&amp;VLOOKUP($C$14,parametros!$B$6:$D$14,3,0)-1+MATCH($G$14,parametros!$E$6:$E$10,0)),"")</f>
        <v/>
      </c>
      <c r="L59" s="27" t="str">
        <f ca="1">IFERROR(INDIRECT("'"&amp;TEXT($D59,"mmm")&amp;YEAR($D59)&amp;"'!"&amp;VLOOKUP(MATCH(L$15,INDIRECT("'"&amp;TEXT($D59,"mmm")&amp;YEAR($D59)&amp;"'!$C$14:$L$14"),0),parametros!$B$15:$C$24,2,0)&amp;VLOOKUP($C$14,parametros!$B$6:$D$14,3,0)-1+MATCH($G$14,parametros!$E$6:$E$10,0)),"")</f>
        <v/>
      </c>
      <c r="M59" s="27" t="str">
        <f ca="1">IFERROR(INDIRECT("'"&amp;TEXT($D59,"mmm")&amp;YEAR($D59)&amp;"'!"&amp;VLOOKUP(MATCH(M$15,INDIRECT("'"&amp;TEXT($D59,"mmm")&amp;YEAR($D59)&amp;"'!$C$14:$L$14"),0),parametros!$B$15:$C$24,2,0)&amp;VLOOKUP($C$14,parametros!$B$6:$D$14,3,0)-1+MATCH($G$14,parametros!$E$6:$E$10,0)),"")</f>
        <v/>
      </c>
      <c r="N59" s="27" t="str">
        <f ca="1">IFERROR(INDIRECT("'"&amp;TEXT($D59,"mmm")&amp;YEAR($D59)&amp;"'!"&amp;VLOOKUP(MATCH(N$15,INDIRECT("'"&amp;TEXT($D59,"mmm")&amp;YEAR($D59)&amp;"'!$C$14:$L$14"),0),parametros!$B$15:$C$24,2,0)&amp;VLOOKUP($C$14,parametros!$B$6:$D$14,3,0)-1+MATCH($G$14,parametros!$E$6:$E$10,0)),"")</f>
        <v/>
      </c>
      <c r="O59" s="27" t="str">
        <f ca="1">IFERROR(INDIRECT("'"&amp;TEXT($D59,"mmm")&amp;YEAR($D59)&amp;"'!"&amp;VLOOKUP(MATCH(O$15,INDIRECT("'"&amp;TEXT($D59,"mmm")&amp;YEAR($D59)&amp;"'!$C$14:$L$14"),0),parametros!$B$15:$C$24,2,0)&amp;VLOOKUP($C$14,parametros!$B$6:$D$14,3,0)-1+MATCH($G$14,parametros!$E$6:$E$10,0)),"")</f>
        <v/>
      </c>
      <c r="P59" s="27" t="str">
        <f ca="1">IFERROR(INDIRECT("'"&amp;TEXT($D59,"mmm")&amp;YEAR($D59)&amp;"'!"&amp;VLOOKUP(MATCH(P$15,INDIRECT("'"&amp;TEXT($D59,"mmm")&amp;YEAR($D59)&amp;"'!$C$14:$L$14"),0),parametros!$B$15:$C$24,2,0)&amp;VLOOKUP($C$14,parametros!$B$6:$D$14,3,0)-1+MATCH($G$14,parametros!$E$6:$E$10,0)),"")</f>
        <v/>
      </c>
      <c r="Q59" s="27" t="str">
        <f ca="1">IFERROR(INDIRECT("'"&amp;TEXT($D59,"mmm")&amp;YEAR($D59)&amp;"'!"&amp;VLOOKUP(MATCH(Q$15,INDIRECT("'"&amp;TEXT($D59,"mmm")&amp;YEAR($D59)&amp;"'!$C$14:$L$14"),0),parametros!$B$15:$C$24,2,0)&amp;VLOOKUP($C$14,parametros!$B$6:$D$14,3,0)-1+MATCH($G$14,parametros!$E$6:$E$10,0)),"")</f>
        <v/>
      </c>
      <c r="R59" s="27" t="str">
        <f ca="1">IFERROR(INDIRECT("'"&amp;TEXT($D59,"mmm")&amp;YEAR($D59)&amp;"'!"&amp;VLOOKUP(MATCH(R$15,INDIRECT("'"&amp;TEXT($D59,"mmm")&amp;YEAR($D59)&amp;"'!$C$14:$L$14"),0),parametros!$B$15:$C$24,2,0)&amp;VLOOKUP($C$14,parametros!$B$6:$D$14,3,0)-1+MATCH($G$14,parametros!$E$6:$E$10,0)),"")</f>
        <v/>
      </c>
      <c r="S59" s="27" t="str">
        <f ca="1">IFERROR(INDIRECT("'"&amp;TEXT($D59,"mmm")&amp;YEAR($D59)&amp;"'!"&amp;VLOOKUP(MATCH(S$15,INDIRECT("'"&amp;TEXT($D59,"mmm")&amp;YEAR($D59)&amp;"'!$C$14:$L$14"),0),parametros!$B$15:$C$24,2,0)&amp;VLOOKUP($C$14,parametros!$B$6:$D$14,3,0)-1+MATCH($G$14,parametros!$E$6:$E$10,0)),"")</f>
        <v/>
      </c>
      <c r="T59" s="27" t="str">
        <f ca="1">IFERROR(INDIRECT("'"&amp;TEXT($D59,"mmm")&amp;YEAR($D59)&amp;"'!"&amp;VLOOKUP(MATCH(T$15,INDIRECT("'"&amp;TEXT($D59,"mmm")&amp;YEAR($D59)&amp;"'!$C$14:$L$14"),0),parametros!$B$15:$C$24,2,0)&amp;VLOOKUP($C$14,parametros!$B$6:$D$14,3,0)-1+MATCH($G$14,parametros!$E$6:$E$10,0)),"")</f>
        <v/>
      </c>
    </row>
    <row r="60" spans="4:20" ht="15.75" thickBot="1" x14ac:dyDescent="0.3">
      <c r="D60" s="25">
        <f t="shared" si="12"/>
        <v>47515</v>
      </c>
      <c r="E60" s="26" t="str">
        <f ca="1">IFERROR(INDIRECT("'"&amp;TEXT($D60,"mmm")&amp;YEAR($D60)&amp;"'!"&amp;VLOOKUP(MATCH(E$15,INDIRECT("'"&amp;TEXT($D60,"mmm")&amp;YEAR($D60)&amp;"'!$C$14:$L$14"),0),parametros!$B$15:$C$24,2,0)&amp;VLOOKUP($C$14,parametros!$B$6:$D$14,3,0)-1+MATCH($G$14,parametros!$E$6:$E$10,0)),"")</f>
        <v/>
      </c>
      <c r="F60" s="27" t="str">
        <f ca="1">IFERROR(INDIRECT("'"&amp;TEXT($D60,"mmm")&amp;YEAR($D60)&amp;"'!"&amp;VLOOKUP(MATCH(F$15,INDIRECT("'"&amp;TEXT($D60,"mmm")&amp;YEAR($D60)&amp;"'!$C$14:$L$14"),0),parametros!$B$15:$C$24,2,0)&amp;VLOOKUP($C$14,parametros!$B$6:$D$14,3,0)-1+MATCH($G$14,parametros!$E$6:$E$10,0)),"")</f>
        <v/>
      </c>
      <c r="G60" s="27" t="str">
        <f ca="1">IFERROR(INDIRECT("'"&amp;TEXT($D60,"mmm")&amp;YEAR($D60)&amp;"'!"&amp;VLOOKUP(MATCH(G$15,INDIRECT("'"&amp;TEXT($D60,"mmm")&amp;YEAR($D60)&amp;"'!$C$14:$L$14"),0),parametros!$B$15:$C$24,2,0)&amp;VLOOKUP($C$14,parametros!$B$6:$D$14,3,0)-1+MATCH($G$14,parametros!$E$6:$E$10,0)),"")</f>
        <v/>
      </c>
      <c r="H60" s="27" t="str">
        <f ca="1">IFERROR(INDIRECT("'"&amp;TEXT($D60,"mmm")&amp;YEAR($D60)&amp;"'!"&amp;VLOOKUP(MATCH(H$15,INDIRECT("'"&amp;TEXT($D60,"mmm")&amp;YEAR($D60)&amp;"'!$C$14:$L$14"),0),parametros!$B$15:$C$24,2,0)&amp;VLOOKUP($C$14,parametros!$B$6:$D$14,3,0)-1+MATCH($G$14,parametros!$E$6:$E$10,0)),"")</f>
        <v/>
      </c>
      <c r="I60" s="27" t="str">
        <f ca="1">IFERROR(INDIRECT("'"&amp;TEXT($D60,"mmm")&amp;YEAR($D60)&amp;"'!"&amp;VLOOKUP(MATCH(I$15,INDIRECT("'"&amp;TEXT($D60,"mmm")&amp;YEAR($D60)&amp;"'!$C$14:$L$14"),0),parametros!$B$15:$C$24,2,0)&amp;VLOOKUP($C$14,parametros!$B$6:$D$14,3,0)-1+MATCH($G$14,parametros!$E$6:$E$10,0)),"")</f>
        <v/>
      </c>
      <c r="J60" s="27" t="str">
        <f ca="1">IFERROR(INDIRECT("'"&amp;TEXT($D60,"mmm")&amp;YEAR($D60)&amp;"'!"&amp;VLOOKUP(MATCH(J$15,INDIRECT("'"&amp;TEXT($D60,"mmm")&amp;YEAR($D60)&amp;"'!$C$14:$L$14"),0),parametros!$B$15:$C$24,2,0)&amp;VLOOKUP($C$14,parametros!$B$6:$D$14,3,0)-1+MATCH($G$14,parametros!$E$6:$E$10,0)),"")</f>
        <v/>
      </c>
      <c r="K60" s="27" t="str">
        <f ca="1">IFERROR(INDIRECT("'"&amp;TEXT($D60,"mmm")&amp;YEAR($D60)&amp;"'!"&amp;VLOOKUP(MATCH(K$15,INDIRECT("'"&amp;TEXT($D60,"mmm")&amp;YEAR($D60)&amp;"'!$C$14:$L$14"),0),parametros!$B$15:$C$24,2,0)&amp;VLOOKUP($C$14,parametros!$B$6:$D$14,3,0)-1+MATCH($G$14,parametros!$E$6:$E$10,0)),"")</f>
        <v/>
      </c>
      <c r="L60" s="27" t="str">
        <f ca="1">IFERROR(INDIRECT("'"&amp;TEXT($D60,"mmm")&amp;YEAR($D60)&amp;"'!"&amp;VLOOKUP(MATCH(L$15,INDIRECT("'"&amp;TEXT($D60,"mmm")&amp;YEAR($D60)&amp;"'!$C$14:$L$14"),0),parametros!$B$15:$C$24,2,0)&amp;VLOOKUP($C$14,parametros!$B$6:$D$14,3,0)-1+MATCH($G$14,parametros!$E$6:$E$10,0)),"")</f>
        <v/>
      </c>
      <c r="M60" s="27" t="str">
        <f ca="1">IFERROR(INDIRECT("'"&amp;TEXT($D60,"mmm")&amp;YEAR($D60)&amp;"'!"&amp;VLOOKUP(MATCH(M$15,INDIRECT("'"&amp;TEXT($D60,"mmm")&amp;YEAR($D60)&amp;"'!$C$14:$L$14"),0),parametros!$B$15:$C$24,2,0)&amp;VLOOKUP($C$14,parametros!$B$6:$D$14,3,0)-1+MATCH($G$14,parametros!$E$6:$E$10,0)),"")</f>
        <v/>
      </c>
      <c r="N60" s="27" t="str">
        <f ca="1">IFERROR(INDIRECT("'"&amp;TEXT($D60,"mmm")&amp;YEAR($D60)&amp;"'!"&amp;VLOOKUP(MATCH(N$15,INDIRECT("'"&amp;TEXT($D60,"mmm")&amp;YEAR($D60)&amp;"'!$C$14:$L$14"),0),parametros!$B$15:$C$24,2,0)&amp;VLOOKUP($C$14,parametros!$B$6:$D$14,3,0)-1+MATCH($G$14,parametros!$E$6:$E$10,0)),"")</f>
        <v/>
      </c>
      <c r="O60" s="27" t="str">
        <f ca="1">IFERROR(INDIRECT("'"&amp;TEXT($D60,"mmm")&amp;YEAR($D60)&amp;"'!"&amp;VLOOKUP(MATCH(O$15,INDIRECT("'"&amp;TEXT($D60,"mmm")&amp;YEAR($D60)&amp;"'!$C$14:$L$14"),0),parametros!$B$15:$C$24,2,0)&amp;VLOOKUP($C$14,parametros!$B$6:$D$14,3,0)-1+MATCH($G$14,parametros!$E$6:$E$10,0)),"")</f>
        <v/>
      </c>
      <c r="P60" s="27" t="str">
        <f ca="1">IFERROR(INDIRECT("'"&amp;TEXT($D60,"mmm")&amp;YEAR($D60)&amp;"'!"&amp;VLOOKUP(MATCH(P$15,INDIRECT("'"&amp;TEXT($D60,"mmm")&amp;YEAR($D60)&amp;"'!$C$14:$L$14"),0),parametros!$B$15:$C$24,2,0)&amp;VLOOKUP($C$14,parametros!$B$6:$D$14,3,0)-1+MATCH($G$14,parametros!$E$6:$E$10,0)),"")</f>
        <v/>
      </c>
      <c r="Q60" s="27" t="str">
        <f ca="1">IFERROR(INDIRECT("'"&amp;TEXT($D60,"mmm")&amp;YEAR($D60)&amp;"'!"&amp;VLOOKUP(MATCH(Q$15,INDIRECT("'"&amp;TEXT($D60,"mmm")&amp;YEAR($D60)&amp;"'!$C$14:$L$14"),0),parametros!$B$15:$C$24,2,0)&amp;VLOOKUP($C$14,parametros!$B$6:$D$14,3,0)-1+MATCH($G$14,parametros!$E$6:$E$10,0)),"")</f>
        <v/>
      </c>
      <c r="R60" s="27" t="str">
        <f ca="1">IFERROR(INDIRECT("'"&amp;TEXT($D60,"mmm")&amp;YEAR($D60)&amp;"'!"&amp;VLOOKUP(MATCH(R$15,INDIRECT("'"&amp;TEXT($D60,"mmm")&amp;YEAR($D60)&amp;"'!$C$14:$L$14"),0),parametros!$B$15:$C$24,2,0)&amp;VLOOKUP($C$14,parametros!$B$6:$D$14,3,0)-1+MATCH($G$14,parametros!$E$6:$E$10,0)),"")</f>
        <v/>
      </c>
      <c r="S60" s="27" t="str">
        <f ca="1">IFERROR(INDIRECT("'"&amp;TEXT($D60,"mmm")&amp;YEAR($D60)&amp;"'!"&amp;VLOOKUP(MATCH(S$15,INDIRECT("'"&amp;TEXT($D60,"mmm")&amp;YEAR($D60)&amp;"'!$C$14:$L$14"),0),parametros!$B$15:$C$24,2,0)&amp;VLOOKUP($C$14,parametros!$B$6:$D$14,3,0)-1+MATCH($G$14,parametros!$E$6:$E$10,0)),"")</f>
        <v/>
      </c>
      <c r="T60" s="27" t="str">
        <f ca="1">IFERROR(INDIRECT("'"&amp;TEXT($D60,"mmm")&amp;YEAR($D60)&amp;"'!"&amp;VLOOKUP(MATCH(T$15,INDIRECT("'"&amp;TEXT($D60,"mmm")&amp;YEAR($D60)&amp;"'!$C$14:$L$14"),0),parametros!$B$15:$C$24,2,0)&amp;VLOOKUP($C$14,parametros!$B$6:$D$14,3,0)-1+MATCH($G$14,parametros!$E$6:$E$10,0)),"")</f>
        <v/>
      </c>
    </row>
    <row r="61" spans="4:20" ht="15.75" thickBot="1" x14ac:dyDescent="0.3">
      <c r="D61" s="25">
        <f t="shared" si="12"/>
        <v>47543</v>
      </c>
      <c r="E61" s="26" t="str">
        <f ca="1">IFERROR(INDIRECT("'"&amp;TEXT($D61,"mmm")&amp;YEAR($D61)&amp;"'!"&amp;VLOOKUP(MATCH(E$15,INDIRECT("'"&amp;TEXT($D61,"mmm")&amp;YEAR($D61)&amp;"'!$C$14:$L$14"),0),parametros!$B$15:$C$24,2,0)&amp;VLOOKUP($C$14,parametros!$B$6:$D$14,3,0)-1+MATCH($G$14,parametros!$E$6:$E$10,0)),"")</f>
        <v/>
      </c>
      <c r="F61" s="27" t="str">
        <f ca="1">IFERROR(INDIRECT("'"&amp;TEXT($D61,"mmm")&amp;YEAR($D61)&amp;"'!"&amp;VLOOKUP(MATCH(F$15,INDIRECT("'"&amp;TEXT($D61,"mmm")&amp;YEAR($D61)&amp;"'!$C$14:$L$14"),0),parametros!$B$15:$C$24,2,0)&amp;VLOOKUP($C$14,parametros!$B$6:$D$14,3,0)-1+MATCH($G$14,parametros!$E$6:$E$10,0)),"")</f>
        <v/>
      </c>
      <c r="G61" s="27" t="str">
        <f ca="1">IFERROR(INDIRECT("'"&amp;TEXT($D61,"mmm")&amp;YEAR($D61)&amp;"'!"&amp;VLOOKUP(MATCH(G$15,INDIRECT("'"&amp;TEXT($D61,"mmm")&amp;YEAR($D61)&amp;"'!$C$14:$L$14"),0),parametros!$B$15:$C$24,2,0)&amp;VLOOKUP($C$14,parametros!$B$6:$D$14,3,0)-1+MATCH($G$14,parametros!$E$6:$E$10,0)),"")</f>
        <v/>
      </c>
      <c r="H61" s="27" t="str">
        <f ca="1">IFERROR(INDIRECT("'"&amp;TEXT($D61,"mmm")&amp;YEAR($D61)&amp;"'!"&amp;VLOOKUP(MATCH(H$15,INDIRECT("'"&amp;TEXT($D61,"mmm")&amp;YEAR($D61)&amp;"'!$C$14:$L$14"),0),parametros!$B$15:$C$24,2,0)&amp;VLOOKUP($C$14,parametros!$B$6:$D$14,3,0)-1+MATCH($G$14,parametros!$E$6:$E$10,0)),"")</f>
        <v/>
      </c>
      <c r="I61" s="27" t="str">
        <f ca="1">IFERROR(INDIRECT("'"&amp;TEXT($D61,"mmm")&amp;YEAR($D61)&amp;"'!"&amp;VLOOKUP(MATCH(I$15,INDIRECT("'"&amp;TEXT($D61,"mmm")&amp;YEAR($D61)&amp;"'!$C$14:$L$14"),0),parametros!$B$15:$C$24,2,0)&amp;VLOOKUP($C$14,parametros!$B$6:$D$14,3,0)-1+MATCH($G$14,parametros!$E$6:$E$10,0)),"")</f>
        <v/>
      </c>
      <c r="J61" s="27" t="str">
        <f ca="1">IFERROR(INDIRECT("'"&amp;TEXT($D61,"mmm")&amp;YEAR($D61)&amp;"'!"&amp;VLOOKUP(MATCH(J$15,INDIRECT("'"&amp;TEXT($D61,"mmm")&amp;YEAR($D61)&amp;"'!$C$14:$L$14"),0),parametros!$B$15:$C$24,2,0)&amp;VLOOKUP($C$14,parametros!$B$6:$D$14,3,0)-1+MATCH($G$14,parametros!$E$6:$E$10,0)),"")</f>
        <v/>
      </c>
      <c r="K61" s="27" t="str">
        <f ca="1">IFERROR(INDIRECT("'"&amp;TEXT($D61,"mmm")&amp;YEAR($D61)&amp;"'!"&amp;VLOOKUP(MATCH(K$15,INDIRECT("'"&amp;TEXT($D61,"mmm")&amp;YEAR($D61)&amp;"'!$C$14:$L$14"),0),parametros!$B$15:$C$24,2,0)&amp;VLOOKUP($C$14,parametros!$B$6:$D$14,3,0)-1+MATCH($G$14,parametros!$E$6:$E$10,0)),"")</f>
        <v/>
      </c>
      <c r="L61" s="27" t="str">
        <f ca="1">IFERROR(INDIRECT("'"&amp;TEXT($D61,"mmm")&amp;YEAR($D61)&amp;"'!"&amp;VLOOKUP(MATCH(L$15,INDIRECT("'"&amp;TEXT($D61,"mmm")&amp;YEAR($D61)&amp;"'!$C$14:$L$14"),0),parametros!$B$15:$C$24,2,0)&amp;VLOOKUP($C$14,parametros!$B$6:$D$14,3,0)-1+MATCH($G$14,parametros!$E$6:$E$10,0)),"")</f>
        <v/>
      </c>
      <c r="M61" s="27" t="str">
        <f ca="1">IFERROR(INDIRECT("'"&amp;TEXT($D61,"mmm")&amp;YEAR($D61)&amp;"'!"&amp;VLOOKUP(MATCH(M$15,INDIRECT("'"&amp;TEXT($D61,"mmm")&amp;YEAR($D61)&amp;"'!$C$14:$L$14"),0),parametros!$B$15:$C$24,2,0)&amp;VLOOKUP($C$14,parametros!$B$6:$D$14,3,0)-1+MATCH($G$14,parametros!$E$6:$E$10,0)),"")</f>
        <v/>
      </c>
      <c r="N61" s="27" t="str">
        <f ca="1">IFERROR(INDIRECT("'"&amp;TEXT($D61,"mmm")&amp;YEAR($D61)&amp;"'!"&amp;VLOOKUP(MATCH(N$15,INDIRECT("'"&amp;TEXT($D61,"mmm")&amp;YEAR($D61)&amp;"'!$C$14:$L$14"),0),parametros!$B$15:$C$24,2,0)&amp;VLOOKUP($C$14,parametros!$B$6:$D$14,3,0)-1+MATCH($G$14,parametros!$E$6:$E$10,0)),"")</f>
        <v/>
      </c>
      <c r="O61" s="27" t="str">
        <f ca="1">IFERROR(INDIRECT("'"&amp;TEXT($D61,"mmm")&amp;YEAR($D61)&amp;"'!"&amp;VLOOKUP(MATCH(O$15,INDIRECT("'"&amp;TEXT($D61,"mmm")&amp;YEAR($D61)&amp;"'!$C$14:$L$14"),0),parametros!$B$15:$C$24,2,0)&amp;VLOOKUP($C$14,parametros!$B$6:$D$14,3,0)-1+MATCH($G$14,parametros!$E$6:$E$10,0)),"")</f>
        <v/>
      </c>
      <c r="P61" s="27" t="str">
        <f ca="1">IFERROR(INDIRECT("'"&amp;TEXT($D61,"mmm")&amp;YEAR($D61)&amp;"'!"&amp;VLOOKUP(MATCH(P$15,INDIRECT("'"&amp;TEXT($D61,"mmm")&amp;YEAR($D61)&amp;"'!$C$14:$L$14"),0),parametros!$B$15:$C$24,2,0)&amp;VLOOKUP($C$14,parametros!$B$6:$D$14,3,0)-1+MATCH($G$14,parametros!$E$6:$E$10,0)),"")</f>
        <v/>
      </c>
      <c r="Q61" s="27" t="str">
        <f ca="1">IFERROR(INDIRECT("'"&amp;TEXT($D61,"mmm")&amp;YEAR($D61)&amp;"'!"&amp;VLOOKUP(MATCH(Q$15,INDIRECT("'"&amp;TEXT($D61,"mmm")&amp;YEAR($D61)&amp;"'!$C$14:$L$14"),0),parametros!$B$15:$C$24,2,0)&amp;VLOOKUP($C$14,parametros!$B$6:$D$14,3,0)-1+MATCH($G$14,parametros!$E$6:$E$10,0)),"")</f>
        <v/>
      </c>
      <c r="R61" s="27" t="str">
        <f ca="1">IFERROR(INDIRECT("'"&amp;TEXT($D61,"mmm")&amp;YEAR($D61)&amp;"'!"&amp;VLOOKUP(MATCH(R$15,INDIRECT("'"&amp;TEXT($D61,"mmm")&amp;YEAR($D61)&amp;"'!$C$14:$L$14"),0),parametros!$B$15:$C$24,2,0)&amp;VLOOKUP($C$14,parametros!$B$6:$D$14,3,0)-1+MATCH($G$14,parametros!$E$6:$E$10,0)),"")</f>
        <v/>
      </c>
      <c r="S61" s="27" t="str">
        <f ca="1">IFERROR(INDIRECT("'"&amp;TEXT($D61,"mmm")&amp;YEAR($D61)&amp;"'!"&amp;VLOOKUP(MATCH(S$15,INDIRECT("'"&amp;TEXT($D61,"mmm")&amp;YEAR($D61)&amp;"'!$C$14:$L$14"),0),parametros!$B$15:$C$24,2,0)&amp;VLOOKUP($C$14,parametros!$B$6:$D$14,3,0)-1+MATCH($G$14,parametros!$E$6:$E$10,0)),"")</f>
        <v/>
      </c>
      <c r="T61" s="27" t="str">
        <f ca="1">IFERROR(INDIRECT("'"&amp;TEXT($D61,"mmm")&amp;YEAR($D61)&amp;"'!"&amp;VLOOKUP(MATCH(T$15,INDIRECT("'"&amp;TEXT($D61,"mmm")&amp;YEAR($D61)&amp;"'!$C$14:$L$14"),0),parametros!$B$15:$C$24,2,0)&amp;VLOOKUP($C$14,parametros!$B$6:$D$14,3,0)-1+MATCH($G$14,parametros!$E$6:$E$10,0)),"")</f>
        <v/>
      </c>
    </row>
    <row r="62" spans="4:20" ht="15.75" thickBot="1" x14ac:dyDescent="0.3">
      <c r="D62" s="25">
        <f t="shared" si="12"/>
        <v>47574</v>
      </c>
      <c r="E62" s="26" t="str">
        <f ca="1">IFERROR(INDIRECT("'"&amp;TEXT($D62,"mmm")&amp;YEAR($D62)&amp;"'!"&amp;VLOOKUP(MATCH(E$15,INDIRECT("'"&amp;TEXT($D62,"mmm")&amp;YEAR($D62)&amp;"'!$C$14:$L$14"),0),parametros!$B$15:$C$24,2,0)&amp;VLOOKUP($C$14,parametros!$B$6:$D$14,3,0)-1+MATCH($G$14,parametros!$E$6:$E$10,0)),"")</f>
        <v/>
      </c>
      <c r="F62" s="27" t="str">
        <f ca="1">IFERROR(INDIRECT("'"&amp;TEXT($D62,"mmm")&amp;YEAR($D62)&amp;"'!"&amp;VLOOKUP(MATCH(F$15,INDIRECT("'"&amp;TEXT($D62,"mmm")&amp;YEAR($D62)&amp;"'!$C$14:$L$14"),0),parametros!$B$15:$C$24,2,0)&amp;VLOOKUP($C$14,parametros!$B$6:$D$14,3,0)-1+MATCH($G$14,parametros!$E$6:$E$10,0)),"")</f>
        <v/>
      </c>
      <c r="G62" s="27" t="str">
        <f ca="1">IFERROR(INDIRECT("'"&amp;TEXT($D62,"mmm")&amp;YEAR($D62)&amp;"'!"&amp;VLOOKUP(MATCH(G$15,INDIRECT("'"&amp;TEXT($D62,"mmm")&amp;YEAR($D62)&amp;"'!$C$14:$L$14"),0),parametros!$B$15:$C$24,2,0)&amp;VLOOKUP($C$14,parametros!$B$6:$D$14,3,0)-1+MATCH($G$14,parametros!$E$6:$E$10,0)),"")</f>
        <v/>
      </c>
      <c r="H62" s="27" t="str">
        <f ca="1">IFERROR(INDIRECT("'"&amp;TEXT($D62,"mmm")&amp;YEAR($D62)&amp;"'!"&amp;VLOOKUP(MATCH(H$15,INDIRECT("'"&amp;TEXT($D62,"mmm")&amp;YEAR($D62)&amp;"'!$C$14:$L$14"),0),parametros!$B$15:$C$24,2,0)&amp;VLOOKUP($C$14,parametros!$B$6:$D$14,3,0)-1+MATCH($G$14,parametros!$E$6:$E$10,0)),"")</f>
        <v/>
      </c>
      <c r="I62" s="27" t="str">
        <f ca="1">IFERROR(INDIRECT("'"&amp;TEXT($D62,"mmm")&amp;YEAR($D62)&amp;"'!"&amp;VLOOKUP(MATCH(I$15,INDIRECT("'"&amp;TEXT($D62,"mmm")&amp;YEAR($D62)&amp;"'!$C$14:$L$14"),0),parametros!$B$15:$C$24,2,0)&amp;VLOOKUP($C$14,parametros!$B$6:$D$14,3,0)-1+MATCH($G$14,parametros!$E$6:$E$10,0)),"")</f>
        <v/>
      </c>
      <c r="J62" s="27" t="str">
        <f ca="1">IFERROR(INDIRECT("'"&amp;TEXT($D62,"mmm")&amp;YEAR($D62)&amp;"'!"&amp;VLOOKUP(MATCH(J$15,INDIRECT("'"&amp;TEXT($D62,"mmm")&amp;YEAR($D62)&amp;"'!$C$14:$L$14"),0),parametros!$B$15:$C$24,2,0)&amp;VLOOKUP($C$14,parametros!$B$6:$D$14,3,0)-1+MATCH($G$14,parametros!$E$6:$E$10,0)),"")</f>
        <v/>
      </c>
      <c r="K62" s="27" t="str">
        <f ca="1">IFERROR(INDIRECT("'"&amp;TEXT($D62,"mmm")&amp;YEAR($D62)&amp;"'!"&amp;VLOOKUP(MATCH(K$15,INDIRECT("'"&amp;TEXT($D62,"mmm")&amp;YEAR($D62)&amp;"'!$C$14:$L$14"),0),parametros!$B$15:$C$24,2,0)&amp;VLOOKUP($C$14,parametros!$B$6:$D$14,3,0)-1+MATCH($G$14,parametros!$E$6:$E$10,0)),"")</f>
        <v/>
      </c>
      <c r="L62" s="27" t="str">
        <f ca="1">IFERROR(INDIRECT("'"&amp;TEXT($D62,"mmm")&amp;YEAR($D62)&amp;"'!"&amp;VLOOKUP(MATCH(L$15,INDIRECT("'"&amp;TEXT($D62,"mmm")&amp;YEAR($D62)&amp;"'!$C$14:$L$14"),0),parametros!$B$15:$C$24,2,0)&amp;VLOOKUP($C$14,parametros!$B$6:$D$14,3,0)-1+MATCH($G$14,parametros!$E$6:$E$10,0)),"")</f>
        <v/>
      </c>
      <c r="M62" s="27" t="str">
        <f ca="1">IFERROR(INDIRECT("'"&amp;TEXT($D62,"mmm")&amp;YEAR($D62)&amp;"'!"&amp;VLOOKUP(MATCH(M$15,INDIRECT("'"&amp;TEXT($D62,"mmm")&amp;YEAR($D62)&amp;"'!$C$14:$L$14"),0),parametros!$B$15:$C$24,2,0)&amp;VLOOKUP($C$14,parametros!$B$6:$D$14,3,0)-1+MATCH($G$14,parametros!$E$6:$E$10,0)),"")</f>
        <v/>
      </c>
      <c r="N62" s="27" t="str">
        <f ca="1">IFERROR(INDIRECT("'"&amp;TEXT($D62,"mmm")&amp;YEAR($D62)&amp;"'!"&amp;VLOOKUP(MATCH(N$15,INDIRECT("'"&amp;TEXT($D62,"mmm")&amp;YEAR($D62)&amp;"'!$C$14:$L$14"),0),parametros!$B$15:$C$24,2,0)&amp;VLOOKUP($C$14,parametros!$B$6:$D$14,3,0)-1+MATCH($G$14,parametros!$E$6:$E$10,0)),"")</f>
        <v/>
      </c>
      <c r="O62" s="27" t="str">
        <f ca="1">IFERROR(INDIRECT("'"&amp;TEXT($D62,"mmm")&amp;YEAR($D62)&amp;"'!"&amp;VLOOKUP(MATCH(O$15,INDIRECT("'"&amp;TEXT($D62,"mmm")&amp;YEAR($D62)&amp;"'!$C$14:$L$14"),0),parametros!$B$15:$C$24,2,0)&amp;VLOOKUP($C$14,parametros!$B$6:$D$14,3,0)-1+MATCH($G$14,parametros!$E$6:$E$10,0)),"")</f>
        <v/>
      </c>
      <c r="P62" s="27" t="str">
        <f ca="1">IFERROR(INDIRECT("'"&amp;TEXT($D62,"mmm")&amp;YEAR($D62)&amp;"'!"&amp;VLOOKUP(MATCH(P$15,INDIRECT("'"&amp;TEXT($D62,"mmm")&amp;YEAR($D62)&amp;"'!$C$14:$L$14"),0),parametros!$B$15:$C$24,2,0)&amp;VLOOKUP($C$14,parametros!$B$6:$D$14,3,0)-1+MATCH($G$14,parametros!$E$6:$E$10,0)),"")</f>
        <v/>
      </c>
      <c r="Q62" s="27" t="str">
        <f ca="1">IFERROR(INDIRECT("'"&amp;TEXT($D62,"mmm")&amp;YEAR($D62)&amp;"'!"&amp;VLOOKUP(MATCH(Q$15,INDIRECT("'"&amp;TEXT($D62,"mmm")&amp;YEAR($D62)&amp;"'!$C$14:$L$14"),0),parametros!$B$15:$C$24,2,0)&amp;VLOOKUP($C$14,parametros!$B$6:$D$14,3,0)-1+MATCH($G$14,parametros!$E$6:$E$10,0)),"")</f>
        <v/>
      </c>
      <c r="R62" s="27" t="str">
        <f ca="1">IFERROR(INDIRECT("'"&amp;TEXT($D62,"mmm")&amp;YEAR($D62)&amp;"'!"&amp;VLOOKUP(MATCH(R$15,INDIRECT("'"&amp;TEXT($D62,"mmm")&amp;YEAR($D62)&amp;"'!$C$14:$L$14"),0),parametros!$B$15:$C$24,2,0)&amp;VLOOKUP($C$14,parametros!$B$6:$D$14,3,0)-1+MATCH($G$14,parametros!$E$6:$E$10,0)),"")</f>
        <v/>
      </c>
      <c r="S62" s="27" t="str">
        <f ca="1">IFERROR(INDIRECT("'"&amp;TEXT($D62,"mmm")&amp;YEAR($D62)&amp;"'!"&amp;VLOOKUP(MATCH(S$15,INDIRECT("'"&amp;TEXT($D62,"mmm")&amp;YEAR($D62)&amp;"'!$C$14:$L$14"),0),parametros!$B$15:$C$24,2,0)&amp;VLOOKUP($C$14,parametros!$B$6:$D$14,3,0)-1+MATCH($G$14,parametros!$E$6:$E$10,0)),"")</f>
        <v/>
      </c>
      <c r="T62" s="27" t="str">
        <f ca="1">IFERROR(INDIRECT("'"&amp;TEXT($D62,"mmm")&amp;YEAR($D62)&amp;"'!"&amp;VLOOKUP(MATCH(T$15,INDIRECT("'"&amp;TEXT($D62,"mmm")&amp;YEAR($D62)&amp;"'!$C$14:$L$14"),0),parametros!$B$15:$C$24,2,0)&amp;VLOOKUP($C$14,parametros!$B$6:$D$14,3,0)-1+MATCH($G$14,parametros!$E$6:$E$10,0)),"")</f>
        <v/>
      </c>
    </row>
    <row r="63" spans="4:20" ht="15.75" thickBot="1" x14ac:dyDescent="0.3">
      <c r="D63" s="25">
        <f t="shared" si="12"/>
        <v>47604</v>
      </c>
      <c r="E63" s="26" t="str">
        <f ca="1">IFERROR(INDIRECT("'"&amp;TEXT($D63,"mmm")&amp;YEAR($D63)&amp;"'!"&amp;VLOOKUP(MATCH(E$15,INDIRECT("'"&amp;TEXT($D63,"mmm")&amp;YEAR($D63)&amp;"'!$C$14:$L$14"),0),parametros!$B$15:$C$24,2,0)&amp;VLOOKUP($C$14,parametros!$B$6:$D$14,3,0)-1+MATCH($G$14,parametros!$E$6:$E$10,0)),"")</f>
        <v/>
      </c>
      <c r="F63" s="27" t="str">
        <f ca="1">IFERROR(INDIRECT("'"&amp;TEXT($D63,"mmm")&amp;YEAR($D63)&amp;"'!"&amp;VLOOKUP(MATCH(F$15,INDIRECT("'"&amp;TEXT($D63,"mmm")&amp;YEAR($D63)&amp;"'!$C$14:$L$14"),0),parametros!$B$15:$C$24,2,0)&amp;VLOOKUP($C$14,parametros!$B$6:$D$14,3,0)-1+MATCH($G$14,parametros!$E$6:$E$10,0)),"")</f>
        <v/>
      </c>
      <c r="G63" s="27" t="str">
        <f ca="1">IFERROR(INDIRECT("'"&amp;TEXT($D63,"mmm")&amp;YEAR($D63)&amp;"'!"&amp;VLOOKUP(MATCH(G$15,INDIRECT("'"&amp;TEXT($D63,"mmm")&amp;YEAR($D63)&amp;"'!$C$14:$L$14"),0),parametros!$B$15:$C$24,2,0)&amp;VLOOKUP($C$14,parametros!$B$6:$D$14,3,0)-1+MATCH($G$14,parametros!$E$6:$E$10,0)),"")</f>
        <v/>
      </c>
      <c r="H63" s="27" t="str">
        <f ca="1">IFERROR(INDIRECT("'"&amp;TEXT($D63,"mmm")&amp;YEAR($D63)&amp;"'!"&amp;VLOOKUP(MATCH(H$15,INDIRECT("'"&amp;TEXT($D63,"mmm")&amp;YEAR($D63)&amp;"'!$C$14:$L$14"),0),parametros!$B$15:$C$24,2,0)&amp;VLOOKUP($C$14,parametros!$B$6:$D$14,3,0)-1+MATCH($G$14,parametros!$E$6:$E$10,0)),"")</f>
        <v/>
      </c>
      <c r="I63" s="27" t="str">
        <f ca="1">IFERROR(INDIRECT("'"&amp;TEXT($D63,"mmm")&amp;YEAR($D63)&amp;"'!"&amp;VLOOKUP(MATCH(I$15,INDIRECT("'"&amp;TEXT($D63,"mmm")&amp;YEAR($D63)&amp;"'!$C$14:$L$14"),0),parametros!$B$15:$C$24,2,0)&amp;VLOOKUP($C$14,parametros!$B$6:$D$14,3,0)-1+MATCH($G$14,parametros!$E$6:$E$10,0)),"")</f>
        <v/>
      </c>
      <c r="J63" s="27" t="str">
        <f ca="1">IFERROR(INDIRECT("'"&amp;TEXT($D63,"mmm")&amp;YEAR($D63)&amp;"'!"&amp;VLOOKUP(MATCH(J$15,INDIRECT("'"&amp;TEXT($D63,"mmm")&amp;YEAR($D63)&amp;"'!$C$14:$L$14"),0),parametros!$B$15:$C$24,2,0)&amp;VLOOKUP($C$14,parametros!$B$6:$D$14,3,0)-1+MATCH($G$14,parametros!$E$6:$E$10,0)),"")</f>
        <v/>
      </c>
      <c r="K63" s="27" t="str">
        <f ca="1">IFERROR(INDIRECT("'"&amp;TEXT($D63,"mmm")&amp;YEAR($D63)&amp;"'!"&amp;VLOOKUP(MATCH(K$15,INDIRECT("'"&amp;TEXT($D63,"mmm")&amp;YEAR($D63)&amp;"'!$C$14:$L$14"),0),parametros!$B$15:$C$24,2,0)&amp;VLOOKUP($C$14,parametros!$B$6:$D$14,3,0)-1+MATCH($G$14,parametros!$E$6:$E$10,0)),"")</f>
        <v/>
      </c>
      <c r="L63" s="27" t="str">
        <f ca="1">IFERROR(INDIRECT("'"&amp;TEXT($D63,"mmm")&amp;YEAR($D63)&amp;"'!"&amp;VLOOKUP(MATCH(L$15,INDIRECT("'"&amp;TEXT($D63,"mmm")&amp;YEAR($D63)&amp;"'!$C$14:$L$14"),0),parametros!$B$15:$C$24,2,0)&amp;VLOOKUP($C$14,parametros!$B$6:$D$14,3,0)-1+MATCH($G$14,parametros!$E$6:$E$10,0)),"")</f>
        <v/>
      </c>
      <c r="M63" s="27" t="str">
        <f ca="1">IFERROR(INDIRECT("'"&amp;TEXT($D63,"mmm")&amp;YEAR($D63)&amp;"'!"&amp;VLOOKUP(MATCH(M$15,INDIRECT("'"&amp;TEXT($D63,"mmm")&amp;YEAR($D63)&amp;"'!$C$14:$L$14"),0),parametros!$B$15:$C$24,2,0)&amp;VLOOKUP($C$14,parametros!$B$6:$D$14,3,0)-1+MATCH($G$14,parametros!$E$6:$E$10,0)),"")</f>
        <v/>
      </c>
      <c r="N63" s="27" t="str">
        <f ca="1">IFERROR(INDIRECT("'"&amp;TEXT($D63,"mmm")&amp;YEAR($D63)&amp;"'!"&amp;VLOOKUP(MATCH(N$15,INDIRECT("'"&amp;TEXT($D63,"mmm")&amp;YEAR($D63)&amp;"'!$C$14:$L$14"),0),parametros!$B$15:$C$24,2,0)&amp;VLOOKUP($C$14,parametros!$B$6:$D$14,3,0)-1+MATCH($G$14,parametros!$E$6:$E$10,0)),"")</f>
        <v/>
      </c>
      <c r="O63" s="27" t="str">
        <f ca="1">IFERROR(INDIRECT("'"&amp;TEXT($D63,"mmm")&amp;YEAR($D63)&amp;"'!"&amp;VLOOKUP(MATCH(O$15,INDIRECT("'"&amp;TEXT($D63,"mmm")&amp;YEAR($D63)&amp;"'!$C$14:$L$14"),0),parametros!$B$15:$C$24,2,0)&amp;VLOOKUP($C$14,parametros!$B$6:$D$14,3,0)-1+MATCH($G$14,parametros!$E$6:$E$10,0)),"")</f>
        <v/>
      </c>
      <c r="P63" s="27" t="str">
        <f ca="1">IFERROR(INDIRECT("'"&amp;TEXT($D63,"mmm")&amp;YEAR($D63)&amp;"'!"&amp;VLOOKUP(MATCH(P$15,INDIRECT("'"&amp;TEXT($D63,"mmm")&amp;YEAR($D63)&amp;"'!$C$14:$L$14"),0),parametros!$B$15:$C$24,2,0)&amp;VLOOKUP($C$14,parametros!$B$6:$D$14,3,0)-1+MATCH($G$14,parametros!$E$6:$E$10,0)),"")</f>
        <v/>
      </c>
      <c r="Q63" s="27" t="str">
        <f ca="1">IFERROR(INDIRECT("'"&amp;TEXT($D63,"mmm")&amp;YEAR($D63)&amp;"'!"&amp;VLOOKUP(MATCH(Q$15,INDIRECT("'"&amp;TEXT($D63,"mmm")&amp;YEAR($D63)&amp;"'!$C$14:$L$14"),0),parametros!$B$15:$C$24,2,0)&amp;VLOOKUP($C$14,parametros!$B$6:$D$14,3,0)-1+MATCH($G$14,parametros!$E$6:$E$10,0)),"")</f>
        <v/>
      </c>
      <c r="R63" s="27" t="str">
        <f ca="1">IFERROR(INDIRECT("'"&amp;TEXT($D63,"mmm")&amp;YEAR($D63)&amp;"'!"&amp;VLOOKUP(MATCH(R$15,INDIRECT("'"&amp;TEXT($D63,"mmm")&amp;YEAR($D63)&amp;"'!$C$14:$L$14"),0),parametros!$B$15:$C$24,2,0)&amp;VLOOKUP($C$14,parametros!$B$6:$D$14,3,0)-1+MATCH($G$14,parametros!$E$6:$E$10,0)),"")</f>
        <v/>
      </c>
      <c r="S63" s="27" t="str">
        <f ca="1">IFERROR(INDIRECT("'"&amp;TEXT($D63,"mmm")&amp;YEAR($D63)&amp;"'!"&amp;VLOOKUP(MATCH(S$15,INDIRECT("'"&amp;TEXT($D63,"mmm")&amp;YEAR($D63)&amp;"'!$C$14:$L$14"),0),parametros!$B$15:$C$24,2,0)&amp;VLOOKUP($C$14,parametros!$B$6:$D$14,3,0)-1+MATCH($G$14,parametros!$E$6:$E$10,0)),"")</f>
        <v/>
      </c>
      <c r="T63" s="27" t="str">
        <f ca="1">IFERROR(INDIRECT("'"&amp;TEXT($D63,"mmm")&amp;YEAR($D63)&amp;"'!"&amp;VLOOKUP(MATCH(T$15,INDIRECT("'"&amp;TEXT($D63,"mmm")&amp;YEAR($D63)&amp;"'!$C$14:$L$14"),0),parametros!$B$15:$C$24,2,0)&amp;VLOOKUP($C$14,parametros!$B$6:$D$14,3,0)-1+MATCH($G$14,parametros!$E$6:$E$10,0)),"")</f>
        <v/>
      </c>
    </row>
    <row r="64" spans="4:20" ht="15.75" thickBot="1" x14ac:dyDescent="0.3">
      <c r="D64" s="25">
        <f t="shared" si="12"/>
        <v>47635</v>
      </c>
      <c r="E64" s="26" t="str">
        <f ca="1">IFERROR(INDIRECT("'"&amp;TEXT($D64,"mmm")&amp;YEAR($D64)&amp;"'!"&amp;VLOOKUP(MATCH(E$15,INDIRECT("'"&amp;TEXT($D64,"mmm")&amp;YEAR($D64)&amp;"'!$C$14:$L$14"),0),parametros!$B$15:$C$24,2,0)&amp;VLOOKUP($C$14,parametros!$B$6:$D$14,3,0)-1+MATCH($G$14,parametros!$E$6:$E$10,0)),"")</f>
        <v/>
      </c>
      <c r="F64" s="27" t="str">
        <f ca="1">IFERROR(INDIRECT("'"&amp;TEXT($D64,"mmm")&amp;YEAR($D64)&amp;"'!"&amp;VLOOKUP(MATCH(F$15,INDIRECT("'"&amp;TEXT($D64,"mmm")&amp;YEAR($D64)&amp;"'!$C$14:$L$14"),0),parametros!$B$15:$C$24,2,0)&amp;VLOOKUP($C$14,parametros!$B$6:$D$14,3,0)-1+MATCH($G$14,parametros!$E$6:$E$10,0)),"")</f>
        <v/>
      </c>
      <c r="G64" s="27" t="str">
        <f ca="1">IFERROR(INDIRECT("'"&amp;TEXT($D64,"mmm")&amp;YEAR($D64)&amp;"'!"&amp;VLOOKUP(MATCH(G$15,INDIRECT("'"&amp;TEXT($D64,"mmm")&amp;YEAR($D64)&amp;"'!$C$14:$L$14"),0),parametros!$B$15:$C$24,2,0)&amp;VLOOKUP($C$14,parametros!$B$6:$D$14,3,0)-1+MATCH($G$14,parametros!$E$6:$E$10,0)),"")</f>
        <v/>
      </c>
      <c r="H64" s="27" t="str">
        <f ca="1">IFERROR(INDIRECT("'"&amp;TEXT($D64,"mmm")&amp;YEAR($D64)&amp;"'!"&amp;VLOOKUP(MATCH(H$15,INDIRECT("'"&amp;TEXT($D64,"mmm")&amp;YEAR($D64)&amp;"'!$C$14:$L$14"),0),parametros!$B$15:$C$24,2,0)&amp;VLOOKUP($C$14,parametros!$B$6:$D$14,3,0)-1+MATCH($G$14,parametros!$E$6:$E$10,0)),"")</f>
        <v/>
      </c>
      <c r="I64" s="27" t="str">
        <f ca="1">IFERROR(INDIRECT("'"&amp;TEXT($D64,"mmm")&amp;YEAR($D64)&amp;"'!"&amp;VLOOKUP(MATCH(I$15,INDIRECT("'"&amp;TEXT($D64,"mmm")&amp;YEAR($D64)&amp;"'!$C$14:$L$14"),0),parametros!$B$15:$C$24,2,0)&amp;VLOOKUP($C$14,parametros!$B$6:$D$14,3,0)-1+MATCH($G$14,parametros!$E$6:$E$10,0)),"")</f>
        <v/>
      </c>
      <c r="J64" s="27" t="str">
        <f ca="1">IFERROR(INDIRECT("'"&amp;TEXT($D64,"mmm")&amp;YEAR($D64)&amp;"'!"&amp;VLOOKUP(MATCH(J$15,INDIRECT("'"&amp;TEXT($D64,"mmm")&amp;YEAR($D64)&amp;"'!$C$14:$L$14"),0),parametros!$B$15:$C$24,2,0)&amp;VLOOKUP($C$14,parametros!$B$6:$D$14,3,0)-1+MATCH($G$14,parametros!$E$6:$E$10,0)),"")</f>
        <v/>
      </c>
      <c r="K64" s="27" t="str">
        <f ca="1">IFERROR(INDIRECT("'"&amp;TEXT($D64,"mmm")&amp;YEAR($D64)&amp;"'!"&amp;VLOOKUP(MATCH(K$15,INDIRECT("'"&amp;TEXT($D64,"mmm")&amp;YEAR($D64)&amp;"'!$C$14:$L$14"),0),parametros!$B$15:$C$24,2,0)&amp;VLOOKUP($C$14,parametros!$B$6:$D$14,3,0)-1+MATCH($G$14,parametros!$E$6:$E$10,0)),"")</f>
        <v/>
      </c>
      <c r="L64" s="27" t="str">
        <f ca="1">IFERROR(INDIRECT("'"&amp;TEXT($D64,"mmm")&amp;YEAR($D64)&amp;"'!"&amp;VLOOKUP(MATCH(L$15,INDIRECT("'"&amp;TEXT($D64,"mmm")&amp;YEAR($D64)&amp;"'!$C$14:$L$14"),0),parametros!$B$15:$C$24,2,0)&amp;VLOOKUP($C$14,parametros!$B$6:$D$14,3,0)-1+MATCH($G$14,parametros!$E$6:$E$10,0)),"")</f>
        <v/>
      </c>
      <c r="M64" s="27" t="str">
        <f ca="1">IFERROR(INDIRECT("'"&amp;TEXT($D64,"mmm")&amp;YEAR($D64)&amp;"'!"&amp;VLOOKUP(MATCH(M$15,INDIRECT("'"&amp;TEXT($D64,"mmm")&amp;YEAR($D64)&amp;"'!$C$14:$L$14"),0),parametros!$B$15:$C$24,2,0)&amp;VLOOKUP($C$14,parametros!$B$6:$D$14,3,0)-1+MATCH($G$14,parametros!$E$6:$E$10,0)),"")</f>
        <v/>
      </c>
      <c r="N64" s="27" t="str">
        <f ca="1">IFERROR(INDIRECT("'"&amp;TEXT($D64,"mmm")&amp;YEAR($D64)&amp;"'!"&amp;VLOOKUP(MATCH(N$15,INDIRECT("'"&amp;TEXT($D64,"mmm")&amp;YEAR($D64)&amp;"'!$C$14:$L$14"),0),parametros!$B$15:$C$24,2,0)&amp;VLOOKUP($C$14,parametros!$B$6:$D$14,3,0)-1+MATCH($G$14,parametros!$E$6:$E$10,0)),"")</f>
        <v/>
      </c>
      <c r="O64" s="27" t="str">
        <f ca="1">IFERROR(INDIRECT("'"&amp;TEXT($D64,"mmm")&amp;YEAR($D64)&amp;"'!"&amp;VLOOKUP(MATCH(O$15,INDIRECT("'"&amp;TEXT($D64,"mmm")&amp;YEAR($D64)&amp;"'!$C$14:$L$14"),0),parametros!$B$15:$C$24,2,0)&amp;VLOOKUP($C$14,parametros!$B$6:$D$14,3,0)-1+MATCH($G$14,parametros!$E$6:$E$10,0)),"")</f>
        <v/>
      </c>
      <c r="P64" s="27" t="str">
        <f ca="1">IFERROR(INDIRECT("'"&amp;TEXT($D64,"mmm")&amp;YEAR($D64)&amp;"'!"&amp;VLOOKUP(MATCH(P$15,INDIRECT("'"&amp;TEXT($D64,"mmm")&amp;YEAR($D64)&amp;"'!$C$14:$L$14"),0),parametros!$B$15:$C$24,2,0)&amp;VLOOKUP($C$14,parametros!$B$6:$D$14,3,0)-1+MATCH($G$14,parametros!$E$6:$E$10,0)),"")</f>
        <v/>
      </c>
      <c r="Q64" s="27" t="str">
        <f ca="1">IFERROR(INDIRECT("'"&amp;TEXT($D64,"mmm")&amp;YEAR($D64)&amp;"'!"&amp;VLOOKUP(MATCH(Q$15,INDIRECT("'"&amp;TEXT($D64,"mmm")&amp;YEAR($D64)&amp;"'!$C$14:$L$14"),0),parametros!$B$15:$C$24,2,0)&amp;VLOOKUP($C$14,parametros!$B$6:$D$14,3,0)-1+MATCH($G$14,parametros!$E$6:$E$10,0)),"")</f>
        <v/>
      </c>
      <c r="R64" s="27" t="str">
        <f ca="1">IFERROR(INDIRECT("'"&amp;TEXT($D64,"mmm")&amp;YEAR($D64)&amp;"'!"&amp;VLOOKUP(MATCH(R$15,INDIRECT("'"&amp;TEXT($D64,"mmm")&amp;YEAR($D64)&amp;"'!$C$14:$L$14"),0),parametros!$B$15:$C$24,2,0)&amp;VLOOKUP($C$14,parametros!$B$6:$D$14,3,0)-1+MATCH($G$14,parametros!$E$6:$E$10,0)),"")</f>
        <v/>
      </c>
      <c r="S64" s="27" t="str">
        <f ca="1">IFERROR(INDIRECT("'"&amp;TEXT($D64,"mmm")&amp;YEAR($D64)&amp;"'!"&amp;VLOOKUP(MATCH(S$15,INDIRECT("'"&amp;TEXT($D64,"mmm")&amp;YEAR($D64)&amp;"'!$C$14:$L$14"),0),parametros!$B$15:$C$24,2,0)&amp;VLOOKUP($C$14,parametros!$B$6:$D$14,3,0)-1+MATCH($G$14,parametros!$E$6:$E$10,0)),"")</f>
        <v/>
      </c>
      <c r="T64" s="27" t="str">
        <f ca="1">IFERROR(INDIRECT("'"&amp;TEXT($D64,"mmm")&amp;YEAR($D64)&amp;"'!"&amp;VLOOKUP(MATCH(T$15,INDIRECT("'"&amp;TEXT($D64,"mmm")&amp;YEAR($D64)&amp;"'!$C$14:$L$14"),0),parametros!$B$15:$C$24,2,0)&amp;VLOOKUP($C$14,parametros!$B$6:$D$14,3,0)-1+MATCH($G$14,parametros!$E$6:$E$10,0)),"")</f>
        <v/>
      </c>
    </row>
    <row r="65" spans="4:20" ht="15.75" thickBot="1" x14ac:dyDescent="0.3">
      <c r="D65" s="25">
        <f t="shared" si="12"/>
        <v>47665</v>
      </c>
      <c r="E65" s="26" t="str">
        <f ca="1">IFERROR(INDIRECT("'"&amp;TEXT($D65,"mmm")&amp;YEAR($D65)&amp;"'!"&amp;VLOOKUP(MATCH(E$15,INDIRECT("'"&amp;TEXT($D65,"mmm")&amp;YEAR($D65)&amp;"'!$C$14:$L$14"),0),parametros!$B$15:$C$24,2,0)&amp;VLOOKUP($C$14,parametros!$B$6:$D$14,3,0)-1+MATCH($G$14,parametros!$E$6:$E$10,0)),"")</f>
        <v/>
      </c>
      <c r="F65" s="27" t="str">
        <f ca="1">IFERROR(INDIRECT("'"&amp;TEXT($D65,"mmm")&amp;YEAR($D65)&amp;"'!"&amp;VLOOKUP(MATCH(F$15,INDIRECT("'"&amp;TEXT($D65,"mmm")&amp;YEAR($D65)&amp;"'!$C$14:$L$14"),0),parametros!$B$15:$C$24,2,0)&amp;VLOOKUP($C$14,parametros!$B$6:$D$14,3,0)-1+MATCH($G$14,parametros!$E$6:$E$10,0)),"")</f>
        <v/>
      </c>
      <c r="G65" s="27" t="str">
        <f ca="1">IFERROR(INDIRECT("'"&amp;TEXT($D65,"mmm")&amp;YEAR($D65)&amp;"'!"&amp;VLOOKUP(MATCH(G$15,INDIRECT("'"&amp;TEXT($D65,"mmm")&amp;YEAR($D65)&amp;"'!$C$14:$L$14"),0),parametros!$B$15:$C$24,2,0)&amp;VLOOKUP($C$14,parametros!$B$6:$D$14,3,0)-1+MATCH($G$14,parametros!$E$6:$E$10,0)),"")</f>
        <v/>
      </c>
      <c r="H65" s="27" t="str">
        <f ca="1">IFERROR(INDIRECT("'"&amp;TEXT($D65,"mmm")&amp;YEAR($D65)&amp;"'!"&amp;VLOOKUP(MATCH(H$15,INDIRECT("'"&amp;TEXT($D65,"mmm")&amp;YEAR($D65)&amp;"'!$C$14:$L$14"),0),parametros!$B$15:$C$24,2,0)&amp;VLOOKUP($C$14,parametros!$B$6:$D$14,3,0)-1+MATCH($G$14,parametros!$E$6:$E$10,0)),"")</f>
        <v/>
      </c>
      <c r="I65" s="27" t="str">
        <f ca="1">IFERROR(INDIRECT("'"&amp;TEXT($D65,"mmm")&amp;YEAR($D65)&amp;"'!"&amp;VLOOKUP(MATCH(I$15,INDIRECT("'"&amp;TEXT($D65,"mmm")&amp;YEAR($D65)&amp;"'!$C$14:$L$14"),0),parametros!$B$15:$C$24,2,0)&amp;VLOOKUP($C$14,parametros!$B$6:$D$14,3,0)-1+MATCH($G$14,parametros!$E$6:$E$10,0)),"")</f>
        <v/>
      </c>
      <c r="J65" s="27" t="str">
        <f ca="1">IFERROR(INDIRECT("'"&amp;TEXT($D65,"mmm")&amp;YEAR($D65)&amp;"'!"&amp;VLOOKUP(MATCH(J$15,INDIRECT("'"&amp;TEXT($D65,"mmm")&amp;YEAR($D65)&amp;"'!$C$14:$L$14"),0),parametros!$B$15:$C$24,2,0)&amp;VLOOKUP($C$14,parametros!$B$6:$D$14,3,0)-1+MATCH($G$14,parametros!$E$6:$E$10,0)),"")</f>
        <v/>
      </c>
      <c r="K65" s="27" t="str">
        <f ca="1">IFERROR(INDIRECT("'"&amp;TEXT($D65,"mmm")&amp;YEAR($D65)&amp;"'!"&amp;VLOOKUP(MATCH(K$15,INDIRECT("'"&amp;TEXT($D65,"mmm")&amp;YEAR($D65)&amp;"'!$C$14:$L$14"),0),parametros!$B$15:$C$24,2,0)&amp;VLOOKUP($C$14,parametros!$B$6:$D$14,3,0)-1+MATCH($G$14,parametros!$E$6:$E$10,0)),"")</f>
        <v/>
      </c>
      <c r="L65" s="27" t="str">
        <f ca="1">IFERROR(INDIRECT("'"&amp;TEXT($D65,"mmm")&amp;YEAR($D65)&amp;"'!"&amp;VLOOKUP(MATCH(L$15,INDIRECT("'"&amp;TEXT($D65,"mmm")&amp;YEAR($D65)&amp;"'!$C$14:$L$14"),0),parametros!$B$15:$C$24,2,0)&amp;VLOOKUP($C$14,parametros!$B$6:$D$14,3,0)-1+MATCH($G$14,parametros!$E$6:$E$10,0)),"")</f>
        <v/>
      </c>
      <c r="M65" s="27" t="str">
        <f ca="1">IFERROR(INDIRECT("'"&amp;TEXT($D65,"mmm")&amp;YEAR($D65)&amp;"'!"&amp;VLOOKUP(MATCH(M$15,INDIRECT("'"&amp;TEXT($D65,"mmm")&amp;YEAR($D65)&amp;"'!$C$14:$L$14"),0),parametros!$B$15:$C$24,2,0)&amp;VLOOKUP($C$14,parametros!$B$6:$D$14,3,0)-1+MATCH($G$14,parametros!$E$6:$E$10,0)),"")</f>
        <v/>
      </c>
      <c r="N65" s="27" t="str">
        <f ca="1">IFERROR(INDIRECT("'"&amp;TEXT($D65,"mmm")&amp;YEAR($D65)&amp;"'!"&amp;VLOOKUP(MATCH(N$15,INDIRECT("'"&amp;TEXT($D65,"mmm")&amp;YEAR($D65)&amp;"'!$C$14:$L$14"),0),parametros!$B$15:$C$24,2,0)&amp;VLOOKUP($C$14,parametros!$B$6:$D$14,3,0)-1+MATCH($G$14,parametros!$E$6:$E$10,0)),"")</f>
        <v/>
      </c>
      <c r="O65" s="27" t="str">
        <f ca="1">IFERROR(INDIRECT("'"&amp;TEXT($D65,"mmm")&amp;YEAR($D65)&amp;"'!"&amp;VLOOKUP(MATCH(O$15,INDIRECT("'"&amp;TEXT($D65,"mmm")&amp;YEAR($D65)&amp;"'!$C$14:$L$14"),0),parametros!$B$15:$C$24,2,0)&amp;VLOOKUP($C$14,parametros!$B$6:$D$14,3,0)-1+MATCH($G$14,parametros!$E$6:$E$10,0)),"")</f>
        <v/>
      </c>
      <c r="P65" s="27" t="str">
        <f ca="1">IFERROR(INDIRECT("'"&amp;TEXT($D65,"mmm")&amp;YEAR($D65)&amp;"'!"&amp;VLOOKUP(MATCH(P$15,INDIRECT("'"&amp;TEXT($D65,"mmm")&amp;YEAR($D65)&amp;"'!$C$14:$L$14"),0),parametros!$B$15:$C$24,2,0)&amp;VLOOKUP($C$14,parametros!$B$6:$D$14,3,0)-1+MATCH($G$14,parametros!$E$6:$E$10,0)),"")</f>
        <v/>
      </c>
      <c r="Q65" s="27" t="str">
        <f ca="1">IFERROR(INDIRECT("'"&amp;TEXT($D65,"mmm")&amp;YEAR($D65)&amp;"'!"&amp;VLOOKUP(MATCH(Q$15,INDIRECT("'"&amp;TEXT($D65,"mmm")&amp;YEAR($D65)&amp;"'!$C$14:$L$14"),0),parametros!$B$15:$C$24,2,0)&amp;VLOOKUP($C$14,parametros!$B$6:$D$14,3,0)-1+MATCH($G$14,parametros!$E$6:$E$10,0)),"")</f>
        <v/>
      </c>
      <c r="R65" s="27" t="str">
        <f ca="1">IFERROR(INDIRECT("'"&amp;TEXT($D65,"mmm")&amp;YEAR($D65)&amp;"'!"&amp;VLOOKUP(MATCH(R$15,INDIRECT("'"&amp;TEXT($D65,"mmm")&amp;YEAR($D65)&amp;"'!$C$14:$L$14"),0),parametros!$B$15:$C$24,2,0)&amp;VLOOKUP($C$14,parametros!$B$6:$D$14,3,0)-1+MATCH($G$14,parametros!$E$6:$E$10,0)),"")</f>
        <v/>
      </c>
      <c r="S65" s="27" t="str">
        <f ca="1">IFERROR(INDIRECT("'"&amp;TEXT($D65,"mmm")&amp;YEAR($D65)&amp;"'!"&amp;VLOOKUP(MATCH(S$15,INDIRECT("'"&amp;TEXT($D65,"mmm")&amp;YEAR($D65)&amp;"'!$C$14:$L$14"),0),parametros!$B$15:$C$24,2,0)&amp;VLOOKUP($C$14,parametros!$B$6:$D$14,3,0)-1+MATCH($G$14,parametros!$E$6:$E$10,0)),"")</f>
        <v/>
      </c>
      <c r="T65" s="27" t="str">
        <f ca="1">IFERROR(INDIRECT("'"&amp;TEXT($D65,"mmm")&amp;YEAR($D65)&amp;"'!"&amp;VLOOKUP(MATCH(T$15,INDIRECT("'"&amp;TEXT($D65,"mmm")&amp;YEAR($D65)&amp;"'!$C$14:$L$14"),0),parametros!$B$15:$C$24,2,0)&amp;VLOOKUP($C$14,parametros!$B$6:$D$14,3,0)-1+MATCH($G$14,parametros!$E$6:$E$10,0)),"")</f>
        <v/>
      </c>
    </row>
    <row r="66" spans="4:20" ht="15.75" thickBot="1" x14ac:dyDescent="0.3">
      <c r="D66" s="25">
        <f t="shared" si="12"/>
        <v>47696</v>
      </c>
      <c r="E66" s="26" t="str">
        <f ca="1">IFERROR(INDIRECT("'"&amp;TEXT($D66,"mmm")&amp;YEAR($D66)&amp;"'!"&amp;VLOOKUP(MATCH(E$15,INDIRECT("'"&amp;TEXT($D66,"mmm")&amp;YEAR($D66)&amp;"'!$C$14:$L$14"),0),parametros!$B$15:$C$24,2,0)&amp;VLOOKUP($C$14,parametros!$B$6:$D$14,3,0)-1+MATCH($G$14,parametros!$E$6:$E$10,0)),"")</f>
        <v/>
      </c>
      <c r="F66" s="27" t="str">
        <f ca="1">IFERROR(INDIRECT("'"&amp;TEXT($D66,"mmm")&amp;YEAR($D66)&amp;"'!"&amp;VLOOKUP(MATCH(F$15,INDIRECT("'"&amp;TEXT($D66,"mmm")&amp;YEAR($D66)&amp;"'!$C$14:$L$14"),0),parametros!$B$15:$C$24,2,0)&amp;VLOOKUP($C$14,parametros!$B$6:$D$14,3,0)-1+MATCH($G$14,parametros!$E$6:$E$10,0)),"")</f>
        <v/>
      </c>
      <c r="G66" s="27" t="str">
        <f ca="1">IFERROR(INDIRECT("'"&amp;TEXT($D66,"mmm")&amp;YEAR($D66)&amp;"'!"&amp;VLOOKUP(MATCH(G$15,INDIRECT("'"&amp;TEXT($D66,"mmm")&amp;YEAR($D66)&amp;"'!$C$14:$L$14"),0),parametros!$B$15:$C$24,2,0)&amp;VLOOKUP($C$14,parametros!$B$6:$D$14,3,0)-1+MATCH($G$14,parametros!$E$6:$E$10,0)),"")</f>
        <v/>
      </c>
      <c r="H66" s="27" t="str">
        <f ca="1">IFERROR(INDIRECT("'"&amp;TEXT($D66,"mmm")&amp;YEAR($D66)&amp;"'!"&amp;VLOOKUP(MATCH(H$15,INDIRECT("'"&amp;TEXT($D66,"mmm")&amp;YEAR($D66)&amp;"'!$C$14:$L$14"),0),parametros!$B$15:$C$24,2,0)&amp;VLOOKUP($C$14,parametros!$B$6:$D$14,3,0)-1+MATCH($G$14,parametros!$E$6:$E$10,0)),"")</f>
        <v/>
      </c>
      <c r="I66" s="27" t="str">
        <f ca="1">IFERROR(INDIRECT("'"&amp;TEXT($D66,"mmm")&amp;YEAR($D66)&amp;"'!"&amp;VLOOKUP(MATCH(I$15,INDIRECT("'"&amp;TEXT($D66,"mmm")&amp;YEAR($D66)&amp;"'!$C$14:$L$14"),0),parametros!$B$15:$C$24,2,0)&amp;VLOOKUP($C$14,parametros!$B$6:$D$14,3,0)-1+MATCH($G$14,parametros!$E$6:$E$10,0)),"")</f>
        <v/>
      </c>
      <c r="J66" s="27" t="str">
        <f ca="1">IFERROR(INDIRECT("'"&amp;TEXT($D66,"mmm")&amp;YEAR($D66)&amp;"'!"&amp;VLOOKUP(MATCH(J$15,INDIRECT("'"&amp;TEXT($D66,"mmm")&amp;YEAR($D66)&amp;"'!$C$14:$L$14"),0),parametros!$B$15:$C$24,2,0)&amp;VLOOKUP($C$14,parametros!$B$6:$D$14,3,0)-1+MATCH($G$14,parametros!$E$6:$E$10,0)),"")</f>
        <v/>
      </c>
      <c r="K66" s="27" t="str">
        <f ca="1">IFERROR(INDIRECT("'"&amp;TEXT($D66,"mmm")&amp;YEAR($D66)&amp;"'!"&amp;VLOOKUP(MATCH(K$15,INDIRECT("'"&amp;TEXT($D66,"mmm")&amp;YEAR($D66)&amp;"'!$C$14:$L$14"),0),parametros!$B$15:$C$24,2,0)&amp;VLOOKUP($C$14,parametros!$B$6:$D$14,3,0)-1+MATCH($G$14,parametros!$E$6:$E$10,0)),"")</f>
        <v/>
      </c>
      <c r="L66" s="27" t="str">
        <f ca="1">IFERROR(INDIRECT("'"&amp;TEXT($D66,"mmm")&amp;YEAR($D66)&amp;"'!"&amp;VLOOKUP(MATCH(L$15,INDIRECT("'"&amp;TEXT($D66,"mmm")&amp;YEAR($D66)&amp;"'!$C$14:$L$14"),0),parametros!$B$15:$C$24,2,0)&amp;VLOOKUP($C$14,parametros!$B$6:$D$14,3,0)-1+MATCH($G$14,parametros!$E$6:$E$10,0)),"")</f>
        <v/>
      </c>
      <c r="M66" s="27" t="str">
        <f ca="1">IFERROR(INDIRECT("'"&amp;TEXT($D66,"mmm")&amp;YEAR($D66)&amp;"'!"&amp;VLOOKUP(MATCH(M$15,INDIRECT("'"&amp;TEXT($D66,"mmm")&amp;YEAR($D66)&amp;"'!$C$14:$L$14"),0),parametros!$B$15:$C$24,2,0)&amp;VLOOKUP($C$14,parametros!$B$6:$D$14,3,0)-1+MATCH($G$14,parametros!$E$6:$E$10,0)),"")</f>
        <v/>
      </c>
      <c r="N66" s="27" t="str">
        <f ca="1">IFERROR(INDIRECT("'"&amp;TEXT($D66,"mmm")&amp;YEAR($D66)&amp;"'!"&amp;VLOOKUP(MATCH(N$15,INDIRECT("'"&amp;TEXT($D66,"mmm")&amp;YEAR($D66)&amp;"'!$C$14:$L$14"),0),parametros!$B$15:$C$24,2,0)&amp;VLOOKUP($C$14,parametros!$B$6:$D$14,3,0)-1+MATCH($G$14,parametros!$E$6:$E$10,0)),"")</f>
        <v/>
      </c>
      <c r="O66" s="27" t="str">
        <f ca="1">IFERROR(INDIRECT("'"&amp;TEXT($D66,"mmm")&amp;YEAR($D66)&amp;"'!"&amp;VLOOKUP(MATCH(O$15,INDIRECT("'"&amp;TEXT($D66,"mmm")&amp;YEAR($D66)&amp;"'!$C$14:$L$14"),0),parametros!$B$15:$C$24,2,0)&amp;VLOOKUP($C$14,parametros!$B$6:$D$14,3,0)-1+MATCH($G$14,parametros!$E$6:$E$10,0)),"")</f>
        <v/>
      </c>
      <c r="P66" s="27" t="str">
        <f ca="1">IFERROR(INDIRECT("'"&amp;TEXT($D66,"mmm")&amp;YEAR($D66)&amp;"'!"&amp;VLOOKUP(MATCH(P$15,INDIRECT("'"&amp;TEXT($D66,"mmm")&amp;YEAR($D66)&amp;"'!$C$14:$L$14"),0),parametros!$B$15:$C$24,2,0)&amp;VLOOKUP($C$14,parametros!$B$6:$D$14,3,0)-1+MATCH($G$14,parametros!$E$6:$E$10,0)),"")</f>
        <v/>
      </c>
      <c r="Q66" s="27" t="str">
        <f ca="1">IFERROR(INDIRECT("'"&amp;TEXT($D66,"mmm")&amp;YEAR($D66)&amp;"'!"&amp;VLOOKUP(MATCH(Q$15,INDIRECT("'"&amp;TEXT($D66,"mmm")&amp;YEAR($D66)&amp;"'!$C$14:$L$14"),0),parametros!$B$15:$C$24,2,0)&amp;VLOOKUP($C$14,parametros!$B$6:$D$14,3,0)-1+MATCH($G$14,parametros!$E$6:$E$10,0)),"")</f>
        <v/>
      </c>
      <c r="R66" s="27" t="str">
        <f ca="1">IFERROR(INDIRECT("'"&amp;TEXT($D66,"mmm")&amp;YEAR($D66)&amp;"'!"&amp;VLOOKUP(MATCH(R$15,INDIRECT("'"&amp;TEXT($D66,"mmm")&amp;YEAR($D66)&amp;"'!$C$14:$L$14"),0),parametros!$B$15:$C$24,2,0)&amp;VLOOKUP($C$14,parametros!$B$6:$D$14,3,0)-1+MATCH($G$14,parametros!$E$6:$E$10,0)),"")</f>
        <v/>
      </c>
      <c r="S66" s="27" t="str">
        <f ca="1">IFERROR(INDIRECT("'"&amp;TEXT($D66,"mmm")&amp;YEAR($D66)&amp;"'!"&amp;VLOOKUP(MATCH(S$15,INDIRECT("'"&amp;TEXT($D66,"mmm")&amp;YEAR($D66)&amp;"'!$C$14:$L$14"),0),parametros!$B$15:$C$24,2,0)&amp;VLOOKUP($C$14,parametros!$B$6:$D$14,3,0)-1+MATCH($G$14,parametros!$E$6:$E$10,0)),"")</f>
        <v/>
      </c>
      <c r="T66" s="27" t="str">
        <f ca="1">IFERROR(INDIRECT("'"&amp;TEXT($D66,"mmm")&amp;YEAR($D66)&amp;"'!"&amp;VLOOKUP(MATCH(T$15,INDIRECT("'"&amp;TEXT($D66,"mmm")&amp;YEAR($D66)&amp;"'!$C$14:$L$14"),0),parametros!$B$15:$C$24,2,0)&amp;VLOOKUP($C$14,parametros!$B$6:$D$14,3,0)-1+MATCH($G$14,parametros!$E$6:$E$10,0)),"")</f>
        <v/>
      </c>
    </row>
    <row r="67" spans="4:20" ht="15.75" thickBot="1" x14ac:dyDescent="0.3">
      <c r="D67" s="25">
        <f t="shared" si="12"/>
        <v>47727</v>
      </c>
      <c r="E67" s="26" t="str">
        <f ca="1">IFERROR(INDIRECT("'"&amp;TEXT($D67,"mmm")&amp;YEAR($D67)&amp;"'!"&amp;VLOOKUP(MATCH(E$15,INDIRECT("'"&amp;TEXT($D67,"mmm")&amp;YEAR($D67)&amp;"'!$C$14:$L$14"),0),parametros!$B$15:$C$24,2,0)&amp;VLOOKUP($C$14,parametros!$B$6:$D$14,3,0)-1+MATCH($G$14,parametros!$E$6:$E$10,0)),"")</f>
        <v/>
      </c>
      <c r="F67" s="27" t="str">
        <f ca="1">IFERROR(INDIRECT("'"&amp;TEXT($D67,"mmm")&amp;YEAR($D67)&amp;"'!"&amp;VLOOKUP(MATCH(F$15,INDIRECT("'"&amp;TEXT($D67,"mmm")&amp;YEAR($D67)&amp;"'!$C$14:$L$14"),0),parametros!$B$15:$C$24,2,0)&amp;VLOOKUP($C$14,parametros!$B$6:$D$14,3,0)-1+MATCH($G$14,parametros!$E$6:$E$10,0)),"")</f>
        <v/>
      </c>
      <c r="G67" s="27" t="str">
        <f ca="1">IFERROR(INDIRECT("'"&amp;TEXT($D67,"mmm")&amp;YEAR($D67)&amp;"'!"&amp;VLOOKUP(MATCH(G$15,INDIRECT("'"&amp;TEXT($D67,"mmm")&amp;YEAR($D67)&amp;"'!$C$14:$L$14"),0),parametros!$B$15:$C$24,2,0)&amp;VLOOKUP($C$14,parametros!$B$6:$D$14,3,0)-1+MATCH($G$14,parametros!$E$6:$E$10,0)),"")</f>
        <v/>
      </c>
      <c r="H67" s="27" t="str">
        <f ca="1">IFERROR(INDIRECT("'"&amp;TEXT($D67,"mmm")&amp;YEAR($D67)&amp;"'!"&amp;VLOOKUP(MATCH(H$15,INDIRECT("'"&amp;TEXT($D67,"mmm")&amp;YEAR($D67)&amp;"'!$C$14:$L$14"),0),parametros!$B$15:$C$24,2,0)&amp;VLOOKUP($C$14,parametros!$B$6:$D$14,3,0)-1+MATCH($G$14,parametros!$E$6:$E$10,0)),"")</f>
        <v/>
      </c>
      <c r="I67" s="27" t="str">
        <f ca="1">IFERROR(INDIRECT("'"&amp;TEXT($D67,"mmm")&amp;YEAR($D67)&amp;"'!"&amp;VLOOKUP(MATCH(I$15,INDIRECT("'"&amp;TEXT($D67,"mmm")&amp;YEAR($D67)&amp;"'!$C$14:$L$14"),0),parametros!$B$15:$C$24,2,0)&amp;VLOOKUP($C$14,parametros!$B$6:$D$14,3,0)-1+MATCH($G$14,parametros!$E$6:$E$10,0)),"")</f>
        <v/>
      </c>
      <c r="J67" s="27" t="str">
        <f ca="1">IFERROR(INDIRECT("'"&amp;TEXT($D67,"mmm")&amp;YEAR($D67)&amp;"'!"&amp;VLOOKUP(MATCH(J$15,INDIRECT("'"&amp;TEXT($D67,"mmm")&amp;YEAR($D67)&amp;"'!$C$14:$L$14"),0),parametros!$B$15:$C$24,2,0)&amp;VLOOKUP($C$14,parametros!$B$6:$D$14,3,0)-1+MATCH($G$14,parametros!$E$6:$E$10,0)),"")</f>
        <v/>
      </c>
      <c r="K67" s="27" t="str">
        <f ca="1">IFERROR(INDIRECT("'"&amp;TEXT($D67,"mmm")&amp;YEAR($D67)&amp;"'!"&amp;VLOOKUP(MATCH(K$15,INDIRECT("'"&amp;TEXT($D67,"mmm")&amp;YEAR($D67)&amp;"'!$C$14:$L$14"),0),parametros!$B$15:$C$24,2,0)&amp;VLOOKUP($C$14,parametros!$B$6:$D$14,3,0)-1+MATCH($G$14,parametros!$E$6:$E$10,0)),"")</f>
        <v/>
      </c>
      <c r="L67" s="27" t="str">
        <f ca="1">IFERROR(INDIRECT("'"&amp;TEXT($D67,"mmm")&amp;YEAR($D67)&amp;"'!"&amp;VLOOKUP(MATCH(L$15,INDIRECT("'"&amp;TEXT($D67,"mmm")&amp;YEAR($D67)&amp;"'!$C$14:$L$14"),0),parametros!$B$15:$C$24,2,0)&amp;VLOOKUP($C$14,parametros!$B$6:$D$14,3,0)-1+MATCH($G$14,parametros!$E$6:$E$10,0)),"")</f>
        <v/>
      </c>
      <c r="M67" s="27" t="str">
        <f ca="1">IFERROR(INDIRECT("'"&amp;TEXT($D67,"mmm")&amp;YEAR($D67)&amp;"'!"&amp;VLOOKUP(MATCH(M$15,INDIRECT("'"&amp;TEXT($D67,"mmm")&amp;YEAR($D67)&amp;"'!$C$14:$L$14"),0),parametros!$B$15:$C$24,2,0)&amp;VLOOKUP($C$14,parametros!$B$6:$D$14,3,0)-1+MATCH($G$14,parametros!$E$6:$E$10,0)),"")</f>
        <v/>
      </c>
      <c r="N67" s="27" t="str">
        <f ca="1">IFERROR(INDIRECT("'"&amp;TEXT($D67,"mmm")&amp;YEAR($D67)&amp;"'!"&amp;VLOOKUP(MATCH(N$15,INDIRECT("'"&amp;TEXT($D67,"mmm")&amp;YEAR($D67)&amp;"'!$C$14:$L$14"),0),parametros!$B$15:$C$24,2,0)&amp;VLOOKUP($C$14,parametros!$B$6:$D$14,3,0)-1+MATCH($G$14,parametros!$E$6:$E$10,0)),"")</f>
        <v/>
      </c>
      <c r="O67" s="27" t="str">
        <f ca="1">IFERROR(INDIRECT("'"&amp;TEXT($D67,"mmm")&amp;YEAR($D67)&amp;"'!"&amp;VLOOKUP(MATCH(O$15,INDIRECT("'"&amp;TEXT($D67,"mmm")&amp;YEAR($D67)&amp;"'!$C$14:$L$14"),0),parametros!$B$15:$C$24,2,0)&amp;VLOOKUP($C$14,parametros!$B$6:$D$14,3,0)-1+MATCH($G$14,parametros!$E$6:$E$10,0)),"")</f>
        <v/>
      </c>
      <c r="P67" s="27" t="str">
        <f ca="1">IFERROR(INDIRECT("'"&amp;TEXT($D67,"mmm")&amp;YEAR($D67)&amp;"'!"&amp;VLOOKUP(MATCH(P$15,INDIRECT("'"&amp;TEXT($D67,"mmm")&amp;YEAR($D67)&amp;"'!$C$14:$L$14"),0),parametros!$B$15:$C$24,2,0)&amp;VLOOKUP($C$14,parametros!$B$6:$D$14,3,0)-1+MATCH($G$14,parametros!$E$6:$E$10,0)),"")</f>
        <v/>
      </c>
      <c r="Q67" s="27" t="str">
        <f ca="1">IFERROR(INDIRECT("'"&amp;TEXT($D67,"mmm")&amp;YEAR($D67)&amp;"'!"&amp;VLOOKUP(MATCH(Q$15,INDIRECT("'"&amp;TEXT($D67,"mmm")&amp;YEAR($D67)&amp;"'!$C$14:$L$14"),0),parametros!$B$15:$C$24,2,0)&amp;VLOOKUP($C$14,parametros!$B$6:$D$14,3,0)-1+MATCH($G$14,parametros!$E$6:$E$10,0)),"")</f>
        <v/>
      </c>
      <c r="R67" s="27" t="str">
        <f ca="1">IFERROR(INDIRECT("'"&amp;TEXT($D67,"mmm")&amp;YEAR($D67)&amp;"'!"&amp;VLOOKUP(MATCH(R$15,INDIRECT("'"&amp;TEXT($D67,"mmm")&amp;YEAR($D67)&amp;"'!$C$14:$L$14"),0),parametros!$B$15:$C$24,2,0)&amp;VLOOKUP($C$14,parametros!$B$6:$D$14,3,0)-1+MATCH($G$14,parametros!$E$6:$E$10,0)),"")</f>
        <v/>
      </c>
      <c r="S67" s="27" t="str">
        <f ca="1">IFERROR(INDIRECT("'"&amp;TEXT($D67,"mmm")&amp;YEAR($D67)&amp;"'!"&amp;VLOOKUP(MATCH(S$15,INDIRECT("'"&amp;TEXT($D67,"mmm")&amp;YEAR($D67)&amp;"'!$C$14:$L$14"),0),parametros!$B$15:$C$24,2,0)&amp;VLOOKUP($C$14,parametros!$B$6:$D$14,3,0)-1+MATCH($G$14,parametros!$E$6:$E$10,0)),"")</f>
        <v/>
      </c>
      <c r="T67" s="27" t="str">
        <f ca="1">IFERROR(INDIRECT("'"&amp;TEXT($D67,"mmm")&amp;YEAR($D67)&amp;"'!"&amp;VLOOKUP(MATCH(T$15,INDIRECT("'"&amp;TEXT($D67,"mmm")&amp;YEAR($D67)&amp;"'!$C$14:$L$14"),0),parametros!$B$15:$C$24,2,0)&amp;VLOOKUP($C$14,parametros!$B$6:$D$14,3,0)-1+MATCH($G$14,parametros!$E$6:$E$10,0)),"")</f>
        <v/>
      </c>
    </row>
    <row r="68" spans="4:20" ht="15.75" thickBot="1" x14ac:dyDescent="0.3">
      <c r="D68" s="25">
        <f t="shared" si="12"/>
        <v>47757</v>
      </c>
      <c r="E68" s="26" t="str">
        <f ca="1">IFERROR(INDIRECT("'"&amp;TEXT($D68,"mmm")&amp;YEAR($D68)&amp;"'!"&amp;VLOOKUP(MATCH(E$15,INDIRECT("'"&amp;TEXT($D68,"mmm")&amp;YEAR($D68)&amp;"'!$C$14:$L$14"),0),parametros!$B$15:$C$24,2,0)&amp;VLOOKUP($C$14,parametros!$B$6:$D$14,3,0)-1+MATCH($G$14,parametros!$E$6:$E$10,0)),"")</f>
        <v/>
      </c>
      <c r="F68" s="27" t="str">
        <f ca="1">IFERROR(INDIRECT("'"&amp;TEXT($D68,"mmm")&amp;YEAR($D68)&amp;"'!"&amp;VLOOKUP(MATCH(F$15,INDIRECT("'"&amp;TEXT($D68,"mmm")&amp;YEAR($D68)&amp;"'!$C$14:$L$14"),0),parametros!$B$15:$C$24,2,0)&amp;VLOOKUP($C$14,parametros!$B$6:$D$14,3,0)-1+MATCH($G$14,parametros!$E$6:$E$10,0)),"")</f>
        <v/>
      </c>
      <c r="G68" s="27" t="str">
        <f ca="1">IFERROR(INDIRECT("'"&amp;TEXT($D68,"mmm")&amp;YEAR($D68)&amp;"'!"&amp;VLOOKUP(MATCH(G$15,INDIRECT("'"&amp;TEXT($D68,"mmm")&amp;YEAR($D68)&amp;"'!$C$14:$L$14"),0),parametros!$B$15:$C$24,2,0)&amp;VLOOKUP($C$14,parametros!$B$6:$D$14,3,0)-1+MATCH($G$14,parametros!$E$6:$E$10,0)),"")</f>
        <v/>
      </c>
      <c r="H68" s="27" t="str">
        <f ca="1">IFERROR(INDIRECT("'"&amp;TEXT($D68,"mmm")&amp;YEAR($D68)&amp;"'!"&amp;VLOOKUP(MATCH(H$15,INDIRECT("'"&amp;TEXT($D68,"mmm")&amp;YEAR($D68)&amp;"'!$C$14:$L$14"),0),parametros!$B$15:$C$24,2,0)&amp;VLOOKUP($C$14,parametros!$B$6:$D$14,3,0)-1+MATCH($G$14,parametros!$E$6:$E$10,0)),"")</f>
        <v/>
      </c>
      <c r="I68" s="27" t="str">
        <f ca="1">IFERROR(INDIRECT("'"&amp;TEXT($D68,"mmm")&amp;YEAR($D68)&amp;"'!"&amp;VLOOKUP(MATCH(I$15,INDIRECT("'"&amp;TEXT($D68,"mmm")&amp;YEAR($D68)&amp;"'!$C$14:$L$14"),0),parametros!$B$15:$C$24,2,0)&amp;VLOOKUP($C$14,parametros!$B$6:$D$14,3,0)-1+MATCH($G$14,parametros!$E$6:$E$10,0)),"")</f>
        <v/>
      </c>
      <c r="J68" s="27" t="str">
        <f ca="1">IFERROR(INDIRECT("'"&amp;TEXT($D68,"mmm")&amp;YEAR($D68)&amp;"'!"&amp;VLOOKUP(MATCH(J$15,INDIRECT("'"&amp;TEXT($D68,"mmm")&amp;YEAR($D68)&amp;"'!$C$14:$L$14"),0),parametros!$B$15:$C$24,2,0)&amp;VLOOKUP($C$14,parametros!$B$6:$D$14,3,0)-1+MATCH($G$14,parametros!$E$6:$E$10,0)),"")</f>
        <v/>
      </c>
      <c r="K68" s="27" t="str">
        <f ca="1">IFERROR(INDIRECT("'"&amp;TEXT($D68,"mmm")&amp;YEAR($D68)&amp;"'!"&amp;VLOOKUP(MATCH(K$15,INDIRECT("'"&amp;TEXT($D68,"mmm")&amp;YEAR($D68)&amp;"'!$C$14:$L$14"),0),parametros!$B$15:$C$24,2,0)&amp;VLOOKUP($C$14,parametros!$B$6:$D$14,3,0)-1+MATCH($G$14,parametros!$E$6:$E$10,0)),"")</f>
        <v/>
      </c>
      <c r="L68" s="27" t="str">
        <f ca="1">IFERROR(INDIRECT("'"&amp;TEXT($D68,"mmm")&amp;YEAR($D68)&amp;"'!"&amp;VLOOKUP(MATCH(L$15,INDIRECT("'"&amp;TEXT($D68,"mmm")&amp;YEAR($D68)&amp;"'!$C$14:$L$14"),0),parametros!$B$15:$C$24,2,0)&amp;VLOOKUP($C$14,parametros!$B$6:$D$14,3,0)-1+MATCH($G$14,parametros!$E$6:$E$10,0)),"")</f>
        <v/>
      </c>
      <c r="M68" s="27" t="str">
        <f ca="1">IFERROR(INDIRECT("'"&amp;TEXT($D68,"mmm")&amp;YEAR($D68)&amp;"'!"&amp;VLOOKUP(MATCH(M$15,INDIRECT("'"&amp;TEXT($D68,"mmm")&amp;YEAR($D68)&amp;"'!$C$14:$L$14"),0),parametros!$B$15:$C$24,2,0)&amp;VLOOKUP($C$14,parametros!$B$6:$D$14,3,0)-1+MATCH($G$14,parametros!$E$6:$E$10,0)),"")</f>
        <v/>
      </c>
      <c r="N68" s="27" t="str">
        <f ca="1">IFERROR(INDIRECT("'"&amp;TEXT($D68,"mmm")&amp;YEAR($D68)&amp;"'!"&amp;VLOOKUP(MATCH(N$15,INDIRECT("'"&amp;TEXT($D68,"mmm")&amp;YEAR($D68)&amp;"'!$C$14:$L$14"),0),parametros!$B$15:$C$24,2,0)&amp;VLOOKUP($C$14,parametros!$B$6:$D$14,3,0)-1+MATCH($G$14,parametros!$E$6:$E$10,0)),"")</f>
        <v/>
      </c>
      <c r="O68" s="27" t="str">
        <f ca="1">IFERROR(INDIRECT("'"&amp;TEXT($D68,"mmm")&amp;YEAR($D68)&amp;"'!"&amp;VLOOKUP(MATCH(O$15,INDIRECT("'"&amp;TEXT($D68,"mmm")&amp;YEAR($D68)&amp;"'!$C$14:$L$14"),0),parametros!$B$15:$C$24,2,0)&amp;VLOOKUP($C$14,parametros!$B$6:$D$14,3,0)-1+MATCH($G$14,parametros!$E$6:$E$10,0)),"")</f>
        <v/>
      </c>
      <c r="P68" s="27" t="str">
        <f ca="1">IFERROR(INDIRECT("'"&amp;TEXT($D68,"mmm")&amp;YEAR($D68)&amp;"'!"&amp;VLOOKUP(MATCH(P$15,INDIRECT("'"&amp;TEXT($D68,"mmm")&amp;YEAR($D68)&amp;"'!$C$14:$L$14"),0),parametros!$B$15:$C$24,2,0)&amp;VLOOKUP($C$14,parametros!$B$6:$D$14,3,0)-1+MATCH($G$14,parametros!$E$6:$E$10,0)),"")</f>
        <v/>
      </c>
      <c r="Q68" s="27" t="str">
        <f ca="1">IFERROR(INDIRECT("'"&amp;TEXT($D68,"mmm")&amp;YEAR($D68)&amp;"'!"&amp;VLOOKUP(MATCH(Q$15,INDIRECT("'"&amp;TEXT($D68,"mmm")&amp;YEAR($D68)&amp;"'!$C$14:$L$14"),0),parametros!$B$15:$C$24,2,0)&amp;VLOOKUP($C$14,parametros!$B$6:$D$14,3,0)-1+MATCH($G$14,parametros!$E$6:$E$10,0)),"")</f>
        <v/>
      </c>
      <c r="R68" s="27" t="str">
        <f ca="1">IFERROR(INDIRECT("'"&amp;TEXT($D68,"mmm")&amp;YEAR($D68)&amp;"'!"&amp;VLOOKUP(MATCH(R$15,INDIRECT("'"&amp;TEXT($D68,"mmm")&amp;YEAR($D68)&amp;"'!$C$14:$L$14"),0),parametros!$B$15:$C$24,2,0)&amp;VLOOKUP($C$14,parametros!$B$6:$D$14,3,0)-1+MATCH($G$14,parametros!$E$6:$E$10,0)),"")</f>
        <v/>
      </c>
      <c r="S68" s="27" t="str">
        <f ca="1">IFERROR(INDIRECT("'"&amp;TEXT($D68,"mmm")&amp;YEAR($D68)&amp;"'!"&amp;VLOOKUP(MATCH(S$15,INDIRECT("'"&amp;TEXT($D68,"mmm")&amp;YEAR($D68)&amp;"'!$C$14:$L$14"),0),parametros!$B$15:$C$24,2,0)&amp;VLOOKUP($C$14,parametros!$B$6:$D$14,3,0)-1+MATCH($G$14,parametros!$E$6:$E$10,0)),"")</f>
        <v/>
      </c>
      <c r="T68" s="27" t="str">
        <f ca="1">IFERROR(INDIRECT("'"&amp;TEXT($D68,"mmm")&amp;YEAR($D68)&amp;"'!"&amp;VLOOKUP(MATCH(T$15,INDIRECT("'"&amp;TEXT($D68,"mmm")&amp;YEAR($D68)&amp;"'!$C$14:$L$14"),0),parametros!$B$15:$C$24,2,0)&amp;VLOOKUP($C$14,parametros!$B$6:$D$14,3,0)-1+MATCH($G$14,parametros!$E$6:$E$10,0)),"")</f>
        <v/>
      </c>
    </row>
    <row r="69" spans="4:20" ht="15.75" thickBot="1" x14ac:dyDescent="0.3">
      <c r="D69" s="25">
        <f t="shared" si="12"/>
        <v>47788</v>
      </c>
      <c r="E69" s="26" t="str">
        <f ca="1">IFERROR(INDIRECT("'"&amp;TEXT($D69,"mmm")&amp;YEAR($D69)&amp;"'!"&amp;VLOOKUP(MATCH(E$15,INDIRECT("'"&amp;TEXT($D69,"mmm")&amp;YEAR($D69)&amp;"'!$C$14:$L$14"),0),parametros!$B$15:$C$24,2,0)&amp;VLOOKUP($C$14,parametros!$B$6:$D$14,3,0)-1+MATCH($G$14,parametros!$E$6:$E$10,0)),"")</f>
        <v/>
      </c>
      <c r="F69" s="27" t="str">
        <f ca="1">IFERROR(INDIRECT("'"&amp;TEXT($D69,"mmm")&amp;YEAR($D69)&amp;"'!"&amp;VLOOKUP(MATCH(F$15,INDIRECT("'"&amp;TEXT($D69,"mmm")&amp;YEAR($D69)&amp;"'!$C$14:$L$14"),0),parametros!$B$15:$C$24,2,0)&amp;VLOOKUP($C$14,parametros!$B$6:$D$14,3,0)-1+MATCH($G$14,parametros!$E$6:$E$10,0)),"")</f>
        <v/>
      </c>
      <c r="G69" s="27" t="str">
        <f ca="1">IFERROR(INDIRECT("'"&amp;TEXT($D69,"mmm")&amp;YEAR($D69)&amp;"'!"&amp;VLOOKUP(MATCH(G$15,INDIRECT("'"&amp;TEXT($D69,"mmm")&amp;YEAR($D69)&amp;"'!$C$14:$L$14"),0),parametros!$B$15:$C$24,2,0)&amp;VLOOKUP($C$14,parametros!$B$6:$D$14,3,0)-1+MATCH($G$14,parametros!$E$6:$E$10,0)),"")</f>
        <v/>
      </c>
      <c r="H69" s="27" t="str">
        <f ca="1">IFERROR(INDIRECT("'"&amp;TEXT($D69,"mmm")&amp;YEAR($D69)&amp;"'!"&amp;VLOOKUP(MATCH(H$15,INDIRECT("'"&amp;TEXT($D69,"mmm")&amp;YEAR($D69)&amp;"'!$C$14:$L$14"),0),parametros!$B$15:$C$24,2,0)&amp;VLOOKUP($C$14,parametros!$B$6:$D$14,3,0)-1+MATCH($G$14,parametros!$E$6:$E$10,0)),"")</f>
        <v/>
      </c>
      <c r="I69" s="27" t="str">
        <f ca="1">IFERROR(INDIRECT("'"&amp;TEXT($D69,"mmm")&amp;YEAR($D69)&amp;"'!"&amp;VLOOKUP(MATCH(I$15,INDIRECT("'"&amp;TEXT($D69,"mmm")&amp;YEAR($D69)&amp;"'!$C$14:$L$14"),0),parametros!$B$15:$C$24,2,0)&amp;VLOOKUP($C$14,parametros!$B$6:$D$14,3,0)-1+MATCH($G$14,parametros!$E$6:$E$10,0)),"")</f>
        <v/>
      </c>
      <c r="J69" s="27" t="str">
        <f ca="1">IFERROR(INDIRECT("'"&amp;TEXT($D69,"mmm")&amp;YEAR($D69)&amp;"'!"&amp;VLOOKUP(MATCH(J$15,INDIRECT("'"&amp;TEXT($D69,"mmm")&amp;YEAR($D69)&amp;"'!$C$14:$L$14"),0),parametros!$B$15:$C$24,2,0)&amp;VLOOKUP($C$14,parametros!$B$6:$D$14,3,0)-1+MATCH($G$14,parametros!$E$6:$E$10,0)),"")</f>
        <v/>
      </c>
      <c r="K69" s="27" t="str">
        <f ca="1">IFERROR(INDIRECT("'"&amp;TEXT($D69,"mmm")&amp;YEAR($D69)&amp;"'!"&amp;VLOOKUP(MATCH(K$15,INDIRECT("'"&amp;TEXT($D69,"mmm")&amp;YEAR($D69)&amp;"'!$C$14:$L$14"),0),parametros!$B$15:$C$24,2,0)&amp;VLOOKUP($C$14,parametros!$B$6:$D$14,3,0)-1+MATCH($G$14,parametros!$E$6:$E$10,0)),"")</f>
        <v/>
      </c>
      <c r="L69" s="27" t="str">
        <f ca="1">IFERROR(INDIRECT("'"&amp;TEXT($D69,"mmm")&amp;YEAR($D69)&amp;"'!"&amp;VLOOKUP(MATCH(L$15,INDIRECT("'"&amp;TEXT($D69,"mmm")&amp;YEAR($D69)&amp;"'!$C$14:$L$14"),0),parametros!$B$15:$C$24,2,0)&amp;VLOOKUP($C$14,parametros!$B$6:$D$14,3,0)-1+MATCH($G$14,parametros!$E$6:$E$10,0)),"")</f>
        <v/>
      </c>
      <c r="M69" s="27" t="str">
        <f ca="1">IFERROR(INDIRECT("'"&amp;TEXT($D69,"mmm")&amp;YEAR($D69)&amp;"'!"&amp;VLOOKUP(MATCH(M$15,INDIRECT("'"&amp;TEXT($D69,"mmm")&amp;YEAR($D69)&amp;"'!$C$14:$L$14"),0),parametros!$B$15:$C$24,2,0)&amp;VLOOKUP($C$14,parametros!$B$6:$D$14,3,0)-1+MATCH($G$14,parametros!$E$6:$E$10,0)),"")</f>
        <v/>
      </c>
      <c r="N69" s="27" t="str">
        <f ca="1">IFERROR(INDIRECT("'"&amp;TEXT($D69,"mmm")&amp;YEAR($D69)&amp;"'!"&amp;VLOOKUP(MATCH(N$15,INDIRECT("'"&amp;TEXT($D69,"mmm")&amp;YEAR($D69)&amp;"'!$C$14:$L$14"),0),parametros!$B$15:$C$24,2,0)&amp;VLOOKUP($C$14,parametros!$B$6:$D$14,3,0)-1+MATCH($G$14,parametros!$E$6:$E$10,0)),"")</f>
        <v/>
      </c>
      <c r="O69" s="27" t="str">
        <f ca="1">IFERROR(INDIRECT("'"&amp;TEXT($D69,"mmm")&amp;YEAR($D69)&amp;"'!"&amp;VLOOKUP(MATCH(O$15,INDIRECT("'"&amp;TEXT($D69,"mmm")&amp;YEAR($D69)&amp;"'!$C$14:$L$14"),0),parametros!$B$15:$C$24,2,0)&amp;VLOOKUP($C$14,parametros!$B$6:$D$14,3,0)-1+MATCH($G$14,parametros!$E$6:$E$10,0)),"")</f>
        <v/>
      </c>
      <c r="P69" s="27" t="str">
        <f ca="1">IFERROR(INDIRECT("'"&amp;TEXT($D69,"mmm")&amp;YEAR($D69)&amp;"'!"&amp;VLOOKUP(MATCH(P$15,INDIRECT("'"&amp;TEXT($D69,"mmm")&amp;YEAR($D69)&amp;"'!$C$14:$L$14"),0),parametros!$B$15:$C$24,2,0)&amp;VLOOKUP($C$14,parametros!$B$6:$D$14,3,0)-1+MATCH($G$14,parametros!$E$6:$E$10,0)),"")</f>
        <v/>
      </c>
      <c r="Q69" s="27" t="str">
        <f ca="1">IFERROR(INDIRECT("'"&amp;TEXT($D69,"mmm")&amp;YEAR($D69)&amp;"'!"&amp;VLOOKUP(MATCH(Q$15,INDIRECT("'"&amp;TEXT($D69,"mmm")&amp;YEAR($D69)&amp;"'!$C$14:$L$14"),0),parametros!$B$15:$C$24,2,0)&amp;VLOOKUP($C$14,parametros!$B$6:$D$14,3,0)-1+MATCH($G$14,parametros!$E$6:$E$10,0)),"")</f>
        <v/>
      </c>
      <c r="R69" s="27" t="str">
        <f ca="1">IFERROR(INDIRECT("'"&amp;TEXT($D69,"mmm")&amp;YEAR($D69)&amp;"'!"&amp;VLOOKUP(MATCH(R$15,INDIRECT("'"&amp;TEXT($D69,"mmm")&amp;YEAR($D69)&amp;"'!$C$14:$L$14"),0),parametros!$B$15:$C$24,2,0)&amp;VLOOKUP($C$14,parametros!$B$6:$D$14,3,0)-1+MATCH($G$14,parametros!$E$6:$E$10,0)),"")</f>
        <v/>
      </c>
      <c r="S69" s="27" t="str">
        <f ca="1">IFERROR(INDIRECT("'"&amp;TEXT($D69,"mmm")&amp;YEAR($D69)&amp;"'!"&amp;VLOOKUP(MATCH(S$15,INDIRECT("'"&amp;TEXT($D69,"mmm")&amp;YEAR($D69)&amp;"'!$C$14:$L$14"),0),parametros!$B$15:$C$24,2,0)&amp;VLOOKUP($C$14,parametros!$B$6:$D$14,3,0)-1+MATCH($G$14,parametros!$E$6:$E$10,0)),"")</f>
        <v/>
      </c>
      <c r="T69" s="27" t="str">
        <f ca="1">IFERROR(INDIRECT("'"&amp;TEXT($D69,"mmm")&amp;YEAR($D69)&amp;"'!"&amp;VLOOKUP(MATCH(T$15,INDIRECT("'"&amp;TEXT($D69,"mmm")&amp;YEAR($D69)&amp;"'!$C$14:$L$14"),0),parametros!$B$15:$C$24,2,0)&amp;VLOOKUP($C$14,parametros!$B$6:$D$14,3,0)-1+MATCH($G$14,parametros!$E$6:$E$10,0)),"")</f>
        <v/>
      </c>
    </row>
    <row r="70" spans="4:20" ht="15.75" thickBot="1" x14ac:dyDescent="0.3">
      <c r="D70" s="25">
        <f t="shared" si="12"/>
        <v>47818</v>
      </c>
      <c r="E70" s="26" t="str">
        <f ca="1">IFERROR(INDIRECT("'"&amp;TEXT($D70,"mmm")&amp;YEAR($D70)&amp;"'!"&amp;VLOOKUP(MATCH(E$15,INDIRECT("'"&amp;TEXT($D70,"mmm")&amp;YEAR($D70)&amp;"'!$C$14:$L$14"),0),parametros!$B$15:$C$24,2,0)&amp;VLOOKUP($C$14,parametros!$B$6:$D$14,3,0)-1+MATCH($G$14,parametros!$E$6:$E$10,0)),"")</f>
        <v/>
      </c>
      <c r="F70" s="27" t="str">
        <f ca="1">IFERROR(INDIRECT("'"&amp;TEXT($D70,"mmm")&amp;YEAR($D70)&amp;"'!"&amp;VLOOKUP(MATCH(F$15,INDIRECT("'"&amp;TEXT($D70,"mmm")&amp;YEAR($D70)&amp;"'!$C$14:$L$14"),0),parametros!$B$15:$C$24,2,0)&amp;VLOOKUP($C$14,parametros!$B$6:$D$14,3,0)-1+MATCH($G$14,parametros!$E$6:$E$10,0)),"")</f>
        <v/>
      </c>
      <c r="G70" s="27" t="str">
        <f ca="1">IFERROR(INDIRECT("'"&amp;TEXT($D70,"mmm")&amp;YEAR($D70)&amp;"'!"&amp;VLOOKUP(MATCH(G$15,INDIRECT("'"&amp;TEXT($D70,"mmm")&amp;YEAR($D70)&amp;"'!$C$14:$L$14"),0),parametros!$B$15:$C$24,2,0)&amp;VLOOKUP($C$14,parametros!$B$6:$D$14,3,0)-1+MATCH($G$14,parametros!$E$6:$E$10,0)),"")</f>
        <v/>
      </c>
      <c r="H70" s="27" t="str">
        <f ca="1">IFERROR(INDIRECT("'"&amp;TEXT($D70,"mmm")&amp;YEAR($D70)&amp;"'!"&amp;VLOOKUP(MATCH(H$15,INDIRECT("'"&amp;TEXT($D70,"mmm")&amp;YEAR($D70)&amp;"'!$C$14:$L$14"),0),parametros!$B$15:$C$24,2,0)&amp;VLOOKUP($C$14,parametros!$B$6:$D$14,3,0)-1+MATCH($G$14,parametros!$E$6:$E$10,0)),"")</f>
        <v/>
      </c>
      <c r="I70" s="27" t="str">
        <f ca="1">IFERROR(INDIRECT("'"&amp;TEXT($D70,"mmm")&amp;YEAR($D70)&amp;"'!"&amp;VLOOKUP(MATCH(I$15,INDIRECT("'"&amp;TEXT($D70,"mmm")&amp;YEAR($D70)&amp;"'!$C$14:$L$14"),0),parametros!$B$15:$C$24,2,0)&amp;VLOOKUP($C$14,parametros!$B$6:$D$14,3,0)-1+MATCH($G$14,parametros!$E$6:$E$10,0)),"")</f>
        <v/>
      </c>
      <c r="J70" s="27" t="str">
        <f ca="1">IFERROR(INDIRECT("'"&amp;TEXT($D70,"mmm")&amp;YEAR($D70)&amp;"'!"&amp;VLOOKUP(MATCH(J$15,INDIRECT("'"&amp;TEXT($D70,"mmm")&amp;YEAR($D70)&amp;"'!$C$14:$L$14"),0),parametros!$B$15:$C$24,2,0)&amp;VLOOKUP($C$14,parametros!$B$6:$D$14,3,0)-1+MATCH($G$14,parametros!$E$6:$E$10,0)),"")</f>
        <v/>
      </c>
      <c r="K70" s="27" t="str">
        <f ca="1">IFERROR(INDIRECT("'"&amp;TEXT($D70,"mmm")&amp;YEAR($D70)&amp;"'!"&amp;VLOOKUP(MATCH(K$15,INDIRECT("'"&amp;TEXT($D70,"mmm")&amp;YEAR($D70)&amp;"'!$C$14:$L$14"),0),parametros!$B$15:$C$24,2,0)&amp;VLOOKUP($C$14,parametros!$B$6:$D$14,3,0)-1+MATCH($G$14,parametros!$E$6:$E$10,0)),"")</f>
        <v/>
      </c>
      <c r="L70" s="27" t="str">
        <f ca="1">IFERROR(INDIRECT("'"&amp;TEXT($D70,"mmm")&amp;YEAR($D70)&amp;"'!"&amp;VLOOKUP(MATCH(L$15,INDIRECT("'"&amp;TEXT($D70,"mmm")&amp;YEAR($D70)&amp;"'!$C$14:$L$14"),0),parametros!$B$15:$C$24,2,0)&amp;VLOOKUP($C$14,parametros!$B$6:$D$14,3,0)-1+MATCH($G$14,parametros!$E$6:$E$10,0)),"")</f>
        <v/>
      </c>
      <c r="M70" s="27" t="str">
        <f ca="1">IFERROR(INDIRECT("'"&amp;TEXT($D70,"mmm")&amp;YEAR($D70)&amp;"'!"&amp;VLOOKUP(MATCH(M$15,INDIRECT("'"&amp;TEXT($D70,"mmm")&amp;YEAR($D70)&amp;"'!$C$14:$L$14"),0),parametros!$B$15:$C$24,2,0)&amp;VLOOKUP($C$14,parametros!$B$6:$D$14,3,0)-1+MATCH($G$14,parametros!$E$6:$E$10,0)),"")</f>
        <v/>
      </c>
      <c r="N70" s="27" t="str">
        <f ca="1">IFERROR(INDIRECT("'"&amp;TEXT($D70,"mmm")&amp;YEAR($D70)&amp;"'!"&amp;VLOOKUP(MATCH(N$15,INDIRECT("'"&amp;TEXT($D70,"mmm")&amp;YEAR($D70)&amp;"'!$C$14:$L$14"),0),parametros!$B$15:$C$24,2,0)&amp;VLOOKUP($C$14,parametros!$B$6:$D$14,3,0)-1+MATCH($G$14,parametros!$E$6:$E$10,0)),"")</f>
        <v/>
      </c>
      <c r="O70" s="27" t="str">
        <f ca="1">IFERROR(INDIRECT("'"&amp;TEXT($D70,"mmm")&amp;YEAR($D70)&amp;"'!"&amp;VLOOKUP(MATCH(O$15,INDIRECT("'"&amp;TEXT($D70,"mmm")&amp;YEAR($D70)&amp;"'!$C$14:$L$14"),0),parametros!$B$15:$C$24,2,0)&amp;VLOOKUP($C$14,parametros!$B$6:$D$14,3,0)-1+MATCH($G$14,parametros!$E$6:$E$10,0)),"")</f>
        <v/>
      </c>
      <c r="P70" s="27" t="str">
        <f ca="1">IFERROR(INDIRECT("'"&amp;TEXT($D70,"mmm")&amp;YEAR($D70)&amp;"'!"&amp;VLOOKUP(MATCH(P$15,INDIRECT("'"&amp;TEXT($D70,"mmm")&amp;YEAR($D70)&amp;"'!$C$14:$L$14"),0),parametros!$B$15:$C$24,2,0)&amp;VLOOKUP($C$14,parametros!$B$6:$D$14,3,0)-1+MATCH($G$14,parametros!$E$6:$E$10,0)),"")</f>
        <v/>
      </c>
      <c r="Q70" s="27" t="str">
        <f ca="1">IFERROR(INDIRECT("'"&amp;TEXT($D70,"mmm")&amp;YEAR($D70)&amp;"'!"&amp;VLOOKUP(MATCH(Q$15,INDIRECT("'"&amp;TEXT($D70,"mmm")&amp;YEAR($D70)&amp;"'!$C$14:$L$14"),0),parametros!$B$15:$C$24,2,0)&amp;VLOOKUP($C$14,parametros!$B$6:$D$14,3,0)-1+MATCH($G$14,parametros!$E$6:$E$10,0)),"")</f>
        <v/>
      </c>
      <c r="R70" s="27" t="str">
        <f ca="1">IFERROR(INDIRECT("'"&amp;TEXT($D70,"mmm")&amp;YEAR($D70)&amp;"'!"&amp;VLOOKUP(MATCH(R$15,INDIRECT("'"&amp;TEXT($D70,"mmm")&amp;YEAR($D70)&amp;"'!$C$14:$L$14"),0),parametros!$B$15:$C$24,2,0)&amp;VLOOKUP($C$14,parametros!$B$6:$D$14,3,0)-1+MATCH($G$14,parametros!$E$6:$E$10,0)),"")</f>
        <v/>
      </c>
      <c r="S70" s="27" t="str">
        <f ca="1">IFERROR(INDIRECT("'"&amp;TEXT($D70,"mmm")&amp;YEAR($D70)&amp;"'!"&amp;VLOOKUP(MATCH(S$15,INDIRECT("'"&amp;TEXT($D70,"mmm")&amp;YEAR($D70)&amp;"'!$C$14:$L$14"),0),parametros!$B$15:$C$24,2,0)&amp;VLOOKUP($C$14,parametros!$B$6:$D$14,3,0)-1+MATCH($G$14,parametros!$E$6:$E$10,0)),"")</f>
        <v/>
      </c>
      <c r="T70" s="27" t="str">
        <f ca="1">IFERROR(INDIRECT("'"&amp;TEXT($D70,"mmm")&amp;YEAR($D70)&amp;"'!"&amp;VLOOKUP(MATCH(T$15,INDIRECT("'"&amp;TEXT($D70,"mmm")&amp;YEAR($D70)&amp;"'!$C$14:$L$14"),0),parametros!$B$15:$C$24,2,0)&amp;VLOOKUP($C$14,parametros!$B$6:$D$14,3,0)-1+MATCH($G$14,parametros!$E$6:$E$10,0)),"")</f>
        <v/>
      </c>
    </row>
    <row r="71" spans="4:20" ht="15.75" thickBot="1" x14ac:dyDescent="0.3">
      <c r="D71" s="25">
        <f t="shared" si="12"/>
        <v>47849</v>
      </c>
      <c r="E71" s="26" t="str">
        <f ca="1">IFERROR(INDIRECT("'"&amp;TEXT($D71,"mmm")&amp;YEAR($D71)&amp;"'!"&amp;VLOOKUP(MATCH(E$15,INDIRECT("'"&amp;TEXT($D71,"mmm")&amp;YEAR($D71)&amp;"'!$C$14:$L$14"),0),parametros!$B$15:$C$24,2,0)&amp;VLOOKUP($C$14,parametros!$B$6:$D$14,3,0)-1+MATCH($G$14,parametros!$E$6:$E$10,0)),"")</f>
        <v/>
      </c>
      <c r="F71" s="27" t="str">
        <f ca="1">IFERROR(INDIRECT("'"&amp;TEXT($D71,"mmm")&amp;YEAR($D71)&amp;"'!"&amp;VLOOKUP(MATCH(F$15,INDIRECT("'"&amp;TEXT($D71,"mmm")&amp;YEAR($D71)&amp;"'!$C$14:$L$14"),0),parametros!$B$15:$C$24,2,0)&amp;VLOOKUP($C$14,parametros!$B$6:$D$14,3,0)-1+MATCH($G$14,parametros!$E$6:$E$10,0)),"")</f>
        <v/>
      </c>
      <c r="G71" s="27" t="str">
        <f ca="1">IFERROR(INDIRECT("'"&amp;TEXT($D71,"mmm")&amp;YEAR($D71)&amp;"'!"&amp;VLOOKUP(MATCH(G$15,INDIRECT("'"&amp;TEXT($D71,"mmm")&amp;YEAR($D71)&amp;"'!$C$14:$L$14"),0),parametros!$B$15:$C$24,2,0)&amp;VLOOKUP($C$14,parametros!$B$6:$D$14,3,0)-1+MATCH($G$14,parametros!$E$6:$E$10,0)),"")</f>
        <v/>
      </c>
      <c r="H71" s="27" t="str">
        <f ca="1">IFERROR(INDIRECT("'"&amp;TEXT($D71,"mmm")&amp;YEAR($D71)&amp;"'!"&amp;VLOOKUP(MATCH(H$15,INDIRECT("'"&amp;TEXT($D71,"mmm")&amp;YEAR($D71)&amp;"'!$C$14:$L$14"),0),parametros!$B$15:$C$24,2,0)&amp;VLOOKUP($C$14,parametros!$B$6:$D$14,3,0)-1+MATCH($G$14,parametros!$E$6:$E$10,0)),"")</f>
        <v/>
      </c>
      <c r="I71" s="27" t="str">
        <f ca="1">IFERROR(INDIRECT("'"&amp;TEXT($D71,"mmm")&amp;YEAR($D71)&amp;"'!"&amp;VLOOKUP(MATCH(I$15,INDIRECT("'"&amp;TEXT($D71,"mmm")&amp;YEAR($D71)&amp;"'!$C$14:$L$14"),0),parametros!$B$15:$C$24,2,0)&amp;VLOOKUP($C$14,parametros!$B$6:$D$14,3,0)-1+MATCH($G$14,parametros!$E$6:$E$10,0)),"")</f>
        <v/>
      </c>
      <c r="J71" s="27" t="str">
        <f ca="1">IFERROR(INDIRECT("'"&amp;TEXT($D71,"mmm")&amp;YEAR($D71)&amp;"'!"&amp;VLOOKUP(MATCH(J$15,INDIRECT("'"&amp;TEXT($D71,"mmm")&amp;YEAR($D71)&amp;"'!$C$14:$L$14"),0),parametros!$B$15:$C$24,2,0)&amp;VLOOKUP($C$14,parametros!$B$6:$D$14,3,0)-1+MATCH($G$14,parametros!$E$6:$E$10,0)),"")</f>
        <v/>
      </c>
      <c r="K71" s="27" t="str">
        <f ca="1">IFERROR(INDIRECT("'"&amp;TEXT($D71,"mmm")&amp;YEAR($D71)&amp;"'!"&amp;VLOOKUP(MATCH(K$15,INDIRECT("'"&amp;TEXT($D71,"mmm")&amp;YEAR($D71)&amp;"'!$C$14:$L$14"),0),parametros!$B$15:$C$24,2,0)&amp;VLOOKUP($C$14,parametros!$B$6:$D$14,3,0)-1+MATCH($G$14,parametros!$E$6:$E$10,0)),"")</f>
        <v/>
      </c>
      <c r="L71" s="27" t="str">
        <f ca="1">IFERROR(INDIRECT("'"&amp;TEXT($D71,"mmm")&amp;YEAR($D71)&amp;"'!"&amp;VLOOKUP(MATCH(L$15,INDIRECT("'"&amp;TEXT($D71,"mmm")&amp;YEAR($D71)&amp;"'!$C$14:$L$14"),0),parametros!$B$15:$C$24,2,0)&amp;VLOOKUP($C$14,parametros!$B$6:$D$14,3,0)-1+MATCH($G$14,parametros!$E$6:$E$10,0)),"")</f>
        <v/>
      </c>
      <c r="M71" s="27" t="str">
        <f ca="1">IFERROR(INDIRECT("'"&amp;TEXT($D71,"mmm")&amp;YEAR($D71)&amp;"'!"&amp;VLOOKUP(MATCH(M$15,INDIRECT("'"&amp;TEXT($D71,"mmm")&amp;YEAR($D71)&amp;"'!$C$14:$L$14"),0),parametros!$B$15:$C$24,2,0)&amp;VLOOKUP($C$14,parametros!$B$6:$D$14,3,0)-1+MATCH($G$14,parametros!$E$6:$E$10,0)),"")</f>
        <v/>
      </c>
      <c r="N71" s="27" t="str">
        <f ca="1">IFERROR(INDIRECT("'"&amp;TEXT($D71,"mmm")&amp;YEAR($D71)&amp;"'!"&amp;VLOOKUP(MATCH(N$15,INDIRECT("'"&amp;TEXT($D71,"mmm")&amp;YEAR($D71)&amp;"'!$C$14:$L$14"),0),parametros!$B$15:$C$24,2,0)&amp;VLOOKUP($C$14,parametros!$B$6:$D$14,3,0)-1+MATCH($G$14,parametros!$E$6:$E$10,0)),"")</f>
        <v/>
      </c>
      <c r="O71" s="27" t="str">
        <f ca="1">IFERROR(INDIRECT("'"&amp;TEXT($D71,"mmm")&amp;YEAR($D71)&amp;"'!"&amp;VLOOKUP(MATCH(O$15,INDIRECT("'"&amp;TEXT($D71,"mmm")&amp;YEAR($D71)&amp;"'!$C$14:$L$14"),0),parametros!$B$15:$C$24,2,0)&amp;VLOOKUP($C$14,parametros!$B$6:$D$14,3,0)-1+MATCH($G$14,parametros!$E$6:$E$10,0)),"")</f>
        <v/>
      </c>
      <c r="P71" s="27" t="str">
        <f ca="1">IFERROR(INDIRECT("'"&amp;TEXT($D71,"mmm")&amp;YEAR($D71)&amp;"'!"&amp;VLOOKUP(MATCH(P$15,INDIRECT("'"&amp;TEXT($D71,"mmm")&amp;YEAR($D71)&amp;"'!$C$14:$L$14"),0),parametros!$B$15:$C$24,2,0)&amp;VLOOKUP($C$14,parametros!$B$6:$D$14,3,0)-1+MATCH($G$14,parametros!$E$6:$E$10,0)),"")</f>
        <v/>
      </c>
      <c r="Q71" s="27" t="str">
        <f ca="1">IFERROR(INDIRECT("'"&amp;TEXT($D71,"mmm")&amp;YEAR($D71)&amp;"'!"&amp;VLOOKUP(MATCH(Q$15,INDIRECT("'"&amp;TEXT($D71,"mmm")&amp;YEAR($D71)&amp;"'!$C$14:$L$14"),0),parametros!$B$15:$C$24,2,0)&amp;VLOOKUP($C$14,parametros!$B$6:$D$14,3,0)-1+MATCH($G$14,parametros!$E$6:$E$10,0)),"")</f>
        <v/>
      </c>
      <c r="R71" s="27" t="str">
        <f ca="1">IFERROR(INDIRECT("'"&amp;TEXT($D71,"mmm")&amp;YEAR($D71)&amp;"'!"&amp;VLOOKUP(MATCH(R$15,INDIRECT("'"&amp;TEXT($D71,"mmm")&amp;YEAR($D71)&amp;"'!$C$14:$L$14"),0),parametros!$B$15:$C$24,2,0)&amp;VLOOKUP($C$14,parametros!$B$6:$D$14,3,0)-1+MATCH($G$14,parametros!$E$6:$E$10,0)),"")</f>
        <v/>
      </c>
      <c r="S71" s="27" t="str">
        <f ca="1">IFERROR(INDIRECT("'"&amp;TEXT($D71,"mmm")&amp;YEAR($D71)&amp;"'!"&amp;VLOOKUP(MATCH(S$15,INDIRECT("'"&amp;TEXT($D71,"mmm")&amp;YEAR($D71)&amp;"'!$C$14:$L$14"),0),parametros!$B$15:$C$24,2,0)&amp;VLOOKUP($C$14,parametros!$B$6:$D$14,3,0)-1+MATCH($G$14,parametros!$E$6:$E$10,0)),"")</f>
        <v/>
      </c>
      <c r="T71" s="27" t="str">
        <f ca="1">IFERROR(INDIRECT("'"&amp;TEXT($D71,"mmm")&amp;YEAR($D71)&amp;"'!"&amp;VLOOKUP(MATCH(T$15,INDIRECT("'"&amp;TEXT($D71,"mmm")&amp;YEAR($D71)&amp;"'!$C$14:$L$14"),0),parametros!$B$15:$C$24,2,0)&amp;VLOOKUP($C$14,parametros!$B$6:$D$14,3,0)-1+MATCH($G$14,parametros!$E$6:$E$10,0)),"")</f>
        <v/>
      </c>
    </row>
    <row r="72" spans="4:20" ht="15.75" thickBot="1" x14ac:dyDescent="0.3">
      <c r="D72" s="25">
        <f t="shared" si="12"/>
        <v>47880</v>
      </c>
      <c r="E72" s="26" t="str">
        <f ca="1">IFERROR(INDIRECT("'"&amp;TEXT($D72,"mmm")&amp;YEAR($D72)&amp;"'!"&amp;VLOOKUP(MATCH(E$15,INDIRECT("'"&amp;TEXT($D72,"mmm")&amp;YEAR($D72)&amp;"'!$C$14:$L$14"),0),parametros!$B$15:$C$24,2,0)&amp;VLOOKUP($C$14,parametros!$B$6:$D$14,3,0)-1+MATCH($G$14,parametros!$E$6:$E$10,0)),"")</f>
        <v/>
      </c>
      <c r="F72" s="27" t="str">
        <f ca="1">IFERROR(INDIRECT("'"&amp;TEXT($D72,"mmm")&amp;YEAR($D72)&amp;"'!"&amp;VLOOKUP(MATCH(F$15,INDIRECT("'"&amp;TEXT($D72,"mmm")&amp;YEAR($D72)&amp;"'!$C$14:$L$14"),0),parametros!$B$15:$C$24,2,0)&amp;VLOOKUP($C$14,parametros!$B$6:$D$14,3,0)-1+MATCH($G$14,parametros!$E$6:$E$10,0)),"")</f>
        <v/>
      </c>
      <c r="G72" s="27" t="str">
        <f ca="1">IFERROR(INDIRECT("'"&amp;TEXT($D72,"mmm")&amp;YEAR($D72)&amp;"'!"&amp;VLOOKUP(MATCH(G$15,INDIRECT("'"&amp;TEXT($D72,"mmm")&amp;YEAR($D72)&amp;"'!$C$14:$L$14"),0),parametros!$B$15:$C$24,2,0)&amp;VLOOKUP($C$14,parametros!$B$6:$D$14,3,0)-1+MATCH($G$14,parametros!$E$6:$E$10,0)),"")</f>
        <v/>
      </c>
      <c r="H72" s="27" t="str">
        <f ca="1">IFERROR(INDIRECT("'"&amp;TEXT($D72,"mmm")&amp;YEAR($D72)&amp;"'!"&amp;VLOOKUP(MATCH(H$15,INDIRECT("'"&amp;TEXT($D72,"mmm")&amp;YEAR($D72)&amp;"'!$C$14:$L$14"),0),parametros!$B$15:$C$24,2,0)&amp;VLOOKUP($C$14,parametros!$B$6:$D$14,3,0)-1+MATCH($G$14,parametros!$E$6:$E$10,0)),"")</f>
        <v/>
      </c>
      <c r="I72" s="27" t="str">
        <f ca="1">IFERROR(INDIRECT("'"&amp;TEXT($D72,"mmm")&amp;YEAR($D72)&amp;"'!"&amp;VLOOKUP(MATCH(I$15,INDIRECT("'"&amp;TEXT($D72,"mmm")&amp;YEAR($D72)&amp;"'!$C$14:$L$14"),0),parametros!$B$15:$C$24,2,0)&amp;VLOOKUP($C$14,parametros!$B$6:$D$14,3,0)-1+MATCH($G$14,parametros!$E$6:$E$10,0)),"")</f>
        <v/>
      </c>
      <c r="J72" s="27" t="str">
        <f ca="1">IFERROR(INDIRECT("'"&amp;TEXT($D72,"mmm")&amp;YEAR($D72)&amp;"'!"&amp;VLOOKUP(MATCH(J$15,INDIRECT("'"&amp;TEXT($D72,"mmm")&amp;YEAR($D72)&amp;"'!$C$14:$L$14"),0),parametros!$B$15:$C$24,2,0)&amp;VLOOKUP($C$14,parametros!$B$6:$D$14,3,0)-1+MATCH($G$14,parametros!$E$6:$E$10,0)),"")</f>
        <v/>
      </c>
      <c r="K72" s="27" t="str">
        <f ca="1">IFERROR(INDIRECT("'"&amp;TEXT($D72,"mmm")&amp;YEAR($D72)&amp;"'!"&amp;VLOOKUP(MATCH(K$15,INDIRECT("'"&amp;TEXT($D72,"mmm")&amp;YEAR($D72)&amp;"'!$C$14:$L$14"),0),parametros!$B$15:$C$24,2,0)&amp;VLOOKUP($C$14,parametros!$B$6:$D$14,3,0)-1+MATCH($G$14,parametros!$E$6:$E$10,0)),"")</f>
        <v/>
      </c>
      <c r="L72" s="27" t="str">
        <f ca="1">IFERROR(INDIRECT("'"&amp;TEXT($D72,"mmm")&amp;YEAR($D72)&amp;"'!"&amp;VLOOKUP(MATCH(L$15,INDIRECT("'"&amp;TEXT($D72,"mmm")&amp;YEAR($D72)&amp;"'!$C$14:$L$14"),0),parametros!$B$15:$C$24,2,0)&amp;VLOOKUP($C$14,parametros!$B$6:$D$14,3,0)-1+MATCH($G$14,parametros!$E$6:$E$10,0)),"")</f>
        <v/>
      </c>
      <c r="M72" s="27" t="str">
        <f ca="1">IFERROR(INDIRECT("'"&amp;TEXT($D72,"mmm")&amp;YEAR($D72)&amp;"'!"&amp;VLOOKUP(MATCH(M$15,INDIRECT("'"&amp;TEXT($D72,"mmm")&amp;YEAR($D72)&amp;"'!$C$14:$L$14"),0),parametros!$B$15:$C$24,2,0)&amp;VLOOKUP($C$14,parametros!$B$6:$D$14,3,0)-1+MATCH($G$14,parametros!$E$6:$E$10,0)),"")</f>
        <v/>
      </c>
      <c r="N72" s="27" t="str">
        <f ca="1">IFERROR(INDIRECT("'"&amp;TEXT($D72,"mmm")&amp;YEAR($D72)&amp;"'!"&amp;VLOOKUP(MATCH(N$15,INDIRECT("'"&amp;TEXT($D72,"mmm")&amp;YEAR($D72)&amp;"'!$C$14:$L$14"),0),parametros!$B$15:$C$24,2,0)&amp;VLOOKUP($C$14,parametros!$B$6:$D$14,3,0)-1+MATCH($G$14,parametros!$E$6:$E$10,0)),"")</f>
        <v/>
      </c>
      <c r="O72" s="27" t="str">
        <f ca="1">IFERROR(INDIRECT("'"&amp;TEXT($D72,"mmm")&amp;YEAR($D72)&amp;"'!"&amp;VLOOKUP(MATCH(O$15,INDIRECT("'"&amp;TEXT($D72,"mmm")&amp;YEAR($D72)&amp;"'!$C$14:$L$14"),0),parametros!$B$15:$C$24,2,0)&amp;VLOOKUP($C$14,parametros!$B$6:$D$14,3,0)-1+MATCH($G$14,parametros!$E$6:$E$10,0)),"")</f>
        <v/>
      </c>
      <c r="P72" s="27" t="str">
        <f ca="1">IFERROR(INDIRECT("'"&amp;TEXT($D72,"mmm")&amp;YEAR($D72)&amp;"'!"&amp;VLOOKUP(MATCH(P$15,INDIRECT("'"&amp;TEXT($D72,"mmm")&amp;YEAR($D72)&amp;"'!$C$14:$L$14"),0),parametros!$B$15:$C$24,2,0)&amp;VLOOKUP($C$14,parametros!$B$6:$D$14,3,0)-1+MATCH($G$14,parametros!$E$6:$E$10,0)),"")</f>
        <v/>
      </c>
      <c r="Q72" s="27" t="str">
        <f ca="1">IFERROR(INDIRECT("'"&amp;TEXT($D72,"mmm")&amp;YEAR($D72)&amp;"'!"&amp;VLOOKUP(MATCH(Q$15,INDIRECT("'"&amp;TEXT($D72,"mmm")&amp;YEAR($D72)&amp;"'!$C$14:$L$14"),0),parametros!$B$15:$C$24,2,0)&amp;VLOOKUP($C$14,parametros!$B$6:$D$14,3,0)-1+MATCH($G$14,parametros!$E$6:$E$10,0)),"")</f>
        <v/>
      </c>
      <c r="R72" s="27" t="str">
        <f ca="1">IFERROR(INDIRECT("'"&amp;TEXT($D72,"mmm")&amp;YEAR($D72)&amp;"'!"&amp;VLOOKUP(MATCH(R$15,INDIRECT("'"&amp;TEXT($D72,"mmm")&amp;YEAR($D72)&amp;"'!$C$14:$L$14"),0),parametros!$B$15:$C$24,2,0)&amp;VLOOKUP($C$14,parametros!$B$6:$D$14,3,0)-1+MATCH($G$14,parametros!$E$6:$E$10,0)),"")</f>
        <v/>
      </c>
      <c r="S72" s="27" t="str">
        <f ca="1">IFERROR(INDIRECT("'"&amp;TEXT($D72,"mmm")&amp;YEAR($D72)&amp;"'!"&amp;VLOOKUP(MATCH(S$15,INDIRECT("'"&amp;TEXT($D72,"mmm")&amp;YEAR($D72)&amp;"'!$C$14:$L$14"),0),parametros!$B$15:$C$24,2,0)&amp;VLOOKUP($C$14,parametros!$B$6:$D$14,3,0)-1+MATCH($G$14,parametros!$E$6:$E$10,0)),"")</f>
        <v/>
      </c>
      <c r="T72" s="27" t="str">
        <f ca="1">IFERROR(INDIRECT("'"&amp;TEXT($D72,"mmm")&amp;YEAR($D72)&amp;"'!"&amp;VLOOKUP(MATCH(T$15,INDIRECT("'"&amp;TEXT($D72,"mmm")&amp;YEAR($D72)&amp;"'!$C$14:$L$14"),0),parametros!$B$15:$C$24,2,0)&amp;VLOOKUP($C$14,parametros!$B$6:$D$14,3,0)-1+MATCH($G$14,parametros!$E$6:$E$10,0)),"")</f>
        <v/>
      </c>
    </row>
    <row r="73" spans="4:20" ht="15.75" thickBot="1" x14ac:dyDescent="0.3">
      <c r="D73" s="25">
        <f t="shared" si="12"/>
        <v>47908</v>
      </c>
      <c r="E73" s="26" t="str">
        <f ca="1">IFERROR(INDIRECT("'"&amp;TEXT($D73,"mmm")&amp;YEAR($D73)&amp;"'!"&amp;VLOOKUP(MATCH(E$15,INDIRECT("'"&amp;TEXT($D73,"mmm")&amp;YEAR($D73)&amp;"'!$C$14:$L$14"),0),parametros!$B$15:$C$24,2,0)&amp;VLOOKUP($C$14,parametros!$B$6:$D$14,3,0)-1+MATCH($G$14,parametros!$E$6:$E$10,0)),"")</f>
        <v/>
      </c>
      <c r="F73" s="27" t="str">
        <f ca="1">IFERROR(INDIRECT("'"&amp;TEXT($D73,"mmm")&amp;YEAR($D73)&amp;"'!"&amp;VLOOKUP(MATCH(F$15,INDIRECT("'"&amp;TEXT($D73,"mmm")&amp;YEAR($D73)&amp;"'!$C$14:$L$14"),0),parametros!$B$15:$C$24,2,0)&amp;VLOOKUP($C$14,parametros!$B$6:$D$14,3,0)-1+MATCH($G$14,parametros!$E$6:$E$10,0)),"")</f>
        <v/>
      </c>
      <c r="G73" s="27" t="str">
        <f ca="1">IFERROR(INDIRECT("'"&amp;TEXT($D73,"mmm")&amp;YEAR($D73)&amp;"'!"&amp;VLOOKUP(MATCH(G$15,INDIRECT("'"&amp;TEXT($D73,"mmm")&amp;YEAR($D73)&amp;"'!$C$14:$L$14"),0),parametros!$B$15:$C$24,2,0)&amp;VLOOKUP($C$14,parametros!$B$6:$D$14,3,0)-1+MATCH($G$14,parametros!$E$6:$E$10,0)),"")</f>
        <v/>
      </c>
      <c r="H73" s="27" t="str">
        <f ca="1">IFERROR(INDIRECT("'"&amp;TEXT($D73,"mmm")&amp;YEAR($D73)&amp;"'!"&amp;VLOOKUP(MATCH(H$15,INDIRECT("'"&amp;TEXT($D73,"mmm")&amp;YEAR($D73)&amp;"'!$C$14:$L$14"),0),parametros!$B$15:$C$24,2,0)&amp;VLOOKUP($C$14,parametros!$B$6:$D$14,3,0)-1+MATCH($G$14,parametros!$E$6:$E$10,0)),"")</f>
        <v/>
      </c>
      <c r="I73" s="27" t="str">
        <f ca="1">IFERROR(INDIRECT("'"&amp;TEXT($D73,"mmm")&amp;YEAR($D73)&amp;"'!"&amp;VLOOKUP(MATCH(I$15,INDIRECT("'"&amp;TEXT($D73,"mmm")&amp;YEAR($D73)&amp;"'!$C$14:$L$14"),0),parametros!$B$15:$C$24,2,0)&amp;VLOOKUP($C$14,parametros!$B$6:$D$14,3,0)-1+MATCH($G$14,parametros!$E$6:$E$10,0)),"")</f>
        <v/>
      </c>
      <c r="J73" s="27" t="str">
        <f ca="1">IFERROR(INDIRECT("'"&amp;TEXT($D73,"mmm")&amp;YEAR($D73)&amp;"'!"&amp;VLOOKUP(MATCH(J$15,INDIRECT("'"&amp;TEXT($D73,"mmm")&amp;YEAR($D73)&amp;"'!$C$14:$L$14"),0),parametros!$B$15:$C$24,2,0)&amp;VLOOKUP($C$14,parametros!$B$6:$D$14,3,0)-1+MATCH($G$14,parametros!$E$6:$E$10,0)),"")</f>
        <v/>
      </c>
      <c r="K73" s="27" t="str">
        <f ca="1">IFERROR(INDIRECT("'"&amp;TEXT($D73,"mmm")&amp;YEAR($D73)&amp;"'!"&amp;VLOOKUP(MATCH(K$15,INDIRECT("'"&amp;TEXT($D73,"mmm")&amp;YEAR($D73)&amp;"'!$C$14:$L$14"),0),parametros!$B$15:$C$24,2,0)&amp;VLOOKUP($C$14,parametros!$B$6:$D$14,3,0)-1+MATCH($G$14,parametros!$E$6:$E$10,0)),"")</f>
        <v/>
      </c>
      <c r="L73" s="27" t="str">
        <f ca="1">IFERROR(INDIRECT("'"&amp;TEXT($D73,"mmm")&amp;YEAR($D73)&amp;"'!"&amp;VLOOKUP(MATCH(L$15,INDIRECT("'"&amp;TEXT($D73,"mmm")&amp;YEAR($D73)&amp;"'!$C$14:$L$14"),0),parametros!$B$15:$C$24,2,0)&amp;VLOOKUP($C$14,parametros!$B$6:$D$14,3,0)-1+MATCH($G$14,parametros!$E$6:$E$10,0)),"")</f>
        <v/>
      </c>
      <c r="M73" s="27" t="str">
        <f ca="1">IFERROR(INDIRECT("'"&amp;TEXT($D73,"mmm")&amp;YEAR($D73)&amp;"'!"&amp;VLOOKUP(MATCH(M$15,INDIRECT("'"&amp;TEXT($D73,"mmm")&amp;YEAR($D73)&amp;"'!$C$14:$L$14"),0),parametros!$B$15:$C$24,2,0)&amp;VLOOKUP($C$14,parametros!$B$6:$D$14,3,0)-1+MATCH($G$14,parametros!$E$6:$E$10,0)),"")</f>
        <v/>
      </c>
      <c r="N73" s="27" t="str">
        <f ca="1">IFERROR(INDIRECT("'"&amp;TEXT($D73,"mmm")&amp;YEAR($D73)&amp;"'!"&amp;VLOOKUP(MATCH(N$15,INDIRECT("'"&amp;TEXT($D73,"mmm")&amp;YEAR($D73)&amp;"'!$C$14:$L$14"),0),parametros!$B$15:$C$24,2,0)&amp;VLOOKUP($C$14,parametros!$B$6:$D$14,3,0)-1+MATCH($G$14,parametros!$E$6:$E$10,0)),"")</f>
        <v/>
      </c>
      <c r="O73" s="27" t="str">
        <f ca="1">IFERROR(INDIRECT("'"&amp;TEXT($D73,"mmm")&amp;YEAR($D73)&amp;"'!"&amp;VLOOKUP(MATCH(O$15,INDIRECT("'"&amp;TEXT($D73,"mmm")&amp;YEAR($D73)&amp;"'!$C$14:$L$14"),0),parametros!$B$15:$C$24,2,0)&amp;VLOOKUP($C$14,parametros!$B$6:$D$14,3,0)-1+MATCH($G$14,parametros!$E$6:$E$10,0)),"")</f>
        <v/>
      </c>
      <c r="P73" s="27" t="str">
        <f ca="1">IFERROR(INDIRECT("'"&amp;TEXT($D73,"mmm")&amp;YEAR($D73)&amp;"'!"&amp;VLOOKUP(MATCH(P$15,INDIRECT("'"&amp;TEXT($D73,"mmm")&amp;YEAR($D73)&amp;"'!$C$14:$L$14"),0),parametros!$B$15:$C$24,2,0)&amp;VLOOKUP($C$14,parametros!$B$6:$D$14,3,0)-1+MATCH($G$14,parametros!$E$6:$E$10,0)),"")</f>
        <v/>
      </c>
      <c r="Q73" s="27" t="str">
        <f ca="1">IFERROR(INDIRECT("'"&amp;TEXT($D73,"mmm")&amp;YEAR($D73)&amp;"'!"&amp;VLOOKUP(MATCH(Q$15,INDIRECT("'"&amp;TEXT($D73,"mmm")&amp;YEAR($D73)&amp;"'!$C$14:$L$14"),0),parametros!$B$15:$C$24,2,0)&amp;VLOOKUP($C$14,parametros!$B$6:$D$14,3,0)-1+MATCH($G$14,parametros!$E$6:$E$10,0)),"")</f>
        <v/>
      </c>
      <c r="R73" s="27" t="str">
        <f ca="1">IFERROR(INDIRECT("'"&amp;TEXT($D73,"mmm")&amp;YEAR($D73)&amp;"'!"&amp;VLOOKUP(MATCH(R$15,INDIRECT("'"&amp;TEXT($D73,"mmm")&amp;YEAR($D73)&amp;"'!$C$14:$L$14"),0),parametros!$B$15:$C$24,2,0)&amp;VLOOKUP($C$14,parametros!$B$6:$D$14,3,0)-1+MATCH($G$14,parametros!$E$6:$E$10,0)),"")</f>
        <v/>
      </c>
      <c r="S73" s="27" t="str">
        <f ca="1">IFERROR(INDIRECT("'"&amp;TEXT($D73,"mmm")&amp;YEAR($D73)&amp;"'!"&amp;VLOOKUP(MATCH(S$15,INDIRECT("'"&amp;TEXT($D73,"mmm")&amp;YEAR($D73)&amp;"'!$C$14:$L$14"),0),parametros!$B$15:$C$24,2,0)&amp;VLOOKUP($C$14,parametros!$B$6:$D$14,3,0)-1+MATCH($G$14,parametros!$E$6:$E$10,0)),"")</f>
        <v/>
      </c>
      <c r="T73" s="27" t="str">
        <f ca="1">IFERROR(INDIRECT("'"&amp;TEXT($D73,"mmm")&amp;YEAR($D73)&amp;"'!"&amp;VLOOKUP(MATCH(T$15,INDIRECT("'"&amp;TEXT($D73,"mmm")&amp;YEAR($D73)&amp;"'!$C$14:$L$14"),0),parametros!$B$15:$C$24,2,0)&amp;VLOOKUP($C$14,parametros!$B$6:$D$14,3,0)-1+MATCH($G$14,parametros!$E$6:$E$10,0)),"")</f>
        <v/>
      </c>
    </row>
    <row r="74" spans="4:20" ht="15.75" thickBot="1" x14ac:dyDescent="0.3">
      <c r="D74" s="25">
        <f t="shared" si="12"/>
        <v>47939</v>
      </c>
      <c r="E74" s="26" t="str">
        <f ca="1">IFERROR(INDIRECT("'"&amp;TEXT($D74,"mmm")&amp;YEAR($D74)&amp;"'!"&amp;VLOOKUP(MATCH(E$15,INDIRECT("'"&amp;TEXT($D74,"mmm")&amp;YEAR($D74)&amp;"'!$C$14:$L$14"),0),parametros!$B$15:$C$24,2,0)&amp;VLOOKUP($C$14,parametros!$B$6:$D$14,3,0)-1+MATCH($G$14,parametros!$E$6:$E$10,0)),"")</f>
        <v/>
      </c>
      <c r="F74" s="27" t="str">
        <f ca="1">IFERROR(INDIRECT("'"&amp;TEXT($D74,"mmm")&amp;YEAR($D74)&amp;"'!"&amp;VLOOKUP(MATCH(F$15,INDIRECT("'"&amp;TEXT($D74,"mmm")&amp;YEAR($D74)&amp;"'!$C$14:$L$14"),0),parametros!$B$15:$C$24,2,0)&amp;VLOOKUP($C$14,parametros!$B$6:$D$14,3,0)-1+MATCH($G$14,parametros!$E$6:$E$10,0)),"")</f>
        <v/>
      </c>
      <c r="G74" s="27" t="str">
        <f ca="1">IFERROR(INDIRECT("'"&amp;TEXT($D74,"mmm")&amp;YEAR($D74)&amp;"'!"&amp;VLOOKUP(MATCH(G$15,INDIRECT("'"&amp;TEXT($D74,"mmm")&amp;YEAR($D74)&amp;"'!$C$14:$L$14"),0),parametros!$B$15:$C$24,2,0)&amp;VLOOKUP($C$14,parametros!$B$6:$D$14,3,0)-1+MATCH($G$14,parametros!$E$6:$E$10,0)),"")</f>
        <v/>
      </c>
      <c r="H74" s="27" t="str">
        <f ca="1">IFERROR(INDIRECT("'"&amp;TEXT($D74,"mmm")&amp;YEAR($D74)&amp;"'!"&amp;VLOOKUP(MATCH(H$15,INDIRECT("'"&amp;TEXT($D74,"mmm")&amp;YEAR($D74)&amp;"'!$C$14:$L$14"),0),parametros!$B$15:$C$24,2,0)&amp;VLOOKUP($C$14,parametros!$B$6:$D$14,3,0)-1+MATCH($G$14,parametros!$E$6:$E$10,0)),"")</f>
        <v/>
      </c>
      <c r="I74" s="27" t="str">
        <f ca="1">IFERROR(INDIRECT("'"&amp;TEXT($D74,"mmm")&amp;YEAR($D74)&amp;"'!"&amp;VLOOKUP(MATCH(I$15,INDIRECT("'"&amp;TEXT($D74,"mmm")&amp;YEAR($D74)&amp;"'!$C$14:$L$14"),0),parametros!$B$15:$C$24,2,0)&amp;VLOOKUP($C$14,parametros!$B$6:$D$14,3,0)-1+MATCH($G$14,parametros!$E$6:$E$10,0)),"")</f>
        <v/>
      </c>
      <c r="J74" s="27" t="str">
        <f ca="1">IFERROR(INDIRECT("'"&amp;TEXT($D74,"mmm")&amp;YEAR($D74)&amp;"'!"&amp;VLOOKUP(MATCH(J$15,INDIRECT("'"&amp;TEXT($D74,"mmm")&amp;YEAR($D74)&amp;"'!$C$14:$L$14"),0),parametros!$B$15:$C$24,2,0)&amp;VLOOKUP($C$14,parametros!$B$6:$D$14,3,0)-1+MATCH($G$14,parametros!$E$6:$E$10,0)),"")</f>
        <v/>
      </c>
      <c r="K74" s="27" t="str">
        <f ca="1">IFERROR(INDIRECT("'"&amp;TEXT($D74,"mmm")&amp;YEAR($D74)&amp;"'!"&amp;VLOOKUP(MATCH(K$15,INDIRECT("'"&amp;TEXT($D74,"mmm")&amp;YEAR($D74)&amp;"'!$C$14:$L$14"),0),parametros!$B$15:$C$24,2,0)&amp;VLOOKUP($C$14,parametros!$B$6:$D$14,3,0)-1+MATCH($G$14,parametros!$E$6:$E$10,0)),"")</f>
        <v/>
      </c>
      <c r="L74" s="27" t="str">
        <f ca="1">IFERROR(INDIRECT("'"&amp;TEXT($D74,"mmm")&amp;YEAR($D74)&amp;"'!"&amp;VLOOKUP(MATCH(L$15,INDIRECT("'"&amp;TEXT($D74,"mmm")&amp;YEAR($D74)&amp;"'!$C$14:$L$14"),0),parametros!$B$15:$C$24,2,0)&amp;VLOOKUP($C$14,parametros!$B$6:$D$14,3,0)-1+MATCH($G$14,parametros!$E$6:$E$10,0)),"")</f>
        <v/>
      </c>
      <c r="M74" s="27" t="str">
        <f ca="1">IFERROR(INDIRECT("'"&amp;TEXT($D74,"mmm")&amp;YEAR($D74)&amp;"'!"&amp;VLOOKUP(MATCH(M$15,INDIRECT("'"&amp;TEXT($D74,"mmm")&amp;YEAR($D74)&amp;"'!$C$14:$L$14"),0),parametros!$B$15:$C$24,2,0)&amp;VLOOKUP($C$14,parametros!$B$6:$D$14,3,0)-1+MATCH($G$14,parametros!$E$6:$E$10,0)),"")</f>
        <v/>
      </c>
      <c r="N74" s="27" t="str">
        <f ca="1">IFERROR(INDIRECT("'"&amp;TEXT($D74,"mmm")&amp;YEAR($D74)&amp;"'!"&amp;VLOOKUP(MATCH(N$15,INDIRECT("'"&amp;TEXT($D74,"mmm")&amp;YEAR($D74)&amp;"'!$C$14:$L$14"),0),parametros!$B$15:$C$24,2,0)&amp;VLOOKUP($C$14,parametros!$B$6:$D$14,3,0)-1+MATCH($G$14,parametros!$E$6:$E$10,0)),"")</f>
        <v/>
      </c>
      <c r="O74" s="27" t="str">
        <f ca="1">IFERROR(INDIRECT("'"&amp;TEXT($D74,"mmm")&amp;YEAR($D74)&amp;"'!"&amp;VLOOKUP(MATCH(O$15,INDIRECT("'"&amp;TEXT($D74,"mmm")&amp;YEAR($D74)&amp;"'!$C$14:$L$14"),0),parametros!$B$15:$C$24,2,0)&amp;VLOOKUP($C$14,parametros!$B$6:$D$14,3,0)-1+MATCH($G$14,parametros!$E$6:$E$10,0)),"")</f>
        <v/>
      </c>
      <c r="P74" s="27" t="str">
        <f ca="1">IFERROR(INDIRECT("'"&amp;TEXT($D74,"mmm")&amp;YEAR($D74)&amp;"'!"&amp;VLOOKUP(MATCH(P$15,INDIRECT("'"&amp;TEXT($D74,"mmm")&amp;YEAR($D74)&amp;"'!$C$14:$L$14"),0),parametros!$B$15:$C$24,2,0)&amp;VLOOKUP($C$14,parametros!$B$6:$D$14,3,0)-1+MATCH($G$14,parametros!$E$6:$E$10,0)),"")</f>
        <v/>
      </c>
      <c r="Q74" s="27" t="str">
        <f ca="1">IFERROR(INDIRECT("'"&amp;TEXT($D74,"mmm")&amp;YEAR($D74)&amp;"'!"&amp;VLOOKUP(MATCH(Q$15,INDIRECT("'"&amp;TEXT($D74,"mmm")&amp;YEAR($D74)&amp;"'!$C$14:$L$14"),0),parametros!$B$15:$C$24,2,0)&amp;VLOOKUP($C$14,parametros!$B$6:$D$14,3,0)-1+MATCH($G$14,parametros!$E$6:$E$10,0)),"")</f>
        <v/>
      </c>
      <c r="R74" s="27" t="str">
        <f ca="1">IFERROR(INDIRECT("'"&amp;TEXT($D74,"mmm")&amp;YEAR($D74)&amp;"'!"&amp;VLOOKUP(MATCH(R$15,INDIRECT("'"&amp;TEXT($D74,"mmm")&amp;YEAR($D74)&amp;"'!$C$14:$L$14"),0),parametros!$B$15:$C$24,2,0)&amp;VLOOKUP($C$14,parametros!$B$6:$D$14,3,0)-1+MATCH($G$14,parametros!$E$6:$E$10,0)),"")</f>
        <v/>
      </c>
      <c r="S74" s="27" t="str">
        <f ca="1">IFERROR(INDIRECT("'"&amp;TEXT($D74,"mmm")&amp;YEAR($D74)&amp;"'!"&amp;VLOOKUP(MATCH(S$15,INDIRECT("'"&amp;TEXT($D74,"mmm")&amp;YEAR($D74)&amp;"'!$C$14:$L$14"),0),parametros!$B$15:$C$24,2,0)&amp;VLOOKUP($C$14,parametros!$B$6:$D$14,3,0)-1+MATCH($G$14,parametros!$E$6:$E$10,0)),"")</f>
        <v/>
      </c>
      <c r="T74" s="27" t="str">
        <f ca="1">IFERROR(INDIRECT("'"&amp;TEXT($D74,"mmm")&amp;YEAR($D74)&amp;"'!"&amp;VLOOKUP(MATCH(T$15,INDIRECT("'"&amp;TEXT($D74,"mmm")&amp;YEAR($D74)&amp;"'!$C$14:$L$14"),0),parametros!$B$15:$C$24,2,0)&amp;VLOOKUP($C$14,parametros!$B$6:$D$14,3,0)-1+MATCH($G$14,parametros!$E$6:$E$10,0)),"")</f>
        <v/>
      </c>
    </row>
    <row r="75" spans="4:20" ht="15.75" thickBot="1" x14ac:dyDescent="0.3">
      <c r="D75" s="25">
        <f t="shared" si="12"/>
        <v>47969</v>
      </c>
      <c r="E75" s="26" t="str">
        <f ca="1">IFERROR(INDIRECT("'"&amp;TEXT($D75,"mmm")&amp;YEAR($D75)&amp;"'!"&amp;VLOOKUP(MATCH(E$15,INDIRECT("'"&amp;TEXT($D75,"mmm")&amp;YEAR($D75)&amp;"'!$C$14:$L$14"),0),parametros!$B$15:$C$24,2,0)&amp;VLOOKUP($C$14,parametros!$B$6:$D$14,3,0)-1+MATCH($G$14,parametros!$E$6:$E$10,0)),"")</f>
        <v/>
      </c>
      <c r="F75" s="27" t="str">
        <f ca="1">IFERROR(INDIRECT("'"&amp;TEXT($D75,"mmm")&amp;YEAR($D75)&amp;"'!"&amp;VLOOKUP(MATCH(F$15,INDIRECT("'"&amp;TEXT($D75,"mmm")&amp;YEAR($D75)&amp;"'!$C$14:$L$14"),0),parametros!$B$15:$C$24,2,0)&amp;VLOOKUP($C$14,parametros!$B$6:$D$14,3,0)-1+MATCH($G$14,parametros!$E$6:$E$10,0)),"")</f>
        <v/>
      </c>
      <c r="G75" s="27" t="str">
        <f ca="1">IFERROR(INDIRECT("'"&amp;TEXT($D75,"mmm")&amp;YEAR($D75)&amp;"'!"&amp;VLOOKUP(MATCH(G$15,INDIRECT("'"&amp;TEXT($D75,"mmm")&amp;YEAR($D75)&amp;"'!$C$14:$L$14"),0),parametros!$B$15:$C$24,2,0)&amp;VLOOKUP($C$14,parametros!$B$6:$D$14,3,0)-1+MATCH($G$14,parametros!$E$6:$E$10,0)),"")</f>
        <v/>
      </c>
      <c r="H75" s="27" t="str">
        <f ca="1">IFERROR(INDIRECT("'"&amp;TEXT($D75,"mmm")&amp;YEAR($D75)&amp;"'!"&amp;VLOOKUP(MATCH(H$15,INDIRECT("'"&amp;TEXT($D75,"mmm")&amp;YEAR($D75)&amp;"'!$C$14:$L$14"),0),parametros!$B$15:$C$24,2,0)&amp;VLOOKUP($C$14,parametros!$B$6:$D$14,3,0)-1+MATCH($G$14,parametros!$E$6:$E$10,0)),"")</f>
        <v/>
      </c>
      <c r="I75" s="27" t="str">
        <f ca="1">IFERROR(INDIRECT("'"&amp;TEXT($D75,"mmm")&amp;YEAR($D75)&amp;"'!"&amp;VLOOKUP(MATCH(I$15,INDIRECT("'"&amp;TEXT($D75,"mmm")&amp;YEAR($D75)&amp;"'!$C$14:$L$14"),0),parametros!$B$15:$C$24,2,0)&amp;VLOOKUP($C$14,parametros!$B$6:$D$14,3,0)-1+MATCH($G$14,parametros!$E$6:$E$10,0)),"")</f>
        <v/>
      </c>
      <c r="J75" s="27" t="str">
        <f ca="1">IFERROR(INDIRECT("'"&amp;TEXT($D75,"mmm")&amp;YEAR($D75)&amp;"'!"&amp;VLOOKUP(MATCH(J$15,INDIRECT("'"&amp;TEXT($D75,"mmm")&amp;YEAR($D75)&amp;"'!$C$14:$L$14"),0),parametros!$B$15:$C$24,2,0)&amp;VLOOKUP($C$14,parametros!$B$6:$D$14,3,0)-1+MATCH($G$14,parametros!$E$6:$E$10,0)),"")</f>
        <v/>
      </c>
      <c r="K75" s="27" t="str">
        <f ca="1">IFERROR(INDIRECT("'"&amp;TEXT($D75,"mmm")&amp;YEAR($D75)&amp;"'!"&amp;VLOOKUP(MATCH(K$15,INDIRECT("'"&amp;TEXT($D75,"mmm")&amp;YEAR($D75)&amp;"'!$C$14:$L$14"),0),parametros!$B$15:$C$24,2,0)&amp;VLOOKUP($C$14,parametros!$B$6:$D$14,3,0)-1+MATCH($G$14,parametros!$E$6:$E$10,0)),"")</f>
        <v/>
      </c>
      <c r="L75" s="27" t="str">
        <f ca="1">IFERROR(INDIRECT("'"&amp;TEXT($D75,"mmm")&amp;YEAR($D75)&amp;"'!"&amp;VLOOKUP(MATCH(L$15,INDIRECT("'"&amp;TEXT($D75,"mmm")&amp;YEAR($D75)&amp;"'!$C$14:$L$14"),0),parametros!$B$15:$C$24,2,0)&amp;VLOOKUP($C$14,parametros!$B$6:$D$14,3,0)-1+MATCH($G$14,parametros!$E$6:$E$10,0)),"")</f>
        <v/>
      </c>
      <c r="M75" s="27" t="str">
        <f ca="1">IFERROR(INDIRECT("'"&amp;TEXT($D75,"mmm")&amp;YEAR($D75)&amp;"'!"&amp;VLOOKUP(MATCH(M$15,INDIRECT("'"&amp;TEXT($D75,"mmm")&amp;YEAR($D75)&amp;"'!$C$14:$L$14"),0),parametros!$B$15:$C$24,2,0)&amp;VLOOKUP($C$14,parametros!$B$6:$D$14,3,0)-1+MATCH($G$14,parametros!$E$6:$E$10,0)),"")</f>
        <v/>
      </c>
      <c r="N75" s="27" t="str">
        <f ca="1">IFERROR(INDIRECT("'"&amp;TEXT($D75,"mmm")&amp;YEAR($D75)&amp;"'!"&amp;VLOOKUP(MATCH(N$15,INDIRECT("'"&amp;TEXT($D75,"mmm")&amp;YEAR($D75)&amp;"'!$C$14:$L$14"),0),parametros!$B$15:$C$24,2,0)&amp;VLOOKUP($C$14,parametros!$B$6:$D$14,3,0)-1+MATCH($G$14,parametros!$E$6:$E$10,0)),"")</f>
        <v/>
      </c>
      <c r="O75" s="27" t="str">
        <f ca="1">IFERROR(INDIRECT("'"&amp;TEXT($D75,"mmm")&amp;YEAR($D75)&amp;"'!"&amp;VLOOKUP(MATCH(O$15,INDIRECT("'"&amp;TEXT($D75,"mmm")&amp;YEAR($D75)&amp;"'!$C$14:$L$14"),0),parametros!$B$15:$C$24,2,0)&amp;VLOOKUP($C$14,parametros!$B$6:$D$14,3,0)-1+MATCH($G$14,parametros!$E$6:$E$10,0)),"")</f>
        <v/>
      </c>
      <c r="P75" s="27" t="str">
        <f ca="1">IFERROR(INDIRECT("'"&amp;TEXT($D75,"mmm")&amp;YEAR($D75)&amp;"'!"&amp;VLOOKUP(MATCH(P$15,INDIRECT("'"&amp;TEXT($D75,"mmm")&amp;YEAR($D75)&amp;"'!$C$14:$L$14"),0),parametros!$B$15:$C$24,2,0)&amp;VLOOKUP($C$14,parametros!$B$6:$D$14,3,0)-1+MATCH($G$14,parametros!$E$6:$E$10,0)),"")</f>
        <v/>
      </c>
      <c r="Q75" s="27" t="str">
        <f ca="1">IFERROR(INDIRECT("'"&amp;TEXT($D75,"mmm")&amp;YEAR($D75)&amp;"'!"&amp;VLOOKUP(MATCH(Q$15,INDIRECT("'"&amp;TEXT($D75,"mmm")&amp;YEAR($D75)&amp;"'!$C$14:$L$14"),0),parametros!$B$15:$C$24,2,0)&amp;VLOOKUP($C$14,parametros!$B$6:$D$14,3,0)-1+MATCH($G$14,parametros!$E$6:$E$10,0)),"")</f>
        <v/>
      </c>
      <c r="R75" s="27" t="str">
        <f ca="1">IFERROR(INDIRECT("'"&amp;TEXT($D75,"mmm")&amp;YEAR($D75)&amp;"'!"&amp;VLOOKUP(MATCH(R$15,INDIRECT("'"&amp;TEXT($D75,"mmm")&amp;YEAR($D75)&amp;"'!$C$14:$L$14"),0),parametros!$B$15:$C$24,2,0)&amp;VLOOKUP($C$14,parametros!$B$6:$D$14,3,0)-1+MATCH($G$14,parametros!$E$6:$E$10,0)),"")</f>
        <v/>
      </c>
      <c r="S75" s="27" t="str">
        <f ca="1">IFERROR(INDIRECT("'"&amp;TEXT($D75,"mmm")&amp;YEAR($D75)&amp;"'!"&amp;VLOOKUP(MATCH(S$15,INDIRECT("'"&amp;TEXT($D75,"mmm")&amp;YEAR($D75)&amp;"'!$C$14:$L$14"),0),parametros!$B$15:$C$24,2,0)&amp;VLOOKUP($C$14,parametros!$B$6:$D$14,3,0)-1+MATCH($G$14,parametros!$E$6:$E$10,0)),"")</f>
        <v/>
      </c>
      <c r="T75" s="27" t="str">
        <f ca="1">IFERROR(INDIRECT("'"&amp;TEXT($D75,"mmm")&amp;YEAR($D75)&amp;"'!"&amp;VLOOKUP(MATCH(T$15,INDIRECT("'"&amp;TEXT($D75,"mmm")&amp;YEAR($D75)&amp;"'!$C$14:$L$14"),0),parametros!$B$15:$C$24,2,0)&amp;VLOOKUP($C$14,parametros!$B$6:$D$14,3,0)-1+MATCH($G$14,parametros!$E$6:$E$10,0)),"")</f>
        <v/>
      </c>
    </row>
    <row r="76" spans="4:20" ht="15.75" thickBot="1" x14ac:dyDescent="0.3">
      <c r="D76" s="25">
        <f t="shared" si="12"/>
        <v>48000</v>
      </c>
      <c r="E76" s="26" t="str">
        <f ca="1">IFERROR(INDIRECT("'"&amp;TEXT($D76,"mmm")&amp;YEAR($D76)&amp;"'!"&amp;VLOOKUP(MATCH(E$15,INDIRECT("'"&amp;TEXT($D76,"mmm")&amp;YEAR($D76)&amp;"'!$C$14:$L$14"),0),parametros!$B$15:$C$24,2,0)&amp;VLOOKUP($C$14,parametros!$B$6:$D$14,3,0)-1+MATCH($G$14,parametros!$E$6:$E$10,0)),"")</f>
        <v/>
      </c>
      <c r="F76" s="27" t="str">
        <f ca="1">IFERROR(INDIRECT("'"&amp;TEXT($D76,"mmm")&amp;YEAR($D76)&amp;"'!"&amp;VLOOKUP(MATCH(F$15,INDIRECT("'"&amp;TEXT($D76,"mmm")&amp;YEAR($D76)&amp;"'!$C$14:$L$14"),0),parametros!$B$15:$C$24,2,0)&amp;VLOOKUP($C$14,parametros!$B$6:$D$14,3,0)-1+MATCH($G$14,parametros!$E$6:$E$10,0)),"")</f>
        <v/>
      </c>
      <c r="G76" s="27" t="str">
        <f ca="1">IFERROR(INDIRECT("'"&amp;TEXT($D76,"mmm")&amp;YEAR($D76)&amp;"'!"&amp;VLOOKUP(MATCH(G$15,INDIRECT("'"&amp;TEXT($D76,"mmm")&amp;YEAR($D76)&amp;"'!$C$14:$L$14"),0),parametros!$B$15:$C$24,2,0)&amp;VLOOKUP($C$14,parametros!$B$6:$D$14,3,0)-1+MATCH($G$14,parametros!$E$6:$E$10,0)),"")</f>
        <v/>
      </c>
      <c r="H76" s="27" t="str">
        <f ca="1">IFERROR(INDIRECT("'"&amp;TEXT($D76,"mmm")&amp;YEAR($D76)&amp;"'!"&amp;VLOOKUP(MATCH(H$15,INDIRECT("'"&amp;TEXT($D76,"mmm")&amp;YEAR($D76)&amp;"'!$C$14:$L$14"),0),parametros!$B$15:$C$24,2,0)&amp;VLOOKUP($C$14,parametros!$B$6:$D$14,3,0)-1+MATCH($G$14,parametros!$E$6:$E$10,0)),"")</f>
        <v/>
      </c>
      <c r="I76" s="27" t="str">
        <f ca="1">IFERROR(INDIRECT("'"&amp;TEXT($D76,"mmm")&amp;YEAR($D76)&amp;"'!"&amp;VLOOKUP(MATCH(I$15,INDIRECT("'"&amp;TEXT($D76,"mmm")&amp;YEAR($D76)&amp;"'!$C$14:$L$14"),0),parametros!$B$15:$C$24,2,0)&amp;VLOOKUP($C$14,parametros!$B$6:$D$14,3,0)-1+MATCH($G$14,parametros!$E$6:$E$10,0)),"")</f>
        <v/>
      </c>
      <c r="J76" s="27" t="str">
        <f ca="1">IFERROR(INDIRECT("'"&amp;TEXT($D76,"mmm")&amp;YEAR($D76)&amp;"'!"&amp;VLOOKUP(MATCH(J$15,INDIRECT("'"&amp;TEXT($D76,"mmm")&amp;YEAR($D76)&amp;"'!$C$14:$L$14"),0),parametros!$B$15:$C$24,2,0)&amp;VLOOKUP($C$14,parametros!$B$6:$D$14,3,0)-1+MATCH($G$14,parametros!$E$6:$E$10,0)),"")</f>
        <v/>
      </c>
      <c r="K76" s="27" t="str">
        <f ca="1">IFERROR(INDIRECT("'"&amp;TEXT($D76,"mmm")&amp;YEAR($D76)&amp;"'!"&amp;VLOOKUP(MATCH(K$15,INDIRECT("'"&amp;TEXT($D76,"mmm")&amp;YEAR($D76)&amp;"'!$C$14:$L$14"),0),parametros!$B$15:$C$24,2,0)&amp;VLOOKUP($C$14,parametros!$B$6:$D$14,3,0)-1+MATCH($G$14,parametros!$E$6:$E$10,0)),"")</f>
        <v/>
      </c>
      <c r="L76" s="27" t="str">
        <f ca="1">IFERROR(INDIRECT("'"&amp;TEXT($D76,"mmm")&amp;YEAR($D76)&amp;"'!"&amp;VLOOKUP(MATCH(L$15,INDIRECT("'"&amp;TEXT($D76,"mmm")&amp;YEAR($D76)&amp;"'!$C$14:$L$14"),0),parametros!$B$15:$C$24,2,0)&amp;VLOOKUP($C$14,parametros!$B$6:$D$14,3,0)-1+MATCH($G$14,parametros!$E$6:$E$10,0)),"")</f>
        <v/>
      </c>
      <c r="M76" s="27" t="str">
        <f ca="1">IFERROR(INDIRECT("'"&amp;TEXT($D76,"mmm")&amp;YEAR($D76)&amp;"'!"&amp;VLOOKUP(MATCH(M$15,INDIRECT("'"&amp;TEXT($D76,"mmm")&amp;YEAR($D76)&amp;"'!$C$14:$L$14"),0),parametros!$B$15:$C$24,2,0)&amp;VLOOKUP($C$14,parametros!$B$6:$D$14,3,0)-1+MATCH($G$14,parametros!$E$6:$E$10,0)),"")</f>
        <v/>
      </c>
      <c r="N76" s="27" t="str">
        <f ca="1">IFERROR(INDIRECT("'"&amp;TEXT($D76,"mmm")&amp;YEAR($D76)&amp;"'!"&amp;VLOOKUP(MATCH(N$15,INDIRECT("'"&amp;TEXT($D76,"mmm")&amp;YEAR($D76)&amp;"'!$C$14:$L$14"),0),parametros!$B$15:$C$24,2,0)&amp;VLOOKUP($C$14,parametros!$B$6:$D$14,3,0)-1+MATCH($G$14,parametros!$E$6:$E$10,0)),"")</f>
        <v/>
      </c>
      <c r="O76" s="27" t="str">
        <f ca="1">IFERROR(INDIRECT("'"&amp;TEXT($D76,"mmm")&amp;YEAR($D76)&amp;"'!"&amp;VLOOKUP(MATCH(O$15,INDIRECT("'"&amp;TEXT($D76,"mmm")&amp;YEAR($D76)&amp;"'!$C$14:$L$14"),0),parametros!$B$15:$C$24,2,0)&amp;VLOOKUP($C$14,parametros!$B$6:$D$14,3,0)-1+MATCH($G$14,parametros!$E$6:$E$10,0)),"")</f>
        <v/>
      </c>
      <c r="P76" s="27" t="str">
        <f ca="1">IFERROR(INDIRECT("'"&amp;TEXT($D76,"mmm")&amp;YEAR($D76)&amp;"'!"&amp;VLOOKUP(MATCH(P$15,INDIRECT("'"&amp;TEXT($D76,"mmm")&amp;YEAR($D76)&amp;"'!$C$14:$L$14"),0),parametros!$B$15:$C$24,2,0)&amp;VLOOKUP($C$14,parametros!$B$6:$D$14,3,0)-1+MATCH($G$14,parametros!$E$6:$E$10,0)),"")</f>
        <v/>
      </c>
      <c r="Q76" s="27" t="str">
        <f ca="1">IFERROR(INDIRECT("'"&amp;TEXT($D76,"mmm")&amp;YEAR($D76)&amp;"'!"&amp;VLOOKUP(MATCH(Q$15,INDIRECT("'"&amp;TEXT($D76,"mmm")&amp;YEAR($D76)&amp;"'!$C$14:$L$14"),0),parametros!$B$15:$C$24,2,0)&amp;VLOOKUP($C$14,parametros!$B$6:$D$14,3,0)-1+MATCH($G$14,parametros!$E$6:$E$10,0)),"")</f>
        <v/>
      </c>
      <c r="R76" s="27" t="str">
        <f ca="1">IFERROR(INDIRECT("'"&amp;TEXT($D76,"mmm")&amp;YEAR($D76)&amp;"'!"&amp;VLOOKUP(MATCH(R$15,INDIRECT("'"&amp;TEXT($D76,"mmm")&amp;YEAR($D76)&amp;"'!$C$14:$L$14"),0),parametros!$B$15:$C$24,2,0)&amp;VLOOKUP($C$14,parametros!$B$6:$D$14,3,0)-1+MATCH($G$14,parametros!$E$6:$E$10,0)),"")</f>
        <v/>
      </c>
      <c r="S76" s="27" t="str">
        <f ca="1">IFERROR(INDIRECT("'"&amp;TEXT($D76,"mmm")&amp;YEAR($D76)&amp;"'!"&amp;VLOOKUP(MATCH(S$15,INDIRECT("'"&amp;TEXT($D76,"mmm")&amp;YEAR($D76)&amp;"'!$C$14:$L$14"),0),parametros!$B$15:$C$24,2,0)&amp;VLOOKUP($C$14,parametros!$B$6:$D$14,3,0)-1+MATCH($G$14,parametros!$E$6:$E$10,0)),"")</f>
        <v/>
      </c>
      <c r="T76" s="27" t="str">
        <f ca="1">IFERROR(INDIRECT("'"&amp;TEXT($D76,"mmm")&amp;YEAR($D76)&amp;"'!"&amp;VLOOKUP(MATCH(T$15,INDIRECT("'"&amp;TEXT($D76,"mmm")&amp;YEAR($D76)&amp;"'!$C$14:$L$14"),0),parametros!$B$15:$C$24,2,0)&amp;VLOOKUP($C$14,parametros!$B$6:$D$14,3,0)-1+MATCH($G$14,parametros!$E$6:$E$10,0)),"")</f>
        <v/>
      </c>
    </row>
    <row r="77" spans="4:20" ht="15.75" thickBot="1" x14ac:dyDescent="0.3">
      <c r="D77" s="25">
        <f t="shared" si="12"/>
        <v>48030</v>
      </c>
      <c r="E77" s="26" t="str">
        <f ca="1">IFERROR(INDIRECT("'"&amp;TEXT($D77,"mmm")&amp;YEAR($D77)&amp;"'!"&amp;VLOOKUP(MATCH(E$15,INDIRECT("'"&amp;TEXT($D77,"mmm")&amp;YEAR($D77)&amp;"'!$C$14:$L$14"),0),parametros!$B$15:$C$24,2,0)&amp;VLOOKUP($C$14,parametros!$B$6:$D$14,3,0)-1+MATCH($G$14,parametros!$E$6:$E$10,0)),"")</f>
        <v/>
      </c>
      <c r="F77" s="27" t="str">
        <f ca="1">IFERROR(INDIRECT("'"&amp;TEXT($D77,"mmm")&amp;YEAR($D77)&amp;"'!"&amp;VLOOKUP(MATCH(F$15,INDIRECT("'"&amp;TEXT($D77,"mmm")&amp;YEAR($D77)&amp;"'!$C$14:$L$14"),0),parametros!$B$15:$C$24,2,0)&amp;VLOOKUP($C$14,parametros!$B$6:$D$14,3,0)-1+MATCH($G$14,parametros!$E$6:$E$10,0)),"")</f>
        <v/>
      </c>
      <c r="G77" s="27" t="str">
        <f ca="1">IFERROR(INDIRECT("'"&amp;TEXT($D77,"mmm")&amp;YEAR($D77)&amp;"'!"&amp;VLOOKUP(MATCH(G$15,INDIRECT("'"&amp;TEXT($D77,"mmm")&amp;YEAR($D77)&amp;"'!$C$14:$L$14"),0),parametros!$B$15:$C$24,2,0)&amp;VLOOKUP($C$14,parametros!$B$6:$D$14,3,0)-1+MATCH($G$14,parametros!$E$6:$E$10,0)),"")</f>
        <v/>
      </c>
      <c r="H77" s="27" t="str">
        <f ca="1">IFERROR(INDIRECT("'"&amp;TEXT($D77,"mmm")&amp;YEAR($D77)&amp;"'!"&amp;VLOOKUP(MATCH(H$15,INDIRECT("'"&amp;TEXT($D77,"mmm")&amp;YEAR($D77)&amp;"'!$C$14:$L$14"),0),parametros!$B$15:$C$24,2,0)&amp;VLOOKUP($C$14,parametros!$B$6:$D$14,3,0)-1+MATCH($G$14,parametros!$E$6:$E$10,0)),"")</f>
        <v/>
      </c>
      <c r="I77" s="27" t="str">
        <f ca="1">IFERROR(INDIRECT("'"&amp;TEXT($D77,"mmm")&amp;YEAR($D77)&amp;"'!"&amp;VLOOKUP(MATCH(I$15,INDIRECT("'"&amp;TEXT($D77,"mmm")&amp;YEAR($D77)&amp;"'!$C$14:$L$14"),0),parametros!$B$15:$C$24,2,0)&amp;VLOOKUP($C$14,parametros!$B$6:$D$14,3,0)-1+MATCH($G$14,parametros!$E$6:$E$10,0)),"")</f>
        <v/>
      </c>
      <c r="J77" s="27" t="str">
        <f ca="1">IFERROR(INDIRECT("'"&amp;TEXT($D77,"mmm")&amp;YEAR($D77)&amp;"'!"&amp;VLOOKUP(MATCH(J$15,INDIRECT("'"&amp;TEXT($D77,"mmm")&amp;YEAR($D77)&amp;"'!$C$14:$L$14"),0),parametros!$B$15:$C$24,2,0)&amp;VLOOKUP($C$14,parametros!$B$6:$D$14,3,0)-1+MATCH($G$14,parametros!$E$6:$E$10,0)),"")</f>
        <v/>
      </c>
      <c r="K77" s="27" t="str">
        <f ca="1">IFERROR(INDIRECT("'"&amp;TEXT($D77,"mmm")&amp;YEAR($D77)&amp;"'!"&amp;VLOOKUP(MATCH(K$15,INDIRECT("'"&amp;TEXT($D77,"mmm")&amp;YEAR($D77)&amp;"'!$C$14:$L$14"),0),parametros!$B$15:$C$24,2,0)&amp;VLOOKUP($C$14,parametros!$B$6:$D$14,3,0)-1+MATCH($G$14,parametros!$E$6:$E$10,0)),"")</f>
        <v/>
      </c>
      <c r="L77" s="27" t="str">
        <f ca="1">IFERROR(INDIRECT("'"&amp;TEXT($D77,"mmm")&amp;YEAR($D77)&amp;"'!"&amp;VLOOKUP(MATCH(L$15,INDIRECT("'"&amp;TEXT($D77,"mmm")&amp;YEAR($D77)&amp;"'!$C$14:$L$14"),0),parametros!$B$15:$C$24,2,0)&amp;VLOOKUP($C$14,parametros!$B$6:$D$14,3,0)-1+MATCH($G$14,parametros!$E$6:$E$10,0)),"")</f>
        <v/>
      </c>
      <c r="M77" s="27" t="str">
        <f ca="1">IFERROR(INDIRECT("'"&amp;TEXT($D77,"mmm")&amp;YEAR($D77)&amp;"'!"&amp;VLOOKUP(MATCH(M$15,INDIRECT("'"&amp;TEXT($D77,"mmm")&amp;YEAR($D77)&amp;"'!$C$14:$L$14"),0),parametros!$B$15:$C$24,2,0)&amp;VLOOKUP($C$14,parametros!$B$6:$D$14,3,0)-1+MATCH($G$14,parametros!$E$6:$E$10,0)),"")</f>
        <v/>
      </c>
      <c r="N77" s="27" t="str">
        <f ca="1">IFERROR(INDIRECT("'"&amp;TEXT($D77,"mmm")&amp;YEAR($D77)&amp;"'!"&amp;VLOOKUP(MATCH(N$15,INDIRECT("'"&amp;TEXT($D77,"mmm")&amp;YEAR($D77)&amp;"'!$C$14:$L$14"),0),parametros!$B$15:$C$24,2,0)&amp;VLOOKUP($C$14,parametros!$B$6:$D$14,3,0)-1+MATCH($G$14,parametros!$E$6:$E$10,0)),"")</f>
        <v/>
      </c>
      <c r="O77" s="27" t="str">
        <f ca="1">IFERROR(INDIRECT("'"&amp;TEXT($D77,"mmm")&amp;YEAR($D77)&amp;"'!"&amp;VLOOKUP(MATCH(O$15,INDIRECT("'"&amp;TEXT($D77,"mmm")&amp;YEAR($D77)&amp;"'!$C$14:$L$14"),0),parametros!$B$15:$C$24,2,0)&amp;VLOOKUP($C$14,parametros!$B$6:$D$14,3,0)-1+MATCH($G$14,parametros!$E$6:$E$10,0)),"")</f>
        <v/>
      </c>
      <c r="P77" s="27" t="str">
        <f ca="1">IFERROR(INDIRECT("'"&amp;TEXT($D77,"mmm")&amp;YEAR($D77)&amp;"'!"&amp;VLOOKUP(MATCH(P$15,INDIRECT("'"&amp;TEXT($D77,"mmm")&amp;YEAR($D77)&amp;"'!$C$14:$L$14"),0),parametros!$B$15:$C$24,2,0)&amp;VLOOKUP($C$14,parametros!$B$6:$D$14,3,0)-1+MATCH($G$14,parametros!$E$6:$E$10,0)),"")</f>
        <v/>
      </c>
      <c r="Q77" s="27" t="str">
        <f ca="1">IFERROR(INDIRECT("'"&amp;TEXT($D77,"mmm")&amp;YEAR($D77)&amp;"'!"&amp;VLOOKUP(MATCH(Q$15,INDIRECT("'"&amp;TEXT($D77,"mmm")&amp;YEAR($D77)&amp;"'!$C$14:$L$14"),0),parametros!$B$15:$C$24,2,0)&amp;VLOOKUP($C$14,parametros!$B$6:$D$14,3,0)-1+MATCH($G$14,parametros!$E$6:$E$10,0)),"")</f>
        <v/>
      </c>
      <c r="R77" s="27" t="str">
        <f ca="1">IFERROR(INDIRECT("'"&amp;TEXT($D77,"mmm")&amp;YEAR($D77)&amp;"'!"&amp;VLOOKUP(MATCH(R$15,INDIRECT("'"&amp;TEXT($D77,"mmm")&amp;YEAR($D77)&amp;"'!$C$14:$L$14"),0),parametros!$B$15:$C$24,2,0)&amp;VLOOKUP($C$14,parametros!$B$6:$D$14,3,0)-1+MATCH($G$14,parametros!$E$6:$E$10,0)),"")</f>
        <v/>
      </c>
      <c r="S77" s="27" t="str">
        <f ca="1">IFERROR(INDIRECT("'"&amp;TEXT($D77,"mmm")&amp;YEAR($D77)&amp;"'!"&amp;VLOOKUP(MATCH(S$15,INDIRECT("'"&amp;TEXT($D77,"mmm")&amp;YEAR($D77)&amp;"'!$C$14:$L$14"),0),parametros!$B$15:$C$24,2,0)&amp;VLOOKUP($C$14,parametros!$B$6:$D$14,3,0)-1+MATCH($G$14,parametros!$E$6:$E$10,0)),"")</f>
        <v/>
      </c>
      <c r="T77" s="27" t="str">
        <f ca="1">IFERROR(INDIRECT("'"&amp;TEXT($D77,"mmm")&amp;YEAR($D77)&amp;"'!"&amp;VLOOKUP(MATCH(T$15,INDIRECT("'"&amp;TEXT($D77,"mmm")&amp;YEAR($D77)&amp;"'!$C$14:$L$14"),0),parametros!$B$15:$C$24,2,0)&amp;VLOOKUP($C$14,parametros!$B$6:$D$14,3,0)-1+MATCH($G$14,parametros!$E$6:$E$10,0)),"")</f>
        <v/>
      </c>
    </row>
    <row r="78" spans="4:20" ht="15.75" thickBot="1" x14ac:dyDescent="0.3">
      <c r="D78" s="25">
        <f t="shared" si="12"/>
        <v>48061</v>
      </c>
      <c r="E78" s="26" t="str">
        <f ca="1">IFERROR(INDIRECT("'"&amp;TEXT($D78,"mmm")&amp;YEAR($D78)&amp;"'!"&amp;VLOOKUP(MATCH(E$15,INDIRECT("'"&amp;TEXT($D78,"mmm")&amp;YEAR($D78)&amp;"'!$C$14:$L$14"),0),parametros!$B$15:$C$24,2,0)&amp;VLOOKUP($C$14,parametros!$B$6:$D$14,3,0)-1+MATCH($G$14,parametros!$E$6:$E$10,0)),"")</f>
        <v/>
      </c>
      <c r="F78" s="27" t="str">
        <f ca="1">IFERROR(INDIRECT("'"&amp;TEXT($D78,"mmm")&amp;YEAR($D78)&amp;"'!"&amp;VLOOKUP(MATCH(F$15,INDIRECT("'"&amp;TEXT($D78,"mmm")&amp;YEAR($D78)&amp;"'!$C$14:$L$14"),0),parametros!$B$15:$C$24,2,0)&amp;VLOOKUP($C$14,parametros!$B$6:$D$14,3,0)-1+MATCH($G$14,parametros!$E$6:$E$10,0)),"")</f>
        <v/>
      </c>
      <c r="G78" s="27" t="str">
        <f ca="1">IFERROR(INDIRECT("'"&amp;TEXT($D78,"mmm")&amp;YEAR($D78)&amp;"'!"&amp;VLOOKUP(MATCH(G$15,INDIRECT("'"&amp;TEXT($D78,"mmm")&amp;YEAR($D78)&amp;"'!$C$14:$L$14"),0),parametros!$B$15:$C$24,2,0)&amp;VLOOKUP($C$14,parametros!$B$6:$D$14,3,0)-1+MATCH($G$14,parametros!$E$6:$E$10,0)),"")</f>
        <v/>
      </c>
      <c r="H78" s="27" t="str">
        <f ca="1">IFERROR(INDIRECT("'"&amp;TEXT($D78,"mmm")&amp;YEAR($D78)&amp;"'!"&amp;VLOOKUP(MATCH(H$15,INDIRECT("'"&amp;TEXT($D78,"mmm")&amp;YEAR($D78)&amp;"'!$C$14:$L$14"),0),parametros!$B$15:$C$24,2,0)&amp;VLOOKUP($C$14,parametros!$B$6:$D$14,3,0)-1+MATCH($G$14,parametros!$E$6:$E$10,0)),"")</f>
        <v/>
      </c>
      <c r="I78" s="27" t="str">
        <f ca="1">IFERROR(INDIRECT("'"&amp;TEXT($D78,"mmm")&amp;YEAR($D78)&amp;"'!"&amp;VLOOKUP(MATCH(I$15,INDIRECT("'"&amp;TEXT($D78,"mmm")&amp;YEAR($D78)&amp;"'!$C$14:$L$14"),0),parametros!$B$15:$C$24,2,0)&amp;VLOOKUP($C$14,parametros!$B$6:$D$14,3,0)-1+MATCH($G$14,parametros!$E$6:$E$10,0)),"")</f>
        <v/>
      </c>
      <c r="J78" s="27" t="str">
        <f ca="1">IFERROR(INDIRECT("'"&amp;TEXT($D78,"mmm")&amp;YEAR($D78)&amp;"'!"&amp;VLOOKUP(MATCH(J$15,INDIRECT("'"&amp;TEXT($D78,"mmm")&amp;YEAR($D78)&amp;"'!$C$14:$L$14"),0),parametros!$B$15:$C$24,2,0)&amp;VLOOKUP($C$14,parametros!$B$6:$D$14,3,0)-1+MATCH($G$14,parametros!$E$6:$E$10,0)),"")</f>
        <v/>
      </c>
      <c r="K78" s="27" t="str">
        <f ca="1">IFERROR(INDIRECT("'"&amp;TEXT($D78,"mmm")&amp;YEAR($D78)&amp;"'!"&amp;VLOOKUP(MATCH(K$15,INDIRECT("'"&amp;TEXT($D78,"mmm")&amp;YEAR($D78)&amp;"'!$C$14:$L$14"),0),parametros!$B$15:$C$24,2,0)&amp;VLOOKUP($C$14,parametros!$B$6:$D$14,3,0)-1+MATCH($G$14,parametros!$E$6:$E$10,0)),"")</f>
        <v/>
      </c>
      <c r="L78" s="27" t="str">
        <f ca="1">IFERROR(INDIRECT("'"&amp;TEXT($D78,"mmm")&amp;YEAR($D78)&amp;"'!"&amp;VLOOKUP(MATCH(L$15,INDIRECT("'"&amp;TEXT($D78,"mmm")&amp;YEAR($D78)&amp;"'!$C$14:$L$14"),0),parametros!$B$15:$C$24,2,0)&amp;VLOOKUP($C$14,parametros!$B$6:$D$14,3,0)-1+MATCH($G$14,parametros!$E$6:$E$10,0)),"")</f>
        <v/>
      </c>
      <c r="M78" s="27" t="str">
        <f ca="1">IFERROR(INDIRECT("'"&amp;TEXT($D78,"mmm")&amp;YEAR($D78)&amp;"'!"&amp;VLOOKUP(MATCH(M$15,INDIRECT("'"&amp;TEXT($D78,"mmm")&amp;YEAR($D78)&amp;"'!$C$14:$L$14"),0),parametros!$B$15:$C$24,2,0)&amp;VLOOKUP($C$14,parametros!$B$6:$D$14,3,0)-1+MATCH($G$14,parametros!$E$6:$E$10,0)),"")</f>
        <v/>
      </c>
      <c r="N78" s="27" t="str">
        <f ca="1">IFERROR(INDIRECT("'"&amp;TEXT($D78,"mmm")&amp;YEAR($D78)&amp;"'!"&amp;VLOOKUP(MATCH(N$15,INDIRECT("'"&amp;TEXT($D78,"mmm")&amp;YEAR($D78)&amp;"'!$C$14:$L$14"),0),parametros!$B$15:$C$24,2,0)&amp;VLOOKUP($C$14,parametros!$B$6:$D$14,3,0)-1+MATCH($G$14,parametros!$E$6:$E$10,0)),"")</f>
        <v/>
      </c>
      <c r="O78" s="27" t="str">
        <f ca="1">IFERROR(INDIRECT("'"&amp;TEXT($D78,"mmm")&amp;YEAR($D78)&amp;"'!"&amp;VLOOKUP(MATCH(O$15,INDIRECT("'"&amp;TEXT($D78,"mmm")&amp;YEAR($D78)&amp;"'!$C$14:$L$14"),0),parametros!$B$15:$C$24,2,0)&amp;VLOOKUP($C$14,parametros!$B$6:$D$14,3,0)-1+MATCH($G$14,parametros!$E$6:$E$10,0)),"")</f>
        <v/>
      </c>
      <c r="P78" s="27" t="str">
        <f ca="1">IFERROR(INDIRECT("'"&amp;TEXT($D78,"mmm")&amp;YEAR($D78)&amp;"'!"&amp;VLOOKUP(MATCH(P$15,INDIRECT("'"&amp;TEXT($D78,"mmm")&amp;YEAR($D78)&amp;"'!$C$14:$L$14"),0),parametros!$B$15:$C$24,2,0)&amp;VLOOKUP($C$14,parametros!$B$6:$D$14,3,0)-1+MATCH($G$14,parametros!$E$6:$E$10,0)),"")</f>
        <v/>
      </c>
      <c r="Q78" s="27" t="str">
        <f ca="1">IFERROR(INDIRECT("'"&amp;TEXT($D78,"mmm")&amp;YEAR($D78)&amp;"'!"&amp;VLOOKUP(MATCH(Q$15,INDIRECT("'"&amp;TEXT($D78,"mmm")&amp;YEAR($D78)&amp;"'!$C$14:$L$14"),0),parametros!$B$15:$C$24,2,0)&amp;VLOOKUP($C$14,parametros!$B$6:$D$14,3,0)-1+MATCH($G$14,parametros!$E$6:$E$10,0)),"")</f>
        <v/>
      </c>
      <c r="R78" s="27" t="str">
        <f ca="1">IFERROR(INDIRECT("'"&amp;TEXT($D78,"mmm")&amp;YEAR($D78)&amp;"'!"&amp;VLOOKUP(MATCH(R$15,INDIRECT("'"&amp;TEXT($D78,"mmm")&amp;YEAR($D78)&amp;"'!$C$14:$L$14"),0),parametros!$B$15:$C$24,2,0)&amp;VLOOKUP($C$14,parametros!$B$6:$D$14,3,0)-1+MATCH($G$14,parametros!$E$6:$E$10,0)),"")</f>
        <v/>
      </c>
      <c r="S78" s="27" t="str">
        <f ca="1">IFERROR(INDIRECT("'"&amp;TEXT($D78,"mmm")&amp;YEAR($D78)&amp;"'!"&amp;VLOOKUP(MATCH(S$15,INDIRECT("'"&amp;TEXT($D78,"mmm")&amp;YEAR($D78)&amp;"'!$C$14:$L$14"),0),parametros!$B$15:$C$24,2,0)&amp;VLOOKUP($C$14,parametros!$B$6:$D$14,3,0)-1+MATCH($G$14,parametros!$E$6:$E$10,0)),"")</f>
        <v/>
      </c>
      <c r="T78" s="27" t="str">
        <f ca="1">IFERROR(INDIRECT("'"&amp;TEXT($D78,"mmm")&amp;YEAR($D78)&amp;"'!"&amp;VLOOKUP(MATCH(T$15,INDIRECT("'"&amp;TEXT($D78,"mmm")&amp;YEAR($D78)&amp;"'!$C$14:$L$14"),0),parametros!$B$15:$C$24,2,0)&amp;VLOOKUP($C$14,parametros!$B$6:$D$14,3,0)-1+MATCH($G$14,parametros!$E$6:$E$10,0)),"")</f>
        <v/>
      </c>
    </row>
    <row r="79" spans="4:20" ht="15.75" thickBot="1" x14ac:dyDescent="0.3">
      <c r="D79" s="25">
        <f t="shared" si="12"/>
        <v>48092</v>
      </c>
      <c r="E79" s="26" t="str">
        <f ca="1">IFERROR(INDIRECT("'"&amp;TEXT($D79,"mmm")&amp;YEAR($D79)&amp;"'!"&amp;VLOOKUP(MATCH(E$15,INDIRECT("'"&amp;TEXT($D79,"mmm")&amp;YEAR($D79)&amp;"'!$C$14:$L$14"),0),parametros!$B$15:$C$24,2,0)&amp;VLOOKUP($C$14,parametros!$B$6:$D$14,3,0)-1+MATCH($G$14,parametros!$E$6:$E$10,0)),"")</f>
        <v/>
      </c>
      <c r="F79" s="27" t="str">
        <f ca="1">IFERROR(INDIRECT("'"&amp;TEXT($D79,"mmm")&amp;YEAR($D79)&amp;"'!"&amp;VLOOKUP(MATCH(F$15,INDIRECT("'"&amp;TEXT($D79,"mmm")&amp;YEAR($D79)&amp;"'!$C$14:$L$14"),0),parametros!$B$15:$C$24,2,0)&amp;VLOOKUP($C$14,parametros!$B$6:$D$14,3,0)-1+MATCH($G$14,parametros!$E$6:$E$10,0)),"")</f>
        <v/>
      </c>
      <c r="G79" s="27" t="str">
        <f ca="1">IFERROR(INDIRECT("'"&amp;TEXT($D79,"mmm")&amp;YEAR($D79)&amp;"'!"&amp;VLOOKUP(MATCH(G$15,INDIRECT("'"&amp;TEXT($D79,"mmm")&amp;YEAR($D79)&amp;"'!$C$14:$L$14"),0),parametros!$B$15:$C$24,2,0)&amp;VLOOKUP($C$14,parametros!$B$6:$D$14,3,0)-1+MATCH($G$14,parametros!$E$6:$E$10,0)),"")</f>
        <v/>
      </c>
      <c r="H79" s="27" t="str">
        <f ca="1">IFERROR(INDIRECT("'"&amp;TEXT($D79,"mmm")&amp;YEAR($D79)&amp;"'!"&amp;VLOOKUP(MATCH(H$15,INDIRECT("'"&amp;TEXT($D79,"mmm")&amp;YEAR($D79)&amp;"'!$C$14:$L$14"),0),parametros!$B$15:$C$24,2,0)&amp;VLOOKUP($C$14,parametros!$B$6:$D$14,3,0)-1+MATCH($G$14,parametros!$E$6:$E$10,0)),"")</f>
        <v/>
      </c>
      <c r="I79" s="27" t="str">
        <f ca="1">IFERROR(INDIRECT("'"&amp;TEXT($D79,"mmm")&amp;YEAR($D79)&amp;"'!"&amp;VLOOKUP(MATCH(I$15,INDIRECT("'"&amp;TEXT($D79,"mmm")&amp;YEAR($D79)&amp;"'!$C$14:$L$14"),0),parametros!$B$15:$C$24,2,0)&amp;VLOOKUP($C$14,parametros!$B$6:$D$14,3,0)-1+MATCH($G$14,parametros!$E$6:$E$10,0)),"")</f>
        <v/>
      </c>
      <c r="J79" s="27" t="str">
        <f ca="1">IFERROR(INDIRECT("'"&amp;TEXT($D79,"mmm")&amp;YEAR($D79)&amp;"'!"&amp;VLOOKUP(MATCH(J$15,INDIRECT("'"&amp;TEXT($D79,"mmm")&amp;YEAR($D79)&amp;"'!$C$14:$L$14"),0),parametros!$B$15:$C$24,2,0)&amp;VLOOKUP($C$14,parametros!$B$6:$D$14,3,0)-1+MATCH($G$14,parametros!$E$6:$E$10,0)),"")</f>
        <v/>
      </c>
      <c r="K79" s="27" t="str">
        <f ca="1">IFERROR(INDIRECT("'"&amp;TEXT($D79,"mmm")&amp;YEAR($D79)&amp;"'!"&amp;VLOOKUP(MATCH(K$15,INDIRECT("'"&amp;TEXT($D79,"mmm")&amp;YEAR($D79)&amp;"'!$C$14:$L$14"),0),parametros!$B$15:$C$24,2,0)&amp;VLOOKUP($C$14,parametros!$B$6:$D$14,3,0)-1+MATCH($G$14,parametros!$E$6:$E$10,0)),"")</f>
        <v/>
      </c>
      <c r="L79" s="27" t="str">
        <f ca="1">IFERROR(INDIRECT("'"&amp;TEXT($D79,"mmm")&amp;YEAR($D79)&amp;"'!"&amp;VLOOKUP(MATCH(L$15,INDIRECT("'"&amp;TEXT($D79,"mmm")&amp;YEAR($D79)&amp;"'!$C$14:$L$14"),0),parametros!$B$15:$C$24,2,0)&amp;VLOOKUP($C$14,parametros!$B$6:$D$14,3,0)-1+MATCH($G$14,parametros!$E$6:$E$10,0)),"")</f>
        <v/>
      </c>
      <c r="M79" s="27" t="str">
        <f ca="1">IFERROR(INDIRECT("'"&amp;TEXT($D79,"mmm")&amp;YEAR($D79)&amp;"'!"&amp;VLOOKUP(MATCH(M$15,INDIRECT("'"&amp;TEXT($D79,"mmm")&amp;YEAR($D79)&amp;"'!$C$14:$L$14"),0),parametros!$B$15:$C$24,2,0)&amp;VLOOKUP($C$14,parametros!$B$6:$D$14,3,0)-1+MATCH($G$14,parametros!$E$6:$E$10,0)),"")</f>
        <v/>
      </c>
      <c r="N79" s="27" t="str">
        <f ca="1">IFERROR(INDIRECT("'"&amp;TEXT($D79,"mmm")&amp;YEAR($D79)&amp;"'!"&amp;VLOOKUP(MATCH(N$15,INDIRECT("'"&amp;TEXT($D79,"mmm")&amp;YEAR($D79)&amp;"'!$C$14:$L$14"),0),parametros!$B$15:$C$24,2,0)&amp;VLOOKUP($C$14,parametros!$B$6:$D$14,3,0)-1+MATCH($G$14,parametros!$E$6:$E$10,0)),"")</f>
        <v/>
      </c>
      <c r="O79" s="27" t="str">
        <f ca="1">IFERROR(INDIRECT("'"&amp;TEXT($D79,"mmm")&amp;YEAR($D79)&amp;"'!"&amp;VLOOKUP(MATCH(O$15,INDIRECT("'"&amp;TEXT($D79,"mmm")&amp;YEAR($D79)&amp;"'!$C$14:$L$14"),0),parametros!$B$15:$C$24,2,0)&amp;VLOOKUP($C$14,parametros!$B$6:$D$14,3,0)-1+MATCH($G$14,parametros!$E$6:$E$10,0)),"")</f>
        <v/>
      </c>
      <c r="P79" s="27" t="str">
        <f ca="1">IFERROR(INDIRECT("'"&amp;TEXT($D79,"mmm")&amp;YEAR($D79)&amp;"'!"&amp;VLOOKUP(MATCH(P$15,INDIRECT("'"&amp;TEXT($D79,"mmm")&amp;YEAR($D79)&amp;"'!$C$14:$L$14"),0),parametros!$B$15:$C$24,2,0)&amp;VLOOKUP($C$14,parametros!$B$6:$D$14,3,0)-1+MATCH($G$14,parametros!$E$6:$E$10,0)),"")</f>
        <v/>
      </c>
      <c r="Q79" s="27" t="str">
        <f ca="1">IFERROR(INDIRECT("'"&amp;TEXT($D79,"mmm")&amp;YEAR($D79)&amp;"'!"&amp;VLOOKUP(MATCH(Q$15,INDIRECT("'"&amp;TEXT($D79,"mmm")&amp;YEAR($D79)&amp;"'!$C$14:$L$14"),0),parametros!$B$15:$C$24,2,0)&amp;VLOOKUP($C$14,parametros!$B$6:$D$14,3,0)-1+MATCH($G$14,parametros!$E$6:$E$10,0)),"")</f>
        <v/>
      </c>
      <c r="R79" s="27" t="str">
        <f ca="1">IFERROR(INDIRECT("'"&amp;TEXT($D79,"mmm")&amp;YEAR($D79)&amp;"'!"&amp;VLOOKUP(MATCH(R$15,INDIRECT("'"&amp;TEXT($D79,"mmm")&amp;YEAR($D79)&amp;"'!$C$14:$L$14"),0),parametros!$B$15:$C$24,2,0)&amp;VLOOKUP($C$14,parametros!$B$6:$D$14,3,0)-1+MATCH($G$14,parametros!$E$6:$E$10,0)),"")</f>
        <v/>
      </c>
      <c r="S79" s="27" t="str">
        <f ca="1">IFERROR(INDIRECT("'"&amp;TEXT($D79,"mmm")&amp;YEAR($D79)&amp;"'!"&amp;VLOOKUP(MATCH(S$15,INDIRECT("'"&amp;TEXT($D79,"mmm")&amp;YEAR($D79)&amp;"'!$C$14:$L$14"),0),parametros!$B$15:$C$24,2,0)&amp;VLOOKUP($C$14,parametros!$B$6:$D$14,3,0)-1+MATCH($G$14,parametros!$E$6:$E$10,0)),"")</f>
        <v/>
      </c>
      <c r="T79" s="27" t="str">
        <f ca="1">IFERROR(INDIRECT("'"&amp;TEXT($D79,"mmm")&amp;YEAR($D79)&amp;"'!"&amp;VLOOKUP(MATCH(T$15,INDIRECT("'"&amp;TEXT($D79,"mmm")&amp;YEAR($D79)&amp;"'!$C$14:$L$14"),0),parametros!$B$15:$C$24,2,0)&amp;VLOOKUP($C$14,parametros!$B$6:$D$14,3,0)-1+MATCH($G$14,parametros!$E$6:$E$10,0)),"")</f>
        <v/>
      </c>
    </row>
    <row r="80" spans="4:20" ht="15.75" thickBot="1" x14ac:dyDescent="0.3">
      <c r="D80" s="25">
        <f t="shared" si="12"/>
        <v>48122</v>
      </c>
      <c r="E80" s="26" t="str">
        <f ca="1">IFERROR(INDIRECT("'"&amp;TEXT($D80,"mmm")&amp;YEAR($D80)&amp;"'!"&amp;VLOOKUP(MATCH(E$15,INDIRECT("'"&amp;TEXT($D80,"mmm")&amp;YEAR($D80)&amp;"'!$C$14:$L$14"),0),parametros!$B$15:$C$24,2,0)&amp;VLOOKUP($C$14,parametros!$B$6:$D$14,3,0)-1+MATCH($G$14,parametros!$E$6:$E$10,0)),"")</f>
        <v/>
      </c>
      <c r="F80" s="27" t="str">
        <f ca="1">IFERROR(INDIRECT("'"&amp;TEXT($D80,"mmm")&amp;YEAR($D80)&amp;"'!"&amp;VLOOKUP(MATCH(F$15,INDIRECT("'"&amp;TEXT($D80,"mmm")&amp;YEAR($D80)&amp;"'!$C$14:$L$14"),0),parametros!$B$15:$C$24,2,0)&amp;VLOOKUP($C$14,parametros!$B$6:$D$14,3,0)-1+MATCH($G$14,parametros!$E$6:$E$10,0)),"")</f>
        <v/>
      </c>
      <c r="G80" s="27" t="str">
        <f ca="1">IFERROR(INDIRECT("'"&amp;TEXT($D80,"mmm")&amp;YEAR($D80)&amp;"'!"&amp;VLOOKUP(MATCH(G$15,INDIRECT("'"&amp;TEXT($D80,"mmm")&amp;YEAR($D80)&amp;"'!$C$14:$L$14"),0),parametros!$B$15:$C$24,2,0)&amp;VLOOKUP($C$14,parametros!$B$6:$D$14,3,0)-1+MATCH($G$14,parametros!$E$6:$E$10,0)),"")</f>
        <v/>
      </c>
      <c r="H80" s="27" t="str">
        <f ca="1">IFERROR(INDIRECT("'"&amp;TEXT($D80,"mmm")&amp;YEAR($D80)&amp;"'!"&amp;VLOOKUP(MATCH(H$15,INDIRECT("'"&amp;TEXT($D80,"mmm")&amp;YEAR($D80)&amp;"'!$C$14:$L$14"),0),parametros!$B$15:$C$24,2,0)&amp;VLOOKUP($C$14,parametros!$B$6:$D$14,3,0)-1+MATCH($G$14,parametros!$E$6:$E$10,0)),"")</f>
        <v/>
      </c>
      <c r="I80" s="27" t="str">
        <f ca="1">IFERROR(INDIRECT("'"&amp;TEXT($D80,"mmm")&amp;YEAR($D80)&amp;"'!"&amp;VLOOKUP(MATCH(I$15,INDIRECT("'"&amp;TEXT($D80,"mmm")&amp;YEAR($D80)&amp;"'!$C$14:$L$14"),0),parametros!$B$15:$C$24,2,0)&amp;VLOOKUP($C$14,parametros!$B$6:$D$14,3,0)-1+MATCH($G$14,parametros!$E$6:$E$10,0)),"")</f>
        <v/>
      </c>
      <c r="J80" s="27" t="str">
        <f ca="1">IFERROR(INDIRECT("'"&amp;TEXT($D80,"mmm")&amp;YEAR($D80)&amp;"'!"&amp;VLOOKUP(MATCH(J$15,INDIRECT("'"&amp;TEXT($D80,"mmm")&amp;YEAR($D80)&amp;"'!$C$14:$L$14"),0),parametros!$B$15:$C$24,2,0)&amp;VLOOKUP($C$14,parametros!$B$6:$D$14,3,0)-1+MATCH($G$14,parametros!$E$6:$E$10,0)),"")</f>
        <v/>
      </c>
      <c r="K80" s="27" t="str">
        <f ca="1">IFERROR(INDIRECT("'"&amp;TEXT($D80,"mmm")&amp;YEAR($D80)&amp;"'!"&amp;VLOOKUP(MATCH(K$15,INDIRECT("'"&amp;TEXT($D80,"mmm")&amp;YEAR($D80)&amp;"'!$C$14:$L$14"),0),parametros!$B$15:$C$24,2,0)&amp;VLOOKUP($C$14,parametros!$B$6:$D$14,3,0)-1+MATCH($G$14,parametros!$E$6:$E$10,0)),"")</f>
        <v/>
      </c>
      <c r="L80" s="27" t="str">
        <f ca="1">IFERROR(INDIRECT("'"&amp;TEXT($D80,"mmm")&amp;YEAR($D80)&amp;"'!"&amp;VLOOKUP(MATCH(L$15,INDIRECT("'"&amp;TEXT($D80,"mmm")&amp;YEAR($D80)&amp;"'!$C$14:$L$14"),0),parametros!$B$15:$C$24,2,0)&amp;VLOOKUP($C$14,parametros!$B$6:$D$14,3,0)-1+MATCH($G$14,parametros!$E$6:$E$10,0)),"")</f>
        <v/>
      </c>
      <c r="M80" s="27" t="str">
        <f ca="1">IFERROR(INDIRECT("'"&amp;TEXT($D80,"mmm")&amp;YEAR($D80)&amp;"'!"&amp;VLOOKUP(MATCH(M$15,INDIRECT("'"&amp;TEXT($D80,"mmm")&amp;YEAR($D80)&amp;"'!$C$14:$L$14"),0),parametros!$B$15:$C$24,2,0)&amp;VLOOKUP($C$14,parametros!$B$6:$D$14,3,0)-1+MATCH($G$14,parametros!$E$6:$E$10,0)),"")</f>
        <v/>
      </c>
      <c r="N80" s="27" t="str">
        <f ca="1">IFERROR(INDIRECT("'"&amp;TEXT($D80,"mmm")&amp;YEAR($D80)&amp;"'!"&amp;VLOOKUP(MATCH(N$15,INDIRECT("'"&amp;TEXT($D80,"mmm")&amp;YEAR($D80)&amp;"'!$C$14:$L$14"),0),parametros!$B$15:$C$24,2,0)&amp;VLOOKUP($C$14,parametros!$B$6:$D$14,3,0)-1+MATCH($G$14,parametros!$E$6:$E$10,0)),"")</f>
        <v/>
      </c>
      <c r="O80" s="27" t="str">
        <f ca="1">IFERROR(INDIRECT("'"&amp;TEXT($D80,"mmm")&amp;YEAR($D80)&amp;"'!"&amp;VLOOKUP(MATCH(O$15,INDIRECT("'"&amp;TEXT($D80,"mmm")&amp;YEAR($D80)&amp;"'!$C$14:$L$14"),0),parametros!$B$15:$C$24,2,0)&amp;VLOOKUP($C$14,parametros!$B$6:$D$14,3,0)-1+MATCH($G$14,parametros!$E$6:$E$10,0)),"")</f>
        <v/>
      </c>
      <c r="P80" s="27" t="str">
        <f ca="1">IFERROR(INDIRECT("'"&amp;TEXT($D80,"mmm")&amp;YEAR($D80)&amp;"'!"&amp;VLOOKUP(MATCH(P$15,INDIRECT("'"&amp;TEXT($D80,"mmm")&amp;YEAR($D80)&amp;"'!$C$14:$L$14"),0),parametros!$B$15:$C$24,2,0)&amp;VLOOKUP($C$14,parametros!$B$6:$D$14,3,0)-1+MATCH($G$14,parametros!$E$6:$E$10,0)),"")</f>
        <v/>
      </c>
      <c r="Q80" s="27" t="str">
        <f ca="1">IFERROR(INDIRECT("'"&amp;TEXT($D80,"mmm")&amp;YEAR($D80)&amp;"'!"&amp;VLOOKUP(MATCH(Q$15,INDIRECT("'"&amp;TEXT($D80,"mmm")&amp;YEAR($D80)&amp;"'!$C$14:$L$14"),0),parametros!$B$15:$C$24,2,0)&amp;VLOOKUP($C$14,parametros!$B$6:$D$14,3,0)-1+MATCH($G$14,parametros!$E$6:$E$10,0)),"")</f>
        <v/>
      </c>
      <c r="R80" s="27" t="str">
        <f ca="1">IFERROR(INDIRECT("'"&amp;TEXT($D80,"mmm")&amp;YEAR($D80)&amp;"'!"&amp;VLOOKUP(MATCH(R$15,INDIRECT("'"&amp;TEXT($D80,"mmm")&amp;YEAR($D80)&amp;"'!$C$14:$L$14"),0),parametros!$B$15:$C$24,2,0)&amp;VLOOKUP($C$14,parametros!$B$6:$D$14,3,0)-1+MATCH($G$14,parametros!$E$6:$E$10,0)),"")</f>
        <v/>
      </c>
      <c r="S80" s="27" t="str">
        <f ca="1">IFERROR(INDIRECT("'"&amp;TEXT($D80,"mmm")&amp;YEAR($D80)&amp;"'!"&amp;VLOOKUP(MATCH(S$15,INDIRECT("'"&amp;TEXT($D80,"mmm")&amp;YEAR($D80)&amp;"'!$C$14:$L$14"),0),parametros!$B$15:$C$24,2,0)&amp;VLOOKUP($C$14,parametros!$B$6:$D$14,3,0)-1+MATCH($G$14,parametros!$E$6:$E$10,0)),"")</f>
        <v/>
      </c>
      <c r="T80" s="27" t="str">
        <f ca="1">IFERROR(INDIRECT("'"&amp;TEXT($D80,"mmm")&amp;YEAR($D80)&amp;"'!"&amp;VLOOKUP(MATCH(T$15,INDIRECT("'"&amp;TEXT($D80,"mmm")&amp;YEAR($D80)&amp;"'!$C$14:$L$14"),0),parametros!$B$15:$C$24,2,0)&amp;VLOOKUP($C$14,parametros!$B$6:$D$14,3,0)-1+MATCH($G$14,parametros!$E$6:$E$10,0)),"")</f>
        <v/>
      </c>
    </row>
    <row r="81" spans="4:20" ht="15.75" thickBot="1" x14ac:dyDescent="0.3">
      <c r="D81" s="25">
        <f t="shared" si="12"/>
        <v>48153</v>
      </c>
      <c r="E81" s="26" t="str">
        <f ca="1">IFERROR(INDIRECT("'"&amp;TEXT($D81,"mmm")&amp;YEAR($D81)&amp;"'!"&amp;VLOOKUP(MATCH(E$15,INDIRECT("'"&amp;TEXT($D81,"mmm")&amp;YEAR($D81)&amp;"'!$C$14:$L$14"),0),parametros!$B$15:$C$24,2,0)&amp;VLOOKUP($C$14,parametros!$B$6:$D$14,3,0)-1+MATCH($G$14,parametros!$E$6:$E$10,0)),"")</f>
        <v/>
      </c>
      <c r="F81" s="27" t="str">
        <f ca="1">IFERROR(INDIRECT("'"&amp;TEXT($D81,"mmm")&amp;YEAR($D81)&amp;"'!"&amp;VLOOKUP(MATCH(F$15,INDIRECT("'"&amp;TEXT($D81,"mmm")&amp;YEAR($D81)&amp;"'!$C$14:$L$14"),0),parametros!$B$15:$C$24,2,0)&amp;VLOOKUP($C$14,parametros!$B$6:$D$14,3,0)-1+MATCH($G$14,parametros!$E$6:$E$10,0)),"")</f>
        <v/>
      </c>
      <c r="G81" s="27" t="str">
        <f ca="1">IFERROR(INDIRECT("'"&amp;TEXT($D81,"mmm")&amp;YEAR($D81)&amp;"'!"&amp;VLOOKUP(MATCH(G$15,INDIRECT("'"&amp;TEXT($D81,"mmm")&amp;YEAR($D81)&amp;"'!$C$14:$L$14"),0),parametros!$B$15:$C$24,2,0)&amp;VLOOKUP($C$14,parametros!$B$6:$D$14,3,0)-1+MATCH($G$14,parametros!$E$6:$E$10,0)),"")</f>
        <v/>
      </c>
      <c r="H81" s="27" t="str">
        <f ca="1">IFERROR(INDIRECT("'"&amp;TEXT($D81,"mmm")&amp;YEAR($D81)&amp;"'!"&amp;VLOOKUP(MATCH(H$15,INDIRECT("'"&amp;TEXT($D81,"mmm")&amp;YEAR($D81)&amp;"'!$C$14:$L$14"),0),parametros!$B$15:$C$24,2,0)&amp;VLOOKUP($C$14,parametros!$B$6:$D$14,3,0)-1+MATCH($G$14,parametros!$E$6:$E$10,0)),"")</f>
        <v/>
      </c>
      <c r="I81" s="27" t="str">
        <f ca="1">IFERROR(INDIRECT("'"&amp;TEXT($D81,"mmm")&amp;YEAR($D81)&amp;"'!"&amp;VLOOKUP(MATCH(I$15,INDIRECT("'"&amp;TEXT($D81,"mmm")&amp;YEAR($D81)&amp;"'!$C$14:$L$14"),0),parametros!$B$15:$C$24,2,0)&amp;VLOOKUP($C$14,parametros!$B$6:$D$14,3,0)-1+MATCH($G$14,parametros!$E$6:$E$10,0)),"")</f>
        <v/>
      </c>
      <c r="J81" s="27" t="str">
        <f ca="1">IFERROR(INDIRECT("'"&amp;TEXT($D81,"mmm")&amp;YEAR($D81)&amp;"'!"&amp;VLOOKUP(MATCH(J$15,INDIRECT("'"&amp;TEXT($D81,"mmm")&amp;YEAR($D81)&amp;"'!$C$14:$L$14"),0),parametros!$B$15:$C$24,2,0)&amp;VLOOKUP($C$14,parametros!$B$6:$D$14,3,0)-1+MATCH($G$14,parametros!$E$6:$E$10,0)),"")</f>
        <v/>
      </c>
      <c r="K81" s="27" t="str">
        <f ca="1">IFERROR(INDIRECT("'"&amp;TEXT($D81,"mmm")&amp;YEAR($D81)&amp;"'!"&amp;VLOOKUP(MATCH(K$15,INDIRECT("'"&amp;TEXT($D81,"mmm")&amp;YEAR($D81)&amp;"'!$C$14:$L$14"),0),parametros!$B$15:$C$24,2,0)&amp;VLOOKUP($C$14,parametros!$B$6:$D$14,3,0)-1+MATCH($G$14,parametros!$E$6:$E$10,0)),"")</f>
        <v/>
      </c>
      <c r="L81" s="27" t="str">
        <f ca="1">IFERROR(INDIRECT("'"&amp;TEXT($D81,"mmm")&amp;YEAR($D81)&amp;"'!"&amp;VLOOKUP(MATCH(L$15,INDIRECT("'"&amp;TEXT($D81,"mmm")&amp;YEAR($D81)&amp;"'!$C$14:$L$14"),0),parametros!$B$15:$C$24,2,0)&amp;VLOOKUP($C$14,parametros!$B$6:$D$14,3,0)-1+MATCH($G$14,parametros!$E$6:$E$10,0)),"")</f>
        <v/>
      </c>
      <c r="M81" s="27" t="str">
        <f ca="1">IFERROR(INDIRECT("'"&amp;TEXT($D81,"mmm")&amp;YEAR($D81)&amp;"'!"&amp;VLOOKUP(MATCH(M$15,INDIRECT("'"&amp;TEXT($D81,"mmm")&amp;YEAR($D81)&amp;"'!$C$14:$L$14"),0),parametros!$B$15:$C$24,2,0)&amp;VLOOKUP($C$14,parametros!$B$6:$D$14,3,0)-1+MATCH($G$14,parametros!$E$6:$E$10,0)),"")</f>
        <v/>
      </c>
      <c r="N81" s="27" t="str">
        <f ca="1">IFERROR(INDIRECT("'"&amp;TEXT($D81,"mmm")&amp;YEAR($D81)&amp;"'!"&amp;VLOOKUP(MATCH(N$15,INDIRECT("'"&amp;TEXT($D81,"mmm")&amp;YEAR($D81)&amp;"'!$C$14:$L$14"),0),parametros!$B$15:$C$24,2,0)&amp;VLOOKUP($C$14,parametros!$B$6:$D$14,3,0)-1+MATCH($G$14,parametros!$E$6:$E$10,0)),"")</f>
        <v/>
      </c>
      <c r="O81" s="27" t="str">
        <f ca="1">IFERROR(INDIRECT("'"&amp;TEXT($D81,"mmm")&amp;YEAR($D81)&amp;"'!"&amp;VLOOKUP(MATCH(O$15,INDIRECT("'"&amp;TEXT($D81,"mmm")&amp;YEAR($D81)&amp;"'!$C$14:$L$14"),0),parametros!$B$15:$C$24,2,0)&amp;VLOOKUP($C$14,parametros!$B$6:$D$14,3,0)-1+MATCH($G$14,parametros!$E$6:$E$10,0)),"")</f>
        <v/>
      </c>
      <c r="P81" s="27" t="str">
        <f ca="1">IFERROR(INDIRECT("'"&amp;TEXT($D81,"mmm")&amp;YEAR($D81)&amp;"'!"&amp;VLOOKUP(MATCH(P$15,INDIRECT("'"&amp;TEXT($D81,"mmm")&amp;YEAR($D81)&amp;"'!$C$14:$L$14"),0),parametros!$B$15:$C$24,2,0)&amp;VLOOKUP($C$14,parametros!$B$6:$D$14,3,0)-1+MATCH($G$14,parametros!$E$6:$E$10,0)),"")</f>
        <v/>
      </c>
      <c r="Q81" s="27" t="str">
        <f ca="1">IFERROR(INDIRECT("'"&amp;TEXT($D81,"mmm")&amp;YEAR($D81)&amp;"'!"&amp;VLOOKUP(MATCH(Q$15,INDIRECT("'"&amp;TEXT($D81,"mmm")&amp;YEAR($D81)&amp;"'!$C$14:$L$14"),0),parametros!$B$15:$C$24,2,0)&amp;VLOOKUP($C$14,parametros!$B$6:$D$14,3,0)-1+MATCH($G$14,parametros!$E$6:$E$10,0)),"")</f>
        <v/>
      </c>
      <c r="R81" s="27" t="str">
        <f ca="1">IFERROR(INDIRECT("'"&amp;TEXT($D81,"mmm")&amp;YEAR($D81)&amp;"'!"&amp;VLOOKUP(MATCH(R$15,INDIRECT("'"&amp;TEXT($D81,"mmm")&amp;YEAR($D81)&amp;"'!$C$14:$L$14"),0),parametros!$B$15:$C$24,2,0)&amp;VLOOKUP($C$14,parametros!$B$6:$D$14,3,0)-1+MATCH($G$14,parametros!$E$6:$E$10,0)),"")</f>
        <v/>
      </c>
      <c r="S81" s="27" t="str">
        <f ca="1">IFERROR(INDIRECT("'"&amp;TEXT($D81,"mmm")&amp;YEAR($D81)&amp;"'!"&amp;VLOOKUP(MATCH(S$15,INDIRECT("'"&amp;TEXT($D81,"mmm")&amp;YEAR($D81)&amp;"'!$C$14:$L$14"),0),parametros!$B$15:$C$24,2,0)&amp;VLOOKUP($C$14,parametros!$B$6:$D$14,3,0)-1+MATCH($G$14,parametros!$E$6:$E$10,0)),"")</f>
        <v/>
      </c>
      <c r="T81" s="27" t="str">
        <f ca="1">IFERROR(INDIRECT("'"&amp;TEXT($D81,"mmm")&amp;YEAR($D81)&amp;"'!"&amp;VLOOKUP(MATCH(T$15,INDIRECT("'"&amp;TEXT($D81,"mmm")&amp;YEAR($D81)&amp;"'!$C$14:$L$14"),0),parametros!$B$15:$C$24,2,0)&amp;VLOOKUP($C$14,parametros!$B$6:$D$14,3,0)-1+MATCH($G$14,parametros!$E$6:$E$10,0)),"")</f>
        <v/>
      </c>
    </row>
    <row r="82" spans="4:20" ht="15.75" thickBot="1" x14ac:dyDescent="0.3">
      <c r="D82" s="25">
        <f t="shared" ref="D82:D89" si="13">EDATE(D81,1)</f>
        <v>48183</v>
      </c>
      <c r="E82" s="26" t="str">
        <f ca="1">IFERROR(INDIRECT("'"&amp;TEXT($D82,"mmm")&amp;YEAR($D82)&amp;"'!"&amp;VLOOKUP(MATCH(E$15,INDIRECT("'"&amp;TEXT($D82,"mmm")&amp;YEAR($D82)&amp;"'!$C$14:$L$14"),0),parametros!$B$15:$C$24,2,0)&amp;VLOOKUP($C$14,parametros!$B$6:$D$14,3,0)-1+MATCH($G$14,parametros!$E$6:$E$10,0)),"")</f>
        <v/>
      </c>
      <c r="F82" s="27" t="str">
        <f ca="1">IFERROR(INDIRECT("'"&amp;TEXT($D82,"mmm")&amp;YEAR($D82)&amp;"'!"&amp;VLOOKUP(MATCH(F$15,INDIRECT("'"&amp;TEXT($D82,"mmm")&amp;YEAR($D82)&amp;"'!$C$14:$L$14"),0),parametros!$B$15:$C$24,2,0)&amp;VLOOKUP($C$14,parametros!$B$6:$D$14,3,0)-1+MATCH($G$14,parametros!$E$6:$E$10,0)),"")</f>
        <v/>
      </c>
      <c r="G82" s="27" t="str">
        <f ca="1">IFERROR(INDIRECT("'"&amp;TEXT($D82,"mmm")&amp;YEAR($D82)&amp;"'!"&amp;VLOOKUP(MATCH(G$15,INDIRECT("'"&amp;TEXT($D82,"mmm")&amp;YEAR($D82)&amp;"'!$C$14:$L$14"),0),parametros!$B$15:$C$24,2,0)&amp;VLOOKUP($C$14,parametros!$B$6:$D$14,3,0)-1+MATCH($G$14,parametros!$E$6:$E$10,0)),"")</f>
        <v/>
      </c>
      <c r="H82" s="27" t="str">
        <f ca="1">IFERROR(INDIRECT("'"&amp;TEXT($D82,"mmm")&amp;YEAR($D82)&amp;"'!"&amp;VLOOKUP(MATCH(H$15,INDIRECT("'"&amp;TEXT($D82,"mmm")&amp;YEAR($D82)&amp;"'!$C$14:$L$14"),0),parametros!$B$15:$C$24,2,0)&amp;VLOOKUP($C$14,parametros!$B$6:$D$14,3,0)-1+MATCH($G$14,parametros!$E$6:$E$10,0)),"")</f>
        <v/>
      </c>
      <c r="I82" s="27" t="str">
        <f ca="1">IFERROR(INDIRECT("'"&amp;TEXT($D82,"mmm")&amp;YEAR($D82)&amp;"'!"&amp;VLOOKUP(MATCH(I$15,INDIRECT("'"&amp;TEXT($D82,"mmm")&amp;YEAR($D82)&amp;"'!$C$14:$L$14"),0),parametros!$B$15:$C$24,2,0)&amp;VLOOKUP($C$14,parametros!$B$6:$D$14,3,0)-1+MATCH($G$14,parametros!$E$6:$E$10,0)),"")</f>
        <v/>
      </c>
      <c r="J82" s="27" t="str">
        <f ca="1">IFERROR(INDIRECT("'"&amp;TEXT($D82,"mmm")&amp;YEAR($D82)&amp;"'!"&amp;VLOOKUP(MATCH(J$15,INDIRECT("'"&amp;TEXT($D82,"mmm")&amp;YEAR($D82)&amp;"'!$C$14:$L$14"),0),parametros!$B$15:$C$24,2,0)&amp;VLOOKUP($C$14,parametros!$B$6:$D$14,3,0)-1+MATCH($G$14,parametros!$E$6:$E$10,0)),"")</f>
        <v/>
      </c>
      <c r="K82" s="27" t="str">
        <f ca="1">IFERROR(INDIRECT("'"&amp;TEXT($D82,"mmm")&amp;YEAR($D82)&amp;"'!"&amp;VLOOKUP(MATCH(K$15,INDIRECT("'"&amp;TEXT($D82,"mmm")&amp;YEAR($D82)&amp;"'!$C$14:$L$14"),0),parametros!$B$15:$C$24,2,0)&amp;VLOOKUP($C$14,parametros!$B$6:$D$14,3,0)-1+MATCH($G$14,parametros!$E$6:$E$10,0)),"")</f>
        <v/>
      </c>
      <c r="L82" s="27" t="str">
        <f ca="1">IFERROR(INDIRECT("'"&amp;TEXT($D82,"mmm")&amp;YEAR($D82)&amp;"'!"&amp;VLOOKUP(MATCH(L$15,INDIRECT("'"&amp;TEXT($D82,"mmm")&amp;YEAR($D82)&amp;"'!$C$14:$L$14"),0),parametros!$B$15:$C$24,2,0)&amp;VLOOKUP($C$14,parametros!$B$6:$D$14,3,0)-1+MATCH($G$14,parametros!$E$6:$E$10,0)),"")</f>
        <v/>
      </c>
      <c r="M82" s="27" t="str">
        <f ca="1">IFERROR(INDIRECT("'"&amp;TEXT($D82,"mmm")&amp;YEAR($D82)&amp;"'!"&amp;VLOOKUP(MATCH(M$15,INDIRECT("'"&amp;TEXT($D82,"mmm")&amp;YEAR($D82)&amp;"'!$C$14:$L$14"),0),parametros!$B$15:$C$24,2,0)&amp;VLOOKUP($C$14,parametros!$B$6:$D$14,3,0)-1+MATCH($G$14,parametros!$E$6:$E$10,0)),"")</f>
        <v/>
      </c>
      <c r="N82" s="27" t="str">
        <f ca="1">IFERROR(INDIRECT("'"&amp;TEXT($D82,"mmm")&amp;YEAR($D82)&amp;"'!"&amp;VLOOKUP(MATCH(N$15,INDIRECT("'"&amp;TEXT($D82,"mmm")&amp;YEAR($D82)&amp;"'!$C$14:$L$14"),0),parametros!$B$15:$C$24,2,0)&amp;VLOOKUP($C$14,parametros!$B$6:$D$14,3,0)-1+MATCH($G$14,parametros!$E$6:$E$10,0)),"")</f>
        <v/>
      </c>
      <c r="O82" s="27" t="str">
        <f ca="1">IFERROR(INDIRECT("'"&amp;TEXT($D82,"mmm")&amp;YEAR($D82)&amp;"'!"&amp;VLOOKUP(MATCH(O$15,INDIRECT("'"&amp;TEXT($D82,"mmm")&amp;YEAR($D82)&amp;"'!$C$14:$L$14"),0),parametros!$B$15:$C$24,2,0)&amp;VLOOKUP($C$14,parametros!$B$6:$D$14,3,0)-1+MATCH($G$14,parametros!$E$6:$E$10,0)),"")</f>
        <v/>
      </c>
      <c r="P82" s="27" t="str">
        <f ca="1">IFERROR(INDIRECT("'"&amp;TEXT($D82,"mmm")&amp;YEAR($D82)&amp;"'!"&amp;VLOOKUP(MATCH(P$15,INDIRECT("'"&amp;TEXT($D82,"mmm")&amp;YEAR($D82)&amp;"'!$C$14:$L$14"),0),parametros!$B$15:$C$24,2,0)&amp;VLOOKUP($C$14,parametros!$B$6:$D$14,3,0)-1+MATCH($G$14,parametros!$E$6:$E$10,0)),"")</f>
        <v/>
      </c>
      <c r="Q82" s="27" t="str">
        <f ca="1">IFERROR(INDIRECT("'"&amp;TEXT($D82,"mmm")&amp;YEAR($D82)&amp;"'!"&amp;VLOOKUP(MATCH(Q$15,INDIRECT("'"&amp;TEXT($D82,"mmm")&amp;YEAR($D82)&amp;"'!$C$14:$L$14"),0),parametros!$B$15:$C$24,2,0)&amp;VLOOKUP($C$14,parametros!$B$6:$D$14,3,0)-1+MATCH($G$14,parametros!$E$6:$E$10,0)),"")</f>
        <v/>
      </c>
      <c r="R82" s="27" t="str">
        <f ca="1">IFERROR(INDIRECT("'"&amp;TEXT($D82,"mmm")&amp;YEAR($D82)&amp;"'!"&amp;VLOOKUP(MATCH(R$15,INDIRECT("'"&amp;TEXT($D82,"mmm")&amp;YEAR($D82)&amp;"'!$C$14:$L$14"),0),parametros!$B$15:$C$24,2,0)&amp;VLOOKUP($C$14,parametros!$B$6:$D$14,3,0)-1+MATCH($G$14,parametros!$E$6:$E$10,0)),"")</f>
        <v/>
      </c>
      <c r="S82" s="27" t="str">
        <f ca="1">IFERROR(INDIRECT("'"&amp;TEXT($D82,"mmm")&amp;YEAR($D82)&amp;"'!"&amp;VLOOKUP(MATCH(S$15,INDIRECT("'"&amp;TEXT($D82,"mmm")&amp;YEAR($D82)&amp;"'!$C$14:$L$14"),0),parametros!$B$15:$C$24,2,0)&amp;VLOOKUP($C$14,parametros!$B$6:$D$14,3,0)-1+MATCH($G$14,parametros!$E$6:$E$10,0)),"")</f>
        <v/>
      </c>
      <c r="T82" s="27" t="str">
        <f ca="1">IFERROR(INDIRECT("'"&amp;TEXT($D82,"mmm")&amp;YEAR($D82)&amp;"'!"&amp;VLOOKUP(MATCH(T$15,INDIRECT("'"&amp;TEXT($D82,"mmm")&amp;YEAR($D82)&amp;"'!$C$14:$L$14"),0),parametros!$B$15:$C$24,2,0)&amp;VLOOKUP($C$14,parametros!$B$6:$D$14,3,0)-1+MATCH($G$14,parametros!$E$6:$E$10,0)),"")</f>
        <v/>
      </c>
    </row>
    <row r="83" spans="4:20" ht="15.75" thickBot="1" x14ac:dyDescent="0.3">
      <c r="D83" s="25">
        <f t="shared" si="13"/>
        <v>48214</v>
      </c>
      <c r="E83" s="26" t="str">
        <f ca="1">IFERROR(INDIRECT("'"&amp;TEXT($D83,"mmm")&amp;YEAR($D83)&amp;"'!"&amp;VLOOKUP(MATCH(E$15,INDIRECT("'"&amp;TEXT($D83,"mmm")&amp;YEAR($D83)&amp;"'!$C$14:$L$14"),0),parametros!$B$15:$C$24,2,0)&amp;VLOOKUP($C$14,parametros!$B$6:$D$14,3,0)-1+MATCH($G$14,parametros!$E$6:$E$10,0)),"")</f>
        <v/>
      </c>
      <c r="F83" s="27" t="str">
        <f ca="1">IFERROR(INDIRECT("'"&amp;TEXT($D83,"mmm")&amp;YEAR($D83)&amp;"'!"&amp;VLOOKUP(MATCH(F$15,INDIRECT("'"&amp;TEXT($D83,"mmm")&amp;YEAR($D83)&amp;"'!$C$14:$L$14"),0),parametros!$B$15:$C$24,2,0)&amp;VLOOKUP($C$14,parametros!$B$6:$D$14,3,0)-1+MATCH($G$14,parametros!$E$6:$E$10,0)),"")</f>
        <v/>
      </c>
      <c r="G83" s="27" t="str">
        <f ca="1">IFERROR(INDIRECT("'"&amp;TEXT($D83,"mmm")&amp;YEAR($D83)&amp;"'!"&amp;VLOOKUP(MATCH(G$15,INDIRECT("'"&amp;TEXT($D83,"mmm")&amp;YEAR($D83)&amp;"'!$C$14:$L$14"),0),parametros!$B$15:$C$24,2,0)&amp;VLOOKUP($C$14,parametros!$B$6:$D$14,3,0)-1+MATCH($G$14,parametros!$E$6:$E$10,0)),"")</f>
        <v/>
      </c>
      <c r="H83" s="27" t="str">
        <f ca="1">IFERROR(INDIRECT("'"&amp;TEXT($D83,"mmm")&amp;YEAR($D83)&amp;"'!"&amp;VLOOKUP(MATCH(H$15,INDIRECT("'"&amp;TEXT($D83,"mmm")&amp;YEAR($D83)&amp;"'!$C$14:$L$14"),0),parametros!$B$15:$C$24,2,0)&amp;VLOOKUP($C$14,parametros!$B$6:$D$14,3,0)-1+MATCH($G$14,parametros!$E$6:$E$10,0)),"")</f>
        <v/>
      </c>
      <c r="I83" s="27" t="str">
        <f ca="1">IFERROR(INDIRECT("'"&amp;TEXT($D83,"mmm")&amp;YEAR($D83)&amp;"'!"&amp;VLOOKUP(MATCH(I$15,INDIRECT("'"&amp;TEXT($D83,"mmm")&amp;YEAR($D83)&amp;"'!$C$14:$L$14"),0),parametros!$B$15:$C$24,2,0)&amp;VLOOKUP($C$14,parametros!$B$6:$D$14,3,0)-1+MATCH($G$14,parametros!$E$6:$E$10,0)),"")</f>
        <v/>
      </c>
      <c r="J83" s="27" t="str">
        <f ca="1">IFERROR(INDIRECT("'"&amp;TEXT($D83,"mmm")&amp;YEAR($D83)&amp;"'!"&amp;VLOOKUP(MATCH(J$15,INDIRECT("'"&amp;TEXT($D83,"mmm")&amp;YEAR($D83)&amp;"'!$C$14:$L$14"),0),parametros!$B$15:$C$24,2,0)&amp;VLOOKUP($C$14,parametros!$B$6:$D$14,3,0)-1+MATCH($G$14,parametros!$E$6:$E$10,0)),"")</f>
        <v/>
      </c>
      <c r="K83" s="27" t="str">
        <f ca="1">IFERROR(INDIRECT("'"&amp;TEXT($D83,"mmm")&amp;YEAR($D83)&amp;"'!"&amp;VLOOKUP(MATCH(K$15,INDIRECT("'"&amp;TEXT($D83,"mmm")&amp;YEAR($D83)&amp;"'!$C$14:$L$14"),0),parametros!$B$15:$C$24,2,0)&amp;VLOOKUP($C$14,parametros!$B$6:$D$14,3,0)-1+MATCH($G$14,parametros!$E$6:$E$10,0)),"")</f>
        <v/>
      </c>
      <c r="L83" s="27" t="str">
        <f ca="1">IFERROR(INDIRECT("'"&amp;TEXT($D83,"mmm")&amp;YEAR($D83)&amp;"'!"&amp;VLOOKUP(MATCH(L$15,INDIRECT("'"&amp;TEXT($D83,"mmm")&amp;YEAR($D83)&amp;"'!$C$14:$L$14"),0),parametros!$B$15:$C$24,2,0)&amp;VLOOKUP($C$14,parametros!$B$6:$D$14,3,0)-1+MATCH($G$14,parametros!$E$6:$E$10,0)),"")</f>
        <v/>
      </c>
      <c r="M83" s="27" t="str">
        <f ca="1">IFERROR(INDIRECT("'"&amp;TEXT($D83,"mmm")&amp;YEAR($D83)&amp;"'!"&amp;VLOOKUP(MATCH(M$15,INDIRECT("'"&amp;TEXT($D83,"mmm")&amp;YEAR($D83)&amp;"'!$C$14:$L$14"),0),parametros!$B$15:$C$24,2,0)&amp;VLOOKUP($C$14,parametros!$B$6:$D$14,3,0)-1+MATCH($G$14,parametros!$E$6:$E$10,0)),"")</f>
        <v/>
      </c>
      <c r="N83" s="27" t="str">
        <f ca="1">IFERROR(INDIRECT("'"&amp;TEXT($D83,"mmm")&amp;YEAR($D83)&amp;"'!"&amp;VLOOKUP(MATCH(N$15,INDIRECT("'"&amp;TEXT($D83,"mmm")&amp;YEAR($D83)&amp;"'!$C$14:$L$14"),0),parametros!$B$15:$C$24,2,0)&amp;VLOOKUP($C$14,parametros!$B$6:$D$14,3,0)-1+MATCH($G$14,parametros!$E$6:$E$10,0)),"")</f>
        <v/>
      </c>
      <c r="O83" s="27" t="str">
        <f ca="1">IFERROR(INDIRECT("'"&amp;TEXT($D83,"mmm")&amp;YEAR($D83)&amp;"'!"&amp;VLOOKUP(MATCH(O$15,INDIRECT("'"&amp;TEXT($D83,"mmm")&amp;YEAR($D83)&amp;"'!$C$14:$L$14"),0),parametros!$B$15:$C$24,2,0)&amp;VLOOKUP($C$14,parametros!$B$6:$D$14,3,0)-1+MATCH($G$14,parametros!$E$6:$E$10,0)),"")</f>
        <v/>
      </c>
      <c r="P83" s="27" t="str">
        <f ca="1">IFERROR(INDIRECT("'"&amp;TEXT($D83,"mmm")&amp;YEAR($D83)&amp;"'!"&amp;VLOOKUP(MATCH(P$15,INDIRECT("'"&amp;TEXT($D83,"mmm")&amp;YEAR($D83)&amp;"'!$C$14:$L$14"),0),parametros!$B$15:$C$24,2,0)&amp;VLOOKUP($C$14,parametros!$B$6:$D$14,3,0)-1+MATCH($G$14,parametros!$E$6:$E$10,0)),"")</f>
        <v/>
      </c>
      <c r="Q83" s="27" t="str">
        <f ca="1">IFERROR(INDIRECT("'"&amp;TEXT($D83,"mmm")&amp;YEAR($D83)&amp;"'!"&amp;VLOOKUP(MATCH(Q$15,INDIRECT("'"&amp;TEXT($D83,"mmm")&amp;YEAR($D83)&amp;"'!$C$14:$L$14"),0),parametros!$B$15:$C$24,2,0)&amp;VLOOKUP($C$14,parametros!$B$6:$D$14,3,0)-1+MATCH($G$14,parametros!$E$6:$E$10,0)),"")</f>
        <v/>
      </c>
      <c r="R83" s="27" t="str">
        <f ca="1">IFERROR(INDIRECT("'"&amp;TEXT($D83,"mmm")&amp;YEAR($D83)&amp;"'!"&amp;VLOOKUP(MATCH(R$15,INDIRECT("'"&amp;TEXT($D83,"mmm")&amp;YEAR($D83)&amp;"'!$C$14:$L$14"),0),parametros!$B$15:$C$24,2,0)&amp;VLOOKUP($C$14,parametros!$B$6:$D$14,3,0)-1+MATCH($G$14,parametros!$E$6:$E$10,0)),"")</f>
        <v/>
      </c>
      <c r="S83" s="27" t="str">
        <f ca="1">IFERROR(INDIRECT("'"&amp;TEXT($D83,"mmm")&amp;YEAR($D83)&amp;"'!"&amp;VLOOKUP(MATCH(S$15,INDIRECT("'"&amp;TEXT($D83,"mmm")&amp;YEAR($D83)&amp;"'!$C$14:$L$14"),0),parametros!$B$15:$C$24,2,0)&amp;VLOOKUP($C$14,parametros!$B$6:$D$14,3,0)-1+MATCH($G$14,parametros!$E$6:$E$10,0)),"")</f>
        <v/>
      </c>
      <c r="T83" s="27" t="str">
        <f ca="1">IFERROR(INDIRECT("'"&amp;TEXT($D83,"mmm")&amp;YEAR($D83)&amp;"'!"&amp;VLOOKUP(MATCH(T$15,INDIRECT("'"&amp;TEXT($D83,"mmm")&amp;YEAR($D83)&amp;"'!$C$14:$L$14"),0),parametros!$B$15:$C$24,2,0)&amp;VLOOKUP($C$14,parametros!$B$6:$D$14,3,0)-1+MATCH($G$14,parametros!$E$6:$E$10,0)),"")</f>
        <v/>
      </c>
    </row>
    <row r="84" spans="4:20" ht="15.75" thickBot="1" x14ac:dyDescent="0.3">
      <c r="D84" s="25">
        <f t="shared" si="13"/>
        <v>48245</v>
      </c>
      <c r="E84" s="26" t="str">
        <f ca="1">IFERROR(INDIRECT("'"&amp;TEXT($D84,"mmm")&amp;YEAR($D84)&amp;"'!"&amp;VLOOKUP(MATCH(E$15,INDIRECT("'"&amp;TEXT($D84,"mmm")&amp;YEAR($D84)&amp;"'!$C$14:$L$14"),0),parametros!$B$15:$C$24,2,0)&amp;VLOOKUP($C$14,parametros!$B$6:$D$14,3,0)-1+MATCH($G$14,parametros!$E$6:$E$10,0)),"")</f>
        <v/>
      </c>
      <c r="F84" s="27" t="str">
        <f ca="1">IFERROR(INDIRECT("'"&amp;TEXT($D84,"mmm")&amp;YEAR($D84)&amp;"'!"&amp;VLOOKUP(MATCH(F$15,INDIRECT("'"&amp;TEXT($D84,"mmm")&amp;YEAR($D84)&amp;"'!$C$14:$L$14"),0),parametros!$B$15:$C$24,2,0)&amp;VLOOKUP($C$14,parametros!$B$6:$D$14,3,0)-1+MATCH($G$14,parametros!$E$6:$E$10,0)),"")</f>
        <v/>
      </c>
      <c r="G84" s="27" t="str">
        <f ca="1">IFERROR(INDIRECT("'"&amp;TEXT($D84,"mmm")&amp;YEAR($D84)&amp;"'!"&amp;VLOOKUP(MATCH(G$15,INDIRECT("'"&amp;TEXT($D84,"mmm")&amp;YEAR($D84)&amp;"'!$C$14:$L$14"),0),parametros!$B$15:$C$24,2,0)&amp;VLOOKUP($C$14,parametros!$B$6:$D$14,3,0)-1+MATCH($G$14,parametros!$E$6:$E$10,0)),"")</f>
        <v/>
      </c>
      <c r="H84" s="27" t="str">
        <f ca="1">IFERROR(INDIRECT("'"&amp;TEXT($D84,"mmm")&amp;YEAR($D84)&amp;"'!"&amp;VLOOKUP(MATCH(H$15,INDIRECT("'"&amp;TEXT($D84,"mmm")&amp;YEAR($D84)&amp;"'!$C$14:$L$14"),0),parametros!$B$15:$C$24,2,0)&amp;VLOOKUP($C$14,parametros!$B$6:$D$14,3,0)-1+MATCH($G$14,parametros!$E$6:$E$10,0)),"")</f>
        <v/>
      </c>
      <c r="I84" s="27" t="str">
        <f ca="1">IFERROR(INDIRECT("'"&amp;TEXT($D84,"mmm")&amp;YEAR($D84)&amp;"'!"&amp;VLOOKUP(MATCH(I$15,INDIRECT("'"&amp;TEXT($D84,"mmm")&amp;YEAR($D84)&amp;"'!$C$14:$L$14"),0),parametros!$B$15:$C$24,2,0)&amp;VLOOKUP($C$14,parametros!$B$6:$D$14,3,0)-1+MATCH($G$14,parametros!$E$6:$E$10,0)),"")</f>
        <v/>
      </c>
      <c r="J84" s="27" t="str">
        <f ca="1">IFERROR(INDIRECT("'"&amp;TEXT($D84,"mmm")&amp;YEAR($D84)&amp;"'!"&amp;VLOOKUP(MATCH(J$15,INDIRECT("'"&amp;TEXT($D84,"mmm")&amp;YEAR($D84)&amp;"'!$C$14:$L$14"),0),parametros!$B$15:$C$24,2,0)&amp;VLOOKUP($C$14,parametros!$B$6:$D$14,3,0)-1+MATCH($G$14,parametros!$E$6:$E$10,0)),"")</f>
        <v/>
      </c>
      <c r="K84" s="27" t="str">
        <f ca="1">IFERROR(INDIRECT("'"&amp;TEXT($D84,"mmm")&amp;YEAR($D84)&amp;"'!"&amp;VLOOKUP(MATCH(K$15,INDIRECT("'"&amp;TEXT($D84,"mmm")&amp;YEAR($D84)&amp;"'!$C$14:$L$14"),0),parametros!$B$15:$C$24,2,0)&amp;VLOOKUP($C$14,parametros!$B$6:$D$14,3,0)-1+MATCH($G$14,parametros!$E$6:$E$10,0)),"")</f>
        <v/>
      </c>
      <c r="L84" s="27" t="str">
        <f ca="1">IFERROR(INDIRECT("'"&amp;TEXT($D84,"mmm")&amp;YEAR($D84)&amp;"'!"&amp;VLOOKUP(MATCH(L$15,INDIRECT("'"&amp;TEXT($D84,"mmm")&amp;YEAR($D84)&amp;"'!$C$14:$L$14"),0),parametros!$B$15:$C$24,2,0)&amp;VLOOKUP($C$14,parametros!$B$6:$D$14,3,0)-1+MATCH($G$14,parametros!$E$6:$E$10,0)),"")</f>
        <v/>
      </c>
      <c r="M84" s="27" t="str">
        <f ca="1">IFERROR(INDIRECT("'"&amp;TEXT($D84,"mmm")&amp;YEAR($D84)&amp;"'!"&amp;VLOOKUP(MATCH(M$15,INDIRECT("'"&amp;TEXT($D84,"mmm")&amp;YEAR($D84)&amp;"'!$C$14:$L$14"),0),parametros!$B$15:$C$24,2,0)&amp;VLOOKUP($C$14,parametros!$B$6:$D$14,3,0)-1+MATCH($G$14,parametros!$E$6:$E$10,0)),"")</f>
        <v/>
      </c>
      <c r="N84" s="27" t="str">
        <f ca="1">IFERROR(INDIRECT("'"&amp;TEXT($D84,"mmm")&amp;YEAR($D84)&amp;"'!"&amp;VLOOKUP(MATCH(N$15,INDIRECT("'"&amp;TEXT($D84,"mmm")&amp;YEAR($D84)&amp;"'!$C$14:$L$14"),0),parametros!$B$15:$C$24,2,0)&amp;VLOOKUP($C$14,parametros!$B$6:$D$14,3,0)-1+MATCH($G$14,parametros!$E$6:$E$10,0)),"")</f>
        <v/>
      </c>
      <c r="O84" s="27" t="str">
        <f ca="1">IFERROR(INDIRECT("'"&amp;TEXT($D84,"mmm")&amp;YEAR($D84)&amp;"'!"&amp;VLOOKUP(MATCH(O$15,INDIRECT("'"&amp;TEXT($D84,"mmm")&amp;YEAR($D84)&amp;"'!$C$14:$L$14"),0),parametros!$B$15:$C$24,2,0)&amp;VLOOKUP($C$14,parametros!$B$6:$D$14,3,0)-1+MATCH($G$14,parametros!$E$6:$E$10,0)),"")</f>
        <v/>
      </c>
      <c r="P84" s="27" t="str">
        <f ca="1">IFERROR(INDIRECT("'"&amp;TEXT($D84,"mmm")&amp;YEAR($D84)&amp;"'!"&amp;VLOOKUP(MATCH(P$15,INDIRECT("'"&amp;TEXT($D84,"mmm")&amp;YEAR($D84)&amp;"'!$C$14:$L$14"),0),parametros!$B$15:$C$24,2,0)&amp;VLOOKUP($C$14,parametros!$B$6:$D$14,3,0)-1+MATCH($G$14,parametros!$E$6:$E$10,0)),"")</f>
        <v/>
      </c>
      <c r="Q84" s="27" t="str">
        <f ca="1">IFERROR(INDIRECT("'"&amp;TEXT($D84,"mmm")&amp;YEAR($D84)&amp;"'!"&amp;VLOOKUP(MATCH(Q$15,INDIRECT("'"&amp;TEXT($D84,"mmm")&amp;YEAR($D84)&amp;"'!$C$14:$L$14"),0),parametros!$B$15:$C$24,2,0)&amp;VLOOKUP($C$14,parametros!$B$6:$D$14,3,0)-1+MATCH($G$14,parametros!$E$6:$E$10,0)),"")</f>
        <v/>
      </c>
      <c r="R84" s="27" t="str">
        <f ca="1">IFERROR(INDIRECT("'"&amp;TEXT($D84,"mmm")&amp;YEAR($D84)&amp;"'!"&amp;VLOOKUP(MATCH(R$15,INDIRECT("'"&amp;TEXT($D84,"mmm")&amp;YEAR($D84)&amp;"'!$C$14:$L$14"),0),parametros!$B$15:$C$24,2,0)&amp;VLOOKUP($C$14,parametros!$B$6:$D$14,3,0)-1+MATCH($G$14,parametros!$E$6:$E$10,0)),"")</f>
        <v/>
      </c>
      <c r="S84" s="27" t="str">
        <f ca="1">IFERROR(INDIRECT("'"&amp;TEXT($D84,"mmm")&amp;YEAR($D84)&amp;"'!"&amp;VLOOKUP(MATCH(S$15,INDIRECT("'"&amp;TEXT($D84,"mmm")&amp;YEAR($D84)&amp;"'!$C$14:$L$14"),0),parametros!$B$15:$C$24,2,0)&amp;VLOOKUP($C$14,parametros!$B$6:$D$14,3,0)-1+MATCH($G$14,parametros!$E$6:$E$10,0)),"")</f>
        <v/>
      </c>
      <c r="T84" s="27" t="str">
        <f ca="1">IFERROR(INDIRECT("'"&amp;TEXT($D84,"mmm")&amp;YEAR($D84)&amp;"'!"&amp;VLOOKUP(MATCH(T$15,INDIRECT("'"&amp;TEXT($D84,"mmm")&amp;YEAR($D84)&amp;"'!$C$14:$L$14"),0),parametros!$B$15:$C$24,2,0)&amp;VLOOKUP($C$14,parametros!$B$6:$D$14,3,0)-1+MATCH($G$14,parametros!$E$6:$E$10,0)),"")</f>
        <v/>
      </c>
    </row>
    <row r="85" spans="4:20" ht="15.75" thickBot="1" x14ac:dyDescent="0.3">
      <c r="D85" s="25">
        <f t="shared" si="13"/>
        <v>48274</v>
      </c>
      <c r="E85" s="26" t="str">
        <f ca="1">IFERROR(INDIRECT("'"&amp;TEXT($D85,"mmm")&amp;YEAR($D85)&amp;"'!"&amp;VLOOKUP(MATCH(E$15,INDIRECT("'"&amp;TEXT($D85,"mmm")&amp;YEAR($D85)&amp;"'!$C$14:$L$14"),0),parametros!$B$15:$C$24,2,0)&amp;VLOOKUP($C$14,parametros!$B$6:$D$14,3,0)-1+MATCH($G$14,parametros!$E$6:$E$10,0)),"")</f>
        <v/>
      </c>
      <c r="F85" s="27" t="str">
        <f ca="1">IFERROR(INDIRECT("'"&amp;TEXT($D85,"mmm")&amp;YEAR($D85)&amp;"'!"&amp;VLOOKUP(MATCH(F$15,INDIRECT("'"&amp;TEXT($D85,"mmm")&amp;YEAR($D85)&amp;"'!$C$14:$L$14"),0),parametros!$B$15:$C$24,2,0)&amp;VLOOKUP($C$14,parametros!$B$6:$D$14,3,0)-1+MATCH($G$14,parametros!$E$6:$E$10,0)),"")</f>
        <v/>
      </c>
      <c r="G85" s="27" t="str">
        <f ca="1">IFERROR(INDIRECT("'"&amp;TEXT($D85,"mmm")&amp;YEAR($D85)&amp;"'!"&amp;VLOOKUP(MATCH(G$15,INDIRECT("'"&amp;TEXT($D85,"mmm")&amp;YEAR($D85)&amp;"'!$C$14:$L$14"),0),parametros!$B$15:$C$24,2,0)&amp;VLOOKUP($C$14,parametros!$B$6:$D$14,3,0)-1+MATCH($G$14,parametros!$E$6:$E$10,0)),"")</f>
        <v/>
      </c>
      <c r="H85" s="27" t="str">
        <f ca="1">IFERROR(INDIRECT("'"&amp;TEXT($D85,"mmm")&amp;YEAR($D85)&amp;"'!"&amp;VLOOKUP(MATCH(H$15,INDIRECT("'"&amp;TEXT($D85,"mmm")&amp;YEAR($D85)&amp;"'!$C$14:$L$14"),0),parametros!$B$15:$C$24,2,0)&amp;VLOOKUP($C$14,parametros!$B$6:$D$14,3,0)-1+MATCH($G$14,parametros!$E$6:$E$10,0)),"")</f>
        <v/>
      </c>
      <c r="I85" s="27" t="str">
        <f ca="1">IFERROR(INDIRECT("'"&amp;TEXT($D85,"mmm")&amp;YEAR($D85)&amp;"'!"&amp;VLOOKUP(MATCH(I$15,INDIRECT("'"&amp;TEXT($D85,"mmm")&amp;YEAR($D85)&amp;"'!$C$14:$L$14"),0),parametros!$B$15:$C$24,2,0)&amp;VLOOKUP($C$14,parametros!$B$6:$D$14,3,0)-1+MATCH($G$14,parametros!$E$6:$E$10,0)),"")</f>
        <v/>
      </c>
      <c r="J85" s="27" t="str">
        <f ca="1">IFERROR(INDIRECT("'"&amp;TEXT($D85,"mmm")&amp;YEAR($D85)&amp;"'!"&amp;VLOOKUP(MATCH(J$15,INDIRECT("'"&amp;TEXT($D85,"mmm")&amp;YEAR($D85)&amp;"'!$C$14:$L$14"),0),parametros!$B$15:$C$24,2,0)&amp;VLOOKUP($C$14,parametros!$B$6:$D$14,3,0)-1+MATCH($G$14,parametros!$E$6:$E$10,0)),"")</f>
        <v/>
      </c>
      <c r="K85" s="27" t="str">
        <f ca="1">IFERROR(INDIRECT("'"&amp;TEXT($D85,"mmm")&amp;YEAR($D85)&amp;"'!"&amp;VLOOKUP(MATCH(K$15,INDIRECT("'"&amp;TEXT($D85,"mmm")&amp;YEAR($D85)&amp;"'!$C$14:$L$14"),0),parametros!$B$15:$C$24,2,0)&amp;VLOOKUP($C$14,parametros!$B$6:$D$14,3,0)-1+MATCH($G$14,parametros!$E$6:$E$10,0)),"")</f>
        <v/>
      </c>
      <c r="L85" s="27" t="str">
        <f ca="1">IFERROR(INDIRECT("'"&amp;TEXT($D85,"mmm")&amp;YEAR($D85)&amp;"'!"&amp;VLOOKUP(MATCH(L$15,INDIRECT("'"&amp;TEXT($D85,"mmm")&amp;YEAR($D85)&amp;"'!$C$14:$L$14"),0),parametros!$B$15:$C$24,2,0)&amp;VLOOKUP($C$14,parametros!$B$6:$D$14,3,0)-1+MATCH($G$14,parametros!$E$6:$E$10,0)),"")</f>
        <v/>
      </c>
      <c r="M85" s="27" t="str">
        <f ca="1">IFERROR(INDIRECT("'"&amp;TEXT($D85,"mmm")&amp;YEAR($D85)&amp;"'!"&amp;VLOOKUP(MATCH(M$15,INDIRECT("'"&amp;TEXT($D85,"mmm")&amp;YEAR($D85)&amp;"'!$C$14:$L$14"),0),parametros!$B$15:$C$24,2,0)&amp;VLOOKUP($C$14,parametros!$B$6:$D$14,3,0)-1+MATCH($G$14,parametros!$E$6:$E$10,0)),"")</f>
        <v/>
      </c>
      <c r="N85" s="27" t="str">
        <f ca="1">IFERROR(INDIRECT("'"&amp;TEXT($D85,"mmm")&amp;YEAR($D85)&amp;"'!"&amp;VLOOKUP(MATCH(N$15,INDIRECT("'"&amp;TEXT($D85,"mmm")&amp;YEAR($D85)&amp;"'!$C$14:$L$14"),0),parametros!$B$15:$C$24,2,0)&amp;VLOOKUP($C$14,parametros!$B$6:$D$14,3,0)-1+MATCH($G$14,parametros!$E$6:$E$10,0)),"")</f>
        <v/>
      </c>
      <c r="O85" s="27" t="str">
        <f ca="1">IFERROR(INDIRECT("'"&amp;TEXT($D85,"mmm")&amp;YEAR($D85)&amp;"'!"&amp;VLOOKUP(MATCH(O$15,INDIRECT("'"&amp;TEXT($D85,"mmm")&amp;YEAR($D85)&amp;"'!$C$14:$L$14"),0),parametros!$B$15:$C$24,2,0)&amp;VLOOKUP($C$14,parametros!$B$6:$D$14,3,0)-1+MATCH($G$14,parametros!$E$6:$E$10,0)),"")</f>
        <v/>
      </c>
      <c r="P85" s="27" t="str">
        <f ca="1">IFERROR(INDIRECT("'"&amp;TEXT($D85,"mmm")&amp;YEAR($D85)&amp;"'!"&amp;VLOOKUP(MATCH(P$15,INDIRECT("'"&amp;TEXT($D85,"mmm")&amp;YEAR($D85)&amp;"'!$C$14:$L$14"),0),parametros!$B$15:$C$24,2,0)&amp;VLOOKUP($C$14,parametros!$B$6:$D$14,3,0)-1+MATCH($G$14,parametros!$E$6:$E$10,0)),"")</f>
        <v/>
      </c>
      <c r="Q85" s="27" t="str">
        <f ca="1">IFERROR(INDIRECT("'"&amp;TEXT($D85,"mmm")&amp;YEAR($D85)&amp;"'!"&amp;VLOOKUP(MATCH(Q$15,INDIRECT("'"&amp;TEXT($D85,"mmm")&amp;YEAR($D85)&amp;"'!$C$14:$L$14"),0),parametros!$B$15:$C$24,2,0)&amp;VLOOKUP($C$14,parametros!$B$6:$D$14,3,0)-1+MATCH($G$14,parametros!$E$6:$E$10,0)),"")</f>
        <v/>
      </c>
      <c r="R85" s="27" t="str">
        <f ca="1">IFERROR(INDIRECT("'"&amp;TEXT($D85,"mmm")&amp;YEAR($D85)&amp;"'!"&amp;VLOOKUP(MATCH(R$15,INDIRECT("'"&amp;TEXT($D85,"mmm")&amp;YEAR($D85)&amp;"'!$C$14:$L$14"),0),parametros!$B$15:$C$24,2,0)&amp;VLOOKUP($C$14,parametros!$B$6:$D$14,3,0)-1+MATCH($G$14,parametros!$E$6:$E$10,0)),"")</f>
        <v/>
      </c>
      <c r="S85" s="27" t="str">
        <f ca="1">IFERROR(INDIRECT("'"&amp;TEXT($D85,"mmm")&amp;YEAR($D85)&amp;"'!"&amp;VLOOKUP(MATCH(S$15,INDIRECT("'"&amp;TEXT($D85,"mmm")&amp;YEAR($D85)&amp;"'!$C$14:$L$14"),0),parametros!$B$15:$C$24,2,0)&amp;VLOOKUP($C$14,parametros!$B$6:$D$14,3,0)-1+MATCH($G$14,parametros!$E$6:$E$10,0)),"")</f>
        <v/>
      </c>
      <c r="T85" s="27" t="str">
        <f ca="1">IFERROR(INDIRECT("'"&amp;TEXT($D85,"mmm")&amp;YEAR($D85)&amp;"'!"&amp;VLOOKUP(MATCH(T$15,INDIRECT("'"&amp;TEXT($D85,"mmm")&amp;YEAR($D85)&amp;"'!$C$14:$L$14"),0),parametros!$B$15:$C$24,2,0)&amp;VLOOKUP($C$14,parametros!$B$6:$D$14,3,0)-1+MATCH($G$14,parametros!$E$6:$E$10,0)),"")</f>
        <v/>
      </c>
    </row>
    <row r="86" spans="4:20" ht="15.75" thickBot="1" x14ac:dyDescent="0.3">
      <c r="D86" s="25">
        <f t="shared" si="13"/>
        <v>48305</v>
      </c>
      <c r="E86" s="26" t="str">
        <f ca="1">IFERROR(INDIRECT("'"&amp;TEXT($D86,"mmm")&amp;YEAR($D86)&amp;"'!"&amp;VLOOKUP(MATCH(E$15,INDIRECT("'"&amp;TEXT($D86,"mmm")&amp;YEAR($D86)&amp;"'!$C$14:$L$14"),0),parametros!$B$15:$C$24,2,0)&amp;VLOOKUP($C$14,parametros!$B$6:$D$14,3,0)-1+MATCH($G$14,parametros!$E$6:$E$10,0)),"")</f>
        <v/>
      </c>
      <c r="F86" s="27" t="str">
        <f ca="1">IFERROR(INDIRECT("'"&amp;TEXT($D86,"mmm")&amp;YEAR($D86)&amp;"'!"&amp;VLOOKUP(MATCH(F$15,INDIRECT("'"&amp;TEXT($D86,"mmm")&amp;YEAR($D86)&amp;"'!$C$14:$L$14"),0),parametros!$B$15:$C$24,2,0)&amp;VLOOKUP($C$14,parametros!$B$6:$D$14,3,0)-1+MATCH($G$14,parametros!$E$6:$E$10,0)),"")</f>
        <v/>
      </c>
      <c r="G86" s="27" t="str">
        <f ca="1">IFERROR(INDIRECT("'"&amp;TEXT($D86,"mmm")&amp;YEAR($D86)&amp;"'!"&amp;VLOOKUP(MATCH(G$15,INDIRECT("'"&amp;TEXT($D86,"mmm")&amp;YEAR($D86)&amp;"'!$C$14:$L$14"),0),parametros!$B$15:$C$24,2,0)&amp;VLOOKUP($C$14,parametros!$B$6:$D$14,3,0)-1+MATCH($G$14,parametros!$E$6:$E$10,0)),"")</f>
        <v/>
      </c>
      <c r="H86" s="27" t="str">
        <f ca="1">IFERROR(INDIRECT("'"&amp;TEXT($D86,"mmm")&amp;YEAR($D86)&amp;"'!"&amp;VLOOKUP(MATCH(H$15,INDIRECT("'"&amp;TEXT($D86,"mmm")&amp;YEAR($D86)&amp;"'!$C$14:$L$14"),0),parametros!$B$15:$C$24,2,0)&amp;VLOOKUP($C$14,parametros!$B$6:$D$14,3,0)-1+MATCH($G$14,parametros!$E$6:$E$10,0)),"")</f>
        <v/>
      </c>
      <c r="I86" s="27" t="str">
        <f ca="1">IFERROR(INDIRECT("'"&amp;TEXT($D86,"mmm")&amp;YEAR($D86)&amp;"'!"&amp;VLOOKUP(MATCH(I$15,INDIRECT("'"&amp;TEXT($D86,"mmm")&amp;YEAR($D86)&amp;"'!$C$14:$L$14"),0),parametros!$B$15:$C$24,2,0)&amp;VLOOKUP($C$14,parametros!$B$6:$D$14,3,0)-1+MATCH($G$14,parametros!$E$6:$E$10,0)),"")</f>
        <v/>
      </c>
      <c r="J86" s="27" t="str">
        <f ca="1">IFERROR(INDIRECT("'"&amp;TEXT($D86,"mmm")&amp;YEAR($D86)&amp;"'!"&amp;VLOOKUP(MATCH(J$15,INDIRECT("'"&amp;TEXT($D86,"mmm")&amp;YEAR($D86)&amp;"'!$C$14:$L$14"),0),parametros!$B$15:$C$24,2,0)&amp;VLOOKUP($C$14,parametros!$B$6:$D$14,3,0)-1+MATCH($G$14,parametros!$E$6:$E$10,0)),"")</f>
        <v/>
      </c>
      <c r="K86" s="27" t="str">
        <f ca="1">IFERROR(INDIRECT("'"&amp;TEXT($D86,"mmm")&amp;YEAR($D86)&amp;"'!"&amp;VLOOKUP(MATCH(K$15,INDIRECT("'"&amp;TEXT($D86,"mmm")&amp;YEAR($D86)&amp;"'!$C$14:$L$14"),0),parametros!$B$15:$C$24,2,0)&amp;VLOOKUP($C$14,parametros!$B$6:$D$14,3,0)-1+MATCH($G$14,parametros!$E$6:$E$10,0)),"")</f>
        <v/>
      </c>
      <c r="L86" s="27" t="str">
        <f ca="1">IFERROR(INDIRECT("'"&amp;TEXT($D86,"mmm")&amp;YEAR($D86)&amp;"'!"&amp;VLOOKUP(MATCH(L$15,INDIRECT("'"&amp;TEXT($D86,"mmm")&amp;YEAR($D86)&amp;"'!$C$14:$L$14"),0),parametros!$B$15:$C$24,2,0)&amp;VLOOKUP($C$14,parametros!$B$6:$D$14,3,0)-1+MATCH($G$14,parametros!$E$6:$E$10,0)),"")</f>
        <v/>
      </c>
      <c r="M86" s="27" t="str">
        <f ca="1">IFERROR(INDIRECT("'"&amp;TEXT($D86,"mmm")&amp;YEAR($D86)&amp;"'!"&amp;VLOOKUP(MATCH(M$15,INDIRECT("'"&amp;TEXT($D86,"mmm")&amp;YEAR($D86)&amp;"'!$C$14:$L$14"),0),parametros!$B$15:$C$24,2,0)&amp;VLOOKUP($C$14,parametros!$B$6:$D$14,3,0)-1+MATCH($G$14,parametros!$E$6:$E$10,0)),"")</f>
        <v/>
      </c>
      <c r="N86" s="27" t="str">
        <f ca="1">IFERROR(INDIRECT("'"&amp;TEXT($D86,"mmm")&amp;YEAR($D86)&amp;"'!"&amp;VLOOKUP(MATCH(N$15,INDIRECT("'"&amp;TEXT($D86,"mmm")&amp;YEAR($D86)&amp;"'!$C$14:$L$14"),0),parametros!$B$15:$C$24,2,0)&amp;VLOOKUP($C$14,parametros!$B$6:$D$14,3,0)-1+MATCH($G$14,parametros!$E$6:$E$10,0)),"")</f>
        <v/>
      </c>
      <c r="O86" s="27" t="str">
        <f ca="1">IFERROR(INDIRECT("'"&amp;TEXT($D86,"mmm")&amp;YEAR($D86)&amp;"'!"&amp;VLOOKUP(MATCH(O$15,INDIRECT("'"&amp;TEXT($D86,"mmm")&amp;YEAR($D86)&amp;"'!$C$14:$L$14"),0),parametros!$B$15:$C$24,2,0)&amp;VLOOKUP($C$14,parametros!$B$6:$D$14,3,0)-1+MATCH($G$14,parametros!$E$6:$E$10,0)),"")</f>
        <v/>
      </c>
      <c r="P86" s="27" t="str">
        <f ca="1">IFERROR(INDIRECT("'"&amp;TEXT($D86,"mmm")&amp;YEAR($D86)&amp;"'!"&amp;VLOOKUP(MATCH(P$15,INDIRECT("'"&amp;TEXT($D86,"mmm")&amp;YEAR($D86)&amp;"'!$C$14:$L$14"),0),parametros!$B$15:$C$24,2,0)&amp;VLOOKUP($C$14,parametros!$B$6:$D$14,3,0)-1+MATCH($G$14,parametros!$E$6:$E$10,0)),"")</f>
        <v/>
      </c>
      <c r="Q86" s="27" t="str">
        <f ca="1">IFERROR(INDIRECT("'"&amp;TEXT($D86,"mmm")&amp;YEAR($D86)&amp;"'!"&amp;VLOOKUP(MATCH(Q$15,INDIRECT("'"&amp;TEXT($D86,"mmm")&amp;YEAR($D86)&amp;"'!$C$14:$L$14"),0),parametros!$B$15:$C$24,2,0)&amp;VLOOKUP($C$14,parametros!$B$6:$D$14,3,0)-1+MATCH($G$14,parametros!$E$6:$E$10,0)),"")</f>
        <v/>
      </c>
      <c r="R86" s="27" t="str">
        <f ca="1">IFERROR(INDIRECT("'"&amp;TEXT($D86,"mmm")&amp;YEAR($D86)&amp;"'!"&amp;VLOOKUP(MATCH(R$15,INDIRECT("'"&amp;TEXT($D86,"mmm")&amp;YEAR($D86)&amp;"'!$C$14:$L$14"),0),parametros!$B$15:$C$24,2,0)&amp;VLOOKUP($C$14,parametros!$B$6:$D$14,3,0)-1+MATCH($G$14,parametros!$E$6:$E$10,0)),"")</f>
        <v/>
      </c>
      <c r="S86" s="27" t="str">
        <f ca="1">IFERROR(INDIRECT("'"&amp;TEXT($D86,"mmm")&amp;YEAR($D86)&amp;"'!"&amp;VLOOKUP(MATCH(S$15,INDIRECT("'"&amp;TEXT($D86,"mmm")&amp;YEAR($D86)&amp;"'!$C$14:$L$14"),0),parametros!$B$15:$C$24,2,0)&amp;VLOOKUP($C$14,parametros!$B$6:$D$14,3,0)-1+MATCH($G$14,parametros!$E$6:$E$10,0)),"")</f>
        <v/>
      </c>
      <c r="T86" s="27" t="str">
        <f ca="1">IFERROR(INDIRECT("'"&amp;TEXT($D86,"mmm")&amp;YEAR($D86)&amp;"'!"&amp;VLOOKUP(MATCH(T$15,INDIRECT("'"&amp;TEXT($D86,"mmm")&amp;YEAR($D86)&amp;"'!$C$14:$L$14"),0),parametros!$B$15:$C$24,2,0)&amp;VLOOKUP($C$14,parametros!$B$6:$D$14,3,0)-1+MATCH($G$14,parametros!$E$6:$E$10,0)),"")</f>
        <v/>
      </c>
    </row>
    <row r="87" spans="4:20" ht="15.75" thickBot="1" x14ac:dyDescent="0.3">
      <c r="D87" s="25">
        <f t="shared" si="13"/>
        <v>48335</v>
      </c>
      <c r="E87" s="26" t="str">
        <f ca="1">IFERROR(INDIRECT("'"&amp;TEXT($D87,"mmm")&amp;YEAR($D87)&amp;"'!"&amp;VLOOKUP(MATCH(E$15,INDIRECT("'"&amp;TEXT($D87,"mmm")&amp;YEAR($D87)&amp;"'!$C$14:$L$14"),0),parametros!$B$15:$C$24,2,0)&amp;VLOOKUP($C$14,parametros!$B$6:$D$14,3,0)-1+MATCH($G$14,parametros!$E$6:$E$10,0)),"")</f>
        <v/>
      </c>
      <c r="F87" s="27" t="str">
        <f ca="1">IFERROR(INDIRECT("'"&amp;TEXT($D87,"mmm")&amp;YEAR($D87)&amp;"'!"&amp;VLOOKUP(MATCH(F$15,INDIRECT("'"&amp;TEXT($D87,"mmm")&amp;YEAR($D87)&amp;"'!$C$14:$L$14"),0),parametros!$B$15:$C$24,2,0)&amp;VLOOKUP($C$14,parametros!$B$6:$D$14,3,0)-1+MATCH($G$14,parametros!$E$6:$E$10,0)),"")</f>
        <v/>
      </c>
      <c r="G87" s="27" t="str">
        <f ca="1">IFERROR(INDIRECT("'"&amp;TEXT($D87,"mmm")&amp;YEAR($D87)&amp;"'!"&amp;VLOOKUP(MATCH(G$15,INDIRECT("'"&amp;TEXT($D87,"mmm")&amp;YEAR($D87)&amp;"'!$C$14:$L$14"),0),parametros!$B$15:$C$24,2,0)&amp;VLOOKUP($C$14,parametros!$B$6:$D$14,3,0)-1+MATCH($G$14,parametros!$E$6:$E$10,0)),"")</f>
        <v/>
      </c>
      <c r="H87" s="27" t="str">
        <f ca="1">IFERROR(INDIRECT("'"&amp;TEXT($D87,"mmm")&amp;YEAR($D87)&amp;"'!"&amp;VLOOKUP(MATCH(H$15,INDIRECT("'"&amp;TEXT($D87,"mmm")&amp;YEAR($D87)&amp;"'!$C$14:$L$14"),0),parametros!$B$15:$C$24,2,0)&amp;VLOOKUP($C$14,parametros!$B$6:$D$14,3,0)-1+MATCH($G$14,parametros!$E$6:$E$10,0)),"")</f>
        <v/>
      </c>
      <c r="I87" s="27" t="str">
        <f ca="1">IFERROR(INDIRECT("'"&amp;TEXT($D87,"mmm")&amp;YEAR($D87)&amp;"'!"&amp;VLOOKUP(MATCH(I$15,INDIRECT("'"&amp;TEXT($D87,"mmm")&amp;YEAR($D87)&amp;"'!$C$14:$L$14"),0),parametros!$B$15:$C$24,2,0)&amp;VLOOKUP($C$14,parametros!$B$6:$D$14,3,0)-1+MATCH($G$14,parametros!$E$6:$E$10,0)),"")</f>
        <v/>
      </c>
      <c r="J87" s="27" t="str">
        <f ca="1">IFERROR(INDIRECT("'"&amp;TEXT($D87,"mmm")&amp;YEAR($D87)&amp;"'!"&amp;VLOOKUP(MATCH(J$15,INDIRECT("'"&amp;TEXT($D87,"mmm")&amp;YEAR($D87)&amp;"'!$C$14:$L$14"),0),parametros!$B$15:$C$24,2,0)&amp;VLOOKUP($C$14,parametros!$B$6:$D$14,3,0)-1+MATCH($G$14,parametros!$E$6:$E$10,0)),"")</f>
        <v/>
      </c>
      <c r="K87" s="27" t="str">
        <f ca="1">IFERROR(INDIRECT("'"&amp;TEXT($D87,"mmm")&amp;YEAR($D87)&amp;"'!"&amp;VLOOKUP(MATCH(K$15,INDIRECT("'"&amp;TEXT($D87,"mmm")&amp;YEAR($D87)&amp;"'!$C$14:$L$14"),0),parametros!$B$15:$C$24,2,0)&amp;VLOOKUP($C$14,parametros!$B$6:$D$14,3,0)-1+MATCH($G$14,parametros!$E$6:$E$10,0)),"")</f>
        <v/>
      </c>
      <c r="L87" s="27" t="str">
        <f ca="1">IFERROR(INDIRECT("'"&amp;TEXT($D87,"mmm")&amp;YEAR($D87)&amp;"'!"&amp;VLOOKUP(MATCH(L$15,INDIRECT("'"&amp;TEXT($D87,"mmm")&amp;YEAR($D87)&amp;"'!$C$14:$L$14"),0),parametros!$B$15:$C$24,2,0)&amp;VLOOKUP($C$14,parametros!$B$6:$D$14,3,0)-1+MATCH($G$14,parametros!$E$6:$E$10,0)),"")</f>
        <v/>
      </c>
      <c r="M87" s="27" t="str">
        <f ca="1">IFERROR(INDIRECT("'"&amp;TEXT($D87,"mmm")&amp;YEAR($D87)&amp;"'!"&amp;VLOOKUP(MATCH(M$15,INDIRECT("'"&amp;TEXT($D87,"mmm")&amp;YEAR($D87)&amp;"'!$C$14:$L$14"),0),parametros!$B$15:$C$24,2,0)&amp;VLOOKUP($C$14,parametros!$B$6:$D$14,3,0)-1+MATCH($G$14,parametros!$E$6:$E$10,0)),"")</f>
        <v/>
      </c>
      <c r="N87" s="27" t="str">
        <f ca="1">IFERROR(INDIRECT("'"&amp;TEXT($D87,"mmm")&amp;YEAR($D87)&amp;"'!"&amp;VLOOKUP(MATCH(N$15,INDIRECT("'"&amp;TEXT($D87,"mmm")&amp;YEAR($D87)&amp;"'!$C$14:$L$14"),0),parametros!$B$15:$C$24,2,0)&amp;VLOOKUP($C$14,parametros!$B$6:$D$14,3,0)-1+MATCH($G$14,parametros!$E$6:$E$10,0)),"")</f>
        <v/>
      </c>
      <c r="O87" s="27" t="str">
        <f ca="1">IFERROR(INDIRECT("'"&amp;TEXT($D87,"mmm")&amp;YEAR($D87)&amp;"'!"&amp;VLOOKUP(MATCH(O$15,INDIRECT("'"&amp;TEXT($D87,"mmm")&amp;YEAR($D87)&amp;"'!$C$14:$L$14"),0),parametros!$B$15:$C$24,2,0)&amp;VLOOKUP($C$14,parametros!$B$6:$D$14,3,0)-1+MATCH($G$14,parametros!$E$6:$E$10,0)),"")</f>
        <v/>
      </c>
      <c r="P87" s="27" t="str">
        <f ca="1">IFERROR(INDIRECT("'"&amp;TEXT($D87,"mmm")&amp;YEAR($D87)&amp;"'!"&amp;VLOOKUP(MATCH(P$15,INDIRECT("'"&amp;TEXT($D87,"mmm")&amp;YEAR($D87)&amp;"'!$C$14:$L$14"),0),parametros!$B$15:$C$24,2,0)&amp;VLOOKUP($C$14,parametros!$B$6:$D$14,3,0)-1+MATCH($G$14,parametros!$E$6:$E$10,0)),"")</f>
        <v/>
      </c>
      <c r="Q87" s="27" t="str">
        <f ca="1">IFERROR(INDIRECT("'"&amp;TEXT($D87,"mmm")&amp;YEAR($D87)&amp;"'!"&amp;VLOOKUP(MATCH(Q$15,INDIRECT("'"&amp;TEXT($D87,"mmm")&amp;YEAR($D87)&amp;"'!$C$14:$L$14"),0),parametros!$B$15:$C$24,2,0)&amp;VLOOKUP($C$14,parametros!$B$6:$D$14,3,0)-1+MATCH($G$14,parametros!$E$6:$E$10,0)),"")</f>
        <v/>
      </c>
      <c r="R87" s="27" t="str">
        <f ca="1">IFERROR(INDIRECT("'"&amp;TEXT($D87,"mmm")&amp;YEAR($D87)&amp;"'!"&amp;VLOOKUP(MATCH(R$15,INDIRECT("'"&amp;TEXT($D87,"mmm")&amp;YEAR($D87)&amp;"'!$C$14:$L$14"),0),parametros!$B$15:$C$24,2,0)&amp;VLOOKUP($C$14,parametros!$B$6:$D$14,3,0)-1+MATCH($G$14,parametros!$E$6:$E$10,0)),"")</f>
        <v/>
      </c>
      <c r="S87" s="27" t="str">
        <f ca="1">IFERROR(INDIRECT("'"&amp;TEXT($D87,"mmm")&amp;YEAR($D87)&amp;"'!"&amp;VLOOKUP(MATCH(S$15,INDIRECT("'"&amp;TEXT($D87,"mmm")&amp;YEAR($D87)&amp;"'!$C$14:$L$14"),0),parametros!$B$15:$C$24,2,0)&amp;VLOOKUP($C$14,parametros!$B$6:$D$14,3,0)-1+MATCH($G$14,parametros!$E$6:$E$10,0)),"")</f>
        <v/>
      </c>
      <c r="T87" s="27" t="str">
        <f ca="1">IFERROR(INDIRECT("'"&amp;TEXT($D87,"mmm")&amp;YEAR($D87)&amp;"'!"&amp;VLOOKUP(MATCH(T$15,INDIRECT("'"&amp;TEXT($D87,"mmm")&amp;YEAR($D87)&amp;"'!$C$14:$L$14"),0),parametros!$B$15:$C$24,2,0)&amp;VLOOKUP($C$14,parametros!$B$6:$D$14,3,0)-1+MATCH($G$14,parametros!$E$6:$E$10,0)),"")</f>
        <v/>
      </c>
    </row>
    <row r="88" spans="4:20" ht="15.75" thickBot="1" x14ac:dyDescent="0.3">
      <c r="D88" s="25">
        <f t="shared" si="13"/>
        <v>48366</v>
      </c>
      <c r="E88" s="26" t="str">
        <f ca="1">IFERROR(INDIRECT("'"&amp;TEXT($D88,"mmm")&amp;YEAR($D88)&amp;"'!"&amp;VLOOKUP(MATCH(E$15,INDIRECT("'"&amp;TEXT($D88,"mmm")&amp;YEAR($D88)&amp;"'!$C$14:$L$14"),0),parametros!$B$15:$C$24,2,0)&amp;VLOOKUP($C$14,parametros!$B$6:$D$14,3,0)-1+MATCH($G$14,parametros!$E$6:$E$10,0)),"")</f>
        <v/>
      </c>
      <c r="F88" s="27" t="str">
        <f ca="1">IFERROR(INDIRECT("'"&amp;TEXT($D88,"mmm")&amp;YEAR($D88)&amp;"'!"&amp;VLOOKUP(MATCH(F$15,INDIRECT("'"&amp;TEXT($D88,"mmm")&amp;YEAR($D88)&amp;"'!$C$14:$L$14"),0),parametros!$B$15:$C$24,2,0)&amp;VLOOKUP($C$14,parametros!$B$6:$D$14,3,0)-1+MATCH($G$14,parametros!$E$6:$E$10,0)),"")</f>
        <v/>
      </c>
      <c r="G88" s="27" t="str">
        <f ca="1">IFERROR(INDIRECT("'"&amp;TEXT($D88,"mmm")&amp;YEAR($D88)&amp;"'!"&amp;VLOOKUP(MATCH(G$15,INDIRECT("'"&amp;TEXT($D88,"mmm")&amp;YEAR($D88)&amp;"'!$C$14:$L$14"),0),parametros!$B$15:$C$24,2,0)&amp;VLOOKUP($C$14,parametros!$B$6:$D$14,3,0)-1+MATCH($G$14,parametros!$E$6:$E$10,0)),"")</f>
        <v/>
      </c>
      <c r="H88" s="27" t="str">
        <f ca="1">IFERROR(INDIRECT("'"&amp;TEXT($D88,"mmm")&amp;YEAR($D88)&amp;"'!"&amp;VLOOKUP(MATCH(H$15,INDIRECT("'"&amp;TEXT($D88,"mmm")&amp;YEAR($D88)&amp;"'!$C$14:$L$14"),0),parametros!$B$15:$C$24,2,0)&amp;VLOOKUP($C$14,parametros!$B$6:$D$14,3,0)-1+MATCH($G$14,parametros!$E$6:$E$10,0)),"")</f>
        <v/>
      </c>
      <c r="I88" s="27" t="str">
        <f ca="1">IFERROR(INDIRECT("'"&amp;TEXT($D88,"mmm")&amp;YEAR($D88)&amp;"'!"&amp;VLOOKUP(MATCH(I$15,INDIRECT("'"&amp;TEXT($D88,"mmm")&amp;YEAR($D88)&amp;"'!$C$14:$L$14"),0),parametros!$B$15:$C$24,2,0)&amp;VLOOKUP($C$14,parametros!$B$6:$D$14,3,0)-1+MATCH($G$14,parametros!$E$6:$E$10,0)),"")</f>
        <v/>
      </c>
      <c r="J88" s="27" t="str">
        <f ca="1">IFERROR(INDIRECT("'"&amp;TEXT($D88,"mmm")&amp;YEAR($D88)&amp;"'!"&amp;VLOOKUP(MATCH(J$15,INDIRECT("'"&amp;TEXT($D88,"mmm")&amp;YEAR($D88)&amp;"'!$C$14:$L$14"),0),parametros!$B$15:$C$24,2,0)&amp;VLOOKUP($C$14,parametros!$B$6:$D$14,3,0)-1+MATCH($G$14,parametros!$E$6:$E$10,0)),"")</f>
        <v/>
      </c>
      <c r="K88" s="27" t="str">
        <f ca="1">IFERROR(INDIRECT("'"&amp;TEXT($D88,"mmm")&amp;YEAR($D88)&amp;"'!"&amp;VLOOKUP(MATCH(K$15,INDIRECT("'"&amp;TEXT($D88,"mmm")&amp;YEAR($D88)&amp;"'!$C$14:$L$14"),0),parametros!$B$15:$C$24,2,0)&amp;VLOOKUP($C$14,parametros!$B$6:$D$14,3,0)-1+MATCH($G$14,parametros!$E$6:$E$10,0)),"")</f>
        <v/>
      </c>
      <c r="L88" s="27" t="str">
        <f ca="1">IFERROR(INDIRECT("'"&amp;TEXT($D88,"mmm")&amp;YEAR($D88)&amp;"'!"&amp;VLOOKUP(MATCH(L$15,INDIRECT("'"&amp;TEXT($D88,"mmm")&amp;YEAR($D88)&amp;"'!$C$14:$L$14"),0),parametros!$B$15:$C$24,2,0)&amp;VLOOKUP($C$14,parametros!$B$6:$D$14,3,0)-1+MATCH($G$14,parametros!$E$6:$E$10,0)),"")</f>
        <v/>
      </c>
      <c r="M88" s="27" t="str">
        <f ca="1">IFERROR(INDIRECT("'"&amp;TEXT($D88,"mmm")&amp;YEAR($D88)&amp;"'!"&amp;VLOOKUP(MATCH(M$15,INDIRECT("'"&amp;TEXT($D88,"mmm")&amp;YEAR($D88)&amp;"'!$C$14:$L$14"),0),parametros!$B$15:$C$24,2,0)&amp;VLOOKUP($C$14,parametros!$B$6:$D$14,3,0)-1+MATCH($G$14,parametros!$E$6:$E$10,0)),"")</f>
        <v/>
      </c>
      <c r="N88" s="27" t="str">
        <f ca="1">IFERROR(INDIRECT("'"&amp;TEXT($D88,"mmm")&amp;YEAR($D88)&amp;"'!"&amp;VLOOKUP(MATCH(N$15,INDIRECT("'"&amp;TEXT($D88,"mmm")&amp;YEAR($D88)&amp;"'!$C$14:$L$14"),0),parametros!$B$15:$C$24,2,0)&amp;VLOOKUP($C$14,parametros!$B$6:$D$14,3,0)-1+MATCH($G$14,parametros!$E$6:$E$10,0)),"")</f>
        <v/>
      </c>
      <c r="O88" s="27" t="str">
        <f ca="1">IFERROR(INDIRECT("'"&amp;TEXT($D88,"mmm")&amp;YEAR($D88)&amp;"'!"&amp;VLOOKUP(MATCH(O$15,INDIRECT("'"&amp;TEXT($D88,"mmm")&amp;YEAR($D88)&amp;"'!$C$14:$L$14"),0),parametros!$B$15:$C$24,2,0)&amp;VLOOKUP($C$14,parametros!$B$6:$D$14,3,0)-1+MATCH($G$14,parametros!$E$6:$E$10,0)),"")</f>
        <v/>
      </c>
      <c r="P88" s="27" t="str">
        <f ca="1">IFERROR(INDIRECT("'"&amp;TEXT($D88,"mmm")&amp;YEAR($D88)&amp;"'!"&amp;VLOOKUP(MATCH(P$15,INDIRECT("'"&amp;TEXT($D88,"mmm")&amp;YEAR($D88)&amp;"'!$C$14:$L$14"),0),parametros!$B$15:$C$24,2,0)&amp;VLOOKUP($C$14,parametros!$B$6:$D$14,3,0)-1+MATCH($G$14,parametros!$E$6:$E$10,0)),"")</f>
        <v/>
      </c>
      <c r="Q88" s="27" t="str">
        <f ca="1">IFERROR(INDIRECT("'"&amp;TEXT($D88,"mmm")&amp;YEAR($D88)&amp;"'!"&amp;VLOOKUP(MATCH(Q$15,INDIRECT("'"&amp;TEXT($D88,"mmm")&amp;YEAR($D88)&amp;"'!$C$14:$L$14"),0),parametros!$B$15:$C$24,2,0)&amp;VLOOKUP($C$14,parametros!$B$6:$D$14,3,0)-1+MATCH($G$14,parametros!$E$6:$E$10,0)),"")</f>
        <v/>
      </c>
      <c r="R88" s="27" t="str">
        <f ca="1">IFERROR(INDIRECT("'"&amp;TEXT($D88,"mmm")&amp;YEAR($D88)&amp;"'!"&amp;VLOOKUP(MATCH(R$15,INDIRECT("'"&amp;TEXT($D88,"mmm")&amp;YEAR($D88)&amp;"'!$C$14:$L$14"),0),parametros!$B$15:$C$24,2,0)&amp;VLOOKUP($C$14,parametros!$B$6:$D$14,3,0)-1+MATCH($G$14,parametros!$E$6:$E$10,0)),"")</f>
        <v/>
      </c>
      <c r="S88" s="27" t="str">
        <f ca="1">IFERROR(INDIRECT("'"&amp;TEXT($D88,"mmm")&amp;YEAR($D88)&amp;"'!"&amp;VLOOKUP(MATCH(S$15,INDIRECT("'"&amp;TEXT($D88,"mmm")&amp;YEAR($D88)&amp;"'!$C$14:$L$14"),0),parametros!$B$15:$C$24,2,0)&amp;VLOOKUP($C$14,parametros!$B$6:$D$14,3,0)-1+MATCH($G$14,parametros!$E$6:$E$10,0)),"")</f>
        <v/>
      </c>
      <c r="T88" s="27" t="str">
        <f ca="1">IFERROR(INDIRECT("'"&amp;TEXT($D88,"mmm")&amp;YEAR($D88)&amp;"'!"&amp;VLOOKUP(MATCH(T$15,INDIRECT("'"&amp;TEXT($D88,"mmm")&amp;YEAR($D88)&amp;"'!$C$14:$L$14"),0),parametros!$B$15:$C$24,2,0)&amp;VLOOKUP($C$14,parametros!$B$6:$D$14,3,0)-1+MATCH($G$14,parametros!$E$6:$E$10,0)),"")</f>
        <v/>
      </c>
    </row>
    <row r="89" spans="4:20" ht="15.75" thickBot="1" x14ac:dyDescent="0.3">
      <c r="D89" s="25">
        <f t="shared" si="13"/>
        <v>48396</v>
      </c>
      <c r="E89" s="26" t="str">
        <f ca="1">IFERROR(INDIRECT("'"&amp;TEXT($D89,"mmm")&amp;YEAR($D89)&amp;"'!"&amp;VLOOKUP(MATCH(E$15,INDIRECT("'"&amp;TEXT($D89,"mmm")&amp;YEAR($D89)&amp;"'!$C$14:$L$14"),0),parametros!$B$15:$C$24,2,0)&amp;VLOOKUP($C$14,parametros!$B$6:$D$14,3,0)-1+MATCH($G$14,parametros!$E$6:$E$10,0)),"")</f>
        <v/>
      </c>
      <c r="F89" s="27" t="str">
        <f ca="1">IFERROR(INDIRECT("'"&amp;TEXT($D89,"mmm")&amp;YEAR($D89)&amp;"'!"&amp;VLOOKUP(MATCH(F$15,INDIRECT("'"&amp;TEXT($D89,"mmm")&amp;YEAR($D89)&amp;"'!$C$14:$L$14"),0),parametros!$B$15:$C$24,2,0)&amp;VLOOKUP($C$14,parametros!$B$6:$D$14,3,0)-1+MATCH($G$14,parametros!$E$6:$E$10,0)),"")</f>
        <v/>
      </c>
      <c r="G89" s="27" t="str">
        <f ca="1">IFERROR(INDIRECT("'"&amp;TEXT($D89,"mmm")&amp;YEAR($D89)&amp;"'!"&amp;VLOOKUP(MATCH(G$15,INDIRECT("'"&amp;TEXT($D89,"mmm")&amp;YEAR($D89)&amp;"'!$C$14:$L$14"),0),parametros!$B$15:$C$24,2,0)&amp;VLOOKUP($C$14,parametros!$B$6:$D$14,3,0)-1+MATCH($G$14,parametros!$E$6:$E$10,0)),"")</f>
        <v/>
      </c>
      <c r="H89" s="27" t="str">
        <f ca="1">IFERROR(INDIRECT("'"&amp;TEXT($D89,"mmm")&amp;YEAR($D89)&amp;"'!"&amp;VLOOKUP(MATCH(H$15,INDIRECT("'"&amp;TEXT($D89,"mmm")&amp;YEAR($D89)&amp;"'!$C$14:$L$14"),0),parametros!$B$15:$C$24,2,0)&amp;VLOOKUP($C$14,parametros!$B$6:$D$14,3,0)-1+MATCH($G$14,parametros!$E$6:$E$10,0)),"")</f>
        <v/>
      </c>
      <c r="I89" s="27" t="str">
        <f ca="1">IFERROR(INDIRECT("'"&amp;TEXT($D89,"mmm")&amp;YEAR($D89)&amp;"'!"&amp;VLOOKUP(MATCH(I$15,INDIRECT("'"&amp;TEXT($D89,"mmm")&amp;YEAR($D89)&amp;"'!$C$14:$L$14"),0),parametros!$B$15:$C$24,2,0)&amp;VLOOKUP($C$14,parametros!$B$6:$D$14,3,0)-1+MATCH($G$14,parametros!$E$6:$E$10,0)),"")</f>
        <v/>
      </c>
      <c r="J89" s="27" t="str">
        <f ca="1">IFERROR(INDIRECT("'"&amp;TEXT($D89,"mmm")&amp;YEAR($D89)&amp;"'!"&amp;VLOOKUP(MATCH(J$15,INDIRECT("'"&amp;TEXT($D89,"mmm")&amp;YEAR($D89)&amp;"'!$C$14:$L$14"),0),parametros!$B$15:$C$24,2,0)&amp;VLOOKUP($C$14,parametros!$B$6:$D$14,3,0)-1+MATCH($G$14,parametros!$E$6:$E$10,0)),"")</f>
        <v/>
      </c>
      <c r="K89" s="27" t="str">
        <f ca="1">IFERROR(INDIRECT("'"&amp;TEXT($D89,"mmm")&amp;YEAR($D89)&amp;"'!"&amp;VLOOKUP(MATCH(K$15,INDIRECT("'"&amp;TEXT($D89,"mmm")&amp;YEAR($D89)&amp;"'!$C$14:$L$14"),0),parametros!$B$15:$C$24,2,0)&amp;VLOOKUP($C$14,parametros!$B$6:$D$14,3,0)-1+MATCH($G$14,parametros!$E$6:$E$10,0)),"")</f>
        <v/>
      </c>
      <c r="L89" s="27" t="str">
        <f ca="1">IFERROR(INDIRECT("'"&amp;TEXT($D89,"mmm")&amp;YEAR($D89)&amp;"'!"&amp;VLOOKUP(MATCH(L$15,INDIRECT("'"&amp;TEXT($D89,"mmm")&amp;YEAR($D89)&amp;"'!$C$14:$L$14"),0),parametros!$B$15:$C$24,2,0)&amp;VLOOKUP($C$14,parametros!$B$6:$D$14,3,0)-1+MATCH($G$14,parametros!$E$6:$E$10,0)),"")</f>
        <v/>
      </c>
      <c r="M89" s="27" t="str">
        <f ca="1">IFERROR(INDIRECT("'"&amp;TEXT($D89,"mmm")&amp;YEAR($D89)&amp;"'!"&amp;VLOOKUP(MATCH(M$15,INDIRECT("'"&amp;TEXT($D89,"mmm")&amp;YEAR($D89)&amp;"'!$C$14:$L$14"),0),parametros!$B$15:$C$24,2,0)&amp;VLOOKUP($C$14,parametros!$B$6:$D$14,3,0)-1+MATCH($G$14,parametros!$E$6:$E$10,0)),"")</f>
        <v/>
      </c>
      <c r="N89" s="27" t="str">
        <f ca="1">IFERROR(INDIRECT("'"&amp;TEXT($D89,"mmm")&amp;YEAR($D89)&amp;"'!"&amp;VLOOKUP(MATCH(N$15,INDIRECT("'"&amp;TEXT($D89,"mmm")&amp;YEAR($D89)&amp;"'!$C$14:$L$14"),0),parametros!$B$15:$C$24,2,0)&amp;VLOOKUP($C$14,parametros!$B$6:$D$14,3,0)-1+MATCH($G$14,parametros!$E$6:$E$10,0)),"")</f>
        <v/>
      </c>
      <c r="O89" s="27" t="str">
        <f ca="1">IFERROR(INDIRECT("'"&amp;TEXT($D89,"mmm")&amp;YEAR($D89)&amp;"'!"&amp;VLOOKUP(MATCH(O$15,INDIRECT("'"&amp;TEXT($D89,"mmm")&amp;YEAR($D89)&amp;"'!$C$14:$L$14"),0),parametros!$B$15:$C$24,2,0)&amp;VLOOKUP($C$14,parametros!$B$6:$D$14,3,0)-1+MATCH($G$14,parametros!$E$6:$E$10,0)),"")</f>
        <v/>
      </c>
      <c r="P89" s="27" t="str">
        <f ca="1">IFERROR(INDIRECT("'"&amp;TEXT($D89,"mmm")&amp;YEAR($D89)&amp;"'!"&amp;VLOOKUP(MATCH(P$15,INDIRECT("'"&amp;TEXT($D89,"mmm")&amp;YEAR($D89)&amp;"'!$C$14:$L$14"),0),parametros!$B$15:$C$24,2,0)&amp;VLOOKUP($C$14,parametros!$B$6:$D$14,3,0)-1+MATCH($G$14,parametros!$E$6:$E$10,0)),"")</f>
        <v/>
      </c>
      <c r="Q89" s="27" t="str">
        <f ca="1">IFERROR(INDIRECT("'"&amp;TEXT($D89,"mmm")&amp;YEAR($D89)&amp;"'!"&amp;VLOOKUP(MATCH(Q$15,INDIRECT("'"&amp;TEXT($D89,"mmm")&amp;YEAR($D89)&amp;"'!$C$14:$L$14"),0),parametros!$B$15:$C$24,2,0)&amp;VLOOKUP($C$14,parametros!$B$6:$D$14,3,0)-1+MATCH($G$14,parametros!$E$6:$E$10,0)),"")</f>
        <v/>
      </c>
      <c r="R89" s="27" t="str">
        <f ca="1">IFERROR(INDIRECT("'"&amp;TEXT($D89,"mmm")&amp;YEAR($D89)&amp;"'!"&amp;VLOOKUP(MATCH(R$15,INDIRECT("'"&amp;TEXT($D89,"mmm")&amp;YEAR($D89)&amp;"'!$C$14:$L$14"),0),parametros!$B$15:$C$24,2,0)&amp;VLOOKUP($C$14,parametros!$B$6:$D$14,3,0)-1+MATCH($G$14,parametros!$E$6:$E$10,0)),"")</f>
        <v/>
      </c>
      <c r="S89" s="27" t="str">
        <f ca="1">IFERROR(INDIRECT("'"&amp;TEXT($D89,"mmm")&amp;YEAR($D89)&amp;"'!"&amp;VLOOKUP(MATCH(S$15,INDIRECT("'"&amp;TEXT($D89,"mmm")&amp;YEAR($D89)&amp;"'!$C$14:$L$14"),0),parametros!$B$15:$C$24,2,0)&amp;VLOOKUP($C$14,parametros!$B$6:$D$14,3,0)-1+MATCH($G$14,parametros!$E$6:$E$10,0)),"")</f>
        <v/>
      </c>
      <c r="T89" s="27" t="str">
        <f ca="1">IFERROR(INDIRECT("'"&amp;TEXT($D89,"mmm")&amp;YEAR($D89)&amp;"'!"&amp;VLOOKUP(MATCH(T$15,INDIRECT("'"&amp;TEXT($D89,"mmm")&amp;YEAR($D89)&amp;"'!$C$14:$L$14"),0),parametros!$B$15:$C$24,2,0)&amp;VLOOKUP($C$14,parametros!$B$6:$D$14,3,0)-1+MATCH($G$14,parametros!$E$6:$E$10,0)),"")</f>
        <v/>
      </c>
    </row>
  </sheetData>
  <sheetProtection algorithmName="SHA-512" hashValue="tBUptYe1C/cJjfuMKIqW9DV21E5F5vz5L6/FXNadpHpGtHiiolae6xZIaR+BvFGfDGa8QvBjnr+LqTgr+CNrFg==" saltValue="IY0yZ5lXIAFLgLw96HcKZg==" spinCount="100000" sheet="1" objects="1" scenarios="1"/>
  <dataConsolidate/>
  <mergeCells count="11">
    <mergeCell ref="C14:F14"/>
    <mergeCell ref="G14:H14"/>
    <mergeCell ref="C15:D15"/>
    <mergeCell ref="C16:C22"/>
    <mergeCell ref="B8:G8"/>
    <mergeCell ref="B9:D9"/>
    <mergeCell ref="E9:G9"/>
    <mergeCell ref="B10:D10"/>
    <mergeCell ref="E10:G10"/>
    <mergeCell ref="B11:D11"/>
    <mergeCell ref="E11:G11"/>
  </mergeCells>
  <dataValidations count="2">
    <dataValidation type="list" allowBlank="1" showInputMessage="1" showErrorMessage="1" sqref="E10:G10" xr:uid="{00000000-0002-0000-0400-000000000000}">
      <formula1>_listastat</formula1>
    </dataValidation>
    <dataValidation type="list" allowBlank="1" showInputMessage="1" showErrorMessage="1" sqref="E11:G11" xr:uid="{00000000-0002-0000-04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T15 D16:D89 G14 C14 E16:T8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parametros!$B$6:$B$14</xm:f>
          </x14:formula1>
          <xm:sqref>E9:G9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0:N63"/>
  <sheetViews>
    <sheetView topLeftCell="A22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43678</v>
      </c>
      <c r="C10" s="3"/>
    </row>
    <row r="11" spans="1:6" ht="15.75" x14ac:dyDescent="0.25">
      <c r="A11" s="1" t="s">
        <v>0</v>
      </c>
      <c r="B11" s="2">
        <v>43678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1558379.9</v>
      </c>
      <c r="D15" s="11">
        <v>1673569</v>
      </c>
      <c r="E15" s="11">
        <v>1781250</v>
      </c>
      <c r="F15" s="11">
        <v>1902545.5</v>
      </c>
    </row>
    <row r="16" spans="1:6" x14ac:dyDescent="0.25">
      <c r="A16" s="95"/>
      <c r="B16" s="12" t="s">
        <v>4</v>
      </c>
      <c r="C16" s="13">
        <v>1562839.887333333</v>
      </c>
      <c r="D16" s="13">
        <v>1675536.473396227</v>
      </c>
      <c r="E16" s="13">
        <v>1784906.637209302</v>
      </c>
      <c r="F16" s="13">
        <v>1902127.59</v>
      </c>
    </row>
    <row r="17" spans="1:6" x14ac:dyDescent="0.25">
      <c r="A17" s="95"/>
      <c r="B17" s="12" t="s">
        <v>5</v>
      </c>
      <c r="C17" s="13">
        <v>25788.432871130939</v>
      </c>
      <c r="D17" s="13">
        <v>38679.417821618903</v>
      </c>
      <c r="E17" s="13">
        <v>44772.291321452452</v>
      </c>
      <c r="F17" s="13">
        <v>57957.560620025994</v>
      </c>
    </row>
    <row r="18" spans="1:6" x14ac:dyDescent="0.25">
      <c r="A18" s="95"/>
      <c r="B18" s="12" t="s">
        <v>9</v>
      </c>
      <c r="C18" s="13">
        <v>1531022.3</v>
      </c>
      <c r="D18" s="13">
        <v>1613654</v>
      </c>
      <c r="E18" s="13">
        <v>1693199.74</v>
      </c>
      <c r="F18" s="13">
        <v>1722001.16</v>
      </c>
    </row>
    <row r="19" spans="1:6" x14ac:dyDescent="0.25">
      <c r="A19" s="95"/>
      <c r="B19" s="12" t="s">
        <v>10</v>
      </c>
      <c r="C19" s="13">
        <v>1641785.52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1307783.3799999999</v>
      </c>
      <c r="D20" s="14">
        <v>1398530.76</v>
      </c>
      <c r="E20" s="14">
        <v>1485192.5</v>
      </c>
      <c r="F20" s="14">
        <v>1590475.9650000001</v>
      </c>
    </row>
    <row r="21" spans="1:6" x14ac:dyDescent="0.25">
      <c r="A21" s="86"/>
      <c r="B21" s="5" t="s">
        <v>4</v>
      </c>
      <c r="C21" s="14">
        <v>1313563.968412698</v>
      </c>
      <c r="D21" s="14">
        <v>1400167.1530357141</v>
      </c>
      <c r="E21" s="14">
        <v>1494438.643333334</v>
      </c>
      <c r="F21" s="14">
        <v>1598537.2897619051</v>
      </c>
    </row>
    <row r="22" spans="1:6" x14ac:dyDescent="0.25">
      <c r="A22" s="86"/>
      <c r="B22" s="5" t="s">
        <v>5</v>
      </c>
      <c r="C22" s="14">
        <v>29892.563182157221</v>
      </c>
      <c r="D22" s="14">
        <v>29650.52007614317</v>
      </c>
      <c r="E22" s="14">
        <v>38420.423950357763</v>
      </c>
      <c r="F22" s="14">
        <v>45979.725454182502</v>
      </c>
    </row>
    <row r="23" spans="1:6" x14ac:dyDescent="0.25">
      <c r="A23" s="86"/>
      <c r="B23" s="5" t="s">
        <v>9</v>
      </c>
      <c r="C23" s="14">
        <v>1272107.02</v>
      </c>
      <c r="D23" s="14">
        <v>1332227</v>
      </c>
      <c r="E23" s="14">
        <v>1431272</v>
      </c>
      <c r="F23" s="14">
        <v>1525038</v>
      </c>
    </row>
    <row r="24" spans="1:6" x14ac:dyDescent="0.25">
      <c r="A24" s="86"/>
      <c r="B24" s="5" t="s">
        <v>10</v>
      </c>
      <c r="C24" s="14">
        <v>1388184.14</v>
      </c>
      <c r="D24" s="14">
        <v>1483000</v>
      </c>
      <c r="E24" s="14">
        <v>1596000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1412736.99</v>
      </c>
      <c r="D25" s="12">
        <v>1473177.52</v>
      </c>
      <c r="E25" s="12">
        <v>1534588</v>
      </c>
      <c r="F25" s="12">
        <v>1596147.2050000001</v>
      </c>
    </row>
    <row r="26" spans="1:6" x14ac:dyDescent="0.25">
      <c r="A26" s="95"/>
      <c r="B26" s="4" t="s">
        <v>4</v>
      </c>
      <c r="C26" s="12">
        <v>1413277.1477777781</v>
      </c>
      <c r="D26" s="12">
        <v>1471985.1739285721</v>
      </c>
      <c r="E26" s="12">
        <v>1535972.2154166671</v>
      </c>
      <c r="F26" s="12">
        <v>1601732.902142857</v>
      </c>
    </row>
    <row r="27" spans="1:6" x14ac:dyDescent="0.25">
      <c r="A27" s="95"/>
      <c r="B27" s="4" t="s">
        <v>5</v>
      </c>
      <c r="C27" s="12">
        <v>23372.75371668566</v>
      </c>
      <c r="D27" s="12">
        <v>26742.619600453079</v>
      </c>
      <c r="E27" s="12">
        <v>36298.422379973781</v>
      </c>
      <c r="F27" s="12">
        <v>46980.023852033533</v>
      </c>
    </row>
    <row r="28" spans="1:6" x14ac:dyDescent="0.25">
      <c r="A28" s="95"/>
      <c r="B28" s="4" t="s">
        <v>9</v>
      </c>
      <c r="C28" s="12">
        <v>1351740.8</v>
      </c>
      <c r="D28" s="12">
        <v>1404776</v>
      </c>
      <c r="E28" s="12">
        <v>1453946</v>
      </c>
      <c r="F28" s="12">
        <v>1493930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-103217.88499999999</v>
      </c>
      <c r="D30" s="14">
        <v>-70000</v>
      </c>
      <c r="E30" s="14">
        <v>-44516.5</v>
      </c>
      <c r="F30" s="14">
        <v>-2472.5</v>
      </c>
    </row>
    <row r="31" spans="1:6" x14ac:dyDescent="0.25">
      <c r="A31" s="96"/>
      <c r="B31" s="5" t="s">
        <v>4</v>
      </c>
      <c r="C31" s="14">
        <v>-99866.494218749998</v>
      </c>
      <c r="D31" s="14">
        <v>-70411.820000000007</v>
      </c>
      <c r="E31" s="14">
        <v>-41019.669599999987</v>
      </c>
      <c r="F31" s="14">
        <v>-3376.6918181818191</v>
      </c>
    </row>
    <row r="32" spans="1:6" x14ac:dyDescent="0.25">
      <c r="A32" s="96"/>
      <c r="B32" s="5" t="s">
        <v>5</v>
      </c>
      <c r="C32" s="14">
        <v>18377.662874684102</v>
      </c>
      <c r="D32" s="14">
        <v>26339.277623941569</v>
      </c>
      <c r="E32" s="14">
        <v>32774.624573283167</v>
      </c>
      <c r="F32" s="14">
        <v>45008.781886230347</v>
      </c>
    </row>
    <row r="33" spans="1:14" ht="15" customHeight="1" x14ac:dyDescent="0.25">
      <c r="A33" s="96"/>
      <c r="B33" s="5" t="s">
        <v>9</v>
      </c>
      <c r="C33" s="14">
        <v>-131013</v>
      </c>
      <c r="D33" s="14">
        <v>-132273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-56985</v>
      </c>
      <c r="D34" s="14">
        <v>-0.5</v>
      </c>
      <c r="E34" s="14">
        <v>37280</v>
      </c>
      <c r="F34" s="14">
        <v>93458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80.900000000000006</v>
      </c>
      <c r="F35" s="12">
        <v>81.03</v>
      </c>
    </row>
    <row r="36" spans="1:14" x14ac:dyDescent="0.25">
      <c r="A36" s="97"/>
      <c r="B36" s="4" t="s">
        <v>4</v>
      </c>
      <c r="C36" s="12">
        <v>78.556774193548364</v>
      </c>
      <c r="D36" s="12">
        <v>79.646842105263161</v>
      </c>
      <c r="E36" s="12">
        <v>80.409591836734691</v>
      </c>
      <c r="F36" s="12">
        <v>80.894666666666637</v>
      </c>
    </row>
    <row r="37" spans="1:14" x14ac:dyDescent="0.25">
      <c r="A37" s="97"/>
      <c r="B37" s="4" t="s">
        <v>5</v>
      </c>
      <c r="C37" s="12">
        <v>1.0497880725917479</v>
      </c>
      <c r="D37" s="12">
        <v>1.36415221958383</v>
      </c>
      <c r="E37" s="12">
        <v>1.83202183300272</v>
      </c>
      <c r="F37" s="12">
        <v>2.3398694602283041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75.8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82.5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43678</v>
      </c>
      <c r="D43" s="9">
        <v>43709</v>
      </c>
      <c r="E43" s="9">
        <v>43739</v>
      </c>
      <c r="F43" s="9">
        <v>43770</v>
      </c>
      <c r="G43" s="9">
        <v>43800</v>
      </c>
      <c r="H43" s="9">
        <v>43831</v>
      </c>
      <c r="I43" s="9">
        <v>43862</v>
      </c>
      <c r="J43" s="9">
        <v>43891</v>
      </c>
      <c r="K43" s="9">
        <v>43922</v>
      </c>
      <c r="L43" s="9">
        <v>43952</v>
      </c>
      <c r="M43" s="9">
        <v>43983</v>
      </c>
      <c r="N43" s="9">
        <v>44013</v>
      </c>
    </row>
    <row r="44" spans="1:14" ht="15" customHeight="1" x14ac:dyDescent="0.25">
      <c r="A44" s="94" t="s">
        <v>11</v>
      </c>
      <c r="B44" s="4" t="s">
        <v>3</v>
      </c>
      <c r="C44" s="16">
        <v>117733.55</v>
      </c>
      <c r="D44" s="16">
        <v>117924.97</v>
      </c>
      <c r="E44" s="16">
        <v>138855.59</v>
      </c>
      <c r="F44" s="16">
        <v>127723.845</v>
      </c>
      <c r="G44" s="16">
        <v>152776.41500000001</v>
      </c>
      <c r="H44" s="16">
        <v>169735.10500000001</v>
      </c>
      <c r="I44" s="16">
        <v>121102</v>
      </c>
      <c r="J44" s="16">
        <v>120334.8</v>
      </c>
      <c r="K44" s="16">
        <v>151000</v>
      </c>
      <c r="L44" s="16">
        <v>122979</v>
      </c>
      <c r="M44" s="16">
        <v>126459.5</v>
      </c>
      <c r="N44" s="16">
        <v>143776.17000000001</v>
      </c>
    </row>
    <row r="45" spans="1:14" x14ac:dyDescent="0.25">
      <c r="A45" s="95"/>
      <c r="B45" s="4" t="s">
        <v>4</v>
      </c>
      <c r="C45" s="16">
        <v>117864.21181818179</v>
      </c>
      <c r="D45" s="16">
        <v>118136.9892727273</v>
      </c>
      <c r="E45" s="16">
        <v>138040.19145454539</v>
      </c>
      <c r="F45" s="16">
        <v>127996.5122222222</v>
      </c>
      <c r="G45" s="16">
        <v>152903.84018518511</v>
      </c>
      <c r="H45" s="16">
        <v>168939.81478260871</v>
      </c>
      <c r="I45" s="16">
        <v>120391.19288888889</v>
      </c>
      <c r="J45" s="16">
        <v>121327.9704347826</v>
      </c>
      <c r="K45" s="16">
        <v>149902.36555555559</v>
      </c>
      <c r="L45" s="16">
        <v>124179.6255555556</v>
      </c>
      <c r="M45" s="16">
        <v>126791.9540909091</v>
      </c>
      <c r="N45" s="16">
        <v>141743.59948717951</v>
      </c>
    </row>
    <row r="46" spans="1:14" x14ac:dyDescent="0.25">
      <c r="A46" s="95"/>
      <c r="B46" s="4" t="s">
        <v>5</v>
      </c>
      <c r="C46" s="16">
        <v>3583.111554214925</v>
      </c>
      <c r="D46" s="16">
        <v>3059.3085179974978</v>
      </c>
      <c r="E46" s="16">
        <v>7039.7271692046816</v>
      </c>
      <c r="F46" s="16">
        <v>4055.8232005108998</v>
      </c>
      <c r="G46" s="16">
        <v>8857.710600473978</v>
      </c>
      <c r="H46" s="16">
        <v>7200.4731629194494</v>
      </c>
      <c r="I46" s="16">
        <v>8562.3453488660616</v>
      </c>
      <c r="J46" s="16">
        <v>6710.6411866633161</v>
      </c>
      <c r="K46" s="16">
        <v>8880.7543475101629</v>
      </c>
      <c r="L46" s="16">
        <v>8044.0690455485592</v>
      </c>
      <c r="M46" s="16">
        <v>5838.5813260925661</v>
      </c>
      <c r="N46" s="16">
        <v>9121.3154166790573</v>
      </c>
    </row>
    <row r="47" spans="1:14" ht="15" customHeight="1" x14ac:dyDescent="0.25">
      <c r="A47" s="95"/>
      <c r="B47" s="4" t="s">
        <v>9</v>
      </c>
      <c r="C47" s="16">
        <v>104616</v>
      </c>
      <c r="D47" s="16">
        <v>109034</v>
      </c>
      <c r="E47" s="16">
        <v>115900</v>
      </c>
      <c r="F47" s="16">
        <v>114088</v>
      </c>
      <c r="G47" s="16">
        <v>127250</v>
      </c>
      <c r="H47" s="16">
        <v>150944</v>
      </c>
      <c r="I47" s="16">
        <v>84885.49</v>
      </c>
      <c r="J47" s="16">
        <v>95742.58</v>
      </c>
      <c r="K47" s="16">
        <v>121000</v>
      </c>
      <c r="L47" s="16">
        <v>107050</v>
      </c>
      <c r="M47" s="16">
        <v>111387</v>
      </c>
      <c r="N47" s="16">
        <v>117670</v>
      </c>
    </row>
    <row r="48" spans="1:14" x14ac:dyDescent="0.25">
      <c r="A48" s="95"/>
      <c r="B48" s="4" t="s">
        <v>10</v>
      </c>
      <c r="C48" s="16">
        <v>123863</v>
      </c>
      <c r="D48" s="16">
        <v>128897.65</v>
      </c>
      <c r="E48" s="16">
        <v>154749.79999999999</v>
      </c>
      <c r="F48" s="16">
        <v>138750</v>
      </c>
      <c r="G48" s="16">
        <v>183252</v>
      </c>
      <c r="H48" s="16">
        <v>184636</v>
      </c>
      <c r="I48" s="16">
        <v>152000</v>
      </c>
      <c r="J48" s="16">
        <v>143293.75</v>
      </c>
      <c r="K48" s="16">
        <v>164496.26999999999</v>
      </c>
      <c r="L48" s="16">
        <v>153165</v>
      </c>
      <c r="M48" s="16">
        <v>141513.88</v>
      </c>
      <c r="N48" s="16">
        <v>158604</v>
      </c>
    </row>
    <row r="49" spans="1:14" ht="15" customHeight="1" x14ac:dyDescent="0.25">
      <c r="A49" s="86" t="s">
        <v>6</v>
      </c>
      <c r="B49" s="5" t="s">
        <v>3</v>
      </c>
      <c r="C49" s="17">
        <v>97605.825000000012</v>
      </c>
      <c r="D49" s="17">
        <v>102326.245</v>
      </c>
      <c r="E49" s="17">
        <v>119952.7</v>
      </c>
      <c r="F49" s="17">
        <v>104984.19</v>
      </c>
      <c r="G49" s="17">
        <v>128639.4</v>
      </c>
      <c r="H49" s="17">
        <v>145890.535</v>
      </c>
      <c r="I49" s="17">
        <v>90804.934999999998</v>
      </c>
      <c r="J49" s="17">
        <v>103033.85</v>
      </c>
      <c r="K49" s="17">
        <v>132935.22</v>
      </c>
      <c r="L49" s="17">
        <v>98433</v>
      </c>
      <c r="M49" s="17">
        <v>102488.765</v>
      </c>
      <c r="N49" s="17">
        <v>118364.58</v>
      </c>
    </row>
    <row r="50" spans="1:14" x14ac:dyDescent="0.25">
      <c r="A50" s="86"/>
      <c r="B50" s="5" t="s">
        <v>4</v>
      </c>
      <c r="C50" s="17">
        <v>96926.837857142833</v>
      </c>
      <c r="D50" s="17">
        <v>102553.82678571429</v>
      </c>
      <c r="E50" s="17">
        <v>120004.304</v>
      </c>
      <c r="F50" s="17">
        <v>105717.4407407407</v>
      </c>
      <c r="G50" s="17">
        <v>132550.67132075471</v>
      </c>
      <c r="H50" s="17">
        <v>145131.8363043479</v>
      </c>
      <c r="I50" s="17">
        <v>90890.804318181836</v>
      </c>
      <c r="J50" s="17">
        <v>105279.217173913</v>
      </c>
      <c r="K50" s="17">
        <v>133303.35954545459</v>
      </c>
      <c r="L50" s="17">
        <v>98310.282325581386</v>
      </c>
      <c r="M50" s="17">
        <v>103646.2533333333</v>
      </c>
      <c r="N50" s="17">
        <v>117952.81666666669</v>
      </c>
    </row>
    <row r="51" spans="1:14" x14ac:dyDescent="0.25">
      <c r="A51" s="86"/>
      <c r="B51" s="5" t="s">
        <v>5</v>
      </c>
      <c r="C51" s="17">
        <v>3962.3330959656068</v>
      </c>
      <c r="D51" s="17">
        <v>3848.1400306831151</v>
      </c>
      <c r="E51" s="17">
        <v>6016.0180325107776</v>
      </c>
      <c r="F51" s="17">
        <v>4687.7541248782054</v>
      </c>
      <c r="G51" s="17">
        <v>17499.821304189642</v>
      </c>
      <c r="H51" s="17">
        <v>8209.6823063294833</v>
      </c>
      <c r="I51" s="17">
        <v>3882.7008921771808</v>
      </c>
      <c r="J51" s="17">
        <v>10464.88257211511</v>
      </c>
      <c r="K51" s="17">
        <v>4970.7626997805864</v>
      </c>
      <c r="L51" s="17">
        <v>4618.066247777946</v>
      </c>
      <c r="M51" s="17">
        <v>4751.225264238672</v>
      </c>
      <c r="N51" s="17">
        <v>7284.2141071524393</v>
      </c>
    </row>
    <row r="52" spans="1:14" ht="15" customHeight="1" x14ac:dyDescent="0.25">
      <c r="A52" s="86"/>
      <c r="B52" s="5" t="s">
        <v>9</v>
      </c>
      <c r="C52" s="17">
        <v>88091.1</v>
      </c>
      <c r="D52" s="17">
        <v>92297</v>
      </c>
      <c r="E52" s="17">
        <v>102250</v>
      </c>
      <c r="F52" s="17">
        <v>97092</v>
      </c>
      <c r="G52" s="17">
        <v>103259.8</v>
      </c>
      <c r="H52" s="17">
        <v>119905</v>
      </c>
      <c r="I52" s="17">
        <v>83400</v>
      </c>
      <c r="J52" s="17">
        <v>90500</v>
      </c>
      <c r="K52" s="17">
        <v>120399.21</v>
      </c>
      <c r="L52" s="17">
        <v>89387.47</v>
      </c>
      <c r="M52" s="17">
        <v>97566</v>
      </c>
      <c r="N52" s="17">
        <v>99392.65</v>
      </c>
    </row>
    <row r="53" spans="1:14" x14ac:dyDescent="0.25">
      <c r="A53" s="86"/>
      <c r="B53" s="5" t="s">
        <v>10</v>
      </c>
      <c r="C53" s="17">
        <v>104720</v>
      </c>
      <c r="D53" s="17">
        <v>115869</v>
      </c>
      <c r="E53" s="17">
        <v>139386.29999999999</v>
      </c>
      <c r="F53" s="17">
        <v>120250</v>
      </c>
      <c r="G53" s="17">
        <v>201048</v>
      </c>
      <c r="H53" s="17">
        <v>161842</v>
      </c>
      <c r="I53" s="17">
        <v>100883.08</v>
      </c>
      <c r="J53" s="17">
        <v>153000</v>
      </c>
      <c r="K53" s="17">
        <v>150000</v>
      </c>
      <c r="L53" s="17">
        <v>107525.54</v>
      </c>
      <c r="M53" s="17">
        <v>114226</v>
      </c>
      <c r="N53" s="17">
        <v>137928</v>
      </c>
    </row>
    <row r="54" spans="1:14" ht="15" customHeight="1" x14ac:dyDescent="0.25">
      <c r="A54" s="95" t="s">
        <v>7</v>
      </c>
      <c r="B54" s="4" t="s">
        <v>3</v>
      </c>
      <c r="C54" s="16">
        <v>116300</v>
      </c>
      <c r="D54" s="16">
        <v>125216.5</v>
      </c>
      <c r="E54" s="16">
        <v>110490.705</v>
      </c>
      <c r="F54" s="16">
        <v>120576.13</v>
      </c>
      <c r="G54" s="16">
        <v>155999.88</v>
      </c>
      <c r="H54" s="16">
        <v>112656</v>
      </c>
      <c r="I54" s="16">
        <v>108000</v>
      </c>
      <c r="J54" s="16">
        <v>119796.73</v>
      </c>
      <c r="K54" s="16">
        <v>122586.47</v>
      </c>
      <c r="L54" s="16">
        <v>111378.52</v>
      </c>
      <c r="M54" s="16">
        <v>112533.5</v>
      </c>
      <c r="N54" s="16">
        <v>123225.25</v>
      </c>
    </row>
    <row r="55" spans="1:14" x14ac:dyDescent="0.25">
      <c r="A55" s="95"/>
      <c r="B55" s="4" t="s">
        <v>4</v>
      </c>
      <c r="C55" s="16">
        <v>116149.14018181821</v>
      </c>
      <c r="D55" s="16">
        <v>124857.3425925926</v>
      </c>
      <c r="E55" s="16">
        <v>110387.6330769231</v>
      </c>
      <c r="F55" s="16">
        <v>120587.7098113207</v>
      </c>
      <c r="G55" s="16">
        <v>156605.4625490196</v>
      </c>
      <c r="H55" s="16">
        <v>113133.10222222219</v>
      </c>
      <c r="I55" s="16">
        <v>108342.56266666669</v>
      </c>
      <c r="J55" s="16">
        <v>119251.9302222222</v>
      </c>
      <c r="K55" s="16">
        <v>121411.5165909091</v>
      </c>
      <c r="L55" s="16">
        <v>112140.81886363641</v>
      </c>
      <c r="M55" s="16">
        <v>113232.5421428571</v>
      </c>
      <c r="N55" s="16">
        <v>123209.2892105263</v>
      </c>
    </row>
    <row r="56" spans="1:14" x14ac:dyDescent="0.25">
      <c r="A56" s="95"/>
      <c r="B56" s="4" t="s">
        <v>5</v>
      </c>
      <c r="C56" s="16">
        <v>1890.108077407109</v>
      </c>
      <c r="D56" s="16">
        <v>2696.2908916028191</v>
      </c>
      <c r="E56" s="16">
        <v>3248.9388264221711</v>
      </c>
      <c r="F56" s="16">
        <v>3246.031868319254</v>
      </c>
      <c r="G56" s="16">
        <v>9027.6091109708195</v>
      </c>
      <c r="H56" s="16">
        <v>4656.1770479741554</v>
      </c>
      <c r="I56" s="16">
        <v>2407.9015034874819</v>
      </c>
      <c r="J56" s="16">
        <v>5611.007000276124</v>
      </c>
      <c r="K56" s="16">
        <v>5698.2457958376244</v>
      </c>
      <c r="L56" s="16">
        <v>4333.4230291087788</v>
      </c>
      <c r="M56" s="16">
        <v>4983.6188319115172</v>
      </c>
      <c r="N56" s="16">
        <v>4055.0894530136561</v>
      </c>
    </row>
    <row r="57" spans="1:14" ht="15" customHeight="1" x14ac:dyDescent="0.25">
      <c r="A57" s="95"/>
      <c r="B57" s="4" t="s">
        <v>9</v>
      </c>
      <c r="C57" s="16">
        <v>110535.2</v>
      </c>
      <c r="D57" s="16">
        <v>116500</v>
      </c>
      <c r="E57" s="16">
        <v>103354.67</v>
      </c>
      <c r="F57" s="16">
        <v>111000</v>
      </c>
      <c r="G57" s="16">
        <v>120500</v>
      </c>
      <c r="H57" s="16">
        <v>103531.17</v>
      </c>
      <c r="I57" s="16">
        <v>101794</v>
      </c>
      <c r="J57" s="16">
        <v>97823.15</v>
      </c>
      <c r="K57" s="16">
        <v>101699</v>
      </c>
      <c r="L57" s="16">
        <v>101177.3</v>
      </c>
      <c r="M57" s="16">
        <v>106673</v>
      </c>
      <c r="N57" s="16">
        <v>114100</v>
      </c>
    </row>
    <row r="58" spans="1:14" x14ac:dyDescent="0.25">
      <c r="A58" s="95"/>
      <c r="B58" s="4" t="s">
        <v>10</v>
      </c>
      <c r="C58" s="16">
        <v>119769</v>
      </c>
      <c r="D58" s="16">
        <v>132877.4</v>
      </c>
      <c r="E58" s="16">
        <v>123099</v>
      </c>
      <c r="F58" s="16">
        <v>129839</v>
      </c>
      <c r="G58" s="16">
        <v>182990</v>
      </c>
      <c r="H58" s="16">
        <v>131742</v>
      </c>
      <c r="I58" s="16">
        <v>115090</v>
      </c>
      <c r="J58" s="16">
        <v>132356</v>
      </c>
      <c r="K58" s="16">
        <v>131874</v>
      </c>
      <c r="L58" s="16">
        <v>124321</v>
      </c>
      <c r="M58" s="16">
        <v>130115.4</v>
      </c>
      <c r="N58" s="16">
        <v>134206</v>
      </c>
    </row>
    <row r="59" spans="1:14" ht="15" customHeight="1" x14ac:dyDescent="0.25">
      <c r="A59" s="86" t="s">
        <v>8</v>
      </c>
      <c r="B59" s="5" t="s">
        <v>3</v>
      </c>
      <c r="C59" s="17">
        <v>-18693</v>
      </c>
      <c r="D59" s="17">
        <v>-22392</v>
      </c>
      <c r="E59" s="17">
        <v>9509.85</v>
      </c>
      <c r="F59" s="17">
        <v>-15716.1</v>
      </c>
      <c r="G59" s="17">
        <v>-27761.134999999998</v>
      </c>
      <c r="H59" s="17">
        <v>33774</v>
      </c>
      <c r="I59" s="17">
        <v>-17239.845000000001</v>
      </c>
      <c r="J59" s="17">
        <v>-16246</v>
      </c>
      <c r="K59" s="17">
        <v>11000</v>
      </c>
      <c r="L59" s="17">
        <v>-12102.385</v>
      </c>
      <c r="M59" s="17">
        <v>-9671</v>
      </c>
      <c r="N59" s="17">
        <v>-5500.7449999999999</v>
      </c>
    </row>
    <row r="60" spans="1:14" x14ac:dyDescent="0.25">
      <c r="A60" s="86"/>
      <c r="B60" s="5" t="s">
        <v>4</v>
      </c>
      <c r="C60" s="17">
        <v>-18485.19472727273</v>
      </c>
      <c r="D60" s="17">
        <v>-22055.738518518519</v>
      </c>
      <c r="E60" s="17">
        <v>8781.6986538461551</v>
      </c>
      <c r="F60" s="17">
        <v>-14847.37711538461</v>
      </c>
      <c r="G60" s="17">
        <v>-19739.395</v>
      </c>
      <c r="H60" s="17">
        <v>32341.84181818182</v>
      </c>
      <c r="I60" s="17">
        <v>-17495.23340909091</v>
      </c>
      <c r="J60" s="17">
        <v>-14332.663333333339</v>
      </c>
      <c r="K60" s="17">
        <v>10885.43093023256</v>
      </c>
      <c r="L60" s="17">
        <v>-13342.92095238095</v>
      </c>
      <c r="M60" s="17">
        <v>-8915.3297619047626</v>
      </c>
      <c r="N60" s="17">
        <v>-5874.4528947368426</v>
      </c>
    </row>
    <row r="61" spans="1:14" x14ac:dyDescent="0.25">
      <c r="A61" s="86"/>
      <c r="B61" s="5" t="s">
        <v>5</v>
      </c>
      <c r="C61" s="17">
        <v>5223.8818116862212</v>
      </c>
      <c r="D61" s="17">
        <v>4687.7116721260118</v>
      </c>
      <c r="E61" s="17">
        <v>6063.1333932970538</v>
      </c>
      <c r="F61" s="17">
        <v>5230.2924063286709</v>
      </c>
      <c r="G61" s="17">
        <v>19020.684523673692</v>
      </c>
      <c r="H61" s="17">
        <v>12891.880381250119</v>
      </c>
      <c r="I61" s="17">
        <v>5132.6593403229463</v>
      </c>
      <c r="J61" s="17">
        <v>10428.184793202379</v>
      </c>
      <c r="K61" s="17">
        <v>5523.9962569152231</v>
      </c>
      <c r="L61" s="17">
        <v>4795.1949563204444</v>
      </c>
      <c r="M61" s="17">
        <v>5416.5734419597657</v>
      </c>
      <c r="N61" s="17">
        <v>5364.608775288988</v>
      </c>
    </row>
    <row r="62" spans="1:14" x14ac:dyDescent="0.25">
      <c r="A62" s="86"/>
      <c r="B62" s="5" t="s">
        <v>9</v>
      </c>
      <c r="C62" s="17">
        <v>-29211</v>
      </c>
      <c r="D62" s="17">
        <v>-33997</v>
      </c>
      <c r="E62" s="17">
        <v>-18518.189999999999</v>
      </c>
      <c r="F62" s="17">
        <v>-27443.93</v>
      </c>
      <c r="G62" s="17">
        <v>-47298</v>
      </c>
      <c r="H62" s="17">
        <v>-18207.990000000002</v>
      </c>
      <c r="I62" s="17">
        <v>-31875.56</v>
      </c>
      <c r="J62" s="17">
        <v>-32452</v>
      </c>
      <c r="K62" s="17">
        <v>-2301.73</v>
      </c>
      <c r="L62" s="17">
        <v>-29619</v>
      </c>
      <c r="M62" s="17">
        <v>-19411</v>
      </c>
      <c r="N62" s="17">
        <v>-20488.240000000002</v>
      </c>
    </row>
    <row r="63" spans="1:14" ht="15.75" thickBot="1" x14ac:dyDescent="0.3">
      <c r="A63" s="87"/>
      <c r="B63" s="6" t="s">
        <v>10</v>
      </c>
      <c r="C63" s="18">
        <v>-7074</v>
      </c>
      <c r="D63" s="18">
        <v>-6966.41</v>
      </c>
      <c r="E63" s="18">
        <v>17751</v>
      </c>
      <c r="F63" s="18">
        <v>4599</v>
      </c>
      <c r="G63" s="18">
        <v>33068</v>
      </c>
      <c r="H63" s="18">
        <v>77362</v>
      </c>
      <c r="I63" s="18">
        <v>-4792.83</v>
      </c>
      <c r="J63" s="18">
        <v>23084.74</v>
      </c>
      <c r="K63" s="18">
        <v>27335</v>
      </c>
      <c r="L63" s="18">
        <v>-2457.4</v>
      </c>
      <c r="M63" s="18">
        <v>10854.33</v>
      </c>
      <c r="N63" s="18">
        <v>8193.9599999999991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0:N63"/>
  <sheetViews>
    <sheetView topLeftCell="A7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43709</v>
      </c>
      <c r="C10" s="3"/>
    </row>
    <row r="11" spans="1:6" ht="15.75" x14ac:dyDescent="0.25">
      <c r="A11" s="1" t="s">
        <v>0</v>
      </c>
      <c r="B11" s="2">
        <v>43709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1558000</v>
      </c>
      <c r="D15" s="11">
        <v>1673825</v>
      </c>
      <c r="E15" s="11">
        <v>1779962.5</v>
      </c>
      <c r="F15" s="11">
        <v>1902500</v>
      </c>
    </row>
    <row r="16" spans="1:6" x14ac:dyDescent="0.25">
      <c r="A16" s="95"/>
      <c r="B16" s="12" t="s">
        <v>4</v>
      </c>
      <c r="C16" s="13">
        <v>1563218.520655737</v>
      </c>
      <c r="D16" s="13">
        <v>1674688.332962963</v>
      </c>
      <c r="E16" s="13">
        <v>1778337.1847826091</v>
      </c>
      <c r="F16" s="13">
        <v>1901150.0619512191</v>
      </c>
    </row>
    <row r="17" spans="1:6" x14ac:dyDescent="0.25">
      <c r="A17" s="95"/>
      <c r="B17" s="12" t="s">
        <v>5</v>
      </c>
      <c r="C17" s="13">
        <v>25952.55535640808</v>
      </c>
      <c r="D17" s="13">
        <v>46080.641233163609</v>
      </c>
      <c r="E17" s="13">
        <v>63682.18438036264</v>
      </c>
      <c r="F17" s="13">
        <v>59022.326874086539</v>
      </c>
    </row>
    <row r="18" spans="1:6" x14ac:dyDescent="0.25">
      <c r="A18" s="95"/>
      <c r="B18" s="12" t="s">
        <v>9</v>
      </c>
      <c r="C18" s="13">
        <v>1525000</v>
      </c>
      <c r="D18" s="13">
        <v>1568240</v>
      </c>
      <c r="E18" s="13">
        <v>1549394</v>
      </c>
      <c r="F18" s="13">
        <v>1770000</v>
      </c>
    </row>
    <row r="19" spans="1:6" x14ac:dyDescent="0.25">
      <c r="A19" s="95"/>
      <c r="B19" s="12" t="s">
        <v>10</v>
      </c>
      <c r="C19" s="13">
        <v>1658466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1300750</v>
      </c>
      <c r="D20" s="14">
        <v>1391404.47</v>
      </c>
      <c r="E20" s="14">
        <v>1484504.08</v>
      </c>
      <c r="F20" s="14">
        <v>1589286</v>
      </c>
    </row>
    <row r="21" spans="1:6" x14ac:dyDescent="0.25">
      <c r="A21" s="86"/>
      <c r="B21" s="5" t="s">
        <v>4</v>
      </c>
      <c r="C21" s="14">
        <v>1309805.877230769</v>
      </c>
      <c r="D21" s="14">
        <v>1401725.7236842101</v>
      </c>
      <c r="E21" s="14">
        <v>1494633.5366</v>
      </c>
      <c r="F21" s="14">
        <v>1592928.795813954</v>
      </c>
    </row>
    <row r="22" spans="1:6" x14ac:dyDescent="0.25">
      <c r="A22" s="86"/>
      <c r="B22" s="5" t="s">
        <v>5</v>
      </c>
      <c r="C22" s="14">
        <v>29677.829008010751</v>
      </c>
      <c r="D22" s="14">
        <v>34385.899360480224</v>
      </c>
      <c r="E22" s="14">
        <v>37830.553803584276</v>
      </c>
      <c r="F22" s="14">
        <v>39923.371168568963</v>
      </c>
    </row>
    <row r="23" spans="1:6" x14ac:dyDescent="0.25">
      <c r="A23" s="86"/>
      <c r="B23" s="5" t="s">
        <v>9</v>
      </c>
      <c r="C23" s="14">
        <v>1268073</v>
      </c>
      <c r="D23" s="14">
        <v>1333051</v>
      </c>
      <c r="E23" s="14">
        <v>1440918</v>
      </c>
      <c r="F23" s="14">
        <v>1530000</v>
      </c>
    </row>
    <row r="24" spans="1:6" x14ac:dyDescent="0.25">
      <c r="A24" s="86"/>
      <c r="B24" s="5" t="s">
        <v>10</v>
      </c>
      <c r="C24" s="14">
        <v>1397045</v>
      </c>
      <c r="D24" s="14">
        <v>1496840.12</v>
      </c>
      <c r="E24" s="14">
        <v>1596000</v>
      </c>
      <c r="F24" s="14">
        <v>1691133</v>
      </c>
    </row>
    <row r="25" spans="1:6" ht="15" customHeight="1" x14ac:dyDescent="0.25">
      <c r="A25" s="95" t="s">
        <v>7</v>
      </c>
      <c r="B25" s="4" t="s">
        <v>3</v>
      </c>
      <c r="C25" s="12">
        <v>1408060</v>
      </c>
      <c r="D25" s="12">
        <v>1473416</v>
      </c>
      <c r="E25" s="12">
        <v>1532327</v>
      </c>
      <c r="F25" s="12">
        <v>1594041.135</v>
      </c>
    </row>
    <row r="26" spans="1:6" x14ac:dyDescent="0.25">
      <c r="A26" s="95"/>
      <c r="B26" s="4" t="s">
        <v>4</v>
      </c>
      <c r="C26" s="12">
        <v>1409663.898</v>
      </c>
      <c r="D26" s="12">
        <v>1471385.7717543859</v>
      </c>
      <c r="E26" s="12">
        <v>1531988.580392157</v>
      </c>
      <c r="F26" s="12">
        <v>1591789.263636363</v>
      </c>
    </row>
    <row r="27" spans="1:6" x14ac:dyDescent="0.25">
      <c r="A27" s="95"/>
      <c r="B27" s="4" t="s">
        <v>5</v>
      </c>
      <c r="C27" s="12">
        <v>20767.652220565022</v>
      </c>
      <c r="D27" s="12">
        <v>29002.675460887531</v>
      </c>
      <c r="E27" s="12">
        <v>32431.63059082457</v>
      </c>
      <c r="F27" s="12">
        <v>39265.900417654237</v>
      </c>
    </row>
    <row r="28" spans="1:6" x14ac:dyDescent="0.25">
      <c r="A28" s="95"/>
      <c r="B28" s="4" t="s">
        <v>9</v>
      </c>
      <c r="C28" s="12">
        <v>1351740</v>
      </c>
      <c r="D28" s="12">
        <v>1382656</v>
      </c>
      <c r="E28" s="12">
        <v>1440293</v>
      </c>
      <c r="F28" s="12">
        <v>1496307</v>
      </c>
    </row>
    <row r="29" spans="1:6" x14ac:dyDescent="0.25">
      <c r="A29" s="95"/>
      <c r="B29" s="4" t="s">
        <v>10</v>
      </c>
      <c r="C29" s="12">
        <v>1471321.34</v>
      </c>
      <c r="D29" s="12">
        <v>1541891.38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-104068.535</v>
      </c>
      <c r="D30" s="14">
        <v>-70875.899999999994</v>
      </c>
      <c r="E30" s="14">
        <v>-44500</v>
      </c>
      <c r="F30" s="14">
        <v>21.450000000000049</v>
      </c>
    </row>
    <row r="31" spans="1:6" x14ac:dyDescent="0.25">
      <c r="A31" s="96"/>
      <c r="B31" s="5" t="s">
        <v>4</v>
      </c>
      <c r="C31" s="14">
        <v>-100188.3072727273</v>
      </c>
      <c r="D31" s="14">
        <v>-71574.61</v>
      </c>
      <c r="E31" s="14">
        <v>-40527.790188679253</v>
      </c>
      <c r="F31" s="14">
        <v>-1548.579347826088</v>
      </c>
    </row>
    <row r="32" spans="1:6" x14ac:dyDescent="0.25">
      <c r="A32" s="96"/>
      <c r="B32" s="5" t="s">
        <v>5</v>
      </c>
      <c r="C32" s="14">
        <v>19920.396322584351</v>
      </c>
      <c r="D32" s="14">
        <v>29602.754549995188</v>
      </c>
      <c r="E32" s="14">
        <v>32077.57992825258</v>
      </c>
      <c r="F32" s="14">
        <v>42145.327669602819</v>
      </c>
    </row>
    <row r="33" spans="1:14" ht="15" customHeight="1" x14ac:dyDescent="0.25">
      <c r="A33" s="96"/>
      <c r="B33" s="5" t="s">
        <v>9</v>
      </c>
      <c r="C33" s="14">
        <v>-136960</v>
      </c>
      <c r="D33" s="14">
        <v>-132273</v>
      </c>
      <c r="E33" s="14">
        <v>-99066</v>
      </c>
      <c r="F33" s="14">
        <v>-76127</v>
      </c>
    </row>
    <row r="34" spans="1:14" x14ac:dyDescent="0.25">
      <c r="A34" s="96"/>
      <c r="B34" s="5" t="s">
        <v>10</v>
      </c>
      <c r="C34" s="14">
        <v>-57702</v>
      </c>
      <c r="D34" s="14">
        <v>-19</v>
      </c>
      <c r="E34" s="14">
        <v>31218</v>
      </c>
      <c r="F34" s="14">
        <v>88900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79.7</v>
      </c>
      <c r="E35" s="12">
        <v>80.650000000000006</v>
      </c>
      <c r="F35" s="12">
        <v>80.5</v>
      </c>
    </row>
    <row r="36" spans="1:14" x14ac:dyDescent="0.25">
      <c r="A36" s="97"/>
      <c r="B36" s="4" t="s">
        <v>4</v>
      </c>
      <c r="C36" s="12">
        <v>78.596031746031741</v>
      </c>
      <c r="D36" s="12">
        <v>79.617457627118654</v>
      </c>
      <c r="E36" s="12">
        <v>80.378461538461565</v>
      </c>
      <c r="F36" s="12">
        <v>80.656170212765943</v>
      </c>
    </row>
    <row r="37" spans="1:14" x14ac:dyDescent="0.25">
      <c r="A37" s="97"/>
      <c r="B37" s="4" t="s">
        <v>5</v>
      </c>
      <c r="C37" s="12">
        <v>0.99001554188279195</v>
      </c>
      <c r="D37" s="12">
        <v>1.496737363481832</v>
      </c>
      <c r="E37" s="12">
        <v>1.9753881570569189</v>
      </c>
      <c r="F37" s="12">
        <v>2.489364816130629</v>
      </c>
    </row>
    <row r="38" spans="1:14" x14ac:dyDescent="0.25">
      <c r="A38" s="97"/>
      <c r="B38" s="4" t="s">
        <v>9</v>
      </c>
      <c r="C38" s="12">
        <v>76.5</v>
      </c>
      <c r="D38" s="12">
        <v>75.7</v>
      </c>
      <c r="E38" s="12">
        <v>75</v>
      </c>
      <c r="F38" s="12">
        <v>73.599999999999994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83.6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43709</v>
      </c>
      <c r="D43" s="9">
        <v>43739</v>
      </c>
      <c r="E43" s="9">
        <v>43770</v>
      </c>
      <c r="F43" s="9">
        <v>43800</v>
      </c>
      <c r="G43" s="9">
        <v>43831</v>
      </c>
      <c r="H43" s="9">
        <v>43862</v>
      </c>
      <c r="I43" s="9">
        <v>43891</v>
      </c>
      <c r="J43" s="9">
        <v>43922</v>
      </c>
      <c r="K43" s="9">
        <v>43952</v>
      </c>
      <c r="L43" s="9">
        <v>43983</v>
      </c>
      <c r="M43" s="9">
        <v>44013</v>
      </c>
      <c r="N43" s="9">
        <v>44044</v>
      </c>
    </row>
    <row r="44" spans="1:14" ht="15" customHeight="1" x14ac:dyDescent="0.25">
      <c r="A44" s="94" t="s">
        <v>11</v>
      </c>
      <c r="B44" s="4" t="s">
        <v>3</v>
      </c>
      <c r="C44" s="16">
        <v>117836.95</v>
      </c>
      <c r="D44" s="16">
        <v>139055</v>
      </c>
      <c r="E44" s="16">
        <v>127961.5</v>
      </c>
      <c r="F44" s="16">
        <v>152776.41500000001</v>
      </c>
      <c r="G44" s="16">
        <v>170513.22500000001</v>
      </c>
      <c r="H44" s="16">
        <v>120679.18</v>
      </c>
      <c r="I44" s="16">
        <v>120708.49</v>
      </c>
      <c r="J44" s="16">
        <v>150024</v>
      </c>
      <c r="K44" s="16">
        <v>122545.5</v>
      </c>
      <c r="L44" s="16">
        <v>126069</v>
      </c>
      <c r="M44" s="16">
        <v>144121.32</v>
      </c>
      <c r="N44" s="16">
        <v>125639</v>
      </c>
    </row>
    <row r="45" spans="1:14" x14ac:dyDescent="0.25">
      <c r="A45" s="95"/>
      <c r="B45" s="4" t="s">
        <v>4</v>
      </c>
      <c r="C45" s="16">
        <v>117619.9398214285</v>
      </c>
      <c r="D45" s="16">
        <v>138606.99842105259</v>
      </c>
      <c r="E45" s="16">
        <v>127823.3098148148</v>
      </c>
      <c r="F45" s="16">
        <v>154755.50074074071</v>
      </c>
      <c r="G45" s="16">
        <v>169068.93565217391</v>
      </c>
      <c r="H45" s="16">
        <v>120127.44148936171</v>
      </c>
      <c r="I45" s="16">
        <v>121876.68340425529</v>
      </c>
      <c r="J45" s="16">
        <v>148843.92872340421</v>
      </c>
      <c r="K45" s="16">
        <v>122696.9382608696</v>
      </c>
      <c r="L45" s="16">
        <v>126305.0886956522</v>
      </c>
      <c r="M45" s="16">
        <v>143148.63952380951</v>
      </c>
      <c r="N45" s="16">
        <v>126462.8958974359</v>
      </c>
    </row>
    <row r="46" spans="1:14" x14ac:dyDescent="0.25">
      <c r="A46" s="95"/>
      <c r="B46" s="4" t="s">
        <v>5</v>
      </c>
      <c r="C46" s="16">
        <v>3641.7088670869848</v>
      </c>
      <c r="D46" s="16">
        <v>5933.7243352012893</v>
      </c>
      <c r="E46" s="16">
        <v>3553.4975294184442</v>
      </c>
      <c r="F46" s="16">
        <v>10366.30880933924</v>
      </c>
      <c r="G46" s="16">
        <v>8541.2881560522528</v>
      </c>
      <c r="H46" s="16">
        <v>8273.4165473066641</v>
      </c>
      <c r="I46" s="16">
        <v>8590.5320268082687</v>
      </c>
      <c r="J46" s="16">
        <v>9233.6663947727193</v>
      </c>
      <c r="K46" s="16">
        <v>5274.8917602077863</v>
      </c>
      <c r="L46" s="16">
        <v>6855.5518645079374</v>
      </c>
      <c r="M46" s="16">
        <v>7399.8747601475015</v>
      </c>
      <c r="N46" s="16">
        <v>6406.3525916122044</v>
      </c>
    </row>
    <row r="47" spans="1:14" ht="15" customHeight="1" x14ac:dyDescent="0.25">
      <c r="A47" s="95"/>
      <c r="B47" s="4" t="s">
        <v>9</v>
      </c>
      <c r="C47" s="16">
        <v>103000</v>
      </c>
      <c r="D47" s="16">
        <v>119076</v>
      </c>
      <c r="E47" s="16">
        <v>114088</v>
      </c>
      <c r="F47" s="16">
        <v>129300</v>
      </c>
      <c r="G47" s="16">
        <v>140011.69</v>
      </c>
      <c r="H47" s="16">
        <v>84885.49</v>
      </c>
      <c r="I47" s="16">
        <v>95742.58</v>
      </c>
      <c r="J47" s="16">
        <v>119672</v>
      </c>
      <c r="K47" s="16">
        <v>107050</v>
      </c>
      <c r="L47" s="16">
        <v>109932</v>
      </c>
      <c r="M47" s="16">
        <v>121845.85</v>
      </c>
      <c r="N47" s="16">
        <v>115242</v>
      </c>
    </row>
    <row r="48" spans="1:14" x14ac:dyDescent="0.25">
      <c r="A48" s="95"/>
      <c r="B48" s="4" t="s">
        <v>10</v>
      </c>
      <c r="C48" s="16">
        <v>124254</v>
      </c>
      <c r="D48" s="16">
        <v>154729</v>
      </c>
      <c r="E48" s="16">
        <v>135964</v>
      </c>
      <c r="F48" s="16">
        <v>198266</v>
      </c>
      <c r="G48" s="16">
        <v>200078</v>
      </c>
      <c r="H48" s="16">
        <v>152000</v>
      </c>
      <c r="I48" s="16">
        <v>151000</v>
      </c>
      <c r="J48" s="16">
        <v>164496.26999999999</v>
      </c>
      <c r="K48" s="16">
        <v>141702.51999999999</v>
      </c>
      <c r="L48" s="16">
        <v>143750</v>
      </c>
      <c r="M48" s="16">
        <v>158604</v>
      </c>
      <c r="N48" s="16">
        <v>149875</v>
      </c>
    </row>
    <row r="49" spans="1:14" ht="15" customHeight="1" x14ac:dyDescent="0.25">
      <c r="A49" s="86" t="s">
        <v>6</v>
      </c>
      <c r="B49" s="5" t="s">
        <v>3</v>
      </c>
      <c r="C49" s="17">
        <v>102003</v>
      </c>
      <c r="D49" s="17">
        <v>119736.46</v>
      </c>
      <c r="E49" s="17">
        <v>105617.1</v>
      </c>
      <c r="F49" s="17">
        <v>128838.99</v>
      </c>
      <c r="G49" s="17">
        <v>145929</v>
      </c>
      <c r="H49" s="17">
        <v>90557.5</v>
      </c>
      <c r="I49" s="17">
        <v>102990.5</v>
      </c>
      <c r="J49" s="17">
        <v>132403</v>
      </c>
      <c r="K49" s="17">
        <v>98971</v>
      </c>
      <c r="L49" s="17">
        <v>102455.15</v>
      </c>
      <c r="M49" s="17">
        <v>120000</v>
      </c>
      <c r="N49" s="17">
        <v>104015</v>
      </c>
    </row>
    <row r="50" spans="1:14" x14ac:dyDescent="0.25">
      <c r="A50" s="86"/>
      <c r="B50" s="5" t="s">
        <v>4</v>
      </c>
      <c r="C50" s="17">
        <v>102458.8271428572</v>
      </c>
      <c r="D50" s="17">
        <v>119101.8741071429</v>
      </c>
      <c r="E50" s="17">
        <v>105991.0047272727</v>
      </c>
      <c r="F50" s="17">
        <v>133495.66148148151</v>
      </c>
      <c r="G50" s="17">
        <v>145660.60111111109</v>
      </c>
      <c r="H50" s="17">
        <v>91167.563478260869</v>
      </c>
      <c r="I50" s="17">
        <v>106306.9680851064</v>
      </c>
      <c r="J50" s="17">
        <v>132861.86133333339</v>
      </c>
      <c r="K50" s="17">
        <v>97977.662608695668</v>
      </c>
      <c r="L50" s="17">
        <v>104843.11260869569</v>
      </c>
      <c r="M50" s="17">
        <v>118495.60651162791</v>
      </c>
      <c r="N50" s="17">
        <v>104533.5805128205</v>
      </c>
    </row>
    <row r="51" spans="1:14" x14ac:dyDescent="0.25">
      <c r="A51" s="86"/>
      <c r="B51" s="5" t="s">
        <v>5</v>
      </c>
      <c r="C51" s="17">
        <v>3673.0408921797239</v>
      </c>
      <c r="D51" s="17">
        <v>4937.9583565863559</v>
      </c>
      <c r="E51" s="17">
        <v>5004.6670733337078</v>
      </c>
      <c r="F51" s="17">
        <v>13880.61575656137</v>
      </c>
      <c r="G51" s="17">
        <v>8596.571632774263</v>
      </c>
      <c r="H51" s="17">
        <v>4225.2533053845618</v>
      </c>
      <c r="I51" s="17">
        <v>11038.554143395821</v>
      </c>
      <c r="J51" s="17">
        <v>4390.0611730287501</v>
      </c>
      <c r="K51" s="17">
        <v>4714.4010532959001</v>
      </c>
      <c r="L51" s="17">
        <v>8255.3835673311951</v>
      </c>
      <c r="M51" s="17">
        <v>7420.7205673207091</v>
      </c>
      <c r="N51" s="17">
        <v>6058.71416654729</v>
      </c>
    </row>
    <row r="52" spans="1:14" ht="15" customHeight="1" x14ac:dyDescent="0.25">
      <c r="A52" s="86"/>
      <c r="B52" s="5" t="s">
        <v>9</v>
      </c>
      <c r="C52" s="17">
        <v>94214</v>
      </c>
      <c r="D52" s="17">
        <v>103243</v>
      </c>
      <c r="E52" s="17">
        <v>98410</v>
      </c>
      <c r="F52" s="17">
        <v>115480</v>
      </c>
      <c r="G52" s="17">
        <v>119905</v>
      </c>
      <c r="H52" s="17">
        <v>83330</v>
      </c>
      <c r="I52" s="17">
        <v>95742.58</v>
      </c>
      <c r="J52" s="17">
        <v>123538.18</v>
      </c>
      <c r="K52" s="17">
        <v>86597</v>
      </c>
      <c r="L52" s="17">
        <v>88207</v>
      </c>
      <c r="M52" s="17">
        <v>97976</v>
      </c>
      <c r="N52" s="17">
        <v>95221</v>
      </c>
    </row>
    <row r="53" spans="1:14" x14ac:dyDescent="0.25">
      <c r="A53" s="86"/>
      <c r="B53" s="5" t="s">
        <v>10</v>
      </c>
      <c r="C53" s="17">
        <v>116135</v>
      </c>
      <c r="D53" s="17">
        <v>128699</v>
      </c>
      <c r="E53" s="17">
        <v>126506</v>
      </c>
      <c r="F53" s="17">
        <v>169603</v>
      </c>
      <c r="G53" s="17">
        <v>174844</v>
      </c>
      <c r="H53" s="17">
        <v>103000</v>
      </c>
      <c r="I53" s="17">
        <v>153000</v>
      </c>
      <c r="J53" s="17">
        <v>150000</v>
      </c>
      <c r="K53" s="17">
        <v>107525.54</v>
      </c>
      <c r="L53" s="17">
        <v>129049.3</v>
      </c>
      <c r="M53" s="17">
        <v>137928</v>
      </c>
      <c r="N53" s="17">
        <v>119917</v>
      </c>
    </row>
    <row r="54" spans="1:14" ht="15" customHeight="1" x14ac:dyDescent="0.25">
      <c r="A54" s="95" t="s">
        <v>7</v>
      </c>
      <c r="B54" s="4" t="s">
        <v>3</v>
      </c>
      <c r="C54" s="16">
        <v>125021.6</v>
      </c>
      <c r="D54" s="16">
        <v>110507.5</v>
      </c>
      <c r="E54" s="16">
        <v>120576.13</v>
      </c>
      <c r="F54" s="16">
        <v>156146.65</v>
      </c>
      <c r="G54" s="16">
        <v>112025.5</v>
      </c>
      <c r="H54" s="16">
        <v>108060</v>
      </c>
      <c r="I54" s="16">
        <v>119885.36500000001</v>
      </c>
      <c r="J54" s="16">
        <v>122586.505</v>
      </c>
      <c r="K54" s="16">
        <v>110846.9</v>
      </c>
      <c r="L54" s="16">
        <v>111416</v>
      </c>
      <c r="M54" s="16">
        <v>123250.795</v>
      </c>
      <c r="N54" s="16">
        <v>121050</v>
      </c>
    </row>
    <row r="55" spans="1:14" x14ac:dyDescent="0.25">
      <c r="A55" s="95"/>
      <c r="B55" s="4" t="s">
        <v>4</v>
      </c>
      <c r="C55" s="16">
        <v>124950.74574074071</v>
      </c>
      <c r="D55" s="16">
        <v>110626.39722222219</v>
      </c>
      <c r="E55" s="16">
        <v>120290.8683018868</v>
      </c>
      <c r="F55" s="16">
        <v>157566.11346153851</v>
      </c>
      <c r="G55" s="16">
        <v>112244.3213043478</v>
      </c>
      <c r="H55" s="16">
        <v>108364.7024444445</v>
      </c>
      <c r="I55" s="16">
        <v>119148.3284782609</v>
      </c>
      <c r="J55" s="16">
        <v>121067.94</v>
      </c>
      <c r="K55" s="16">
        <v>111410.9384444444</v>
      </c>
      <c r="L55" s="16">
        <v>113399.4504444444</v>
      </c>
      <c r="M55" s="16">
        <v>122630.97309523811</v>
      </c>
      <c r="N55" s="16">
        <v>120547.7010810811</v>
      </c>
    </row>
    <row r="56" spans="1:14" x14ac:dyDescent="0.25">
      <c r="A56" s="95"/>
      <c r="B56" s="4" t="s">
        <v>5</v>
      </c>
      <c r="C56" s="16">
        <v>2411.7375202175099</v>
      </c>
      <c r="D56" s="16">
        <v>3081.016082264935</v>
      </c>
      <c r="E56" s="16">
        <v>4037.9100350765648</v>
      </c>
      <c r="F56" s="16">
        <v>11775.716520735419</v>
      </c>
      <c r="G56" s="16">
        <v>3489.0246650499848</v>
      </c>
      <c r="H56" s="16">
        <v>2620.2451598372832</v>
      </c>
      <c r="I56" s="16">
        <v>5116.5105559420635</v>
      </c>
      <c r="J56" s="16">
        <v>6052.2944560643064</v>
      </c>
      <c r="K56" s="16">
        <v>3544.168512962176</v>
      </c>
      <c r="L56" s="16">
        <v>6271.6259857852701</v>
      </c>
      <c r="M56" s="16">
        <v>4601.8255149284269</v>
      </c>
      <c r="N56" s="16">
        <v>3936.8646106075771</v>
      </c>
    </row>
    <row r="57" spans="1:14" ht="15" customHeight="1" x14ac:dyDescent="0.25">
      <c r="A57" s="95"/>
      <c r="B57" s="4" t="s">
        <v>9</v>
      </c>
      <c r="C57" s="16">
        <v>117839</v>
      </c>
      <c r="D57" s="16">
        <v>103354.67</v>
      </c>
      <c r="E57" s="16">
        <v>102992.22</v>
      </c>
      <c r="F57" s="16">
        <v>112750</v>
      </c>
      <c r="G57" s="16">
        <v>103531.17</v>
      </c>
      <c r="H57" s="16">
        <v>101794</v>
      </c>
      <c r="I57" s="16">
        <v>97823.15</v>
      </c>
      <c r="J57" s="16">
        <v>101699</v>
      </c>
      <c r="K57" s="16">
        <v>101177.3</v>
      </c>
      <c r="L57" s="16">
        <v>103265</v>
      </c>
      <c r="M57" s="16">
        <v>109164</v>
      </c>
      <c r="N57" s="16">
        <v>108877</v>
      </c>
    </row>
    <row r="58" spans="1:14" x14ac:dyDescent="0.25">
      <c r="A58" s="95"/>
      <c r="B58" s="4" t="s">
        <v>10</v>
      </c>
      <c r="C58" s="16">
        <v>132877.4</v>
      </c>
      <c r="D58" s="16">
        <v>120500</v>
      </c>
      <c r="E58" s="16">
        <v>129839</v>
      </c>
      <c r="F58" s="16">
        <v>200878.42</v>
      </c>
      <c r="G58" s="16">
        <v>122890</v>
      </c>
      <c r="H58" s="16">
        <v>118975</v>
      </c>
      <c r="I58" s="16">
        <v>132356</v>
      </c>
      <c r="J58" s="16">
        <v>131874</v>
      </c>
      <c r="K58" s="16">
        <v>119047</v>
      </c>
      <c r="L58" s="16">
        <v>131920</v>
      </c>
      <c r="M58" s="16">
        <v>130038</v>
      </c>
      <c r="N58" s="16">
        <v>131084</v>
      </c>
    </row>
    <row r="59" spans="1:14" ht="15" customHeight="1" x14ac:dyDescent="0.25">
      <c r="A59" s="86" t="s">
        <v>8</v>
      </c>
      <c r="B59" s="5" t="s">
        <v>3</v>
      </c>
      <c r="C59" s="17">
        <v>-22422.3</v>
      </c>
      <c r="D59" s="17">
        <v>9660</v>
      </c>
      <c r="E59" s="17">
        <v>-15543.4</v>
      </c>
      <c r="F59" s="17">
        <v>-27922.1</v>
      </c>
      <c r="G59" s="17">
        <v>33451.644999999997</v>
      </c>
      <c r="H59" s="17">
        <v>-17984</v>
      </c>
      <c r="I59" s="17">
        <v>-16440</v>
      </c>
      <c r="J59" s="17">
        <v>10059.1</v>
      </c>
      <c r="K59" s="17">
        <v>-12167</v>
      </c>
      <c r="L59" s="17">
        <v>-9063</v>
      </c>
      <c r="M59" s="17">
        <v>-3988</v>
      </c>
      <c r="N59" s="17">
        <v>-17221.55</v>
      </c>
    </row>
    <row r="60" spans="1:14" x14ac:dyDescent="0.25">
      <c r="A60" s="86"/>
      <c r="B60" s="5" t="s">
        <v>4</v>
      </c>
      <c r="C60" s="17">
        <v>-22056.485925925921</v>
      </c>
      <c r="D60" s="17">
        <v>9264.546415094339</v>
      </c>
      <c r="E60" s="17">
        <v>-15112.83833333333</v>
      </c>
      <c r="F60" s="17">
        <v>-20883.92735849056</v>
      </c>
      <c r="G60" s="17">
        <v>30559.308913043471</v>
      </c>
      <c r="H60" s="17">
        <v>-17783.592391304341</v>
      </c>
      <c r="I60" s="17">
        <v>-13370.45043478261</v>
      </c>
      <c r="J60" s="17">
        <v>9929.6773333333313</v>
      </c>
      <c r="K60" s="17">
        <v>-13458.791333333331</v>
      </c>
      <c r="L60" s="17">
        <v>-8192.9771111111113</v>
      </c>
      <c r="M60" s="17">
        <v>-4795.6573170731699</v>
      </c>
      <c r="N60" s="17">
        <v>-17178.009736842101</v>
      </c>
    </row>
    <row r="61" spans="1:14" x14ac:dyDescent="0.25">
      <c r="A61" s="86"/>
      <c r="B61" s="5" t="s">
        <v>5</v>
      </c>
      <c r="C61" s="17">
        <v>4445.7056274165816</v>
      </c>
      <c r="D61" s="17">
        <v>4993.8012658695543</v>
      </c>
      <c r="E61" s="17">
        <v>5495.3892967886677</v>
      </c>
      <c r="F61" s="17">
        <v>16342.24498996568</v>
      </c>
      <c r="G61" s="17">
        <v>16950.959780504229</v>
      </c>
      <c r="H61" s="17">
        <v>5091.3827006956626</v>
      </c>
      <c r="I61" s="17">
        <v>11228.547717613939</v>
      </c>
      <c r="J61" s="17">
        <v>6317.5080225924521</v>
      </c>
      <c r="K61" s="17">
        <v>4716.4026946713038</v>
      </c>
      <c r="L61" s="17">
        <v>8107.4261001096529</v>
      </c>
      <c r="M61" s="17">
        <v>4151.8601501068306</v>
      </c>
      <c r="N61" s="17">
        <v>6421.3376654862059</v>
      </c>
    </row>
    <row r="62" spans="1:14" x14ac:dyDescent="0.25">
      <c r="A62" s="86"/>
      <c r="B62" s="5" t="s">
        <v>9</v>
      </c>
      <c r="C62" s="17">
        <v>-32523</v>
      </c>
      <c r="D62" s="17">
        <v>-8527</v>
      </c>
      <c r="E62" s="17">
        <v>-27799</v>
      </c>
      <c r="F62" s="17">
        <v>-47298</v>
      </c>
      <c r="G62" s="17">
        <v>-20637</v>
      </c>
      <c r="H62" s="17">
        <v>-31875.56</v>
      </c>
      <c r="I62" s="17">
        <v>-32452</v>
      </c>
      <c r="J62" s="17">
        <v>-12250</v>
      </c>
      <c r="K62" s="17">
        <v>-31095</v>
      </c>
      <c r="L62" s="17">
        <v>-29229</v>
      </c>
      <c r="M62" s="17">
        <v>-14778</v>
      </c>
      <c r="N62" s="17">
        <v>-31358</v>
      </c>
    </row>
    <row r="63" spans="1:14" ht="15.75" thickBot="1" x14ac:dyDescent="0.3">
      <c r="A63" s="87"/>
      <c r="B63" s="6" t="s">
        <v>10</v>
      </c>
      <c r="C63" s="18">
        <v>-6966.41</v>
      </c>
      <c r="D63" s="18">
        <v>17751</v>
      </c>
      <c r="E63" s="18">
        <v>-1633.43</v>
      </c>
      <c r="F63" s="18">
        <v>32039</v>
      </c>
      <c r="G63" s="18">
        <v>77362</v>
      </c>
      <c r="H63" s="18">
        <v>-4792.83</v>
      </c>
      <c r="I63" s="18">
        <v>23084.74</v>
      </c>
      <c r="J63" s="18">
        <v>27335</v>
      </c>
      <c r="K63" s="18">
        <v>-2457.4</v>
      </c>
      <c r="L63" s="18">
        <v>16885.11</v>
      </c>
      <c r="M63" s="18">
        <v>4607</v>
      </c>
      <c r="N63" s="18">
        <v>-2512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43739</v>
      </c>
      <c r="C10" s="3"/>
    </row>
    <row r="11" spans="1:6" ht="15.75" x14ac:dyDescent="0.25">
      <c r="A11" s="1" t="s">
        <v>0</v>
      </c>
      <c r="B11" s="2">
        <v>43739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1557208.83</v>
      </c>
      <c r="D15" s="11">
        <v>1671757</v>
      </c>
      <c r="E15" s="11">
        <v>1780000</v>
      </c>
      <c r="F15" s="11">
        <v>1901341</v>
      </c>
    </row>
    <row r="16" spans="1:6" x14ac:dyDescent="0.25">
      <c r="A16" s="95"/>
      <c r="B16" s="12" t="s">
        <v>4</v>
      </c>
      <c r="C16" s="13">
        <v>1564609.1568965521</v>
      </c>
      <c r="D16" s="13">
        <v>1670690.3859999999</v>
      </c>
      <c r="E16" s="13">
        <v>1780415.9233333331</v>
      </c>
      <c r="F16" s="13">
        <v>1898960.388780487</v>
      </c>
    </row>
    <row r="17" spans="1:6" x14ac:dyDescent="0.25">
      <c r="A17" s="95"/>
      <c r="B17" s="12" t="s">
        <v>5</v>
      </c>
      <c r="C17" s="13">
        <v>27261.139636105941</v>
      </c>
      <c r="D17" s="13">
        <v>30322.572052432901</v>
      </c>
      <c r="E17" s="13">
        <v>35029.606166093014</v>
      </c>
      <c r="F17" s="13">
        <v>45016.66012316299</v>
      </c>
    </row>
    <row r="18" spans="1:6" x14ac:dyDescent="0.25">
      <c r="A18" s="95"/>
      <c r="B18" s="12" t="s">
        <v>9</v>
      </c>
      <c r="C18" s="13">
        <v>1527626</v>
      </c>
      <c r="D18" s="13">
        <v>1620000</v>
      </c>
      <c r="E18" s="13">
        <v>1724720</v>
      </c>
      <c r="F18" s="13">
        <v>1810078.98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1894257</v>
      </c>
      <c r="F19" s="13">
        <v>1983389</v>
      </c>
    </row>
    <row r="20" spans="1:6" ht="15" customHeight="1" x14ac:dyDescent="0.25">
      <c r="A20" s="86" t="s">
        <v>6</v>
      </c>
      <c r="B20" s="5" t="s">
        <v>3</v>
      </c>
      <c r="C20" s="14">
        <v>1304166.93</v>
      </c>
      <c r="D20" s="14">
        <v>1386157</v>
      </c>
      <c r="E20" s="14">
        <v>1481141.405</v>
      </c>
      <c r="F20" s="14">
        <v>1583385.925</v>
      </c>
    </row>
    <row r="21" spans="1:6" x14ac:dyDescent="0.25">
      <c r="A21" s="86"/>
      <c r="B21" s="5" t="s">
        <v>4</v>
      </c>
      <c r="C21" s="14">
        <v>1310693.385967742</v>
      </c>
      <c r="D21" s="14">
        <v>1397010.1549090911</v>
      </c>
      <c r="E21" s="14">
        <v>1487781.5008</v>
      </c>
      <c r="F21" s="14">
        <v>1589180.132045455</v>
      </c>
    </row>
    <row r="22" spans="1:6" x14ac:dyDescent="0.25">
      <c r="A22" s="86"/>
      <c r="B22" s="5" t="s">
        <v>5</v>
      </c>
      <c r="C22" s="14">
        <v>28018.83883031657</v>
      </c>
      <c r="D22" s="14">
        <v>32323.429940336951</v>
      </c>
      <c r="E22" s="14">
        <v>33593.587839502739</v>
      </c>
      <c r="F22" s="14">
        <v>41314.797696025547</v>
      </c>
    </row>
    <row r="23" spans="1:6" x14ac:dyDescent="0.25">
      <c r="A23" s="86"/>
      <c r="B23" s="5" t="s">
        <v>9</v>
      </c>
      <c r="C23" s="14">
        <v>1262899.8400000001</v>
      </c>
      <c r="D23" s="14">
        <v>1339147</v>
      </c>
      <c r="E23" s="14">
        <v>1412215</v>
      </c>
      <c r="F23" s="14">
        <v>1479194</v>
      </c>
    </row>
    <row r="24" spans="1:6" x14ac:dyDescent="0.25">
      <c r="A24" s="86"/>
      <c r="B24" s="5" t="s">
        <v>10</v>
      </c>
      <c r="C24" s="14">
        <v>1388184.14</v>
      </c>
      <c r="D24" s="14">
        <v>1502788.65</v>
      </c>
      <c r="E24" s="14">
        <v>1572000</v>
      </c>
      <c r="F24" s="14">
        <v>1680633.88</v>
      </c>
    </row>
    <row r="25" spans="1:6" ht="15" customHeight="1" x14ac:dyDescent="0.25">
      <c r="A25" s="95" t="s">
        <v>7</v>
      </c>
      <c r="B25" s="4" t="s">
        <v>3</v>
      </c>
      <c r="C25" s="12">
        <v>1407853.2849999999</v>
      </c>
      <c r="D25" s="12">
        <v>1475548</v>
      </c>
      <c r="E25" s="12">
        <v>1532850.5</v>
      </c>
      <c r="F25" s="12">
        <v>1594000</v>
      </c>
    </row>
    <row r="26" spans="1:6" x14ac:dyDescent="0.25">
      <c r="A26" s="95"/>
      <c r="B26" s="4" t="s">
        <v>4</v>
      </c>
      <c r="C26" s="12">
        <v>1409319.6656451609</v>
      </c>
      <c r="D26" s="12">
        <v>1474352.3434545461</v>
      </c>
      <c r="E26" s="12">
        <v>1531498.5438000001</v>
      </c>
      <c r="F26" s="12">
        <v>1592241.1264444441</v>
      </c>
    </row>
    <row r="27" spans="1:6" x14ac:dyDescent="0.25">
      <c r="A27" s="95"/>
      <c r="B27" s="4" t="s">
        <v>5</v>
      </c>
      <c r="C27" s="12">
        <v>21583.059353275479</v>
      </c>
      <c r="D27" s="12">
        <v>25392.796991917159</v>
      </c>
      <c r="E27" s="12">
        <v>26834.712682631889</v>
      </c>
      <c r="F27" s="12">
        <v>38168.170757490887</v>
      </c>
    </row>
    <row r="28" spans="1:6" x14ac:dyDescent="0.25">
      <c r="A28" s="95"/>
      <c r="B28" s="4" t="s">
        <v>9</v>
      </c>
      <c r="C28" s="12">
        <v>1372539.5</v>
      </c>
      <c r="D28" s="12">
        <v>1425980</v>
      </c>
      <c r="E28" s="12">
        <v>1468189</v>
      </c>
      <c r="F28" s="12">
        <v>1488872</v>
      </c>
    </row>
    <row r="29" spans="1:6" x14ac:dyDescent="0.25">
      <c r="A29" s="95"/>
      <c r="B29" s="4" t="s">
        <v>10</v>
      </c>
      <c r="C29" s="12">
        <v>1471321.34</v>
      </c>
      <c r="D29" s="12">
        <v>1548300.88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-99187.5</v>
      </c>
      <c r="D30" s="14">
        <v>-75000</v>
      </c>
      <c r="E30" s="14">
        <v>-44899</v>
      </c>
      <c r="F30" s="14">
        <v>-7601.9</v>
      </c>
    </row>
    <row r="31" spans="1:6" x14ac:dyDescent="0.25">
      <c r="A31" s="96"/>
      <c r="B31" s="5" t="s">
        <v>4</v>
      </c>
      <c r="C31" s="14">
        <v>-97743.496774193525</v>
      </c>
      <c r="D31" s="14">
        <v>-74193.240877192977</v>
      </c>
      <c r="E31" s="14">
        <v>-43588.212075471703</v>
      </c>
      <c r="F31" s="14">
        <v>-3952.736170212766</v>
      </c>
    </row>
    <row r="32" spans="1:6" x14ac:dyDescent="0.25">
      <c r="A32" s="96"/>
      <c r="B32" s="5" t="s">
        <v>5</v>
      </c>
      <c r="C32" s="14">
        <v>16993.603897156769</v>
      </c>
      <c r="D32" s="14">
        <v>21501.92548138275</v>
      </c>
      <c r="E32" s="14">
        <v>29915.73211215749</v>
      </c>
      <c r="F32" s="14">
        <v>40715.40701143015</v>
      </c>
    </row>
    <row r="33" spans="1:14" ht="15" customHeight="1" x14ac:dyDescent="0.25">
      <c r="A33" s="96"/>
      <c r="B33" s="5" t="s">
        <v>9</v>
      </c>
      <c r="C33" s="14">
        <v>-133228</v>
      </c>
      <c r="D33" s="14">
        <v>-117781</v>
      </c>
      <c r="E33" s="14">
        <v>-118409</v>
      </c>
      <c r="F33" s="14">
        <v>-83387</v>
      </c>
    </row>
    <row r="34" spans="1:14" x14ac:dyDescent="0.25">
      <c r="A34" s="96"/>
      <c r="B34" s="5" t="s">
        <v>10</v>
      </c>
      <c r="C34" s="14">
        <v>-63425</v>
      </c>
      <c r="D34" s="14">
        <v>-20000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79.550000000000011</v>
      </c>
      <c r="E35" s="12">
        <v>80.38</v>
      </c>
      <c r="F35" s="12">
        <v>80.5</v>
      </c>
    </row>
    <row r="36" spans="1:14" x14ac:dyDescent="0.25">
      <c r="A36" s="97"/>
      <c r="B36" s="4" t="s">
        <v>4</v>
      </c>
      <c r="C36" s="12">
        <v>78.747049180327878</v>
      </c>
      <c r="D36" s="12">
        <v>79.698750000000004</v>
      </c>
      <c r="E36" s="12">
        <v>80.309607843137272</v>
      </c>
      <c r="F36" s="12">
        <v>80.439574468085112</v>
      </c>
    </row>
    <row r="37" spans="1:14" x14ac:dyDescent="0.25">
      <c r="A37" s="97"/>
      <c r="B37" s="4" t="s">
        <v>5</v>
      </c>
      <c r="C37" s="12">
        <v>1.0945643642751159</v>
      </c>
      <c r="D37" s="12">
        <v>1.6769485951898131</v>
      </c>
      <c r="E37" s="12">
        <v>2.1095070142422498</v>
      </c>
      <c r="F37" s="12">
        <v>2.6363396540483679</v>
      </c>
    </row>
    <row r="38" spans="1:14" x14ac:dyDescent="0.25">
      <c r="A38" s="97"/>
      <c r="B38" s="4" t="s">
        <v>9</v>
      </c>
      <c r="C38" s="12">
        <v>76.7</v>
      </c>
      <c r="D38" s="12">
        <v>75.7</v>
      </c>
      <c r="E38" s="12">
        <v>75.5</v>
      </c>
      <c r="F38" s="12">
        <v>74.2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43739</v>
      </c>
      <c r="D43" s="9">
        <v>43770</v>
      </c>
      <c r="E43" s="9">
        <v>43800</v>
      </c>
      <c r="F43" s="9">
        <v>43831</v>
      </c>
      <c r="G43" s="9">
        <v>43862</v>
      </c>
      <c r="H43" s="9">
        <v>43891</v>
      </c>
      <c r="I43" s="9">
        <v>43922</v>
      </c>
      <c r="J43" s="9">
        <v>43952</v>
      </c>
      <c r="K43" s="9">
        <v>43983</v>
      </c>
      <c r="L43" s="9">
        <v>44013</v>
      </c>
      <c r="M43" s="9">
        <v>44044</v>
      </c>
      <c r="N43" s="9">
        <v>44075</v>
      </c>
    </row>
    <row r="44" spans="1:14" ht="15" customHeight="1" x14ac:dyDescent="0.25">
      <c r="A44" s="94" t="s">
        <v>11</v>
      </c>
      <c r="B44" s="4" t="s">
        <v>3</v>
      </c>
      <c r="C44" s="16">
        <v>139239.595</v>
      </c>
      <c r="D44" s="16">
        <v>127937.31</v>
      </c>
      <c r="E44" s="16">
        <v>153251.4</v>
      </c>
      <c r="F44" s="16">
        <v>170461.48</v>
      </c>
      <c r="G44" s="16">
        <v>120320</v>
      </c>
      <c r="H44" s="16">
        <v>120837</v>
      </c>
      <c r="I44" s="16">
        <v>149943.5</v>
      </c>
      <c r="J44" s="16">
        <v>122465</v>
      </c>
      <c r="K44" s="16">
        <v>127461.575</v>
      </c>
      <c r="L44" s="16">
        <v>144083</v>
      </c>
      <c r="M44" s="16">
        <v>126776.505</v>
      </c>
      <c r="N44" s="16">
        <v>125872.03</v>
      </c>
    </row>
    <row r="45" spans="1:14" x14ac:dyDescent="0.25">
      <c r="A45" s="95"/>
      <c r="B45" s="4" t="s">
        <v>4</v>
      </c>
      <c r="C45" s="16">
        <v>138462.5772222222</v>
      </c>
      <c r="D45" s="16">
        <v>127718.1555555556</v>
      </c>
      <c r="E45" s="16">
        <v>159179.3439622641</v>
      </c>
      <c r="F45" s="16">
        <v>168578.69782608701</v>
      </c>
      <c r="G45" s="16">
        <v>120886.3577777778</v>
      </c>
      <c r="H45" s="16">
        <v>121662.51173913039</v>
      </c>
      <c r="I45" s="16">
        <v>150565.40195652179</v>
      </c>
      <c r="J45" s="16">
        <v>123712.6755555555</v>
      </c>
      <c r="K45" s="16">
        <v>128556.32204545449</v>
      </c>
      <c r="L45" s="16">
        <v>142517.38146341461</v>
      </c>
      <c r="M45" s="16">
        <v>127461.86725</v>
      </c>
      <c r="N45" s="16">
        <v>127610.37828571429</v>
      </c>
    </row>
    <row r="46" spans="1:14" x14ac:dyDescent="0.25">
      <c r="A46" s="95"/>
      <c r="B46" s="4" t="s">
        <v>5</v>
      </c>
      <c r="C46" s="16">
        <v>5156.1451627831593</v>
      </c>
      <c r="D46" s="16">
        <v>4115.1428135898586</v>
      </c>
      <c r="E46" s="16">
        <v>20249.034144777161</v>
      </c>
      <c r="F46" s="16">
        <v>7221.4135123653596</v>
      </c>
      <c r="G46" s="16">
        <v>3912.0647904689358</v>
      </c>
      <c r="H46" s="16">
        <v>4976.1076281292198</v>
      </c>
      <c r="I46" s="16">
        <v>5395.5919474044786</v>
      </c>
      <c r="J46" s="16">
        <v>6522.8766742542221</v>
      </c>
      <c r="K46" s="16">
        <v>7930.9266104545859</v>
      </c>
      <c r="L46" s="16">
        <v>7520.873749953711</v>
      </c>
      <c r="M46" s="16">
        <v>6669.5272811762134</v>
      </c>
      <c r="N46" s="16">
        <v>7127.2081720930473</v>
      </c>
    </row>
    <row r="47" spans="1:14" ht="15" customHeight="1" x14ac:dyDescent="0.25">
      <c r="A47" s="95"/>
      <c r="B47" s="4" t="s">
        <v>9</v>
      </c>
      <c r="C47" s="16">
        <v>120547.2</v>
      </c>
      <c r="D47" s="16">
        <v>115996</v>
      </c>
      <c r="E47" s="16">
        <v>127961.5</v>
      </c>
      <c r="F47" s="16">
        <v>140605</v>
      </c>
      <c r="G47" s="16">
        <v>111585</v>
      </c>
      <c r="H47" s="16">
        <v>114591.91</v>
      </c>
      <c r="I47" s="16">
        <v>140667</v>
      </c>
      <c r="J47" s="16">
        <v>114828</v>
      </c>
      <c r="K47" s="16">
        <v>109844</v>
      </c>
      <c r="L47" s="16">
        <v>121845.85</v>
      </c>
      <c r="M47" s="16">
        <v>114069</v>
      </c>
      <c r="N47" s="16">
        <v>117035</v>
      </c>
    </row>
    <row r="48" spans="1:14" x14ac:dyDescent="0.25">
      <c r="A48" s="95"/>
      <c r="B48" s="4" t="s">
        <v>10</v>
      </c>
      <c r="C48" s="16">
        <v>153805.20000000001</v>
      </c>
      <c r="D48" s="16">
        <v>143226.65</v>
      </c>
      <c r="E48" s="16">
        <v>233760</v>
      </c>
      <c r="F48" s="16">
        <v>178187</v>
      </c>
      <c r="G48" s="16">
        <v>131477.56</v>
      </c>
      <c r="H48" s="16">
        <v>143293.76000000001</v>
      </c>
      <c r="I48" s="16">
        <v>164496.26999999999</v>
      </c>
      <c r="J48" s="16">
        <v>153165</v>
      </c>
      <c r="K48" s="16">
        <v>154531.47</v>
      </c>
      <c r="L48" s="16">
        <v>154600</v>
      </c>
      <c r="M48" s="16">
        <v>149875</v>
      </c>
      <c r="N48" s="16">
        <v>148470.85999999999</v>
      </c>
    </row>
    <row r="49" spans="1:14" ht="15" customHeight="1" x14ac:dyDescent="0.25">
      <c r="A49" s="86" t="s">
        <v>6</v>
      </c>
      <c r="B49" s="5" t="s">
        <v>3</v>
      </c>
      <c r="C49" s="17">
        <v>119402.685</v>
      </c>
      <c r="D49" s="17">
        <v>104460</v>
      </c>
      <c r="E49" s="17">
        <v>131200</v>
      </c>
      <c r="F49" s="17">
        <v>145443.62</v>
      </c>
      <c r="G49" s="17">
        <v>90298</v>
      </c>
      <c r="H49" s="17">
        <v>102926</v>
      </c>
      <c r="I49" s="17">
        <v>132276.91</v>
      </c>
      <c r="J49" s="17">
        <v>98723</v>
      </c>
      <c r="K49" s="17">
        <v>105000</v>
      </c>
      <c r="L49" s="17">
        <v>119697.55499999999</v>
      </c>
      <c r="M49" s="17">
        <v>102084.5</v>
      </c>
      <c r="N49" s="17">
        <v>108163</v>
      </c>
    </row>
    <row r="50" spans="1:14" x14ac:dyDescent="0.25">
      <c r="A50" s="86"/>
      <c r="B50" s="5" t="s">
        <v>4</v>
      </c>
      <c r="C50" s="17">
        <v>118648.4822222222</v>
      </c>
      <c r="D50" s="17">
        <v>104511.6418518518</v>
      </c>
      <c r="E50" s="17">
        <v>143542.46</v>
      </c>
      <c r="F50" s="17">
        <v>144348.91617021279</v>
      </c>
      <c r="G50" s="17">
        <v>90661.804888888888</v>
      </c>
      <c r="H50" s="17">
        <v>104089.64369565219</v>
      </c>
      <c r="I50" s="17">
        <v>132140.75978260869</v>
      </c>
      <c r="J50" s="17">
        <v>97812.374545454557</v>
      </c>
      <c r="K50" s="17">
        <v>108221.06022222219</v>
      </c>
      <c r="L50" s="17">
        <v>118403.0342857143</v>
      </c>
      <c r="M50" s="17">
        <v>102615.60025</v>
      </c>
      <c r="N50" s="17">
        <v>109622.0051428571</v>
      </c>
    </row>
    <row r="51" spans="1:14" x14ac:dyDescent="0.25">
      <c r="A51" s="86"/>
      <c r="B51" s="5" t="s">
        <v>5</v>
      </c>
      <c r="C51" s="17">
        <v>4416.0958664569735</v>
      </c>
      <c r="D51" s="17">
        <v>4279.4169488836606</v>
      </c>
      <c r="E51" s="17">
        <v>26093.967905012742</v>
      </c>
      <c r="F51" s="17">
        <v>7819.9010106904861</v>
      </c>
      <c r="G51" s="17">
        <v>3804.8827286202682</v>
      </c>
      <c r="H51" s="17">
        <v>8746.7334958197389</v>
      </c>
      <c r="I51" s="17">
        <v>5283.7296635529001</v>
      </c>
      <c r="J51" s="17">
        <v>5025.7848770943256</v>
      </c>
      <c r="K51" s="17">
        <v>11772.14692650806</v>
      </c>
      <c r="L51" s="17">
        <v>8178.3956702087062</v>
      </c>
      <c r="M51" s="17">
        <v>7095.7122981589046</v>
      </c>
      <c r="N51" s="17">
        <v>6930.2332158879253</v>
      </c>
    </row>
    <row r="52" spans="1:14" ht="15" customHeight="1" x14ac:dyDescent="0.25">
      <c r="A52" s="86"/>
      <c r="B52" s="5" t="s">
        <v>9</v>
      </c>
      <c r="C52" s="17">
        <v>104349.07</v>
      </c>
      <c r="D52" s="17">
        <v>94219</v>
      </c>
      <c r="E52" s="17">
        <v>105617.1</v>
      </c>
      <c r="F52" s="17">
        <v>119905</v>
      </c>
      <c r="G52" s="17">
        <v>82622.48</v>
      </c>
      <c r="H52" s="17">
        <v>89361.36</v>
      </c>
      <c r="I52" s="17">
        <v>116227.76</v>
      </c>
      <c r="J52" s="17">
        <v>83697.61</v>
      </c>
      <c r="K52" s="17">
        <v>84243.74</v>
      </c>
      <c r="L52" s="17">
        <v>97976</v>
      </c>
      <c r="M52" s="17">
        <v>83129.23</v>
      </c>
      <c r="N52" s="17">
        <v>93399</v>
      </c>
    </row>
    <row r="53" spans="1:14" x14ac:dyDescent="0.25">
      <c r="A53" s="86"/>
      <c r="B53" s="5" t="s">
        <v>10</v>
      </c>
      <c r="C53" s="17">
        <v>128699</v>
      </c>
      <c r="D53" s="17">
        <v>115900</v>
      </c>
      <c r="E53" s="17">
        <v>210476.79999999999</v>
      </c>
      <c r="F53" s="17">
        <v>163084</v>
      </c>
      <c r="G53" s="17">
        <v>100883.08</v>
      </c>
      <c r="H53" s="17">
        <v>153000</v>
      </c>
      <c r="I53" s="17">
        <v>150000</v>
      </c>
      <c r="J53" s="17">
        <v>107525.54</v>
      </c>
      <c r="K53" s="17">
        <v>140709.16</v>
      </c>
      <c r="L53" s="17">
        <v>142542.35</v>
      </c>
      <c r="M53" s="17">
        <v>126862.69</v>
      </c>
      <c r="N53" s="17">
        <v>128131.32</v>
      </c>
    </row>
    <row r="54" spans="1:14" ht="15" customHeight="1" x14ac:dyDescent="0.25">
      <c r="A54" s="95" t="s">
        <v>7</v>
      </c>
      <c r="B54" s="4" t="s">
        <v>3</v>
      </c>
      <c r="C54" s="16">
        <v>110433</v>
      </c>
      <c r="D54" s="16">
        <v>120645.48</v>
      </c>
      <c r="E54" s="16">
        <v>156250</v>
      </c>
      <c r="F54" s="16">
        <v>112231.6</v>
      </c>
      <c r="G54" s="16">
        <v>108052</v>
      </c>
      <c r="H54" s="16">
        <v>119510.7</v>
      </c>
      <c r="I54" s="16">
        <v>122064</v>
      </c>
      <c r="J54" s="16">
        <v>111000</v>
      </c>
      <c r="K54" s="16">
        <v>111022</v>
      </c>
      <c r="L54" s="16">
        <v>123228.9</v>
      </c>
      <c r="M54" s="16">
        <v>117977</v>
      </c>
      <c r="N54" s="16">
        <v>129386.3</v>
      </c>
    </row>
    <row r="55" spans="1:14" x14ac:dyDescent="0.25">
      <c r="A55" s="95"/>
      <c r="B55" s="4" t="s">
        <v>4</v>
      </c>
      <c r="C55" s="16">
        <v>110495.6035294118</v>
      </c>
      <c r="D55" s="16">
        <v>120593.6407692308</v>
      </c>
      <c r="E55" s="16">
        <v>160543.37686274509</v>
      </c>
      <c r="F55" s="16">
        <v>113253.77533333329</v>
      </c>
      <c r="G55" s="16">
        <v>108060.908</v>
      </c>
      <c r="H55" s="16">
        <v>118819.7322222222</v>
      </c>
      <c r="I55" s="16">
        <v>121489.13133333329</v>
      </c>
      <c r="J55" s="16">
        <v>111590.1002222222</v>
      </c>
      <c r="K55" s="16">
        <v>113258.8711627907</v>
      </c>
      <c r="L55" s="16">
        <v>122694.80624999999</v>
      </c>
      <c r="M55" s="16">
        <v>117549.96948717951</v>
      </c>
      <c r="N55" s="16">
        <v>128709.7820588235</v>
      </c>
    </row>
    <row r="56" spans="1:14" x14ac:dyDescent="0.25">
      <c r="A56" s="95"/>
      <c r="B56" s="4" t="s">
        <v>5</v>
      </c>
      <c r="C56" s="16">
        <v>2242.2601572117578</v>
      </c>
      <c r="D56" s="16">
        <v>3169.5790795128719</v>
      </c>
      <c r="E56" s="16">
        <v>15190.96640084619</v>
      </c>
      <c r="F56" s="16">
        <v>4314.5797763279534</v>
      </c>
      <c r="G56" s="16">
        <v>2064.9874521747329</v>
      </c>
      <c r="H56" s="16">
        <v>3963.2046269240509</v>
      </c>
      <c r="I56" s="16">
        <v>5049.4686040934503</v>
      </c>
      <c r="J56" s="16">
        <v>3785.723948317062</v>
      </c>
      <c r="K56" s="16">
        <v>6624.3330492691184</v>
      </c>
      <c r="L56" s="16">
        <v>4713.9632015081279</v>
      </c>
      <c r="M56" s="16">
        <v>5648.3793200998198</v>
      </c>
      <c r="N56" s="16">
        <v>6364.4237936277968</v>
      </c>
    </row>
    <row r="57" spans="1:14" ht="15" customHeight="1" x14ac:dyDescent="0.25">
      <c r="A57" s="95"/>
      <c r="B57" s="4" t="s">
        <v>9</v>
      </c>
      <c r="C57" s="16">
        <v>105078</v>
      </c>
      <c r="D57" s="16">
        <v>113822.73</v>
      </c>
      <c r="E57" s="16">
        <v>120576.13</v>
      </c>
      <c r="F57" s="16">
        <v>107125</v>
      </c>
      <c r="G57" s="16">
        <v>101794</v>
      </c>
      <c r="H57" s="16">
        <v>106042</v>
      </c>
      <c r="I57" s="16">
        <v>107780</v>
      </c>
      <c r="J57" s="16">
        <v>102961.4</v>
      </c>
      <c r="K57" s="16">
        <v>98992.14</v>
      </c>
      <c r="L57" s="16">
        <v>108207</v>
      </c>
      <c r="M57" s="16">
        <v>97216.61</v>
      </c>
      <c r="N57" s="16">
        <v>107425.11</v>
      </c>
    </row>
    <row r="58" spans="1:14" x14ac:dyDescent="0.25">
      <c r="A58" s="95"/>
      <c r="B58" s="4" t="s">
        <v>10</v>
      </c>
      <c r="C58" s="16">
        <v>115847.94</v>
      </c>
      <c r="D58" s="16">
        <v>129460.61</v>
      </c>
      <c r="E58" s="16">
        <v>207994.9</v>
      </c>
      <c r="F58" s="16">
        <v>126989</v>
      </c>
      <c r="G58" s="16">
        <v>112257</v>
      </c>
      <c r="H58" s="16">
        <v>125820</v>
      </c>
      <c r="I58" s="16">
        <v>132550.1</v>
      </c>
      <c r="J58" s="16">
        <v>125571</v>
      </c>
      <c r="K58" s="16">
        <v>130475</v>
      </c>
      <c r="L58" s="16">
        <v>130949</v>
      </c>
      <c r="M58" s="16">
        <v>125000</v>
      </c>
      <c r="N58" s="16">
        <v>146279.14000000001</v>
      </c>
    </row>
    <row r="59" spans="1:14" ht="15" customHeight="1" x14ac:dyDescent="0.25">
      <c r="A59" s="86" t="s">
        <v>8</v>
      </c>
      <c r="B59" s="5" t="s">
        <v>3</v>
      </c>
      <c r="C59" s="17">
        <v>8584.7150000000001</v>
      </c>
      <c r="D59" s="17">
        <v>-15714.9</v>
      </c>
      <c r="E59" s="17">
        <v>-24835.474999999999</v>
      </c>
      <c r="F59" s="17">
        <v>32822.5</v>
      </c>
      <c r="G59" s="17">
        <v>-17984</v>
      </c>
      <c r="H59" s="17">
        <v>-17079.599999999999</v>
      </c>
      <c r="I59" s="17">
        <v>10032.4</v>
      </c>
      <c r="J59" s="17">
        <v>-12143.885</v>
      </c>
      <c r="K59" s="17">
        <v>-8330</v>
      </c>
      <c r="L59" s="17">
        <v>-4923.6849999999986</v>
      </c>
      <c r="M59" s="17">
        <v>-16020.33</v>
      </c>
      <c r="N59" s="17">
        <v>-19567</v>
      </c>
    </row>
    <row r="60" spans="1:14" x14ac:dyDescent="0.25">
      <c r="A60" s="86"/>
      <c r="B60" s="5" t="s">
        <v>4</v>
      </c>
      <c r="C60" s="17">
        <v>8293.7738461538465</v>
      </c>
      <c r="D60" s="17">
        <v>-15671.10980769231</v>
      </c>
      <c r="E60" s="17">
        <v>-15519.47942307692</v>
      </c>
      <c r="F60" s="17">
        <v>31442.38173913044</v>
      </c>
      <c r="G60" s="17">
        <v>-16985.189130434781</v>
      </c>
      <c r="H60" s="17">
        <v>-15695.276666666659</v>
      </c>
      <c r="I60" s="17">
        <v>10028.79688888889</v>
      </c>
      <c r="J60" s="17">
        <v>-12786.056590909089</v>
      </c>
      <c r="K60" s="17">
        <v>-5779.9727272727259</v>
      </c>
      <c r="L60" s="17">
        <v>-5379.4660000000003</v>
      </c>
      <c r="M60" s="17">
        <v>-16113.292564102559</v>
      </c>
      <c r="N60" s="17">
        <v>-20268.983823529419</v>
      </c>
    </row>
    <row r="61" spans="1:14" x14ac:dyDescent="0.25">
      <c r="A61" s="86"/>
      <c r="B61" s="5" t="s">
        <v>5</v>
      </c>
      <c r="C61" s="17">
        <v>5013.6933316582417</v>
      </c>
      <c r="D61" s="17">
        <v>5138.2760003265039</v>
      </c>
      <c r="E61" s="17">
        <v>19815.450303101959</v>
      </c>
      <c r="F61" s="17">
        <v>9698.5948745682399</v>
      </c>
      <c r="G61" s="17">
        <v>4515.8404913739532</v>
      </c>
      <c r="H61" s="17">
        <v>6658.5311298479728</v>
      </c>
      <c r="I61" s="17">
        <v>6197.0646062176529</v>
      </c>
      <c r="J61" s="17">
        <v>3319.6490601609739</v>
      </c>
      <c r="K61" s="17">
        <v>9040.5300602621774</v>
      </c>
      <c r="L61" s="17">
        <v>4467.3821124037086</v>
      </c>
      <c r="M61" s="17">
        <v>5409.0962959584249</v>
      </c>
      <c r="N61" s="17">
        <v>5364.2633340988823</v>
      </c>
    </row>
    <row r="62" spans="1:14" x14ac:dyDescent="0.25">
      <c r="A62" s="86"/>
      <c r="B62" s="5" t="s">
        <v>9</v>
      </c>
      <c r="C62" s="17">
        <v>-8232</v>
      </c>
      <c r="D62" s="17">
        <v>-29845</v>
      </c>
      <c r="E62" s="17">
        <v>-47298</v>
      </c>
      <c r="F62" s="17">
        <v>6317</v>
      </c>
      <c r="G62" s="17">
        <v>-25045.02</v>
      </c>
      <c r="H62" s="17">
        <v>-28672.29</v>
      </c>
      <c r="I62" s="17">
        <v>-3308.6</v>
      </c>
      <c r="J62" s="17">
        <v>-20400</v>
      </c>
      <c r="K62" s="17">
        <v>-27784</v>
      </c>
      <c r="L62" s="17">
        <v>-15726</v>
      </c>
      <c r="M62" s="17">
        <v>-29954</v>
      </c>
      <c r="N62" s="17">
        <v>-32308</v>
      </c>
    </row>
    <row r="63" spans="1:14" ht="15.75" thickBot="1" x14ac:dyDescent="0.3">
      <c r="A63" s="87"/>
      <c r="B63" s="6" t="s">
        <v>10</v>
      </c>
      <c r="C63" s="18">
        <v>17000</v>
      </c>
      <c r="D63" s="18">
        <v>-1633.43</v>
      </c>
      <c r="E63" s="18">
        <v>40315</v>
      </c>
      <c r="F63" s="18">
        <v>63840</v>
      </c>
      <c r="G63" s="18">
        <v>-4792.83</v>
      </c>
      <c r="H63" s="18">
        <v>5695</v>
      </c>
      <c r="I63" s="18">
        <v>27335</v>
      </c>
      <c r="J63" s="18">
        <v>-6412</v>
      </c>
      <c r="K63" s="18">
        <v>15174.51</v>
      </c>
      <c r="L63" s="18">
        <v>4607</v>
      </c>
      <c r="M63" s="18">
        <v>-2512</v>
      </c>
      <c r="N63" s="18">
        <v>-6265.04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43770</v>
      </c>
      <c r="C10" s="3"/>
    </row>
    <row r="11" spans="1:6" ht="15.75" x14ac:dyDescent="0.25">
      <c r="A11" s="1" t="s">
        <v>0</v>
      </c>
      <c r="B11" s="2">
        <v>43770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1557625</v>
      </c>
      <c r="D15" s="11">
        <v>1667668</v>
      </c>
      <c r="E15" s="11">
        <v>1777346.95</v>
      </c>
      <c r="F15" s="11">
        <v>1895765.6</v>
      </c>
    </row>
    <row r="16" spans="1:6" x14ac:dyDescent="0.25">
      <c r="A16" s="95"/>
      <c r="B16" s="12" t="s">
        <v>4</v>
      </c>
      <c r="C16" s="13">
        <v>1565565.344827587</v>
      </c>
      <c r="D16" s="13">
        <v>1664917.2279245281</v>
      </c>
      <c r="E16" s="13">
        <v>1774138.692608695</v>
      </c>
      <c r="F16" s="13">
        <v>1886506.5758536591</v>
      </c>
    </row>
    <row r="17" spans="1:6" x14ac:dyDescent="0.25">
      <c r="A17" s="95"/>
      <c r="B17" s="12" t="s">
        <v>5</v>
      </c>
      <c r="C17" s="13">
        <v>39589.825297050011</v>
      </c>
      <c r="D17" s="13">
        <v>40088.704648400737</v>
      </c>
      <c r="E17" s="13">
        <v>47490.200346338053</v>
      </c>
      <c r="F17" s="13">
        <v>54877.393125570023</v>
      </c>
    </row>
    <row r="18" spans="1:6" x14ac:dyDescent="0.25">
      <c r="A18" s="95"/>
      <c r="B18" s="12" t="s">
        <v>9</v>
      </c>
      <c r="C18" s="13">
        <v>1377425</v>
      </c>
      <c r="D18" s="13">
        <v>1552199</v>
      </c>
      <c r="E18" s="13">
        <v>1640446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1907000</v>
      </c>
      <c r="F19" s="13">
        <v>1978420</v>
      </c>
    </row>
    <row r="20" spans="1:6" ht="15" customHeight="1" x14ac:dyDescent="0.25">
      <c r="A20" s="86" t="s">
        <v>6</v>
      </c>
      <c r="B20" s="5" t="s">
        <v>3</v>
      </c>
      <c r="C20" s="14">
        <v>1319000</v>
      </c>
      <c r="D20" s="14">
        <v>1382437</v>
      </c>
      <c r="E20" s="14">
        <v>1477504.77</v>
      </c>
      <c r="F20" s="14">
        <v>1578035.61</v>
      </c>
    </row>
    <row r="21" spans="1:6" x14ac:dyDescent="0.25">
      <c r="A21" s="86"/>
      <c r="B21" s="5" t="s">
        <v>4</v>
      </c>
      <c r="C21" s="14">
        <v>1319537.334098361</v>
      </c>
      <c r="D21" s="14">
        <v>1390391.391454546</v>
      </c>
      <c r="E21" s="14">
        <v>1483577.1473999999</v>
      </c>
      <c r="F21" s="14">
        <v>1581820.5586046521</v>
      </c>
    </row>
    <row r="22" spans="1:6" x14ac:dyDescent="0.25">
      <c r="A22" s="86"/>
      <c r="B22" s="5" t="s">
        <v>5</v>
      </c>
      <c r="C22" s="14">
        <v>26861.265702690798</v>
      </c>
      <c r="D22" s="14">
        <v>32144.542674224929</v>
      </c>
      <c r="E22" s="14">
        <v>39546.514545462749</v>
      </c>
      <c r="F22" s="14">
        <v>42218.598903687591</v>
      </c>
    </row>
    <row r="23" spans="1:6" x14ac:dyDescent="0.25">
      <c r="A23" s="86"/>
      <c r="B23" s="5" t="s">
        <v>9</v>
      </c>
      <c r="C23" s="14">
        <v>1263197.29</v>
      </c>
      <c r="D23" s="14">
        <v>1338561.52</v>
      </c>
      <c r="E23" s="14">
        <v>1370982</v>
      </c>
      <c r="F23" s="14">
        <v>1465622</v>
      </c>
    </row>
    <row r="24" spans="1:6" x14ac:dyDescent="0.25">
      <c r="A24" s="86"/>
      <c r="B24" s="5" t="s">
        <v>10</v>
      </c>
      <c r="C24" s="14">
        <v>1366572.73</v>
      </c>
      <c r="D24" s="14">
        <v>1483000</v>
      </c>
      <c r="E24" s="14">
        <v>1596000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1408691</v>
      </c>
      <c r="D25" s="12">
        <v>1470375.6</v>
      </c>
      <c r="E25" s="12">
        <v>1531038</v>
      </c>
      <c r="F25" s="12">
        <v>1588537.68</v>
      </c>
    </row>
    <row r="26" spans="1:6" x14ac:dyDescent="0.25">
      <c r="A26" s="95"/>
      <c r="B26" s="4" t="s">
        <v>4</v>
      </c>
      <c r="C26" s="12">
        <v>1411175.18147541</v>
      </c>
      <c r="D26" s="12">
        <v>1468002.4658181821</v>
      </c>
      <c r="E26" s="12">
        <v>1531078.694081632</v>
      </c>
      <c r="F26" s="12">
        <v>1588723.733953489</v>
      </c>
    </row>
    <row r="27" spans="1:6" x14ac:dyDescent="0.25">
      <c r="A27" s="95"/>
      <c r="B27" s="4" t="s">
        <v>5</v>
      </c>
      <c r="C27" s="12">
        <v>19103.467198948321</v>
      </c>
      <c r="D27" s="12">
        <v>20952.132145524411</v>
      </c>
      <c r="E27" s="12">
        <v>26916.413792018098</v>
      </c>
      <c r="F27" s="12">
        <v>37675.673714987453</v>
      </c>
    </row>
    <row r="28" spans="1:6" x14ac:dyDescent="0.25">
      <c r="A28" s="95"/>
      <c r="B28" s="4" t="s">
        <v>9</v>
      </c>
      <c r="C28" s="12">
        <v>1375273.82</v>
      </c>
      <c r="D28" s="12">
        <v>1426615.83</v>
      </c>
      <c r="E28" s="12">
        <v>1473860</v>
      </c>
      <c r="F28" s="12">
        <v>1485257</v>
      </c>
    </row>
    <row r="29" spans="1:6" x14ac:dyDescent="0.25">
      <c r="A29" s="95"/>
      <c r="B29" s="4" t="s">
        <v>10</v>
      </c>
      <c r="C29" s="12">
        <v>1447570</v>
      </c>
      <c r="D29" s="12">
        <v>1523961</v>
      </c>
      <c r="E29" s="12">
        <v>1601000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-87527.26999999999</v>
      </c>
      <c r="D30" s="14">
        <v>-82700</v>
      </c>
      <c r="E30" s="14">
        <v>-49000</v>
      </c>
      <c r="F30" s="14">
        <v>-14507.08</v>
      </c>
    </row>
    <row r="31" spans="1:6" x14ac:dyDescent="0.25">
      <c r="A31" s="96"/>
      <c r="B31" s="5" t="s">
        <v>4</v>
      </c>
      <c r="C31" s="14">
        <v>-88747.001451612916</v>
      </c>
      <c r="D31" s="14">
        <v>-77905.303333333315</v>
      </c>
      <c r="E31" s="14">
        <v>-44208.321346153847</v>
      </c>
      <c r="F31" s="14">
        <v>-5151.1395454545454</v>
      </c>
    </row>
    <row r="32" spans="1:6" x14ac:dyDescent="0.25">
      <c r="A32" s="96"/>
      <c r="B32" s="5" t="s">
        <v>5</v>
      </c>
      <c r="C32" s="14">
        <v>12840.982589268029</v>
      </c>
      <c r="D32" s="14">
        <v>20566.639355333289</v>
      </c>
      <c r="E32" s="14">
        <v>28947.7250020151</v>
      </c>
      <c r="F32" s="14">
        <v>37604.919293064049</v>
      </c>
    </row>
    <row r="33" spans="1:14" ht="15" customHeight="1" x14ac:dyDescent="0.25">
      <c r="A33" s="96"/>
      <c r="B33" s="5" t="s">
        <v>9</v>
      </c>
      <c r="C33" s="14">
        <v>-130393.94</v>
      </c>
      <c r="D33" s="14">
        <v>-117781</v>
      </c>
      <c r="E33" s="14">
        <v>-108942</v>
      </c>
      <c r="F33" s="14">
        <v>-85018.6</v>
      </c>
    </row>
    <row r="34" spans="1:14" x14ac:dyDescent="0.25">
      <c r="A34" s="96"/>
      <c r="B34" s="5" t="s">
        <v>10</v>
      </c>
      <c r="C34" s="14">
        <v>-67104.06</v>
      </c>
      <c r="D34" s="14">
        <v>-12594.7</v>
      </c>
      <c r="E34" s="14">
        <v>31218</v>
      </c>
      <c r="F34" s="14">
        <v>88400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</v>
      </c>
      <c r="E35" s="12">
        <v>80.400000000000006</v>
      </c>
      <c r="F35" s="12">
        <v>80.400000000000006</v>
      </c>
    </row>
    <row r="36" spans="1:14" x14ac:dyDescent="0.25">
      <c r="A36" s="97"/>
      <c r="B36" s="4" t="s">
        <v>4</v>
      </c>
      <c r="C36" s="12">
        <v>78.604833333333332</v>
      </c>
      <c r="D36" s="12">
        <v>79.346607142857138</v>
      </c>
      <c r="E36" s="12">
        <v>80.006078431372558</v>
      </c>
      <c r="F36" s="12">
        <v>80.061111111111117</v>
      </c>
    </row>
    <row r="37" spans="1:14" x14ac:dyDescent="0.25">
      <c r="A37" s="97"/>
      <c r="B37" s="4" t="s">
        <v>5</v>
      </c>
      <c r="C37" s="12">
        <v>0.86167257863318469</v>
      </c>
      <c r="D37" s="12">
        <v>1.517197508309577</v>
      </c>
      <c r="E37" s="12">
        <v>2.1691897827819271</v>
      </c>
      <c r="F37" s="12">
        <v>2.7336964836364821</v>
      </c>
    </row>
    <row r="38" spans="1:14" x14ac:dyDescent="0.25">
      <c r="A38" s="97"/>
      <c r="B38" s="4" t="s">
        <v>9</v>
      </c>
      <c r="C38" s="12">
        <v>76.7</v>
      </c>
      <c r="D38" s="12">
        <v>75.8</v>
      </c>
      <c r="E38" s="12">
        <v>75.400000000000006</v>
      </c>
      <c r="F38" s="12">
        <v>74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83.1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43770</v>
      </c>
      <c r="D43" s="9">
        <v>43800</v>
      </c>
      <c r="E43" s="9">
        <v>43831</v>
      </c>
      <c r="F43" s="9">
        <v>43862</v>
      </c>
      <c r="G43" s="9">
        <v>43891</v>
      </c>
      <c r="H43" s="9">
        <v>43922</v>
      </c>
      <c r="I43" s="9">
        <v>43952</v>
      </c>
      <c r="J43" s="9">
        <v>43983</v>
      </c>
      <c r="K43" s="9">
        <v>44013</v>
      </c>
      <c r="L43" s="9">
        <v>44044</v>
      </c>
      <c r="M43" s="9">
        <v>44075</v>
      </c>
      <c r="N43" s="9">
        <v>44105</v>
      </c>
    </row>
    <row r="44" spans="1:14" ht="15" customHeight="1" x14ac:dyDescent="0.25">
      <c r="A44" s="94" t="s">
        <v>11</v>
      </c>
      <c r="B44" s="4" t="s">
        <v>3</v>
      </c>
      <c r="C44" s="16">
        <v>127043.63</v>
      </c>
      <c r="D44" s="16">
        <v>154228.62</v>
      </c>
      <c r="E44" s="16">
        <v>169000</v>
      </c>
      <c r="F44" s="16">
        <v>120000</v>
      </c>
      <c r="G44" s="16">
        <v>119754.9</v>
      </c>
      <c r="H44" s="16">
        <v>147749.04</v>
      </c>
      <c r="I44" s="16">
        <v>121827.13</v>
      </c>
      <c r="J44" s="16">
        <v>127203.15</v>
      </c>
      <c r="K44" s="16">
        <v>143401.97</v>
      </c>
      <c r="L44" s="16">
        <v>125678.9</v>
      </c>
      <c r="M44" s="16">
        <v>124203</v>
      </c>
      <c r="N44" s="16">
        <v>145848.47</v>
      </c>
    </row>
    <row r="45" spans="1:14" x14ac:dyDescent="0.25">
      <c r="A45" s="95"/>
      <c r="B45" s="4" t="s">
        <v>4</v>
      </c>
      <c r="C45" s="16">
        <v>127744.6898214286</v>
      </c>
      <c r="D45" s="16">
        <v>167334.18303571429</v>
      </c>
      <c r="E45" s="16">
        <v>167124.3314285714</v>
      </c>
      <c r="F45" s="16">
        <v>119656.6406382979</v>
      </c>
      <c r="G45" s="16">
        <v>120274.62666666671</v>
      </c>
      <c r="H45" s="16">
        <v>148369.2883333333</v>
      </c>
      <c r="I45" s="16">
        <v>122633.97434782609</v>
      </c>
      <c r="J45" s="16">
        <v>126063.27777777769</v>
      </c>
      <c r="K45" s="16">
        <v>141489.07348837209</v>
      </c>
      <c r="L45" s="16">
        <v>125032.126</v>
      </c>
      <c r="M45" s="16">
        <v>125442.77538461539</v>
      </c>
      <c r="N45" s="16">
        <v>145131.58794871799</v>
      </c>
    </row>
    <row r="46" spans="1:14" x14ac:dyDescent="0.25">
      <c r="A46" s="95"/>
      <c r="B46" s="4" t="s">
        <v>5</v>
      </c>
      <c r="C46" s="16">
        <v>4569.6868697647042</v>
      </c>
      <c r="D46" s="16">
        <v>27179.780316433811</v>
      </c>
      <c r="E46" s="16">
        <v>6996.4264009498684</v>
      </c>
      <c r="F46" s="16">
        <v>4325.6052695474364</v>
      </c>
      <c r="G46" s="16">
        <v>4817.3622065653281</v>
      </c>
      <c r="H46" s="16">
        <v>6420.9751840743984</v>
      </c>
      <c r="I46" s="16">
        <v>6389.2244727178149</v>
      </c>
      <c r="J46" s="16">
        <v>5196.8194869956442</v>
      </c>
      <c r="K46" s="16">
        <v>6870.8832465002242</v>
      </c>
      <c r="L46" s="16">
        <v>4968.1035746665311</v>
      </c>
      <c r="M46" s="16">
        <v>6250.4433716589256</v>
      </c>
      <c r="N46" s="16">
        <v>6519.3070396639132</v>
      </c>
    </row>
    <row r="47" spans="1:14" ht="15" customHeight="1" x14ac:dyDescent="0.25">
      <c r="A47" s="95"/>
      <c r="B47" s="4" t="s">
        <v>9</v>
      </c>
      <c r="C47" s="16">
        <v>114088</v>
      </c>
      <c r="D47" s="16">
        <v>127961.5</v>
      </c>
      <c r="E47" s="16">
        <v>145857.12</v>
      </c>
      <c r="F47" s="16">
        <v>110672</v>
      </c>
      <c r="G47" s="16">
        <v>109016</v>
      </c>
      <c r="H47" s="16">
        <v>127627</v>
      </c>
      <c r="I47" s="16">
        <v>107050</v>
      </c>
      <c r="J47" s="16">
        <v>111387</v>
      </c>
      <c r="K47" s="16">
        <v>117670</v>
      </c>
      <c r="L47" s="16">
        <v>103740.08</v>
      </c>
      <c r="M47" s="16">
        <v>116799</v>
      </c>
      <c r="N47" s="16">
        <v>123693.02</v>
      </c>
    </row>
    <row r="48" spans="1:14" x14ac:dyDescent="0.25">
      <c r="A48" s="95"/>
      <c r="B48" s="4" t="s">
        <v>10</v>
      </c>
      <c r="C48" s="16">
        <v>143226.65</v>
      </c>
      <c r="D48" s="16">
        <v>235303</v>
      </c>
      <c r="E48" s="16">
        <v>178129.6</v>
      </c>
      <c r="F48" s="16">
        <v>130094</v>
      </c>
      <c r="G48" s="16">
        <v>131300</v>
      </c>
      <c r="H48" s="16">
        <v>164000</v>
      </c>
      <c r="I48" s="16">
        <v>153165</v>
      </c>
      <c r="J48" s="16">
        <v>141000</v>
      </c>
      <c r="K48" s="16">
        <v>154600</v>
      </c>
      <c r="L48" s="16">
        <v>133276.9</v>
      </c>
      <c r="M48" s="16">
        <v>147610</v>
      </c>
      <c r="N48" s="16">
        <v>158809.32999999999</v>
      </c>
    </row>
    <row r="49" spans="1:14" ht="15" customHeight="1" x14ac:dyDescent="0.25">
      <c r="A49" s="86" t="s">
        <v>6</v>
      </c>
      <c r="B49" s="5" t="s">
        <v>3</v>
      </c>
      <c r="C49" s="17">
        <v>104484.2</v>
      </c>
      <c r="D49" s="17">
        <v>145459.5</v>
      </c>
      <c r="E49" s="17">
        <v>145072.15</v>
      </c>
      <c r="F49" s="17">
        <v>90196.56</v>
      </c>
      <c r="G49" s="17">
        <v>102534</v>
      </c>
      <c r="H49" s="17">
        <v>131502</v>
      </c>
      <c r="I49" s="17">
        <v>98435</v>
      </c>
      <c r="J49" s="17">
        <v>102495.5</v>
      </c>
      <c r="K49" s="17">
        <v>119486</v>
      </c>
      <c r="L49" s="17">
        <v>101066</v>
      </c>
      <c r="M49" s="17">
        <v>108316.5</v>
      </c>
      <c r="N49" s="17">
        <v>125183</v>
      </c>
    </row>
    <row r="50" spans="1:14" x14ac:dyDescent="0.25">
      <c r="A50" s="86"/>
      <c r="B50" s="5" t="s">
        <v>4</v>
      </c>
      <c r="C50" s="17">
        <v>104784.2412280702</v>
      </c>
      <c r="D50" s="17">
        <v>153928.86874999999</v>
      </c>
      <c r="E50" s="17">
        <v>143470.95958333329</v>
      </c>
      <c r="F50" s="17">
        <v>90309.374468085094</v>
      </c>
      <c r="G50" s="17">
        <v>102721.5572340425</v>
      </c>
      <c r="H50" s="17">
        <v>131505.0857446809</v>
      </c>
      <c r="I50" s="17">
        <v>97747.205555555556</v>
      </c>
      <c r="J50" s="17">
        <v>103079.2981818182</v>
      </c>
      <c r="K50" s="17">
        <v>117737.7023255814</v>
      </c>
      <c r="L50" s="17">
        <v>101492.96924999999</v>
      </c>
      <c r="M50" s="17">
        <v>109130.749</v>
      </c>
      <c r="N50" s="17">
        <v>124280.435</v>
      </c>
    </row>
    <row r="51" spans="1:14" x14ac:dyDescent="0.25">
      <c r="A51" s="86"/>
      <c r="B51" s="5" t="s">
        <v>5</v>
      </c>
      <c r="C51" s="17">
        <v>6008.4963821709098</v>
      </c>
      <c r="D51" s="17">
        <v>28623.809927793911</v>
      </c>
      <c r="E51" s="17">
        <v>6464.5864048153317</v>
      </c>
      <c r="F51" s="17">
        <v>4478.1558955681994</v>
      </c>
      <c r="G51" s="17">
        <v>3940.7999889074072</v>
      </c>
      <c r="H51" s="17">
        <v>4907.9546307923711</v>
      </c>
      <c r="I51" s="17">
        <v>4476.6926321156852</v>
      </c>
      <c r="J51" s="17">
        <v>6193.2848837386346</v>
      </c>
      <c r="K51" s="17">
        <v>6540.3481705574013</v>
      </c>
      <c r="L51" s="17">
        <v>4172.829590481977</v>
      </c>
      <c r="M51" s="17">
        <v>5736.2418749099797</v>
      </c>
      <c r="N51" s="17">
        <v>6837.7713577552759</v>
      </c>
    </row>
    <row r="52" spans="1:14" ht="15" customHeight="1" x14ac:dyDescent="0.25">
      <c r="A52" s="86"/>
      <c r="B52" s="5" t="s">
        <v>9</v>
      </c>
      <c r="C52" s="17">
        <v>93131</v>
      </c>
      <c r="D52" s="17">
        <v>105617.1</v>
      </c>
      <c r="E52" s="17">
        <v>120387.82</v>
      </c>
      <c r="F52" s="17">
        <v>79296</v>
      </c>
      <c r="G52" s="17">
        <v>94582.080000000002</v>
      </c>
      <c r="H52" s="17">
        <v>120592</v>
      </c>
      <c r="I52" s="17">
        <v>87095</v>
      </c>
      <c r="J52" s="17">
        <v>91419</v>
      </c>
      <c r="K52" s="17">
        <v>99142</v>
      </c>
      <c r="L52" s="17">
        <v>93041.36</v>
      </c>
      <c r="M52" s="17">
        <v>99492</v>
      </c>
      <c r="N52" s="17">
        <v>105621.39</v>
      </c>
    </row>
    <row r="53" spans="1:14" x14ac:dyDescent="0.25">
      <c r="A53" s="86"/>
      <c r="B53" s="5" t="s">
        <v>10</v>
      </c>
      <c r="C53" s="17">
        <v>122674.93</v>
      </c>
      <c r="D53" s="17">
        <v>209085.15</v>
      </c>
      <c r="E53" s="17">
        <v>156607.29999999999</v>
      </c>
      <c r="F53" s="17">
        <v>106039</v>
      </c>
      <c r="G53" s="17">
        <v>111151</v>
      </c>
      <c r="H53" s="17">
        <v>150000</v>
      </c>
      <c r="I53" s="17">
        <v>107976</v>
      </c>
      <c r="J53" s="17">
        <v>120798.6</v>
      </c>
      <c r="K53" s="17">
        <v>137928</v>
      </c>
      <c r="L53" s="17">
        <v>112585</v>
      </c>
      <c r="M53" s="17">
        <v>128131.32</v>
      </c>
      <c r="N53" s="17">
        <v>134340</v>
      </c>
    </row>
    <row r="54" spans="1:14" ht="15" customHeight="1" x14ac:dyDescent="0.25">
      <c r="A54" s="95" t="s">
        <v>7</v>
      </c>
      <c r="B54" s="4" t="s">
        <v>3</v>
      </c>
      <c r="C54" s="16">
        <v>120633.85</v>
      </c>
      <c r="D54" s="16">
        <v>158130</v>
      </c>
      <c r="E54" s="16">
        <v>112320.765</v>
      </c>
      <c r="F54" s="16">
        <v>108133.53</v>
      </c>
      <c r="G54" s="16">
        <v>119201.8</v>
      </c>
      <c r="H54" s="16">
        <v>122068.935</v>
      </c>
      <c r="I54" s="16">
        <v>110984</v>
      </c>
      <c r="J54" s="16">
        <v>110377</v>
      </c>
      <c r="K54" s="16">
        <v>123554</v>
      </c>
      <c r="L54" s="16">
        <v>117174.08</v>
      </c>
      <c r="M54" s="16">
        <v>128659</v>
      </c>
      <c r="N54" s="16">
        <v>115032.6</v>
      </c>
    </row>
    <row r="55" spans="1:14" x14ac:dyDescent="0.25">
      <c r="A55" s="95"/>
      <c r="B55" s="4" t="s">
        <v>4</v>
      </c>
      <c r="C55" s="16">
        <v>120704.6074074074</v>
      </c>
      <c r="D55" s="16">
        <v>165483.4948148148</v>
      </c>
      <c r="E55" s="16">
        <v>113949.563125</v>
      </c>
      <c r="F55" s="16">
        <v>108145.2514893617</v>
      </c>
      <c r="G55" s="16">
        <v>118417.76191489361</v>
      </c>
      <c r="H55" s="16">
        <v>121736.5234782609</v>
      </c>
      <c r="I55" s="16">
        <v>111723.31652173911</v>
      </c>
      <c r="J55" s="16">
        <v>112384.96295454539</v>
      </c>
      <c r="K55" s="16">
        <v>123603.60690476189</v>
      </c>
      <c r="L55" s="16">
        <v>117719.30575</v>
      </c>
      <c r="M55" s="16">
        <v>128533.68263157899</v>
      </c>
      <c r="N55" s="16">
        <v>116367.5321621622</v>
      </c>
    </row>
    <row r="56" spans="1:14" x14ac:dyDescent="0.25">
      <c r="A56" s="95"/>
      <c r="B56" s="4" t="s">
        <v>5</v>
      </c>
      <c r="C56" s="16">
        <v>2831.0696943256298</v>
      </c>
      <c r="D56" s="16">
        <v>19022.97980065754</v>
      </c>
      <c r="E56" s="16">
        <v>4961.0400517599764</v>
      </c>
      <c r="F56" s="16">
        <v>3144.8546099441319</v>
      </c>
      <c r="G56" s="16">
        <v>4616.1932087073455</v>
      </c>
      <c r="H56" s="16">
        <v>5951.675639415329</v>
      </c>
      <c r="I56" s="16">
        <v>3752.4572056532161</v>
      </c>
      <c r="J56" s="16">
        <v>5209.3894086938826</v>
      </c>
      <c r="K56" s="16">
        <v>4868.7586599643637</v>
      </c>
      <c r="L56" s="16">
        <v>4012.9691158631181</v>
      </c>
      <c r="M56" s="16">
        <v>4775.1086721901238</v>
      </c>
      <c r="N56" s="16">
        <v>5328.9510841091906</v>
      </c>
    </row>
    <row r="57" spans="1:14" ht="15" customHeight="1" x14ac:dyDescent="0.25">
      <c r="A57" s="95"/>
      <c r="B57" s="4" t="s">
        <v>9</v>
      </c>
      <c r="C57" s="16">
        <v>113822.73</v>
      </c>
      <c r="D57" s="16">
        <v>120576.13</v>
      </c>
      <c r="E57" s="16">
        <v>107125</v>
      </c>
      <c r="F57" s="16">
        <v>99672</v>
      </c>
      <c r="G57" s="16">
        <v>104841</v>
      </c>
      <c r="H57" s="16">
        <v>104397</v>
      </c>
      <c r="I57" s="16">
        <v>104062</v>
      </c>
      <c r="J57" s="16">
        <v>102831</v>
      </c>
      <c r="K57" s="16">
        <v>109007</v>
      </c>
      <c r="L57" s="16">
        <v>109487</v>
      </c>
      <c r="M57" s="16">
        <v>109442.5</v>
      </c>
      <c r="N57" s="16">
        <v>108443</v>
      </c>
    </row>
    <row r="58" spans="1:14" x14ac:dyDescent="0.25">
      <c r="A58" s="95"/>
      <c r="B58" s="4" t="s">
        <v>10</v>
      </c>
      <c r="C58" s="16">
        <v>126341.8</v>
      </c>
      <c r="D58" s="16">
        <v>210753</v>
      </c>
      <c r="E58" s="16">
        <v>129320</v>
      </c>
      <c r="F58" s="16">
        <v>117331</v>
      </c>
      <c r="G58" s="16">
        <v>131110.68</v>
      </c>
      <c r="H58" s="16">
        <v>135175.97</v>
      </c>
      <c r="I58" s="16">
        <v>124472</v>
      </c>
      <c r="J58" s="16">
        <v>130115.4</v>
      </c>
      <c r="K58" s="16">
        <v>141305.85999999999</v>
      </c>
      <c r="L58" s="16">
        <v>131618.23999999999</v>
      </c>
      <c r="M58" s="16">
        <v>146279.14000000001</v>
      </c>
      <c r="N58" s="16">
        <v>136130.43</v>
      </c>
    </row>
    <row r="59" spans="1:14" ht="15" customHeight="1" x14ac:dyDescent="0.25">
      <c r="A59" s="86" t="s">
        <v>8</v>
      </c>
      <c r="B59" s="5" t="s">
        <v>3</v>
      </c>
      <c r="C59" s="17">
        <v>-16431.36</v>
      </c>
      <c r="D59" s="17">
        <v>-10371.4</v>
      </c>
      <c r="E59" s="17">
        <v>32795.089999999997</v>
      </c>
      <c r="F59" s="17">
        <v>-17847.900000000001</v>
      </c>
      <c r="G59" s="17">
        <v>-17005.5</v>
      </c>
      <c r="H59" s="17">
        <v>9536.2000000000007</v>
      </c>
      <c r="I59" s="17">
        <v>-12915.5</v>
      </c>
      <c r="J59" s="17">
        <v>-9934.5</v>
      </c>
      <c r="K59" s="17">
        <v>-4675.6849999999986</v>
      </c>
      <c r="L59" s="17">
        <v>-15925</v>
      </c>
      <c r="M59" s="17">
        <v>-20189.514999999999</v>
      </c>
      <c r="N59" s="17">
        <v>9349.49</v>
      </c>
    </row>
    <row r="60" spans="1:14" x14ac:dyDescent="0.25">
      <c r="A60" s="86"/>
      <c r="B60" s="5" t="s">
        <v>4</v>
      </c>
      <c r="C60" s="17">
        <v>-16248.01203703704</v>
      </c>
      <c r="D60" s="17">
        <v>-11312.573333333339</v>
      </c>
      <c r="E60" s="17">
        <v>29633.02958333334</v>
      </c>
      <c r="F60" s="17">
        <v>-17399.153958333329</v>
      </c>
      <c r="G60" s="17">
        <v>-16160.417173913051</v>
      </c>
      <c r="H60" s="17">
        <v>8901.3645652173909</v>
      </c>
      <c r="I60" s="17">
        <v>-13505.285</v>
      </c>
      <c r="J60" s="17">
        <v>-9580.1329545454519</v>
      </c>
      <c r="K60" s="17">
        <v>-6299.1442857142847</v>
      </c>
      <c r="L60" s="17">
        <v>-15685.708500000001</v>
      </c>
      <c r="M60" s="17">
        <v>-19742.476578947371</v>
      </c>
      <c r="N60" s="17">
        <v>8657.9118918918921</v>
      </c>
    </row>
    <row r="61" spans="1:14" x14ac:dyDescent="0.25">
      <c r="A61" s="86"/>
      <c r="B61" s="5" t="s">
        <v>5</v>
      </c>
      <c r="C61" s="17">
        <v>6035.8579996670614</v>
      </c>
      <c r="D61" s="17">
        <v>16566.147088053251</v>
      </c>
      <c r="E61" s="17">
        <v>8993.5187730027556</v>
      </c>
      <c r="F61" s="17">
        <v>5733.5235053620672</v>
      </c>
      <c r="G61" s="17">
        <v>6128.1332241888631</v>
      </c>
      <c r="H61" s="17">
        <v>6554.9324070642351</v>
      </c>
      <c r="I61" s="17">
        <v>5432.7576835496529</v>
      </c>
      <c r="J61" s="17">
        <v>5470.5599999058732</v>
      </c>
      <c r="K61" s="17">
        <v>5244.5297644005841</v>
      </c>
      <c r="L61" s="17">
        <v>4517.9442149951292</v>
      </c>
      <c r="M61" s="17">
        <v>5730.4189225458686</v>
      </c>
      <c r="N61" s="17">
        <v>8413.3473657558752</v>
      </c>
    </row>
    <row r="62" spans="1:14" x14ac:dyDescent="0.25">
      <c r="A62" s="86"/>
      <c r="B62" s="5" t="s">
        <v>9</v>
      </c>
      <c r="C62" s="17">
        <v>-28907</v>
      </c>
      <c r="D62" s="17">
        <v>-44153.73</v>
      </c>
      <c r="E62" s="17">
        <v>2352</v>
      </c>
      <c r="F62" s="17">
        <v>-29792</v>
      </c>
      <c r="G62" s="17">
        <v>-34500.050000000003</v>
      </c>
      <c r="H62" s="17">
        <v>-8474.94</v>
      </c>
      <c r="I62" s="17">
        <v>-30118</v>
      </c>
      <c r="J62" s="17">
        <v>-28180.27</v>
      </c>
      <c r="K62" s="17">
        <v>-20977.59</v>
      </c>
      <c r="L62" s="17">
        <v>-24137.4</v>
      </c>
      <c r="M62" s="17">
        <v>-32398</v>
      </c>
      <c r="N62" s="17">
        <v>-19290.47</v>
      </c>
    </row>
    <row r="63" spans="1:14" ht="15.75" thickBot="1" x14ac:dyDescent="0.3">
      <c r="A63" s="87"/>
      <c r="B63" s="6" t="s">
        <v>10</v>
      </c>
      <c r="C63" s="18">
        <v>4310.4399999999996</v>
      </c>
      <c r="D63" s="18">
        <v>34623</v>
      </c>
      <c r="E63" s="18">
        <v>41257.24</v>
      </c>
      <c r="F63" s="18">
        <v>-2650.2</v>
      </c>
      <c r="G63" s="18">
        <v>2001</v>
      </c>
      <c r="H63" s="18">
        <v>22910</v>
      </c>
      <c r="I63" s="18">
        <v>-99.4</v>
      </c>
      <c r="J63" s="18">
        <v>2066</v>
      </c>
      <c r="K63" s="18">
        <v>4607</v>
      </c>
      <c r="L63" s="18">
        <v>464</v>
      </c>
      <c r="M63" s="18">
        <v>1598.5</v>
      </c>
      <c r="N63" s="18">
        <v>20435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43800</v>
      </c>
      <c r="C10" s="3"/>
    </row>
    <row r="11" spans="1:6" ht="15.75" x14ac:dyDescent="0.25">
      <c r="A11" s="1" t="s">
        <v>0</v>
      </c>
      <c r="B11" s="2">
        <v>43800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1556211.46</v>
      </c>
      <c r="D15" s="11">
        <v>1649825.52</v>
      </c>
      <c r="E15" s="11">
        <v>1776233.52</v>
      </c>
      <c r="F15" s="11">
        <v>1895861.02</v>
      </c>
    </row>
    <row r="16" spans="1:6" x14ac:dyDescent="0.25">
      <c r="A16" s="95"/>
      <c r="B16" s="12" t="s">
        <v>4</v>
      </c>
      <c r="C16" s="13">
        <v>1567258.013387097</v>
      </c>
      <c r="D16" s="13">
        <v>1653671.4439999999</v>
      </c>
      <c r="E16" s="13">
        <v>1770728.6845833331</v>
      </c>
      <c r="F16" s="13">
        <v>1893368.49673913</v>
      </c>
    </row>
    <row r="17" spans="1:6" x14ac:dyDescent="0.25">
      <c r="A17" s="95"/>
      <c r="B17" s="12" t="s">
        <v>5</v>
      </c>
      <c r="C17" s="13">
        <v>29420.390844819209</v>
      </c>
      <c r="D17" s="13">
        <v>33971.978667794792</v>
      </c>
      <c r="E17" s="13">
        <v>40315.355113861107</v>
      </c>
      <c r="F17" s="13">
        <v>55991.243798897762</v>
      </c>
    </row>
    <row r="18" spans="1:6" x14ac:dyDescent="0.25">
      <c r="A18" s="95"/>
      <c r="B18" s="12" t="s">
        <v>9</v>
      </c>
      <c r="C18" s="13">
        <v>1527397</v>
      </c>
      <c r="D18" s="13">
        <v>1548225</v>
      </c>
      <c r="E18" s="13">
        <v>1640446</v>
      </c>
      <c r="F18" s="13">
        <v>1742311</v>
      </c>
    </row>
    <row r="19" spans="1:6" x14ac:dyDescent="0.25">
      <c r="A19" s="95"/>
      <c r="B19" s="12" t="s">
        <v>10</v>
      </c>
      <c r="C19" s="13">
        <v>1637180.3</v>
      </c>
      <c r="D19" s="13">
        <v>1752475</v>
      </c>
      <c r="E19" s="13">
        <v>1846678</v>
      </c>
      <c r="F19" s="13">
        <v>2047635</v>
      </c>
    </row>
    <row r="20" spans="1:6" ht="15" customHeight="1" x14ac:dyDescent="0.25">
      <c r="A20" s="86" t="s">
        <v>6</v>
      </c>
      <c r="B20" s="5" t="s">
        <v>3</v>
      </c>
      <c r="C20" s="14">
        <v>1319043.925</v>
      </c>
      <c r="D20" s="14">
        <v>1379864.39</v>
      </c>
      <c r="E20" s="14">
        <v>1478000</v>
      </c>
      <c r="F20" s="14">
        <v>1578655</v>
      </c>
    </row>
    <row r="21" spans="1:6" x14ac:dyDescent="0.25">
      <c r="A21" s="86"/>
      <c r="B21" s="5" t="s">
        <v>4</v>
      </c>
      <c r="C21" s="14">
        <v>1322514.488939394</v>
      </c>
      <c r="D21" s="14">
        <v>1383238.5026666671</v>
      </c>
      <c r="E21" s="14">
        <v>1479883.1545283019</v>
      </c>
      <c r="F21" s="14">
        <v>1581964.2402040821</v>
      </c>
    </row>
    <row r="22" spans="1:6" x14ac:dyDescent="0.25">
      <c r="A22" s="86"/>
      <c r="B22" s="5" t="s">
        <v>5</v>
      </c>
      <c r="C22" s="14">
        <v>23273.0510887245</v>
      </c>
      <c r="D22" s="14">
        <v>31627.795250753221</v>
      </c>
      <c r="E22" s="14">
        <v>34521.203104022206</v>
      </c>
      <c r="F22" s="14">
        <v>39373.942977794388</v>
      </c>
    </row>
    <row r="23" spans="1:6" x14ac:dyDescent="0.25">
      <c r="A23" s="86"/>
      <c r="B23" s="5" t="s">
        <v>9</v>
      </c>
      <c r="C23" s="14">
        <v>1272707.8700000001</v>
      </c>
      <c r="D23" s="14">
        <v>1293084</v>
      </c>
      <c r="E23" s="14">
        <v>1382007</v>
      </c>
      <c r="F23" s="14">
        <v>1476041</v>
      </c>
    </row>
    <row r="24" spans="1:6" x14ac:dyDescent="0.25">
      <c r="A24" s="86"/>
      <c r="B24" s="5" t="s">
        <v>10</v>
      </c>
      <c r="C24" s="14">
        <v>1366920</v>
      </c>
      <c r="D24" s="14">
        <v>1472806</v>
      </c>
      <c r="E24" s="14">
        <v>1572000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1410508.8</v>
      </c>
      <c r="D25" s="12">
        <v>1469322.6</v>
      </c>
      <c r="E25" s="12">
        <v>1528028.1850000001</v>
      </c>
      <c r="F25" s="12">
        <v>1587343.5</v>
      </c>
    </row>
    <row r="26" spans="1:6" x14ac:dyDescent="0.25">
      <c r="A26" s="95"/>
      <c r="B26" s="4" t="s">
        <v>4</v>
      </c>
      <c r="C26" s="12">
        <v>1410756.987846154</v>
      </c>
      <c r="D26" s="12">
        <v>1465916.2037288139</v>
      </c>
      <c r="E26" s="12">
        <v>1527301.305192308</v>
      </c>
      <c r="F26" s="12">
        <v>1587591.9234</v>
      </c>
    </row>
    <row r="27" spans="1:6" x14ac:dyDescent="0.25">
      <c r="A27" s="95"/>
      <c r="B27" s="4" t="s">
        <v>5</v>
      </c>
      <c r="C27" s="12">
        <v>19858.83447095771</v>
      </c>
      <c r="D27" s="12">
        <v>21156.973101960619</v>
      </c>
      <c r="E27" s="12">
        <v>23150.472195524198</v>
      </c>
      <c r="F27" s="12">
        <v>35500.788037139653</v>
      </c>
    </row>
    <row r="28" spans="1:6" x14ac:dyDescent="0.25">
      <c r="A28" s="95"/>
      <c r="B28" s="4" t="s">
        <v>9</v>
      </c>
      <c r="C28" s="12">
        <v>1351740</v>
      </c>
      <c r="D28" s="12">
        <v>1402186</v>
      </c>
      <c r="E28" s="12">
        <v>1455866</v>
      </c>
      <c r="F28" s="12">
        <v>1485551</v>
      </c>
    </row>
    <row r="29" spans="1:6" x14ac:dyDescent="0.25">
      <c r="A29" s="95"/>
      <c r="B29" s="4" t="s">
        <v>10</v>
      </c>
      <c r="C29" s="12">
        <v>1445041</v>
      </c>
      <c r="D29" s="12">
        <v>1523961</v>
      </c>
      <c r="E29" s="12">
        <v>1575000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-86533.02</v>
      </c>
      <c r="D30" s="14">
        <v>-83992</v>
      </c>
      <c r="E30" s="14">
        <v>-47613</v>
      </c>
      <c r="F30" s="14">
        <v>-13374.875</v>
      </c>
    </row>
    <row r="31" spans="1:6" x14ac:dyDescent="0.25">
      <c r="A31" s="96"/>
      <c r="B31" s="5" t="s">
        <v>4</v>
      </c>
      <c r="C31" s="14">
        <v>-87178.742238805964</v>
      </c>
      <c r="D31" s="14">
        <v>-81423.051935483862</v>
      </c>
      <c r="E31" s="14">
        <v>-45315.139642857139</v>
      </c>
      <c r="F31" s="14">
        <v>-6132.8290384615402</v>
      </c>
    </row>
    <row r="32" spans="1:6" x14ac:dyDescent="0.25">
      <c r="A32" s="96"/>
      <c r="B32" s="5" t="s">
        <v>5</v>
      </c>
      <c r="C32" s="14">
        <v>11847.667486848361</v>
      </c>
      <c r="D32" s="14">
        <v>21302.60622083451</v>
      </c>
      <c r="E32" s="14">
        <v>26624.587383956132</v>
      </c>
      <c r="F32" s="14">
        <v>36493.294433451003</v>
      </c>
    </row>
    <row r="33" spans="1:14" ht="15" customHeight="1" x14ac:dyDescent="0.25">
      <c r="A33" s="96"/>
      <c r="B33" s="5" t="s">
        <v>9</v>
      </c>
      <c r="C33" s="14">
        <v>-123910.15</v>
      </c>
      <c r="D33" s="14">
        <v>-125623</v>
      </c>
      <c r="E33" s="14">
        <v>-108942</v>
      </c>
      <c r="F33" s="14">
        <v>-87441.3</v>
      </c>
    </row>
    <row r="34" spans="1:14" x14ac:dyDescent="0.25">
      <c r="A34" s="96"/>
      <c r="B34" s="5" t="s">
        <v>10</v>
      </c>
      <c r="C34" s="14">
        <v>-49426</v>
      </c>
      <c r="D34" s="14">
        <v>-10961.32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</v>
      </c>
      <c r="E35" s="12">
        <v>79.45</v>
      </c>
      <c r="F35" s="12">
        <v>79.599999999999994</v>
      </c>
    </row>
    <row r="36" spans="1:14" x14ac:dyDescent="0.25">
      <c r="A36" s="97"/>
      <c r="B36" s="4" t="s">
        <v>4</v>
      </c>
      <c r="C36" s="12">
        <v>78.142923076923097</v>
      </c>
      <c r="D36" s="12">
        <v>78.747049180327849</v>
      </c>
      <c r="E36" s="12">
        <v>79.292777777777786</v>
      </c>
      <c r="F36" s="12">
        <v>79.322156862745103</v>
      </c>
    </row>
    <row r="37" spans="1:14" x14ac:dyDescent="0.25">
      <c r="A37" s="97"/>
      <c r="B37" s="4" t="s">
        <v>5</v>
      </c>
      <c r="C37" s="12">
        <v>0.93170999222686557</v>
      </c>
      <c r="D37" s="12">
        <v>1.623659800432647</v>
      </c>
      <c r="E37" s="12">
        <v>2.1740896309192141</v>
      </c>
      <c r="F37" s="12">
        <v>2.7492801339445121</v>
      </c>
    </row>
    <row r="38" spans="1:14" x14ac:dyDescent="0.25">
      <c r="A38" s="97"/>
      <c r="B38" s="4" t="s">
        <v>9</v>
      </c>
      <c r="C38" s="12">
        <v>75.599999999999994</v>
      </c>
      <c r="D38" s="12">
        <v>73.5</v>
      </c>
      <c r="E38" s="12">
        <v>73.5</v>
      </c>
      <c r="F38" s="12">
        <v>73</v>
      </c>
    </row>
    <row r="39" spans="1:14" ht="15.75" thickBot="1" x14ac:dyDescent="0.3">
      <c r="A39" s="98"/>
      <c r="B39" s="7" t="s">
        <v>10</v>
      </c>
      <c r="C39" s="15">
        <v>80</v>
      </c>
      <c r="D39" s="15">
        <v>82.2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43800</v>
      </c>
      <c r="D43" s="9">
        <v>43831</v>
      </c>
      <c r="E43" s="9">
        <v>43862</v>
      </c>
      <c r="F43" s="9">
        <v>43891</v>
      </c>
      <c r="G43" s="9">
        <v>43922</v>
      </c>
      <c r="H43" s="9">
        <v>43952</v>
      </c>
      <c r="I43" s="9">
        <v>43983</v>
      </c>
      <c r="J43" s="9">
        <v>44013</v>
      </c>
      <c r="K43" s="9">
        <v>44044</v>
      </c>
      <c r="L43" s="9">
        <v>44075</v>
      </c>
      <c r="M43" s="9">
        <v>44105</v>
      </c>
      <c r="N43" s="9">
        <v>44136</v>
      </c>
    </row>
    <row r="44" spans="1:14" ht="15" customHeight="1" x14ac:dyDescent="0.25">
      <c r="A44" s="94" t="s">
        <v>11</v>
      </c>
      <c r="B44" s="4" t="s">
        <v>3</v>
      </c>
      <c r="C44" s="16">
        <v>154250</v>
      </c>
      <c r="D44" s="16">
        <v>168870</v>
      </c>
      <c r="E44" s="16">
        <v>121102</v>
      </c>
      <c r="F44" s="16">
        <v>120876</v>
      </c>
      <c r="G44" s="16">
        <v>147652.75</v>
      </c>
      <c r="H44" s="16">
        <v>121992.65</v>
      </c>
      <c r="I44" s="16">
        <v>127226.575</v>
      </c>
      <c r="J44" s="16">
        <v>143768.14000000001</v>
      </c>
      <c r="K44" s="16">
        <v>124950</v>
      </c>
      <c r="L44" s="16">
        <v>124028</v>
      </c>
      <c r="M44" s="16">
        <v>144612.79999999999</v>
      </c>
      <c r="N44" s="16">
        <v>135999.1</v>
      </c>
    </row>
    <row r="45" spans="1:14" x14ac:dyDescent="0.25">
      <c r="A45" s="95"/>
      <c r="B45" s="4" t="s">
        <v>4</v>
      </c>
      <c r="C45" s="16">
        <v>167829.5513559322</v>
      </c>
      <c r="D45" s="16">
        <v>167411.14169811321</v>
      </c>
      <c r="E45" s="16">
        <v>120913.8017647059</v>
      </c>
      <c r="F45" s="16">
        <v>121074.35058823531</v>
      </c>
      <c r="G45" s="16">
        <v>148581.50899999999</v>
      </c>
      <c r="H45" s="16">
        <v>122326.144</v>
      </c>
      <c r="I45" s="16">
        <v>126442.5472</v>
      </c>
      <c r="J45" s="16">
        <v>141861.54999999999</v>
      </c>
      <c r="K45" s="16">
        <v>126456.8532608696</v>
      </c>
      <c r="L45" s="16">
        <v>126020.5590909091</v>
      </c>
      <c r="M45" s="16">
        <v>144112.44755555561</v>
      </c>
      <c r="N45" s="16">
        <v>138346.02170731709</v>
      </c>
    </row>
    <row r="46" spans="1:14" x14ac:dyDescent="0.25">
      <c r="A46" s="95"/>
      <c r="B46" s="4" t="s">
        <v>5</v>
      </c>
      <c r="C46" s="16">
        <v>29103.28084000232</v>
      </c>
      <c r="D46" s="16">
        <v>6370.0961022848896</v>
      </c>
      <c r="E46" s="16">
        <v>6318.1074583143036</v>
      </c>
      <c r="F46" s="16">
        <v>5419.8246036163991</v>
      </c>
      <c r="G46" s="16">
        <v>6358.2052398148662</v>
      </c>
      <c r="H46" s="16">
        <v>5893.0235692505839</v>
      </c>
      <c r="I46" s="16">
        <v>5783.1799692743898</v>
      </c>
      <c r="J46" s="16">
        <v>7244.6638091260784</v>
      </c>
      <c r="K46" s="16">
        <v>7418.3570323282211</v>
      </c>
      <c r="L46" s="16">
        <v>7031.9464776145987</v>
      </c>
      <c r="M46" s="16">
        <v>7562.6973502334467</v>
      </c>
      <c r="N46" s="16">
        <v>10231.124054048731</v>
      </c>
    </row>
    <row r="47" spans="1:14" ht="15" customHeight="1" x14ac:dyDescent="0.25">
      <c r="A47" s="95"/>
      <c r="B47" s="4" t="s">
        <v>9</v>
      </c>
      <c r="C47" s="16">
        <v>127961.5</v>
      </c>
      <c r="D47" s="16">
        <v>150944</v>
      </c>
      <c r="E47" s="16">
        <v>110672</v>
      </c>
      <c r="F47" s="16">
        <v>109637</v>
      </c>
      <c r="G47" s="16">
        <v>127627</v>
      </c>
      <c r="H47" s="16">
        <v>107050</v>
      </c>
      <c r="I47" s="16">
        <v>111387</v>
      </c>
      <c r="J47" s="16">
        <v>117670</v>
      </c>
      <c r="K47" s="16">
        <v>103846.57</v>
      </c>
      <c r="L47" s="16">
        <v>116799</v>
      </c>
      <c r="M47" s="16">
        <v>123847.82</v>
      </c>
      <c r="N47" s="16">
        <v>108790.58</v>
      </c>
    </row>
    <row r="48" spans="1:14" x14ac:dyDescent="0.25">
      <c r="A48" s="95"/>
      <c r="B48" s="4" t="s">
        <v>10</v>
      </c>
      <c r="C48" s="16">
        <v>234692</v>
      </c>
      <c r="D48" s="16">
        <v>178187</v>
      </c>
      <c r="E48" s="16">
        <v>152000</v>
      </c>
      <c r="F48" s="16">
        <v>143293.76000000001</v>
      </c>
      <c r="G48" s="16">
        <v>164496.26999999999</v>
      </c>
      <c r="H48" s="16">
        <v>144584</v>
      </c>
      <c r="I48" s="16">
        <v>141513.89000000001</v>
      </c>
      <c r="J48" s="16">
        <v>154600</v>
      </c>
      <c r="K48" s="16">
        <v>149875</v>
      </c>
      <c r="L48" s="16">
        <v>148470.85999999999</v>
      </c>
      <c r="M48" s="16">
        <v>162702.47</v>
      </c>
      <c r="N48" s="16">
        <v>164540</v>
      </c>
    </row>
    <row r="49" spans="1:14" ht="15" customHeight="1" x14ac:dyDescent="0.25">
      <c r="A49" s="86" t="s">
        <v>6</v>
      </c>
      <c r="B49" s="5" t="s">
        <v>3</v>
      </c>
      <c r="C49" s="17">
        <v>153580.89000000001</v>
      </c>
      <c r="D49" s="17">
        <v>144844</v>
      </c>
      <c r="E49" s="17">
        <v>90250</v>
      </c>
      <c r="F49" s="17">
        <v>102799</v>
      </c>
      <c r="G49" s="17">
        <v>132040.6</v>
      </c>
      <c r="H49" s="17">
        <v>98080.12</v>
      </c>
      <c r="I49" s="17">
        <v>103017.5</v>
      </c>
      <c r="J49" s="17">
        <v>119250</v>
      </c>
      <c r="K49" s="17">
        <v>100406.79</v>
      </c>
      <c r="L49" s="17">
        <v>108361.56</v>
      </c>
      <c r="M49" s="17">
        <v>124951.05</v>
      </c>
      <c r="N49" s="17">
        <v>110222</v>
      </c>
    </row>
    <row r="50" spans="1:14" x14ac:dyDescent="0.25">
      <c r="A50" s="86"/>
      <c r="B50" s="5" t="s">
        <v>4</v>
      </c>
      <c r="C50" s="17">
        <v>160295.29949152539</v>
      </c>
      <c r="D50" s="17">
        <v>143295.49377358489</v>
      </c>
      <c r="E50" s="17">
        <v>90398.873725490193</v>
      </c>
      <c r="F50" s="17">
        <v>102848.3066666667</v>
      </c>
      <c r="G50" s="17">
        <v>131015.7998039216</v>
      </c>
      <c r="H50" s="17">
        <v>97583.360799999995</v>
      </c>
      <c r="I50" s="17">
        <v>103540.17359999999</v>
      </c>
      <c r="J50" s="17">
        <v>118330.4316</v>
      </c>
      <c r="K50" s="17">
        <v>101575.90666666671</v>
      </c>
      <c r="L50" s="17">
        <v>108972.87333333339</v>
      </c>
      <c r="M50" s="17">
        <v>124203.77155555561</v>
      </c>
      <c r="N50" s="17">
        <v>110653.6107317073</v>
      </c>
    </row>
    <row r="51" spans="1:14" x14ac:dyDescent="0.25">
      <c r="A51" s="86"/>
      <c r="B51" s="5" t="s">
        <v>5</v>
      </c>
      <c r="C51" s="17">
        <v>27595.533157801379</v>
      </c>
      <c r="D51" s="17">
        <v>8806.8445179919854</v>
      </c>
      <c r="E51" s="17">
        <v>4471.918998826327</v>
      </c>
      <c r="F51" s="17">
        <v>4668.3450766286196</v>
      </c>
      <c r="G51" s="17">
        <v>6002.2321874744193</v>
      </c>
      <c r="H51" s="17">
        <v>4654.9175863266591</v>
      </c>
      <c r="I51" s="17">
        <v>6375.844901133757</v>
      </c>
      <c r="J51" s="17">
        <v>6878.4499264276783</v>
      </c>
      <c r="K51" s="17">
        <v>5042.9451877805604</v>
      </c>
      <c r="L51" s="17">
        <v>5607.5900677117997</v>
      </c>
      <c r="M51" s="17">
        <v>6725.1047206094408</v>
      </c>
      <c r="N51" s="17">
        <v>8118.1607472359092</v>
      </c>
    </row>
    <row r="52" spans="1:14" ht="15" customHeight="1" x14ac:dyDescent="0.25">
      <c r="A52" s="86"/>
      <c r="B52" s="5" t="s">
        <v>9</v>
      </c>
      <c r="C52" s="17">
        <v>105617.1</v>
      </c>
      <c r="D52" s="17">
        <v>115066</v>
      </c>
      <c r="E52" s="17">
        <v>79781</v>
      </c>
      <c r="F52" s="17">
        <v>91420</v>
      </c>
      <c r="G52" s="17">
        <v>108370</v>
      </c>
      <c r="H52" s="17">
        <v>87866</v>
      </c>
      <c r="I52" s="17">
        <v>90162</v>
      </c>
      <c r="J52" s="17">
        <v>99142</v>
      </c>
      <c r="K52" s="17">
        <v>90974.18</v>
      </c>
      <c r="L52" s="17">
        <v>98510.31</v>
      </c>
      <c r="M52" s="17">
        <v>106257</v>
      </c>
      <c r="N52" s="17">
        <v>86753.71</v>
      </c>
    </row>
    <row r="53" spans="1:14" x14ac:dyDescent="0.25">
      <c r="A53" s="86"/>
      <c r="B53" s="5" t="s">
        <v>10</v>
      </c>
      <c r="C53" s="17">
        <v>207675</v>
      </c>
      <c r="D53" s="17">
        <v>168211</v>
      </c>
      <c r="E53" s="17">
        <v>101695.83</v>
      </c>
      <c r="F53" s="17">
        <v>116441.44</v>
      </c>
      <c r="G53" s="17">
        <v>150000</v>
      </c>
      <c r="H53" s="17">
        <v>109540</v>
      </c>
      <c r="I53" s="17">
        <v>120798.6</v>
      </c>
      <c r="J53" s="17">
        <v>137928</v>
      </c>
      <c r="K53" s="17">
        <v>115600.81</v>
      </c>
      <c r="L53" s="17">
        <v>122822.67</v>
      </c>
      <c r="M53" s="17">
        <v>137524</v>
      </c>
      <c r="N53" s="17">
        <v>128400</v>
      </c>
    </row>
    <row r="54" spans="1:14" ht="15" customHeight="1" x14ac:dyDescent="0.25">
      <c r="A54" s="95" t="s">
        <v>7</v>
      </c>
      <c r="B54" s="4" t="s">
        <v>3</v>
      </c>
      <c r="C54" s="16">
        <v>164290</v>
      </c>
      <c r="D54" s="16">
        <v>112378</v>
      </c>
      <c r="E54" s="16">
        <v>108132</v>
      </c>
      <c r="F54" s="16">
        <v>119617.69</v>
      </c>
      <c r="G54" s="16">
        <v>122068.935</v>
      </c>
      <c r="H54" s="16">
        <v>110817.79</v>
      </c>
      <c r="I54" s="16">
        <v>110582.02</v>
      </c>
      <c r="J54" s="16">
        <v>123580</v>
      </c>
      <c r="K54" s="16">
        <v>117000</v>
      </c>
      <c r="L54" s="16">
        <v>128639.71</v>
      </c>
      <c r="M54" s="16">
        <v>114692.83</v>
      </c>
      <c r="N54" s="16">
        <v>125083.98</v>
      </c>
    </row>
    <row r="55" spans="1:14" x14ac:dyDescent="0.25">
      <c r="A55" s="95"/>
      <c r="B55" s="4" t="s">
        <v>4</v>
      </c>
      <c r="C55" s="16">
        <v>168692.12403508771</v>
      </c>
      <c r="D55" s="16">
        <v>113717.2705882353</v>
      </c>
      <c r="E55" s="16">
        <v>107494.8068627451</v>
      </c>
      <c r="F55" s="16">
        <v>118295.79529411771</v>
      </c>
      <c r="G55" s="16">
        <v>121240.87</v>
      </c>
      <c r="H55" s="16">
        <v>111229.806</v>
      </c>
      <c r="I55" s="16">
        <v>111971.9932653061</v>
      </c>
      <c r="J55" s="16">
        <v>123499.8814285714</v>
      </c>
      <c r="K55" s="16">
        <v>117301.7906666667</v>
      </c>
      <c r="L55" s="16">
        <v>128638.30093023249</v>
      </c>
      <c r="M55" s="16">
        <v>115324.4771428571</v>
      </c>
      <c r="N55" s="16">
        <v>125051.13800000001</v>
      </c>
    </row>
    <row r="56" spans="1:14" x14ac:dyDescent="0.25">
      <c r="A56" s="95"/>
      <c r="B56" s="4" t="s">
        <v>5</v>
      </c>
      <c r="C56" s="16">
        <v>18891.924845559952</v>
      </c>
      <c r="D56" s="16">
        <v>4242.0516434538649</v>
      </c>
      <c r="E56" s="16">
        <v>3078.7310617717098</v>
      </c>
      <c r="F56" s="16">
        <v>4539.7689313295914</v>
      </c>
      <c r="G56" s="16">
        <v>5839.1101982023774</v>
      </c>
      <c r="H56" s="16">
        <v>3139.8548281773451</v>
      </c>
      <c r="I56" s="16">
        <v>4951.4296106635484</v>
      </c>
      <c r="J56" s="16">
        <v>4241.6953111997746</v>
      </c>
      <c r="K56" s="16">
        <v>3643.2753510682919</v>
      </c>
      <c r="L56" s="16">
        <v>2786.5815377523008</v>
      </c>
      <c r="M56" s="16">
        <v>4586.0010823045995</v>
      </c>
      <c r="N56" s="16">
        <v>6995.2765946873433</v>
      </c>
    </row>
    <row r="57" spans="1:14" ht="15" customHeight="1" x14ac:dyDescent="0.25">
      <c r="A57" s="95"/>
      <c r="B57" s="4" t="s">
        <v>9</v>
      </c>
      <c r="C57" s="16">
        <v>120576.13</v>
      </c>
      <c r="D57" s="16">
        <v>107125</v>
      </c>
      <c r="E57" s="16">
        <v>99430</v>
      </c>
      <c r="F57" s="16">
        <v>105227</v>
      </c>
      <c r="G57" s="16">
        <v>105155</v>
      </c>
      <c r="H57" s="16">
        <v>104351</v>
      </c>
      <c r="I57" s="16">
        <v>103188</v>
      </c>
      <c r="J57" s="16">
        <v>109007</v>
      </c>
      <c r="K57" s="16">
        <v>109865</v>
      </c>
      <c r="L57" s="16">
        <v>121504.88</v>
      </c>
      <c r="M57" s="16">
        <v>106002.58</v>
      </c>
      <c r="N57" s="16">
        <v>101723</v>
      </c>
    </row>
    <row r="58" spans="1:14" x14ac:dyDescent="0.25">
      <c r="A58" s="95"/>
      <c r="B58" s="4" t="s">
        <v>10</v>
      </c>
      <c r="C58" s="16">
        <v>201110</v>
      </c>
      <c r="D58" s="16">
        <v>129490</v>
      </c>
      <c r="E58" s="16">
        <v>112257</v>
      </c>
      <c r="F58" s="16">
        <v>125699</v>
      </c>
      <c r="G58" s="16">
        <v>131426</v>
      </c>
      <c r="H58" s="16">
        <v>118726.1</v>
      </c>
      <c r="I58" s="16">
        <v>130115.4</v>
      </c>
      <c r="J58" s="16">
        <v>133605</v>
      </c>
      <c r="K58" s="16">
        <v>128271</v>
      </c>
      <c r="L58" s="16">
        <v>138040.79</v>
      </c>
      <c r="M58" s="16">
        <v>128602</v>
      </c>
      <c r="N58" s="16">
        <v>144756.32999999999</v>
      </c>
    </row>
    <row r="59" spans="1:14" ht="15" customHeight="1" x14ac:dyDescent="0.25">
      <c r="A59" s="86" t="s">
        <v>8</v>
      </c>
      <c r="B59" s="5" t="s">
        <v>3</v>
      </c>
      <c r="C59" s="17">
        <v>-7333.82</v>
      </c>
      <c r="D59" s="17">
        <v>32432.345000000001</v>
      </c>
      <c r="E59" s="17">
        <v>-17443.2</v>
      </c>
      <c r="F59" s="17">
        <v>-16461</v>
      </c>
      <c r="G59" s="17">
        <v>9531.5</v>
      </c>
      <c r="H59" s="17">
        <v>-13657</v>
      </c>
      <c r="I59" s="17">
        <v>-8666.5</v>
      </c>
      <c r="J59" s="17">
        <v>-4988.5</v>
      </c>
      <c r="K59" s="17">
        <v>-16000</v>
      </c>
      <c r="L59" s="17">
        <v>-20305.05</v>
      </c>
      <c r="M59" s="17">
        <v>8873.5</v>
      </c>
      <c r="N59" s="17">
        <v>-15967.4</v>
      </c>
    </row>
    <row r="60" spans="1:14" x14ac:dyDescent="0.25">
      <c r="A60" s="86"/>
      <c r="B60" s="5" t="s">
        <v>4</v>
      </c>
      <c r="C60" s="17">
        <v>-7855.6745614035099</v>
      </c>
      <c r="D60" s="17">
        <v>28619.18980769231</v>
      </c>
      <c r="E60" s="17">
        <v>-16698.22634615385</v>
      </c>
      <c r="F60" s="17">
        <v>-15335.5962745098</v>
      </c>
      <c r="G60" s="17">
        <v>8974.5398000000005</v>
      </c>
      <c r="H60" s="17">
        <v>-13612.9566</v>
      </c>
      <c r="I60" s="17">
        <v>-8731.8217999999979</v>
      </c>
      <c r="J60" s="17">
        <v>-5989.6080000000002</v>
      </c>
      <c r="K60" s="17">
        <v>-15905.046444444441</v>
      </c>
      <c r="L60" s="17">
        <v>-20061.868636363641</v>
      </c>
      <c r="M60" s="17">
        <v>8652.0273809523787</v>
      </c>
      <c r="N60" s="17">
        <v>-15171.862051282051</v>
      </c>
    </row>
    <row r="61" spans="1:14" x14ac:dyDescent="0.25">
      <c r="A61" s="86"/>
      <c r="B61" s="5" t="s">
        <v>5</v>
      </c>
      <c r="C61" s="17">
        <v>13317.5576847182</v>
      </c>
      <c r="D61" s="17">
        <v>10592.527338174699</v>
      </c>
      <c r="E61" s="17">
        <v>5307.0141557365723</v>
      </c>
      <c r="F61" s="17">
        <v>7422.6940926445213</v>
      </c>
      <c r="G61" s="17">
        <v>6586.0252261570868</v>
      </c>
      <c r="H61" s="17">
        <v>4881.189197750813</v>
      </c>
      <c r="I61" s="17">
        <v>5078.2502726261246</v>
      </c>
      <c r="J61" s="17">
        <v>5429.3064461378008</v>
      </c>
      <c r="K61" s="17">
        <v>5550.3068326682933</v>
      </c>
      <c r="L61" s="17">
        <v>6203.1802588070832</v>
      </c>
      <c r="M61" s="17">
        <v>8113.2956182134913</v>
      </c>
      <c r="N61" s="17">
        <v>7394.3204517123459</v>
      </c>
    </row>
    <row r="62" spans="1:14" x14ac:dyDescent="0.25">
      <c r="A62" s="86"/>
      <c r="B62" s="5" t="s">
        <v>9</v>
      </c>
      <c r="C62" s="17">
        <v>-34706.550000000003</v>
      </c>
      <c r="D62" s="17">
        <v>-8445</v>
      </c>
      <c r="E62" s="17">
        <v>-29452</v>
      </c>
      <c r="F62" s="17">
        <v>-29452.59</v>
      </c>
      <c r="G62" s="17">
        <v>-8498</v>
      </c>
      <c r="H62" s="17">
        <v>-30118</v>
      </c>
      <c r="I62" s="17">
        <v>-23033.61</v>
      </c>
      <c r="J62" s="17">
        <v>-21182.28</v>
      </c>
      <c r="K62" s="17">
        <v>-32067.13</v>
      </c>
      <c r="L62" s="17">
        <v>-39530.49</v>
      </c>
      <c r="M62" s="17">
        <v>-11454.83</v>
      </c>
      <c r="N62" s="17">
        <v>-25706</v>
      </c>
    </row>
    <row r="63" spans="1:14" ht="15.75" thickBot="1" x14ac:dyDescent="0.3">
      <c r="A63" s="87"/>
      <c r="B63" s="6" t="s">
        <v>10</v>
      </c>
      <c r="C63" s="18">
        <v>23423</v>
      </c>
      <c r="D63" s="18">
        <v>50886</v>
      </c>
      <c r="E63" s="18">
        <v>-4792.83</v>
      </c>
      <c r="F63" s="18">
        <v>5516</v>
      </c>
      <c r="G63" s="18">
        <v>22910</v>
      </c>
      <c r="H63" s="18">
        <v>-2696.11</v>
      </c>
      <c r="I63" s="18">
        <v>2090</v>
      </c>
      <c r="J63" s="18">
        <v>4607</v>
      </c>
      <c r="K63" s="18">
        <v>-2560.7399999999998</v>
      </c>
      <c r="L63" s="18">
        <v>-4825.05</v>
      </c>
      <c r="M63" s="18">
        <v>20655</v>
      </c>
      <c r="N63" s="18">
        <v>8533.9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43831</v>
      </c>
      <c r="C10" s="3"/>
    </row>
    <row r="11" spans="1:6" ht="15.75" x14ac:dyDescent="0.25">
      <c r="A11" s="1" t="s">
        <v>0</v>
      </c>
      <c r="B11" s="2">
        <v>43831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1648691</v>
      </c>
      <c r="D15" s="11">
        <v>1770000</v>
      </c>
      <c r="E15" s="11">
        <v>1891781</v>
      </c>
      <c r="F15" s="11">
        <v>2009867.68</v>
      </c>
    </row>
    <row r="16" spans="1:6" x14ac:dyDescent="0.25">
      <c r="A16" s="95"/>
      <c r="B16" s="12" t="s">
        <v>4</v>
      </c>
      <c r="C16" s="13">
        <v>1651485.7878181811</v>
      </c>
      <c r="D16" s="13">
        <v>1767709.3961224491</v>
      </c>
      <c r="E16" s="13">
        <v>1885258.2326666659</v>
      </c>
      <c r="F16" s="13">
        <v>2006197.641944445</v>
      </c>
    </row>
    <row r="17" spans="1:6" x14ac:dyDescent="0.25">
      <c r="A17" s="95"/>
      <c r="B17" s="12" t="s">
        <v>5</v>
      </c>
      <c r="C17" s="13">
        <v>48685.674194566891</v>
      </c>
      <c r="D17" s="13">
        <v>46423.359845081599</v>
      </c>
      <c r="E17" s="13">
        <v>61216.797773710168</v>
      </c>
      <c r="F17" s="13">
        <v>73838.576853434643</v>
      </c>
    </row>
    <row r="18" spans="1:6" x14ac:dyDescent="0.25">
      <c r="A18" s="95"/>
      <c r="B18" s="12" t="s">
        <v>9</v>
      </c>
      <c r="C18" s="13">
        <v>1434830</v>
      </c>
      <c r="D18" s="13">
        <v>1640446</v>
      </c>
      <c r="E18" s="13">
        <v>1742311</v>
      </c>
      <c r="F18" s="13">
        <v>1832030.77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1382570.56</v>
      </c>
      <c r="D20" s="14">
        <v>1482739</v>
      </c>
      <c r="E20" s="14">
        <v>1582629.5</v>
      </c>
      <c r="F20" s="14">
        <v>1690752</v>
      </c>
    </row>
    <row r="21" spans="1:6" x14ac:dyDescent="0.25">
      <c r="A21" s="86"/>
      <c r="B21" s="5" t="s">
        <v>4</v>
      </c>
      <c r="C21" s="14">
        <v>1379873.8549152541</v>
      </c>
      <c r="D21" s="14">
        <v>1478919.5124528301</v>
      </c>
      <c r="E21" s="14">
        <v>1581332.233125</v>
      </c>
      <c r="F21" s="14">
        <v>1681293.03</v>
      </c>
    </row>
    <row r="22" spans="1:6" x14ac:dyDescent="0.25">
      <c r="A22" s="86"/>
      <c r="B22" s="5" t="s">
        <v>5</v>
      </c>
      <c r="C22" s="14">
        <v>28427.52918911395</v>
      </c>
      <c r="D22" s="14">
        <v>39711.553427154991</v>
      </c>
      <c r="E22" s="14">
        <v>60107.334182017446</v>
      </c>
      <c r="F22" s="14">
        <v>75819.253245352971</v>
      </c>
    </row>
    <row r="23" spans="1:6" x14ac:dyDescent="0.25">
      <c r="A23" s="86"/>
      <c r="B23" s="5" t="s">
        <v>9</v>
      </c>
      <c r="C23" s="14">
        <v>1300353</v>
      </c>
      <c r="D23" s="14">
        <v>1381559.8</v>
      </c>
      <c r="E23" s="14">
        <v>1437348.63</v>
      </c>
      <c r="F23" s="14">
        <v>1488614</v>
      </c>
    </row>
    <row r="24" spans="1:6" x14ac:dyDescent="0.25">
      <c r="A24" s="86"/>
      <c r="B24" s="5" t="s">
        <v>10</v>
      </c>
      <c r="C24" s="14">
        <v>1433196.3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1468495.5</v>
      </c>
      <c r="D25" s="12">
        <v>1526120.5</v>
      </c>
      <c r="E25" s="12">
        <v>1591136.81</v>
      </c>
      <c r="F25" s="12">
        <v>1650373.3049999999</v>
      </c>
    </row>
    <row r="26" spans="1:6" x14ac:dyDescent="0.25">
      <c r="A26" s="95"/>
      <c r="B26" s="4" t="s">
        <v>4</v>
      </c>
      <c r="C26" s="12">
        <v>1463396.210338983</v>
      </c>
      <c r="D26" s="12">
        <v>1523281.7044230769</v>
      </c>
      <c r="E26" s="12">
        <v>1590508.05375</v>
      </c>
      <c r="F26" s="12">
        <v>1649438.288684211</v>
      </c>
    </row>
    <row r="27" spans="1:6" x14ac:dyDescent="0.25">
      <c r="A27" s="95"/>
      <c r="B27" s="4" t="s">
        <v>5</v>
      </c>
      <c r="C27" s="12">
        <v>25397.45117600853</v>
      </c>
      <c r="D27" s="12">
        <v>27197.62303901419</v>
      </c>
      <c r="E27" s="12">
        <v>41131.241645980459</v>
      </c>
      <c r="F27" s="12">
        <v>46198.715668635537</v>
      </c>
    </row>
    <row r="28" spans="1:6" x14ac:dyDescent="0.25">
      <c r="A28" s="95"/>
      <c r="B28" s="4" t="s">
        <v>9</v>
      </c>
      <c r="C28" s="12">
        <v>1353281.6</v>
      </c>
      <c r="D28" s="12">
        <v>1439985</v>
      </c>
      <c r="E28" s="12">
        <v>1477233</v>
      </c>
      <c r="F28" s="12">
        <v>1513330</v>
      </c>
    </row>
    <row r="29" spans="1:6" x14ac:dyDescent="0.25">
      <c r="A29" s="95"/>
      <c r="B29" s="4" t="s">
        <v>10</v>
      </c>
      <c r="C29" s="12">
        <v>1509349.6</v>
      </c>
      <c r="D29" s="12">
        <v>1579968</v>
      </c>
      <c r="E29" s="12">
        <v>1712401</v>
      </c>
      <c r="F29" s="12">
        <v>1737741</v>
      </c>
    </row>
    <row r="30" spans="1:6" ht="15" customHeight="1" x14ac:dyDescent="0.25">
      <c r="A30" s="96" t="s">
        <v>8</v>
      </c>
      <c r="B30" s="5" t="s">
        <v>3</v>
      </c>
      <c r="C30" s="14">
        <v>-82335.460000000006</v>
      </c>
      <c r="D30" s="14">
        <v>-47151</v>
      </c>
      <c r="E30" s="14">
        <v>-16267</v>
      </c>
      <c r="F30" s="14">
        <v>25200</v>
      </c>
    </row>
    <row r="31" spans="1:6" x14ac:dyDescent="0.25">
      <c r="A31" s="96"/>
      <c r="B31" s="5" t="s">
        <v>4</v>
      </c>
      <c r="C31" s="14">
        <v>-80278.978095238082</v>
      </c>
      <c r="D31" s="14">
        <v>-44154.658421052627</v>
      </c>
      <c r="E31" s="14">
        <v>-8967.7659999999996</v>
      </c>
      <c r="F31" s="14">
        <v>28943.708536585371</v>
      </c>
    </row>
    <row r="32" spans="1:6" x14ac:dyDescent="0.25">
      <c r="A32" s="96"/>
      <c r="B32" s="5" t="s">
        <v>5</v>
      </c>
      <c r="C32" s="14">
        <v>20309.334669765649</v>
      </c>
      <c r="D32" s="14">
        <v>26454.173465098069</v>
      </c>
      <c r="E32" s="14">
        <v>35958.567028981037</v>
      </c>
      <c r="F32" s="14">
        <v>44217.23800332431</v>
      </c>
    </row>
    <row r="33" spans="1:14" ht="15" customHeight="1" x14ac:dyDescent="0.25">
      <c r="A33" s="96"/>
      <c r="B33" s="5" t="s">
        <v>9</v>
      </c>
      <c r="C33" s="14">
        <v>-121307</v>
      </c>
      <c r="D33" s="14">
        <v>-108942</v>
      </c>
      <c r="E33" s="14">
        <v>-87695</v>
      </c>
      <c r="F33" s="14">
        <v>-60000</v>
      </c>
    </row>
    <row r="34" spans="1:14" x14ac:dyDescent="0.25">
      <c r="A34" s="96"/>
      <c r="B34" s="5" t="s">
        <v>10</v>
      </c>
      <c r="C34" s="14">
        <v>-20000</v>
      </c>
      <c r="D34" s="14">
        <v>29290</v>
      </c>
      <c r="E34" s="14">
        <v>89200</v>
      </c>
      <c r="F34" s="14">
        <v>144449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78.069999999999993</v>
      </c>
      <c r="E35" s="12">
        <v>77.900000000000006</v>
      </c>
      <c r="F35" s="12">
        <v>77.5</v>
      </c>
    </row>
    <row r="36" spans="1:14" x14ac:dyDescent="0.25">
      <c r="A36" s="97"/>
      <c r="B36" s="4" t="s">
        <v>4</v>
      </c>
      <c r="C36" s="12">
        <v>77.923770491803268</v>
      </c>
      <c r="D36" s="12">
        <v>78.191607142857151</v>
      </c>
      <c r="E36" s="12">
        <v>77.989600000000024</v>
      </c>
      <c r="F36" s="12">
        <v>77.356511627906968</v>
      </c>
    </row>
    <row r="37" spans="1:14" x14ac:dyDescent="0.25">
      <c r="A37" s="97"/>
      <c r="B37" s="4" t="s">
        <v>5</v>
      </c>
      <c r="C37" s="12">
        <v>1.7001864250079779</v>
      </c>
      <c r="D37" s="12">
        <v>2.2307746528836239</v>
      </c>
      <c r="E37" s="12">
        <v>2.416808453734145</v>
      </c>
      <c r="F37" s="12">
        <v>2.835572406915678</v>
      </c>
    </row>
    <row r="38" spans="1:14" x14ac:dyDescent="0.25">
      <c r="A38" s="97"/>
      <c r="B38" s="4" t="s">
        <v>9</v>
      </c>
      <c r="C38" s="12">
        <v>74</v>
      </c>
      <c r="D38" s="12">
        <v>73</v>
      </c>
      <c r="E38" s="12">
        <v>73</v>
      </c>
      <c r="F38" s="12">
        <v>70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82.87</v>
      </c>
      <c r="F39" s="15">
        <v>84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43831</v>
      </c>
      <c r="D48" s="9">
        <v>43862</v>
      </c>
      <c r="E48" s="9">
        <v>43891</v>
      </c>
      <c r="F48" s="9">
        <v>43922</v>
      </c>
      <c r="G48" s="9">
        <v>43952</v>
      </c>
      <c r="H48" s="9">
        <v>43983</v>
      </c>
      <c r="I48" s="9">
        <v>44013</v>
      </c>
      <c r="J48" s="9">
        <v>44044</v>
      </c>
      <c r="K48" s="9">
        <v>44075</v>
      </c>
      <c r="L48" s="9">
        <v>44105</v>
      </c>
      <c r="M48" s="9">
        <v>44136</v>
      </c>
      <c r="N48" s="9">
        <v>44166</v>
      </c>
    </row>
    <row r="49" spans="1:14" ht="15" customHeight="1" x14ac:dyDescent="0.25">
      <c r="A49" s="94" t="s">
        <v>11</v>
      </c>
      <c r="B49" s="4" t="s">
        <v>3</v>
      </c>
      <c r="C49" s="16">
        <v>169131</v>
      </c>
      <c r="D49" s="16">
        <v>121102</v>
      </c>
      <c r="E49" s="16">
        <v>120824</v>
      </c>
      <c r="F49" s="16">
        <v>147840.5</v>
      </c>
      <c r="G49" s="16">
        <v>121663.985</v>
      </c>
      <c r="H49" s="16">
        <v>127511.74</v>
      </c>
      <c r="I49" s="16">
        <v>144452.59</v>
      </c>
      <c r="J49" s="16">
        <v>125889</v>
      </c>
      <c r="K49" s="16">
        <v>124284.17</v>
      </c>
      <c r="L49" s="16">
        <v>144971.1</v>
      </c>
      <c r="M49" s="16">
        <v>134984.20000000001</v>
      </c>
      <c r="N49" s="16">
        <v>161943</v>
      </c>
    </row>
    <row r="50" spans="1:14" x14ac:dyDescent="0.25">
      <c r="A50" s="95"/>
      <c r="B50" s="4" t="s">
        <v>4</v>
      </c>
      <c r="C50" s="16">
        <v>168468.60566037739</v>
      </c>
      <c r="D50" s="16">
        <v>120800.6028301887</v>
      </c>
      <c r="E50" s="16">
        <v>120439.9849056604</v>
      </c>
      <c r="F50" s="16">
        <v>148267.26360000001</v>
      </c>
      <c r="G50" s="16">
        <v>121965.81819999999</v>
      </c>
      <c r="H50" s="16">
        <v>126615.12254901959</v>
      </c>
      <c r="I50" s="16">
        <v>144044.29520833329</v>
      </c>
      <c r="J50" s="16">
        <v>126463.69866666671</v>
      </c>
      <c r="K50" s="16">
        <v>125388.4525581396</v>
      </c>
      <c r="L50" s="16">
        <v>145693.80363636359</v>
      </c>
      <c r="M50" s="16">
        <v>135074.3417073171</v>
      </c>
      <c r="N50" s="16">
        <v>161821.33829268289</v>
      </c>
    </row>
    <row r="51" spans="1:14" x14ac:dyDescent="0.25">
      <c r="A51" s="95"/>
      <c r="B51" s="4" t="s">
        <v>5</v>
      </c>
      <c r="C51" s="16">
        <v>4915.8948419491207</v>
      </c>
      <c r="D51" s="16">
        <v>4509.5605520802555</v>
      </c>
      <c r="E51" s="16">
        <v>4211.143279127974</v>
      </c>
      <c r="F51" s="16">
        <v>4069.6305999518322</v>
      </c>
      <c r="G51" s="16">
        <v>4421.3950748921279</v>
      </c>
      <c r="H51" s="16">
        <v>5213.9239332774478</v>
      </c>
      <c r="I51" s="16">
        <v>4674.52917056143</v>
      </c>
      <c r="J51" s="16">
        <v>5221.0787077935784</v>
      </c>
      <c r="K51" s="16">
        <v>5565.344858615209</v>
      </c>
      <c r="L51" s="16">
        <v>5934.3231276689357</v>
      </c>
      <c r="M51" s="16">
        <v>3864.9415106000661</v>
      </c>
      <c r="N51" s="16">
        <v>8559.8345078780258</v>
      </c>
    </row>
    <row r="52" spans="1:14" ht="15" customHeight="1" x14ac:dyDescent="0.25">
      <c r="A52" s="95"/>
      <c r="B52" s="4" t="s">
        <v>9</v>
      </c>
      <c r="C52" s="16">
        <v>150944</v>
      </c>
      <c r="D52" s="16">
        <v>110672</v>
      </c>
      <c r="E52" s="16">
        <v>109637</v>
      </c>
      <c r="F52" s="16">
        <v>137790</v>
      </c>
      <c r="G52" s="16">
        <v>107050</v>
      </c>
      <c r="H52" s="16">
        <v>111387</v>
      </c>
      <c r="I52" s="16">
        <v>134906</v>
      </c>
      <c r="J52" s="16">
        <v>117492</v>
      </c>
      <c r="K52" s="16">
        <v>116799</v>
      </c>
      <c r="L52" s="16">
        <v>134500</v>
      </c>
      <c r="M52" s="16">
        <v>127316</v>
      </c>
      <c r="N52" s="16">
        <v>133167.9</v>
      </c>
    </row>
    <row r="53" spans="1:14" x14ac:dyDescent="0.25">
      <c r="A53" s="95"/>
      <c r="B53" s="4" t="s">
        <v>10</v>
      </c>
      <c r="C53" s="16">
        <v>178187</v>
      </c>
      <c r="D53" s="16">
        <v>137200</v>
      </c>
      <c r="E53" s="16">
        <v>131773</v>
      </c>
      <c r="F53" s="16">
        <v>161000</v>
      </c>
      <c r="G53" s="16">
        <v>141742</v>
      </c>
      <c r="H53" s="16">
        <v>141000</v>
      </c>
      <c r="I53" s="16">
        <v>158600</v>
      </c>
      <c r="J53" s="16">
        <v>147875</v>
      </c>
      <c r="K53" s="16">
        <v>147610</v>
      </c>
      <c r="L53" s="16">
        <v>161000</v>
      </c>
      <c r="M53" s="16">
        <v>146572.76</v>
      </c>
      <c r="N53" s="16">
        <v>178292</v>
      </c>
    </row>
    <row r="54" spans="1:14" ht="15" customHeight="1" x14ac:dyDescent="0.25">
      <c r="A54" s="86" t="s">
        <v>6</v>
      </c>
      <c r="B54" s="5" t="s">
        <v>3</v>
      </c>
      <c r="C54" s="17">
        <v>144843.4</v>
      </c>
      <c r="D54" s="17">
        <v>90304.2</v>
      </c>
      <c r="E54" s="17">
        <v>102518.1</v>
      </c>
      <c r="F54" s="17">
        <v>132085.5</v>
      </c>
      <c r="G54" s="17">
        <v>97659</v>
      </c>
      <c r="H54" s="17">
        <v>103338</v>
      </c>
      <c r="I54" s="17">
        <v>119000</v>
      </c>
      <c r="J54" s="17">
        <v>100538</v>
      </c>
      <c r="K54" s="17">
        <v>109155.28</v>
      </c>
      <c r="L54" s="17">
        <v>125014.07</v>
      </c>
      <c r="M54" s="17">
        <v>110317</v>
      </c>
      <c r="N54" s="17">
        <v>139048.52499999999</v>
      </c>
    </row>
    <row r="55" spans="1:14" x14ac:dyDescent="0.25">
      <c r="A55" s="86"/>
      <c r="B55" s="5" t="s">
        <v>4</v>
      </c>
      <c r="C55" s="17">
        <v>144457.30169811321</v>
      </c>
      <c r="D55" s="17">
        <v>90486.680384615378</v>
      </c>
      <c r="E55" s="17">
        <v>102740.2686792453</v>
      </c>
      <c r="F55" s="17">
        <v>131661.8909803922</v>
      </c>
      <c r="G55" s="17">
        <v>98270.70199999999</v>
      </c>
      <c r="H55" s="17">
        <v>103061.9935294118</v>
      </c>
      <c r="I55" s="17">
        <v>119510.8127659575</v>
      </c>
      <c r="J55" s="17">
        <v>101397.6366666667</v>
      </c>
      <c r="K55" s="17">
        <v>108920.0146511628</v>
      </c>
      <c r="L55" s="17">
        <v>124997.3452272728</v>
      </c>
      <c r="M55" s="17">
        <v>110785.11093023251</v>
      </c>
      <c r="N55" s="17">
        <v>139041.17499999999</v>
      </c>
    </row>
    <row r="56" spans="1:14" x14ac:dyDescent="0.25">
      <c r="A56" s="86"/>
      <c r="B56" s="5" t="s">
        <v>5</v>
      </c>
      <c r="C56" s="17">
        <v>5740.0817164971031</v>
      </c>
      <c r="D56" s="17">
        <v>3811.4199013249058</v>
      </c>
      <c r="E56" s="17">
        <v>3888.1025399885598</v>
      </c>
      <c r="F56" s="17">
        <v>4218.0596175285391</v>
      </c>
      <c r="G56" s="17">
        <v>4753.8400948041326</v>
      </c>
      <c r="H56" s="17">
        <v>5435.1683298653479</v>
      </c>
      <c r="I56" s="17">
        <v>3650.4748326560511</v>
      </c>
      <c r="J56" s="17">
        <v>4890.3180894182033</v>
      </c>
      <c r="K56" s="17">
        <v>4559.8768155475782</v>
      </c>
      <c r="L56" s="17">
        <v>5628.6189693856386</v>
      </c>
      <c r="M56" s="17">
        <v>6158.587565464918</v>
      </c>
      <c r="N56" s="17">
        <v>12913.50929175151</v>
      </c>
    </row>
    <row r="57" spans="1:14" ht="15" customHeight="1" x14ac:dyDescent="0.25">
      <c r="A57" s="86"/>
      <c r="B57" s="5" t="s">
        <v>9</v>
      </c>
      <c r="C57" s="17">
        <v>125946.12</v>
      </c>
      <c r="D57" s="17">
        <v>82922.37</v>
      </c>
      <c r="E57" s="17">
        <v>94582.080000000002</v>
      </c>
      <c r="F57" s="17">
        <v>123016.58</v>
      </c>
      <c r="G57" s="17">
        <v>89400</v>
      </c>
      <c r="H57" s="17">
        <v>91185.95</v>
      </c>
      <c r="I57" s="17">
        <v>111509.6</v>
      </c>
      <c r="J57" s="17">
        <v>90974.18</v>
      </c>
      <c r="K57" s="17">
        <v>98510.31</v>
      </c>
      <c r="L57" s="17">
        <v>110028.87</v>
      </c>
      <c r="M57" s="17">
        <v>101242</v>
      </c>
      <c r="N57" s="17">
        <v>102591.5</v>
      </c>
    </row>
    <row r="58" spans="1:14" x14ac:dyDescent="0.25">
      <c r="A58" s="86"/>
      <c r="B58" s="5" t="s">
        <v>10</v>
      </c>
      <c r="C58" s="17">
        <v>156607.29999999999</v>
      </c>
      <c r="D58" s="17">
        <v>106205.82</v>
      </c>
      <c r="E58" s="17">
        <v>111884</v>
      </c>
      <c r="F58" s="17">
        <v>147000</v>
      </c>
      <c r="G58" s="17">
        <v>114079</v>
      </c>
      <c r="H58" s="17">
        <v>120798.6</v>
      </c>
      <c r="I58" s="17">
        <v>128352</v>
      </c>
      <c r="J58" s="17">
        <v>113381.92</v>
      </c>
      <c r="K58" s="17">
        <v>123998.45</v>
      </c>
      <c r="L58" s="17">
        <v>138823</v>
      </c>
      <c r="M58" s="17">
        <v>128400</v>
      </c>
      <c r="N58" s="17">
        <v>175821</v>
      </c>
    </row>
    <row r="59" spans="1:14" ht="15" customHeight="1" x14ac:dyDescent="0.25">
      <c r="A59" s="95" t="s">
        <v>7</v>
      </c>
      <c r="B59" s="4" t="s">
        <v>3</v>
      </c>
      <c r="C59" s="16">
        <v>112263.53</v>
      </c>
      <c r="D59" s="16">
        <v>108195.42</v>
      </c>
      <c r="E59" s="16">
        <v>120291.98</v>
      </c>
      <c r="F59" s="16">
        <v>122472</v>
      </c>
      <c r="G59" s="16">
        <v>110659.8</v>
      </c>
      <c r="H59" s="16">
        <v>110020</v>
      </c>
      <c r="I59" s="16">
        <v>124439.5</v>
      </c>
      <c r="J59" s="16">
        <v>116256.1</v>
      </c>
      <c r="K59" s="16">
        <v>128895.54</v>
      </c>
      <c r="L59" s="16">
        <v>114050.21</v>
      </c>
      <c r="M59" s="16">
        <v>125184.98</v>
      </c>
      <c r="N59" s="16">
        <v>163401</v>
      </c>
    </row>
    <row r="60" spans="1:14" x14ac:dyDescent="0.25">
      <c r="A60" s="95"/>
      <c r="B60" s="4" t="s">
        <v>4</v>
      </c>
      <c r="C60" s="16">
        <v>112962.2467924528</v>
      </c>
      <c r="D60" s="16">
        <v>107519.3480769231</v>
      </c>
      <c r="E60" s="16">
        <v>119178.54078431371</v>
      </c>
      <c r="F60" s="16">
        <v>122193.40571428571</v>
      </c>
      <c r="G60" s="16">
        <v>111400.10799999999</v>
      </c>
      <c r="H60" s="16">
        <v>111351.6514</v>
      </c>
      <c r="I60" s="16">
        <v>123828.2675</v>
      </c>
      <c r="J60" s="16">
        <v>116594.00844444449</v>
      </c>
      <c r="K60" s="16">
        <v>128577.2597619048</v>
      </c>
      <c r="L60" s="16">
        <v>114734.9972093024</v>
      </c>
      <c r="M60" s="16">
        <v>125536.8411904762</v>
      </c>
      <c r="N60" s="16">
        <v>163128.4034146342</v>
      </c>
    </row>
    <row r="61" spans="1:14" x14ac:dyDescent="0.25">
      <c r="A61" s="95"/>
      <c r="B61" s="4" t="s">
        <v>5</v>
      </c>
      <c r="C61" s="16">
        <v>4170.9427547842924</v>
      </c>
      <c r="D61" s="16">
        <v>3453.9731627294182</v>
      </c>
      <c r="E61" s="16">
        <v>3958.605383493456</v>
      </c>
      <c r="F61" s="16">
        <v>4903.7228734346127</v>
      </c>
      <c r="G61" s="16">
        <v>2726.5636492860699</v>
      </c>
      <c r="H61" s="16">
        <v>5034.9404443933336</v>
      </c>
      <c r="I61" s="16">
        <v>4592.6451223666136</v>
      </c>
      <c r="J61" s="16">
        <v>3631.407082072606</v>
      </c>
      <c r="K61" s="16">
        <v>3243.6058225327338</v>
      </c>
      <c r="L61" s="16">
        <v>5249.7720100669612</v>
      </c>
      <c r="M61" s="16">
        <v>4931.8915998107568</v>
      </c>
      <c r="N61" s="16">
        <v>16077.446462695751</v>
      </c>
    </row>
    <row r="62" spans="1:14" ht="15" customHeight="1" x14ac:dyDescent="0.25">
      <c r="A62" s="95"/>
      <c r="B62" s="4" t="s">
        <v>9</v>
      </c>
      <c r="C62" s="16">
        <v>102987</v>
      </c>
      <c r="D62" s="16">
        <v>90396.34</v>
      </c>
      <c r="E62" s="16">
        <v>105227</v>
      </c>
      <c r="F62" s="16">
        <v>108175</v>
      </c>
      <c r="G62" s="16">
        <v>104498</v>
      </c>
      <c r="H62" s="16">
        <v>102532.82</v>
      </c>
      <c r="I62" s="16">
        <v>109007</v>
      </c>
      <c r="J62" s="16">
        <v>104543.86</v>
      </c>
      <c r="K62" s="16">
        <v>116071.5</v>
      </c>
      <c r="L62" s="16">
        <v>102180.51</v>
      </c>
      <c r="M62" s="16">
        <v>111012.47</v>
      </c>
      <c r="N62" s="16">
        <v>127001.1</v>
      </c>
    </row>
    <row r="63" spans="1:14" x14ac:dyDescent="0.25">
      <c r="A63" s="95"/>
      <c r="B63" s="4" t="s">
        <v>10</v>
      </c>
      <c r="C63" s="16">
        <v>128000</v>
      </c>
      <c r="D63" s="16">
        <v>112257</v>
      </c>
      <c r="E63" s="16">
        <v>125699</v>
      </c>
      <c r="F63" s="16">
        <v>131593.39000000001</v>
      </c>
      <c r="G63" s="16">
        <v>118726.1</v>
      </c>
      <c r="H63" s="16">
        <v>130115.4</v>
      </c>
      <c r="I63" s="16">
        <v>134097</v>
      </c>
      <c r="J63" s="16">
        <v>127466</v>
      </c>
      <c r="K63" s="16">
        <v>138040.79</v>
      </c>
      <c r="L63" s="16">
        <v>130763.31</v>
      </c>
      <c r="M63" s="16">
        <v>138800.47</v>
      </c>
      <c r="N63" s="16">
        <v>207718.76</v>
      </c>
    </row>
    <row r="64" spans="1:14" ht="15" customHeight="1" x14ac:dyDescent="0.25">
      <c r="A64" s="86" t="s">
        <v>8</v>
      </c>
      <c r="B64" s="5" t="s">
        <v>3</v>
      </c>
      <c r="C64" s="17">
        <v>32443</v>
      </c>
      <c r="D64" s="17">
        <v>-17888.75</v>
      </c>
      <c r="E64" s="17">
        <v>-16855</v>
      </c>
      <c r="F64" s="17">
        <v>9230</v>
      </c>
      <c r="G64" s="17">
        <v>-13566</v>
      </c>
      <c r="H64" s="17">
        <v>-9114.1299999999992</v>
      </c>
      <c r="I64" s="17">
        <v>-4006.14</v>
      </c>
      <c r="J64" s="17">
        <v>-15807.8</v>
      </c>
      <c r="K64" s="17">
        <v>-20111.5</v>
      </c>
      <c r="L64" s="17">
        <v>10107</v>
      </c>
      <c r="M64" s="17">
        <v>-16103</v>
      </c>
      <c r="N64" s="17">
        <v>-24409.5</v>
      </c>
    </row>
    <row r="65" spans="1:14" x14ac:dyDescent="0.25">
      <c r="A65" s="86"/>
      <c r="B65" s="5" t="s">
        <v>4</v>
      </c>
      <c r="C65" s="17">
        <v>30870.693018867929</v>
      </c>
      <c r="D65" s="17">
        <v>-17245.671346153849</v>
      </c>
      <c r="E65" s="17">
        <v>-16009.613269230769</v>
      </c>
      <c r="F65" s="17">
        <v>8795.2740000000031</v>
      </c>
      <c r="G65" s="17">
        <v>-12634.8976</v>
      </c>
      <c r="H65" s="17">
        <v>-8604.567843137258</v>
      </c>
      <c r="I65" s="17">
        <v>-4618.3978723404261</v>
      </c>
      <c r="J65" s="17">
        <v>-15338.85227272727</v>
      </c>
      <c r="K65" s="17">
        <v>-19541.444523809521</v>
      </c>
      <c r="L65" s="17">
        <v>9942.6490697674417</v>
      </c>
      <c r="M65" s="17">
        <v>-15338.96142857142</v>
      </c>
      <c r="N65" s="17">
        <v>-24031.464146341459</v>
      </c>
    </row>
    <row r="66" spans="1:14" x14ac:dyDescent="0.25">
      <c r="A66" s="86"/>
      <c r="B66" s="5" t="s">
        <v>5</v>
      </c>
      <c r="C66" s="17">
        <v>6991.6835026022127</v>
      </c>
      <c r="D66" s="17">
        <v>4358.1358463718716</v>
      </c>
      <c r="E66" s="17">
        <v>6266.7636813210374</v>
      </c>
      <c r="F66" s="17">
        <v>6938.7510489562774</v>
      </c>
      <c r="G66" s="17">
        <v>5063.7912176987611</v>
      </c>
      <c r="H66" s="17">
        <v>4826.681278744355</v>
      </c>
      <c r="I66" s="17">
        <v>3906.1777611829948</v>
      </c>
      <c r="J66" s="17">
        <v>4290.3238253170457</v>
      </c>
      <c r="K66" s="17">
        <v>4302.342118581234</v>
      </c>
      <c r="L66" s="17">
        <v>6879.3492222623754</v>
      </c>
      <c r="M66" s="17">
        <v>5021.8905102835488</v>
      </c>
      <c r="N66" s="17">
        <v>13636.04330256434</v>
      </c>
    </row>
    <row r="67" spans="1:14" x14ac:dyDescent="0.25">
      <c r="A67" s="86"/>
      <c r="B67" s="5" t="s">
        <v>9</v>
      </c>
      <c r="C67" s="17">
        <v>2352</v>
      </c>
      <c r="D67" s="17">
        <v>-24847.17</v>
      </c>
      <c r="E67" s="17">
        <v>-29452.59</v>
      </c>
      <c r="F67" s="17">
        <v>-14197.79</v>
      </c>
      <c r="G67" s="17">
        <v>-24631.33</v>
      </c>
      <c r="H67" s="17">
        <v>-23033.61</v>
      </c>
      <c r="I67" s="17">
        <v>-13339</v>
      </c>
      <c r="J67" s="17">
        <v>-24533</v>
      </c>
      <c r="K67" s="17">
        <v>-25319</v>
      </c>
      <c r="L67" s="17">
        <v>-11454.83</v>
      </c>
      <c r="M67" s="17">
        <v>-24450</v>
      </c>
      <c r="N67" s="17">
        <v>-64367.06</v>
      </c>
    </row>
    <row r="68" spans="1:14" ht="15.75" thickBot="1" x14ac:dyDescent="0.3">
      <c r="A68" s="87"/>
      <c r="B68" s="6" t="s">
        <v>10</v>
      </c>
      <c r="C68" s="18">
        <v>42739.4</v>
      </c>
      <c r="D68" s="18">
        <v>-4235.1099999999997</v>
      </c>
      <c r="E68" s="18">
        <v>2001</v>
      </c>
      <c r="F68" s="18">
        <v>23045.64</v>
      </c>
      <c r="G68" s="18">
        <v>1782</v>
      </c>
      <c r="H68" s="18">
        <v>3599.49</v>
      </c>
      <c r="I68" s="18">
        <v>3954</v>
      </c>
      <c r="J68" s="18">
        <v>-2093.69</v>
      </c>
      <c r="K68" s="18">
        <v>-3647.01</v>
      </c>
      <c r="L68" s="18">
        <v>27382</v>
      </c>
      <c r="M68" s="18">
        <v>4381</v>
      </c>
      <c r="N68" s="18">
        <v>1377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43862</v>
      </c>
      <c r="C10" s="3"/>
    </row>
    <row r="11" spans="1:6" ht="15.75" x14ac:dyDescent="0.25">
      <c r="A11" s="1" t="s">
        <v>0</v>
      </c>
      <c r="B11" s="2">
        <v>43862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1642265</v>
      </c>
      <c r="D15" s="11">
        <v>1762000</v>
      </c>
      <c r="E15" s="11">
        <v>1886973.425</v>
      </c>
      <c r="F15" s="11">
        <v>1996481.31</v>
      </c>
    </row>
    <row r="16" spans="1:6" x14ac:dyDescent="0.25">
      <c r="A16" s="95"/>
      <c r="B16" s="12" t="s">
        <v>4</v>
      </c>
      <c r="C16" s="13">
        <v>1648035.6614545451</v>
      </c>
      <c r="D16" s="13">
        <v>1765684.983061224</v>
      </c>
      <c r="E16" s="13">
        <v>1880065.1936956521</v>
      </c>
      <c r="F16" s="13">
        <v>2007969.29</v>
      </c>
    </row>
    <row r="17" spans="1:6" x14ac:dyDescent="0.25">
      <c r="A17" s="95"/>
      <c r="B17" s="12" t="s">
        <v>5</v>
      </c>
      <c r="C17" s="13">
        <v>38665.672124527293</v>
      </c>
      <c r="D17" s="13">
        <v>42149.521964352258</v>
      </c>
      <c r="E17" s="13">
        <v>61814.245977199811</v>
      </c>
      <c r="F17" s="13">
        <v>63800.483342478321</v>
      </c>
    </row>
    <row r="18" spans="1:6" x14ac:dyDescent="0.25">
      <c r="A18" s="95"/>
      <c r="B18" s="12" t="s">
        <v>9</v>
      </c>
      <c r="C18" s="13">
        <v>1570324</v>
      </c>
      <c r="D18" s="13">
        <v>1691849</v>
      </c>
      <c r="E18" s="13">
        <v>1666280</v>
      </c>
      <c r="F18" s="13">
        <v>1900000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1378551</v>
      </c>
      <c r="D20" s="14">
        <v>1479397.5</v>
      </c>
      <c r="E20" s="14">
        <v>1577200</v>
      </c>
      <c r="F20" s="14">
        <v>1680668.9</v>
      </c>
    </row>
    <row r="21" spans="1:6" x14ac:dyDescent="0.25">
      <c r="A21" s="86"/>
      <c r="B21" s="5" t="s">
        <v>4</v>
      </c>
      <c r="C21" s="14">
        <v>1382793.3350877189</v>
      </c>
      <c r="D21" s="14">
        <v>1480110.5294230769</v>
      </c>
      <c r="E21" s="14">
        <v>1580891.8740425529</v>
      </c>
      <c r="F21" s="14">
        <v>1681423.125365854</v>
      </c>
    </row>
    <row r="22" spans="1:6" x14ac:dyDescent="0.25">
      <c r="A22" s="86"/>
      <c r="B22" s="5" t="s">
        <v>5</v>
      </c>
      <c r="C22" s="14">
        <v>29495.93596819845</v>
      </c>
      <c r="D22" s="14">
        <v>35204.59857594256</v>
      </c>
      <c r="E22" s="14">
        <v>51910.915051596166</v>
      </c>
      <c r="F22" s="14">
        <v>66786.963847273408</v>
      </c>
    </row>
    <row r="23" spans="1:6" x14ac:dyDescent="0.25">
      <c r="A23" s="86"/>
      <c r="B23" s="5" t="s">
        <v>9</v>
      </c>
      <c r="C23" s="14">
        <v>1300000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1487474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1468966.835</v>
      </c>
      <c r="D25" s="12">
        <v>1528000</v>
      </c>
      <c r="E25" s="12">
        <v>1594580.5</v>
      </c>
      <c r="F25" s="12">
        <v>1652900</v>
      </c>
    </row>
    <row r="26" spans="1:6" x14ac:dyDescent="0.25">
      <c r="A26" s="95"/>
      <c r="B26" s="4" t="s">
        <v>4</v>
      </c>
      <c r="C26" s="12">
        <v>1470538.033214286</v>
      </c>
      <c r="D26" s="12">
        <v>1528337.225686274</v>
      </c>
      <c r="E26" s="12">
        <v>1595006.713829787</v>
      </c>
      <c r="F26" s="12">
        <v>1654495.7346153851</v>
      </c>
    </row>
    <row r="27" spans="1:6" x14ac:dyDescent="0.25">
      <c r="A27" s="95"/>
      <c r="B27" s="4" t="s">
        <v>5</v>
      </c>
      <c r="C27" s="12">
        <v>20152.917323897749</v>
      </c>
      <c r="D27" s="12">
        <v>27666.381324857259</v>
      </c>
      <c r="E27" s="12">
        <v>40192.536620741397</v>
      </c>
      <c r="F27" s="12">
        <v>45257.09094515071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-86250.4</v>
      </c>
      <c r="D30" s="14">
        <v>-45743.5</v>
      </c>
      <c r="E30" s="14">
        <v>-18100</v>
      </c>
      <c r="F30" s="14">
        <v>23904.91</v>
      </c>
    </row>
    <row r="31" spans="1:6" x14ac:dyDescent="0.25">
      <c r="A31" s="96"/>
      <c r="B31" s="5" t="s">
        <v>4</v>
      </c>
      <c r="C31" s="14">
        <v>-85041.042166666652</v>
      </c>
      <c r="D31" s="14">
        <v>-47383.449107142857</v>
      </c>
      <c r="E31" s="14">
        <v>-13705.00306122449</v>
      </c>
      <c r="F31" s="14">
        <v>25616.22976190476</v>
      </c>
    </row>
    <row r="32" spans="1:6" x14ac:dyDescent="0.25">
      <c r="A32" s="96"/>
      <c r="B32" s="5" t="s">
        <v>5</v>
      </c>
      <c r="C32" s="14">
        <v>22140.83735256366</v>
      </c>
      <c r="D32" s="14">
        <v>25174.514429211958</v>
      </c>
      <c r="E32" s="14">
        <v>29658.888325872289</v>
      </c>
      <c r="F32" s="14">
        <v>39698.178652395807</v>
      </c>
    </row>
    <row r="33" spans="1:14" ht="15" customHeight="1" x14ac:dyDescent="0.25">
      <c r="A33" s="96"/>
      <c r="B33" s="5" t="s">
        <v>9</v>
      </c>
      <c r="C33" s="14">
        <v>-132010</v>
      </c>
      <c r="D33" s="14">
        <v>-111145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-15216</v>
      </c>
      <c r="D34" s="14">
        <v>24000</v>
      </c>
      <c r="E34" s="14">
        <v>52080</v>
      </c>
      <c r="F34" s="14">
        <v>112616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76.5</v>
      </c>
      <c r="E35" s="12">
        <v>76.59</v>
      </c>
      <c r="F35" s="12">
        <v>75.88</v>
      </c>
    </row>
    <row r="36" spans="1:14" x14ac:dyDescent="0.25">
      <c r="A36" s="97"/>
      <c r="B36" s="4" t="s">
        <v>4</v>
      </c>
      <c r="C36" s="12">
        <v>76.794406779661017</v>
      </c>
      <c r="D36" s="12">
        <v>76.996415094339611</v>
      </c>
      <c r="E36" s="12">
        <v>76.770204081632642</v>
      </c>
      <c r="F36" s="12">
        <v>75.993636363636355</v>
      </c>
    </row>
    <row r="37" spans="1:14" x14ac:dyDescent="0.25">
      <c r="A37" s="97"/>
      <c r="B37" s="4" t="s">
        <v>5</v>
      </c>
      <c r="C37" s="12">
        <v>1.7805232388517651</v>
      </c>
      <c r="D37" s="12">
        <v>2.4275883049292601</v>
      </c>
      <c r="E37" s="12">
        <v>2.6046172861829411</v>
      </c>
      <c r="F37" s="12">
        <v>2.9574636296170072</v>
      </c>
    </row>
    <row r="38" spans="1:14" x14ac:dyDescent="0.25">
      <c r="A38" s="97"/>
      <c r="B38" s="4" t="s">
        <v>9</v>
      </c>
      <c r="C38" s="12">
        <v>74.3</v>
      </c>
      <c r="D38" s="12">
        <v>72.5</v>
      </c>
      <c r="E38" s="12">
        <v>70.900000000000006</v>
      </c>
      <c r="F38" s="12">
        <v>70.099999999999994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83.6</v>
      </c>
      <c r="F39" s="15">
        <v>85.6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43862</v>
      </c>
      <c r="D48" s="9">
        <v>43891</v>
      </c>
      <c r="E48" s="9">
        <v>43922</v>
      </c>
      <c r="F48" s="9">
        <v>43952</v>
      </c>
      <c r="G48" s="9">
        <v>43983</v>
      </c>
      <c r="H48" s="9">
        <v>44013</v>
      </c>
      <c r="I48" s="9">
        <v>44044</v>
      </c>
      <c r="J48" s="9">
        <v>44075</v>
      </c>
      <c r="K48" s="9">
        <v>44105</v>
      </c>
      <c r="L48" s="9">
        <v>44136</v>
      </c>
      <c r="M48" s="9">
        <v>44166</v>
      </c>
      <c r="N48" s="9">
        <v>44197</v>
      </c>
    </row>
    <row r="49" spans="1:14" ht="15" customHeight="1" x14ac:dyDescent="0.25">
      <c r="A49" s="94" t="s">
        <v>11</v>
      </c>
      <c r="B49" s="4" t="s">
        <v>3</v>
      </c>
      <c r="C49" s="16">
        <v>120335.4</v>
      </c>
      <c r="D49" s="16">
        <v>119469.49</v>
      </c>
      <c r="E49" s="16">
        <v>147650</v>
      </c>
      <c r="F49" s="16">
        <v>121598.3</v>
      </c>
      <c r="G49" s="16">
        <v>127336.28</v>
      </c>
      <c r="H49" s="16">
        <v>144059.64000000001</v>
      </c>
      <c r="I49" s="16">
        <v>125683.52499999999</v>
      </c>
      <c r="J49" s="16">
        <v>124000</v>
      </c>
      <c r="K49" s="16">
        <v>144706.57999999999</v>
      </c>
      <c r="L49" s="16">
        <v>134510.1</v>
      </c>
      <c r="M49" s="16">
        <v>158337.25</v>
      </c>
      <c r="N49" s="16">
        <v>178365</v>
      </c>
    </row>
    <row r="50" spans="1:14" x14ac:dyDescent="0.25">
      <c r="A50" s="95"/>
      <c r="B50" s="4" t="s">
        <v>4</v>
      </c>
      <c r="C50" s="16">
        <v>120040.05962264149</v>
      </c>
      <c r="D50" s="16">
        <v>119748.3494339623</v>
      </c>
      <c r="E50" s="16">
        <v>147063.17509433959</v>
      </c>
      <c r="F50" s="16">
        <v>122050.281372549</v>
      </c>
      <c r="G50" s="16">
        <v>126785.728627451</v>
      </c>
      <c r="H50" s="16">
        <v>143461.28854166661</v>
      </c>
      <c r="I50" s="16">
        <v>126257.1902173913</v>
      </c>
      <c r="J50" s="16">
        <v>125342.9935555556</v>
      </c>
      <c r="K50" s="16">
        <v>145397.23199999999</v>
      </c>
      <c r="L50" s="16">
        <v>134783.63880952381</v>
      </c>
      <c r="M50" s="16">
        <v>159356.2297560976</v>
      </c>
      <c r="N50" s="16">
        <v>172771.45594594601</v>
      </c>
    </row>
    <row r="51" spans="1:14" x14ac:dyDescent="0.25">
      <c r="A51" s="95"/>
      <c r="B51" s="4" t="s">
        <v>5</v>
      </c>
      <c r="C51" s="16">
        <v>4944.1734415031642</v>
      </c>
      <c r="D51" s="16">
        <v>4340.7719055824473</v>
      </c>
      <c r="E51" s="16">
        <v>4979.7943872909773</v>
      </c>
      <c r="F51" s="16">
        <v>4445.3815760040316</v>
      </c>
      <c r="G51" s="16">
        <v>4670.3652654027092</v>
      </c>
      <c r="H51" s="16">
        <v>4661.3613488199253</v>
      </c>
      <c r="I51" s="16">
        <v>5185.9031854216682</v>
      </c>
      <c r="J51" s="16">
        <v>5486.2542808733106</v>
      </c>
      <c r="K51" s="16">
        <v>5690.309495403164</v>
      </c>
      <c r="L51" s="16">
        <v>3539.7198243379021</v>
      </c>
      <c r="M51" s="16">
        <v>6908.5789937035843</v>
      </c>
      <c r="N51" s="16">
        <v>15562.97324313143</v>
      </c>
    </row>
    <row r="52" spans="1:14" ht="15" customHeight="1" x14ac:dyDescent="0.25">
      <c r="A52" s="95"/>
      <c r="B52" s="4" t="s">
        <v>9</v>
      </c>
      <c r="C52" s="16">
        <v>111017</v>
      </c>
      <c r="D52" s="16">
        <v>109637</v>
      </c>
      <c r="E52" s="16">
        <v>127627</v>
      </c>
      <c r="F52" s="16">
        <v>107050</v>
      </c>
      <c r="G52" s="16">
        <v>111387</v>
      </c>
      <c r="H52" s="16">
        <v>134952</v>
      </c>
      <c r="I52" s="16">
        <v>118770</v>
      </c>
      <c r="J52" s="16">
        <v>116799</v>
      </c>
      <c r="K52" s="16">
        <v>135000</v>
      </c>
      <c r="L52" s="16">
        <v>129038</v>
      </c>
      <c r="M52" s="16">
        <v>135000</v>
      </c>
      <c r="N52" s="16">
        <v>120399.22</v>
      </c>
    </row>
    <row r="53" spans="1:14" x14ac:dyDescent="0.25">
      <c r="A53" s="95"/>
      <c r="B53" s="4" t="s">
        <v>10</v>
      </c>
      <c r="C53" s="16">
        <v>137200</v>
      </c>
      <c r="D53" s="16">
        <v>135000</v>
      </c>
      <c r="E53" s="16">
        <v>161000</v>
      </c>
      <c r="F53" s="16">
        <v>137950</v>
      </c>
      <c r="G53" s="16">
        <v>141000</v>
      </c>
      <c r="H53" s="16">
        <v>158600</v>
      </c>
      <c r="I53" s="16">
        <v>147875</v>
      </c>
      <c r="J53" s="16">
        <v>147610</v>
      </c>
      <c r="K53" s="16">
        <v>161000</v>
      </c>
      <c r="L53" s="16">
        <v>146979.51999999999</v>
      </c>
      <c r="M53" s="16">
        <v>174599</v>
      </c>
      <c r="N53" s="16">
        <v>189412.2</v>
      </c>
    </row>
    <row r="54" spans="1:14" ht="15" customHeight="1" x14ac:dyDescent="0.25">
      <c r="A54" s="86" t="s">
        <v>6</v>
      </c>
      <c r="B54" s="5" t="s">
        <v>3</v>
      </c>
      <c r="C54" s="17">
        <v>90432.209999999992</v>
      </c>
      <c r="D54" s="17">
        <v>101785.54</v>
      </c>
      <c r="E54" s="17">
        <v>131508.35</v>
      </c>
      <c r="F54" s="17">
        <v>97676.165000000008</v>
      </c>
      <c r="G54" s="17">
        <v>102471</v>
      </c>
      <c r="H54" s="17">
        <v>119250</v>
      </c>
      <c r="I54" s="17">
        <v>101108.785</v>
      </c>
      <c r="J54" s="17">
        <v>109282.345</v>
      </c>
      <c r="K54" s="17">
        <v>124872.62</v>
      </c>
      <c r="L54" s="17">
        <v>109758.785</v>
      </c>
      <c r="M54" s="17">
        <v>136531.35</v>
      </c>
      <c r="N54" s="17">
        <v>151759.15</v>
      </c>
    </row>
    <row r="55" spans="1:14" x14ac:dyDescent="0.25">
      <c r="A55" s="86"/>
      <c r="B55" s="5" t="s">
        <v>4</v>
      </c>
      <c r="C55" s="17">
        <v>91978.217692307691</v>
      </c>
      <c r="D55" s="17">
        <v>102066.4745283019</v>
      </c>
      <c r="E55" s="17">
        <v>130776.3065384615</v>
      </c>
      <c r="F55" s="17">
        <v>98789.027600000001</v>
      </c>
      <c r="G55" s="17">
        <v>103384.7849019608</v>
      </c>
      <c r="H55" s="17">
        <v>119603.3634042553</v>
      </c>
      <c r="I55" s="17">
        <v>102079.3023913043</v>
      </c>
      <c r="J55" s="17">
        <v>110049.4839130435</v>
      </c>
      <c r="K55" s="17">
        <v>125215.62511111111</v>
      </c>
      <c r="L55" s="17">
        <v>109999.28886363631</v>
      </c>
      <c r="M55" s="17">
        <v>136449.6990476191</v>
      </c>
      <c r="N55" s="17">
        <v>146241.7915789473</v>
      </c>
    </row>
    <row r="56" spans="1:14" x14ac:dyDescent="0.25">
      <c r="A56" s="86"/>
      <c r="B56" s="5" t="s">
        <v>5</v>
      </c>
      <c r="C56" s="17">
        <v>6856.4613391833636</v>
      </c>
      <c r="D56" s="17">
        <v>4111.5869469957734</v>
      </c>
      <c r="E56" s="17">
        <v>5479.0577942812433</v>
      </c>
      <c r="F56" s="17">
        <v>4473.6177559101016</v>
      </c>
      <c r="G56" s="17">
        <v>5319.9283306673897</v>
      </c>
      <c r="H56" s="17">
        <v>4106.7752179381296</v>
      </c>
      <c r="I56" s="17">
        <v>5040.1644432437524</v>
      </c>
      <c r="J56" s="17">
        <v>5520.2712767844141</v>
      </c>
      <c r="K56" s="17">
        <v>6263.7184170763176</v>
      </c>
      <c r="L56" s="17">
        <v>6152.5061431122167</v>
      </c>
      <c r="M56" s="17">
        <v>11416.30621624876</v>
      </c>
      <c r="N56" s="17">
        <v>20385.5424026236</v>
      </c>
    </row>
    <row r="57" spans="1:14" ht="15" customHeight="1" x14ac:dyDescent="0.25">
      <c r="A57" s="86"/>
      <c r="B57" s="5" t="s">
        <v>9</v>
      </c>
      <c r="C57" s="17">
        <v>81198</v>
      </c>
      <c r="D57" s="17">
        <v>92006</v>
      </c>
      <c r="E57" s="17">
        <v>110000</v>
      </c>
      <c r="F57" s="17">
        <v>89400</v>
      </c>
      <c r="G57" s="17">
        <v>91185.95</v>
      </c>
      <c r="H57" s="17">
        <v>110000</v>
      </c>
      <c r="I57" s="17">
        <v>90974.18</v>
      </c>
      <c r="J57" s="17">
        <v>98510.31</v>
      </c>
      <c r="K57" s="17">
        <v>110000</v>
      </c>
      <c r="L57" s="17">
        <v>86753.71</v>
      </c>
      <c r="M57" s="17">
        <v>110000</v>
      </c>
      <c r="N57" s="17">
        <v>98000</v>
      </c>
    </row>
    <row r="58" spans="1:14" x14ac:dyDescent="0.25">
      <c r="A58" s="86"/>
      <c r="B58" s="5" t="s">
        <v>10</v>
      </c>
      <c r="C58" s="17">
        <v>121000</v>
      </c>
      <c r="D58" s="17">
        <v>112414</v>
      </c>
      <c r="E58" s="17">
        <v>147000</v>
      </c>
      <c r="F58" s="17">
        <v>111160</v>
      </c>
      <c r="G58" s="17">
        <v>120798.6</v>
      </c>
      <c r="H58" s="17">
        <v>128805</v>
      </c>
      <c r="I58" s="17">
        <v>114194</v>
      </c>
      <c r="J58" s="17">
        <v>128131.32</v>
      </c>
      <c r="K58" s="17">
        <v>144467.54</v>
      </c>
      <c r="L58" s="17">
        <v>128400</v>
      </c>
      <c r="M58" s="17">
        <v>171322</v>
      </c>
      <c r="N58" s="17">
        <v>179797.5</v>
      </c>
    </row>
    <row r="59" spans="1:14" ht="15" customHeight="1" x14ac:dyDescent="0.25">
      <c r="A59" s="95" t="s">
        <v>7</v>
      </c>
      <c r="B59" s="4" t="s">
        <v>3</v>
      </c>
      <c r="C59" s="16">
        <v>108197.32</v>
      </c>
      <c r="D59" s="16">
        <v>120044.86</v>
      </c>
      <c r="E59" s="16">
        <v>122504.5</v>
      </c>
      <c r="F59" s="16">
        <v>110834.58</v>
      </c>
      <c r="G59" s="16">
        <v>110875</v>
      </c>
      <c r="H59" s="16">
        <v>124740</v>
      </c>
      <c r="I59" s="16">
        <v>116279.455</v>
      </c>
      <c r="J59" s="16">
        <v>128820.5</v>
      </c>
      <c r="K59" s="16">
        <v>114015.5</v>
      </c>
      <c r="L59" s="16">
        <v>124932.47</v>
      </c>
      <c r="M59" s="16">
        <v>166237.80499999999</v>
      </c>
      <c r="N59" s="16">
        <v>117312.05</v>
      </c>
    </row>
    <row r="60" spans="1:14" x14ac:dyDescent="0.25">
      <c r="A60" s="95"/>
      <c r="B60" s="4" t="s">
        <v>4</v>
      </c>
      <c r="C60" s="16">
        <v>108641.5242307692</v>
      </c>
      <c r="D60" s="16">
        <v>118962</v>
      </c>
      <c r="E60" s="16">
        <v>122215.0734615385</v>
      </c>
      <c r="F60" s="16">
        <v>111666.424509804</v>
      </c>
      <c r="G60" s="16">
        <v>112420.09359999999</v>
      </c>
      <c r="H60" s="16">
        <v>124160.2782978723</v>
      </c>
      <c r="I60" s="16">
        <v>116983.8363043478</v>
      </c>
      <c r="J60" s="16">
        <v>129075.3761363636</v>
      </c>
      <c r="K60" s="16">
        <v>114682.02136363641</v>
      </c>
      <c r="L60" s="16">
        <v>124721.5520930233</v>
      </c>
      <c r="M60" s="16">
        <v>168682.59380952379</v>
      </c>
      <c r="N60" s="16">
        <v>118623.01361111111</v>
      </c>
    </row>
    <row r="61" spans="1:14" x14ac:dyDescent="0.25">
      <c r="A61" s="95"/>
      <c r="B61" s="4" t="s">
        <v>5</v>
      </c>
      <c r="C61" s="16">
        <v>3459.4891339348242</v>
      </c>
      <c r="D61" s="16">
        <v>3993.2889660393971</v>
      </c>
      <c r="E61" s="16">
        <v>5450.927108330553</v>
      </c>
      <c r="F61" s="16">
        <v>2822.0255072074142</v>
      </c>
      <c r="G61" s="16">
        <v>5267.724821503175</v>
      </c>
      <c r="H61" s="16">
        <v>4243.8772928744411</v>
      </c>
      <c r="I61" s="16">
        <v>2980.6414226049142</v>
      </c>
      <c r="J61" s="16">
        <v>2809.6760592796782</v>
      </c>
      <c r="K61" s="16">
        <v>3969.183891314166</v>
      </c>
      <c r="L61" s="16">
        <v>4044.634598243385</v>
      </c>
      <c r="M61" s="16">
        <v>19883.8710298636</v>
      </c>
      <c r="N61" s="16">
        <v>8479.8479192832474</v>
      </c>
    </row>
    <row r="62" spans="1:14" ht="15" customHeight="1" x14ac:dyDescent="0.25">
      <c r="A62" s="95"/>
      <c r="B62" s="4" t="s">
        <v>9</v>
      </c>
      <c r="C62" s="16">
        <v>101143</v>
      </c>
      <c r="D62" s="16">
        <v>107978.17</v>
      </c>
      <c r="E62" s="16">
        <v>104840</v>
      </c>
      <c r="F62" s="16">
        <v>106105.53</v>
      </c>
      <c r="G62" s="16">
        <v>105165.02</v>
      </c>
      <c r="H62" s="16">
        <v>109007</v>
      </c>
      <c r="I62" s="16">
        <v>111000</v>
      </c>
      <c r="J62" s="16">
        <v>123665.65</v>
      </c>
      <c r="K62" s="16">
        <v>108000</v>
      </c>
      <c r="L62" s="16">
        <v>111000</v>
      </c>
      <c r="M62" s="16">
        <v>111000</v>
      </c>
      <c r="N62" s="16">
        <v>105000</v>
      </c>
    </row>
    <row r="63" spans="1:14" x14ac:dyDescent="0.25">
      <c r="A63" s="95"/>
      <c r="B63" s="4" t="s">
        <v>10</v>
      </c>
      <c r="C63" s="16">
        <v>125733</v>
      </c>
      <c r="D63" s="16">
        <v>125883</v>
      </c>
      <c r="E63" s="16">
        <v>131428.79999999999</v>
      </c>
      <c r="F63" s="16">
        <v>118858</v>
      </c>
      <c r="G63" s="16">
        <v>130115.4</v>
      </c>
      <c r="H63" s="16">
        <v>135537</v>
      </c>
      <c r="I63" s="16">
        <v>127466</v>
      </c>
      <c r="J63" s="16">
        <v>138075</v>
      </c>
      <c r="K63" s="16">
        <v>129018</v>
      </c>
      <c r="L63" s="16">
        <v>138800.47</v>
      </c>
      <c r="M63" s="16">
        <v>215206.64</v>
      </c>
      <c r="N63" s="16">
        <v>151321.03</v>
      </c>
    </row>
    <row r="64" spans="1:14" ht="15" customHeight="1" x14ac:dyDescent="0.25">
      <c r="A64" s="86" t="s">
        <v>8</v>
      </c>
      <c r="B64" s="5" t="s">
        <v>3</v>
      </c>
      <c r="C64" s="17">
        <v>-17771.11</v>
      </c>
      <c r="D64" s="17">
        <v>-17287.009999999998</v>
      </c>
      <c r="E64" s="17">
        <v>8600.2649999999994</v>
      </c>
      <c r="F64" s="17">
        <v>-13362.85</v>
      </c>
      <c r="G64" s="17">
        <v>-9979.5</v>
      </c>
      <c r="H64" s="17">
        <v>-4805.5</v>
      </c>
      <c r="I64" s="17">
        <v>-15856</v>
      </c>
      <c r="J64" s="17">
        <v>-20111.5</v>
      </c>
      <c r="K64" s="17">
        <v>10282.48</v>
      </c>
      <c r="L64" s="17">
        <v>-15674</v>
      </c>
      <c r="M64" s="17">
        <v>-28518</v>
      </c>
      <c r="N64" s="17">
        <v>34657.410000000003</v>
      </c>
    </row>
    <row r="65" spans="1:14" x14ac:dyDescent="0.25">
      <c r="A65" s="86"/>
      <c r="B65" s="5" t="s">
        <v>4</v>
      </c>
      <c r="C65" s="17">
        <v>-17061.139411764711</v>
      </c>
      <c r="D65" s="17">
        <v>-17022.952499999999</v>
      </c>
      <c r="E65" s="17">
        <v>7319.6984615384627</v>
      </c>
      <c r="F65" s="17">
        <v>-12516.9324</v>
      </c>
      <c r="G65" s="17">
        <v>-9488.9884000000002</v>
      </c>
      <c r="H65" s="17">
        <v>-5992.3362500000003</v>
      </c>
      <c r="I65" s="17">
        <v>-15404.293260869559</v>
      </c>
      <c r="J65" s="17">
        <v>-19683.961818181819</v>
      </c>
      <c r="K65" s="17">
        <v>10105.39772727273</v>
      </c>
      <c r="L65" s="17">
        <v>-15242.070243902441</v>
      </c>
      <c r="M65" s="17">
        <v>-30751.580975609759</v>
      </c>
      <c r="N65" s="17">
        <v>25397.63111111111</v>
      </c>
    </row>
    <row r="66" spans="1:14" x14ac:dyDescent="0.25">
      <c r="A66" s="86"/>
      <c r="B66" s="5" t="s">
        <v>5</v>
      </c>
      <c r="C66" s="17">
        <v>5201.8595115986791</v>
      </c>
      <c r="D66" s="17">
        <v>6469.785251609258</v>
      </c>
      <c r="E66" s="17">
        <v>7163.2035339272716</v>
      </c>
      <c r="F66" s="17">
        <v>6671.2815125824764</v>
      </c>
      <c r="G66" s="17">
        <v>4937.1501145194507</v>
      </c>
      <c r="H66" s="17">
        <v>5697.7407597859392</v>
      </c>
      <c r="I66" s="17">
        <v>5413.4328150703277</v>
      </c>
      <c r="J66" s="17">
        <v>6046.9529813945665</v>
      </c>
      <c r="K66" s="17">
        <v>8362.0104572977834</v>
      </c>
      <c r="L66" s="17">
        <v>3431.541094725143</v>
      </c>
      <c r="M66" s="17">
        <v>15145.132214980131</v>
      </c>
      <c r="N66" s="17">
        <v>22733.822666130589</v>
      </c>
    </row>
    <row r="67" spans="1:14" x14ac:dyDescent="0.25">
      <c r="A67" s="86"/>
      <c r="B67" s="5" t="s">
        <v>9</v>
      </c>
      <c r="C67" s="17">
        <v>-28591</v>
      </c>
      <c r="D67" s="17">
        <v>-37685</v>
      </c>
      <c r="E67" s="17">
        <v>-18500</v>
      </c>
      <c r="F67" s="17">
        <v>-34454</v>
      </c>
      <c r="G67" s="17">
        <v>-23033.61</v>
      </c>
      <c r="H67" s="17">
        <v>-23617</v>
      </c>
      <c r="I67" s="17">
        <v>-32067.13</v>
      </c>
      <c r="J67" s="17">
        <v>-39530.49</v>
      </c>
      <c r="K67" s="17">
        <v>-19290.47</v>
      </c>
      <c r="L67" s="17">
        <v>-24258.9</v>
      </c>
      <c r="M67" s="17">
        <v>-78723.429999999993</v>
      </c>
      <c r="N67" s="17">
        <v>-55000</v>
      </c>
    </row>
    <row r="68" spans="1:14" ht="15.75" thickBot="1" x14ac:dyDescent="0.3">
      <c r="A68" s="87"/>
      <c r="B68" s="6" t="s">
        <v>10</v>
      </c>
      <c r="C68" s="18">
        <v>-17.3</v>
      </c>
      <c r="D68" s="18">
        <v>3490</v>
      </c>
      <c r="E68" s="18">
        <v>25259</v>
      </c>
      <c r="F68" s="18">
        <v>14223</v>
      </c>
      <c r="G68" s="18">
        <v>3808</v>
      </c>
      <c r="H68" s="18">
        <v>3263</v>
      </c>
      <c r="I68" s="18">
        <v>-1365</v>
      </c>
      <c r="J68" s="18">
        <v>2644.93</v>
      </c>
      <c r="K68" s="18">
        <v>31740.62</v>
      </c>
      <c r="L68" s="18">
        <v>-8101</v>
      </c>
      <c r="M68" s="18">
        <v>-7758</v>
      </c>
      <c r="N68" s="18">
        <v>58200.69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43891</v>
      </c>
      <c r="C10" s="3"/>
    </row>
    <row r="11" spans="1:6" ht="15.75" x14ac:dyDescent="0.25">
      <c r="A11" s="1" t="s">
        <v>0</v>
      </c>
      <c r="B11" s="2">
        <v>43891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1642078.73</v>
      </c>
      <c r="D15" s="11">
        <v>1759992.125</v>
      </c>
      <c r="E15" s="11">
        <v>1887571</v>
      </c>
      <c r="F15" s="11">
        <v>2007003</v>
      </c>
    </row>
    <row r="16" spans="1:6" x14ac:dyDescent="0.25">
      <c r="A16" s="95"/>
      <c r="B16" s="12" t="s">
        <v>4</v>
      </c>
      <c r="C16" s="13">
        <v>1650649.4320370359</v>
      </c>
      <c r="D16" s="13">
        <v>1766198.5302083329</v>
      </c>
      <c r="E16" s="13">
        <v>1892538.790487804</v>
      </c>
      <c r="F16" s="13">
        <v>2012736.9475</v>
      </c>
    </row>
    <row r="17" spans="1:6" x14ac:dyDescent="0.25">
      <c r="A17" s="95"/>
      <c r="B17" s="12" t="s">
        <v>5</v>
      </c>
      <c r="C17" s="13">
        <v>41296.750142223878</v>
      </c>
      <c r="D17" s="13">
        <v>51245.993364734757</v>
      </c>
      <c r="E17" s="13">
        <v>51080.132257811718</v>
      </c>
      <c r="F17" s="13">
        <v>64921.2014267548</v>
      </c>
    </row>
    <row r="18" spans="1:6" x14ac:dyDescent="0.25">
      <c r="A18" s="95"/>
      <c r="B18" s="12" t="s">
        <v>9</v>
      </c>
      <c r="C18" s="13">
        <v>1570324</v>
      </c>
      <c r="D18" s="13">
        <v>1586027</v>
      </c>
      <c r="E18" s="13">
        <v>1750000</v>
      </c>
      <c r="F18" s="13">
        <v>1845061</v>
      </c>
    </row>
    <row r="19" spans="1:6" x14ac:dyDescent="0.25">
      <c r="A19" s="95"/>
      <c r="B19" s="12" t="s">
        <v>10</v>
      </c>
      <c r="C19" s="13">
        <v>1785366</v>
      </c>
      <c r="D19" s="13">
        <v>1884370</v>
      </c>
      <c r="E19" s="13">
        <v>1996000</v>
      </c>
      <c r="F19" s="13">
        <v>2136620</v>
      </c>
    </row>
    <row r="20" spans="1:6" ht="15" customHeight="1" x14ac:dyDescent="0.25">
      <c r="A20" s="86" t="s">
        <v>6</v>
      </c>
      <c r="B20" s="5" t="s">
        <v>3</v>
      </c>
      <c r="C20" s="14">
        <v>1376360</v>
      </c>
      <c r="D20" s="14">
        <v>1479932.07</v>
      </c>
      <c r="E20" s="14">
        <v>1577953.415</v>
      </c>
      <c r="F20" s="14">
        <v>1682183.1</v>
      </c>
    </row>
    <row r="21" spans="1:6" x14ac:dyDescent="0.25">
      <c r="A21" s="86"/>
      <c r="B21" s="5" t="s">
        <v>4</v>
      </c>
      <c r="C21" s="14">
        <v>1377787.5536363639</v>
      </c>
      <c r="D21" s="14">
        <v>1478389.431041667</v>
      </c>
      <c r="E21" s="14">
        <v>1580552.2997619051</v>
      </c>
      <c r="F21" s="14">
        <v>1676269.0072222219</v>
      </c>
    </row>
    <row r="22" spans="1:6" x14ac:dyDescent="0.25">
      <c r="A22" s="86"/>
      <c r="B22" s="5" t="s">
        <v>5</v>
      </c>
      <c r="C22" s="14">
        <v>28933.466722022091</v>
      </c>
      <c r="D22" s="14">
        <v>32534.10632755567</v>
      </c>
      <c r="E22" s="14">
        <v>45161.700668071673</v>
      </c>
      <c r="F22" s="14">
        <v>53691.338559558149</v>
      </c>
    </row>
    <row r="23" spans="1:6" x14ac:dyDescent="0.25">
      <c r="A23" s="86"/>
      <c r="B23" s="5" t="s">
        <v>9</v>
      </c>
      <c r="C23" s="14">
        <v>1289266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1433196.3</v>
      </c>
      <c r="D24" s="14">
        <v>1551068</v>
      </c>
      <c r="E24" s="14">
        <v>1722203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1466139</v>
      </c>
      <c r="D25" s="12">
        <v>1527926</v>
      </c>
      <c r="E25" s="12">
        <v>1592337.9750000001</v>
      </c>
      <c r="F25" s="12">
        <v>1652939.375</v>
      </c>
    </row>
    <row r="26" spans="1:6" x14ac:dyDescent="0.25">
      <c r="A26" s="95"/>
      <c r="B26" s="4" t="s">
        <v>4</v>
      </c>
      <c r="C26" s="12">
        <v>1467432.774814815</v>
      </c>
      <c r="D26" s="12">
        <v>1527864.3353191491</v>
      </c>
      <c r="E26" s="12">
        <v>1594186.4726190481</v>
      </c>
      <c r="F26" s="12">
        <v>1654669.59</v>
      </c>
    </row>
    <row r="27" spans="1:6" x14ac:dyDescent="0.25">
      <c r="A27" s="95"/>
      <c r="B27" s="4" t="s">
        <v>5</v>
      </c>
      <c r="C27" s="12">
        <v>20090.76460524866</v>
      </c>
      <c r="D27" s="12">
        <v>27377.312609157689</v>
      </c>
      <c r="E27" s="12">
        <v>40163.485715354138</v>
      </c>
      <c r="F27" s="12">
        <v>45780.541114828018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-87813.514999999999</v>
      </c>
      <c r="D30" s="14">
        <v>-47387.02</v>
      </c>
      <c r="E30" s="14">
        <v>-16450.05</v>
      </c>
      <c r="F30" s="14">
        <v>27427.67</v>
      </c>
    </row>
    <row r="31" spans="1:6" x14ac:dyDescent="0.25">
      <c r="A31" s="96"/>
      <c r="B31" s="5" t="s">
        <v>4</v>
      </c>
      <c r="C31" s="14">
        <v>-87348.255892857123</v>
      </c>
      <c r="D31" s="14">
        <v>-48455.053333333337</v>
      </c>
      <c r="E31" s="14">
        <v>-10948.04613636364</v>
      </c>
      <c r="F31" s="14">
        <v>27864.7045</v>
      </c>
    </row>
    <row r="32" spans="1:6" x14ac:dyDescent="0.25">
      <c r="A32" s="96"/>
      <c r="B32" s="5" t="s">
        <v>5</v>
      </c>
      <c r="C32" s="14">
        <v>18445.00958019296</v>
      </c>
      <c r="D32" s="14">
        <v>23480.088196272831</v>
      </c>
      <c r="E32" s="14">
        <v>28827.356877950209</v>
      </c>
      <c r="F32" s="14">
        <v>40411.120059849287</v>
      </c>
    </row>
    <row r="33" spans="1:14" ht="15" customHeight="1" x14ac:dyDescent="0.25">
      <c r="A33" s="96"/>
      <c r="B33" s="5" t="s">
        <v>9</v>
      </c>
      <c r="C33" s="14">
        <v>-123159</v>
      </c>
      <c r="D33" s="14">
        <v>-111151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-50000</v>
      </c>
      <c r="D34" s="14">
        <v>19559</v>
      </c>
      <c r="E34" s="14">
        <v>48741</v>
      </c>
      <c r="F34" s="14">
        <v>132699</v>
      </c>
    </row>
    <row r="35" spans="1:14" ht="15" customHeight="1" x14ac:dyDescent="0.25">
      <c r="A35" s="97" t="s">
        <v>20</v>
      </c>
      <c r="B35" s="4" t="s">
        <v>3</v>
      </c>
      <c r="C35" s="12">
        <v>76.45</v>
      </c>
      <c r="D35" s="12">
        <v>76.5</v>
      </c>
      <c r="E35" s="12">
        <v>76.599999999999994</v>
      </c>
      <c r="F35" s="12">
        <v>76.099999999999994</v>
      </c>
    </row>
    <row r="36" spans="1:14" x14ac:dyDescent="0.25">
      <c r="A36" s="97"/>
      <c r="B36" s="4" t="s">
        <v>4</v>
      </c>
      <c r="C36" s="12">
        <v>76.616071428571431</v>
      </c>
      <c r="D36" s="12">
        <v>76.686346153846159</v>
      </c>
      <c r="E36" s="12">
        <v>76.484042553191514</v>
      </c>
      <c r="F36" s="12">
        <v>75.902380952380966</v>
      </c>
    </row>
    <row r="37" spans="1:14" x14ac:dyDescent="0.25">
      <c r="A37" s="97"/>
      <c r="B37" s="4" t="s">
        <v>5</v>
      </c>
      <c r="C37" s="12">
        <v>1.487326678759799</v>
      </c>
      <c r="D37" s="12">
        <v>2.2311652005931442</v>
      </c>
      <c r="E37" s="12">
        <v>2.3087034377258702</v>
      </c>
      <c r="F37" s="12">
        <v>2.5328464750098489</v>
      </c>
    </row>
    <row r="38" spans="1:14" x14ac:dyDescent="0.25">
      <c r="A38" s="97"/>
      <c r="B38" s="4" t="s">
        <v>9</v>
      </c>
      <c r="C38" s="12">
        <v>73.599999999999994</v>
      </c>
      <c r="D38" s="12">
        <v>72.400000000000006</v>
      </c>
      <c r="E38" s="12">
        <v>72</v>
      </c>
      <c r="F38" s="12">
        <v>71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80.5</v>
      </c>
      <c r="F39" s="15">
        <v>80.3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43891</v>
      </c>
      <c r="D48" s="9">
        <v>43922</v>
      </c>
      <c r="E48" s="9">
        <v>43952</v>
      </c>
      <c r="F48" s="9">
        <v>43983</v>
      </c>
      <c r="G48" s="9">
        <v>44013</v>
      </c>
      <c r="H48" s="9">
        <v>44044</v>
      </c>
      <c r="I48" s="9">
        <v>44075</v>
      </c>
      <c r="J48" s="9">
        <v>44105</v>
      </c>
      <c r="K48" s="9">
        <v>44136</v>
      </c>
      <c r="L48" s="9">
        <v>44166</v>
      </c>
      <c r="M48" s="9">
        <v>44197</v>
      </c>
      <c r="N48" s="9">
        <v>44228</v>
      </c>
    </row>
    <row r="49" spans="1:14" ht="15" customHeight="1" x14ac:dyDescent="0.25">
      <c r="A49" s="94" t="s">
        <v>11</v>
      </c>
      <c r="B49" s="4" t="s">
        <v>3</v>
      </c>
      <c r="C49" s="16">
        <v>119115.35</v>
      </c>
      <c r="D49" s="16">
        <v>147542.845</v>
      </c>
      <c r="E49" s="16">
        <v>121169.37</v>
      </c>
      <c r="F49" s="16">
        <v>126927.5</v>
      </c>
      <c r="G49" s="16">
        <v>143640.99</v>
      </c>
      <c r="H49" s="16">
        <v>125941.33</v>
      </c>
      <c r="I49" s="16">
        <v>124355.91</v>
      </c>
      <c r="J49" s="16">
        <v>144643</v>
      </c>
      <c r="K49" s="16">
        <v>134183.9</v>
      </c>
      <c r="L49" s="16">
        <v>159041.12</v>
      </c>
      <c r="M49" s="16">
        <v>177168</v>
      </c>
      <c r="N49" s="16">
        <v>127758.39999999999</v>
      </c>
    </row>
    <row r="50" spans="1:14" x14ac:dyDescent="0.25">
      <c r="A50" s="95"/>
      <c r="B50" s="4" t="s">
        <v>4</v>
      </c>
      <c r="C50" s="16">
        <v>119769.50461538461</v>
      </c>
      <c r="D50" s="16">
        <v>147703.2865384616</v>
      </c>
      <c r="E50" s="16">
        <v>122221.2225490196</v>
      </c>
      <c r="F50" s="16">
        <v>127071.3128</v>
      </c>
      <c r="G50" s="16">
        <v>143818.95510638299</v>
      </c>
      <c r="H50" s="16">
        <v>126737.0345652174</v>
      </c>
      <c r="I50" s="16">
        <v>126264.20818181821</v>
      </c>
      <c r="J50" s="16">
        <v>145979.6377777778</v>
      </c>
      <c r="K50" s="16">
        <v>134822.30581395351</v>
      </c>
      <c r="L50" s="16">
        <v>161515.02333333329</v>
      </c>
      <c r="M50" s="16">
        <v>174668.22611111109</v>
      </c>
      <c r="N50" s="16">
        <v>129594.8927272727</v>
      </c>
    </row>
    <row r="51" spans="1:14" x14ac:dyDescent="0.25">
      <c r="A51" s="95"/>
      <c r="B51" s="4" t="s">
        <v>5</v>
      </c>
      <c r="C51" s="16">
        <v>4739.4807740425986</v>
      </c>
      <c r="D51" s="16">
        <v>5537.1431036615777</v>
      </c>
      <c r="E51" s="16">
        <v>5020.7334062819318</v>
      </c>
      <c r="F51" s="16">
        <v>5427.3975342715139</v>
      </c>
      <c r="G51" s="16">
        <v>4716.5290548765943</v>
      </c>
      <c r="H51" s="16">
        <v>7139.1006287479786</v>
      </c>
      <c r="I51" s="16">
        <v>6546.9926557292929</v>
      </c>
      <c r="J51" s="16">
        <v>6401.2697435913169</v>
      </c>
      <c r="K51" s="16">
        <v>3361.2361240381751</v>
      </c>
      <c r="L51" s="16">
        <v>11315.170463947141</v>
      </c>
      <c r="M51" s="16">
        <v>11995.73655439948</v>
      </c>
      <c r="N51" s="16">
        <v>9248.0110210301591</v>
      </c>
    </row>
    <row r="52" spans="1:14" ht="15" customHeight="1" x14ac:dyDescent="0.25">
      <c r="A52" s="95"/>
      <c r="B52" s="4" t="s">
        <v>9</v>
      </c>
      <c r="C52" s="16">
        <v>109637</v>
      </c>
      <c r="D52" s="16">
        <v>127627</v>
      </c>
      <c r="E52" s="16">
        <v>107050</v>
      </c>
      <c r="F52" s="16">
        <v>111387</v>
      </c>
      <c r="G52" s="16">
        <v>133000</v>
      </c>
      <c r="H52" s="16">
        <v>103846.57</v>
      </c>
      <c r="I52" s="16">
        <v>116799</v>
      </c>
      <c r="J52" s="16">
        <v>133000</v>
      </c>
      <c r="K52" s="16">
        <v>129511</v>
      </c>
      <c r="L52" s="16">
        <v>133000</v>
      </c>
      <c r="M52" s="16">
        <v>133000</v>
      </c>
      <c r="N52" s="16">
        <v>118650</v>
      </c>
    </row>
    <row r="53" spans="1:14" x14ac:dyDescent="0.25">
      <c r="A53" s="95"/>
      <c r="B53" s="4" t="s">
        <v>10</v>
      </c>
      <c r="C53" s="16">
        <v>133501</v>
      </c>
      <c r="D53" s="16">
        <v>162527</v>
      </c>
      <c r="E53" s="16">
        <v>138106</v>
      </c>
      <c r="F53" s="16">
        <v>141000</v>
      </c>
      <c r="G53" s="16">
        <v>158600</v>
      </c>
      <c r="H53" s="16">
        <v>148596</v>
      </c>
      <c r="I53" s="16">
        <v>149086</v>
      </c>
      <c r="J53" s="16">
        <v>164946</v>
      </c>
      <c r="K53" s="16">
        <v>144000</v>
      </c>
      <c r="L53" s="16">
        <v>208699</v>
      </c>
      <c r="M53" s="16">
        <v>190196.1</v>
      </c>
      <c r="N53" s="16">
        <v>161763</v>
      </c>
    </row>
    <row r="54" spans="1:14" ht="15" customHeight="1" x14ac:dyDescent="0.25">
      <c r="A54" s="86" t="s">
        <v>6</v>
      </c>
      <c r="B54" s="5" t="s">
        <v>3</v>
      </c>
      <c r="C54" s="17">
        <v>101740.92</v>
      </c>
      <c r="D54" s="17">
        <v>131502</v>
      </c>
      <c r="E54" s="17">
        <v>96900</v>
      </c>
      <c r="F54" s="17">
        <v>102798.83</v>
      </c>
      <c r="G54" s="17">
        <v>119125</v>
      </c>
      <c r="H54" s="17">
        <v>100509.85</v>
      </c>
      <c r="I54" s="17">
        <v>109270.84</v>
      </c>
      <c r="J54" s="17">
        <v>124071.5</v>
      </c>
      <c r="K54" s="17">
        <v>109659.5</v>
      </c>
      <c r="L54" s="17">
        <v>137282.89000000001</v>
      </c>
      <c r="M54" s="17">
        <v>151794.5</v>
      </c>
      <c r="N54" s="17">
        <v>98400</v>
      </c>
    </row>
    <row r="55" spans="1:14" x14ac:dyDescent="0.25">
      <c r="A55" s="86"/>
      <c r="B55" s="5" t="s">
        <v>4</v>
      </c>
      <c r="C55" s="17">
        <v>102069.4766666667</v>
      </c>
      <c r="D55" s="17">
        <v>130970.0196078431</v>
      </c>
      <c r="E55" s="17">
        <v>99099.31686274508</v>
      </c>
      <c r="F55" s="17">
        <v>103419.5912</v>
      </c>
      <c r="G55" s="17">
        <v>119476.1884782609</v>
      </c>
      <c r="H55" s="17">
        <v>102495.012</v>
      </c>
      <c r="I55" s="17">
        <v>110190.14933333331</v>
      </c>
      <c r="J55" s="17">
        <v>125080.0475</v>
      </c>
      <c r="K55" s="17">
        <v>110521.9856818182</v>
      </c>
      <c r="L55" s="17">
        <v>136824.4975</v>
      </c>
      <c r="M55" s="17">
        <v>146697.4</v>
      </c>
      <c r="N55" s="17">
        <v>100825.86545454551</v>
      </c>
    </row>
    <row r="56" spans="1:14" x14ac:dyDescent="0.25">
      <c r="A56" s="86"/>
      <c r="B56" s="5" t="s">
        <v>5</v>
      </c>
      <c r="C56" s="17">
        <v>3914.3479417771059</v>
      </c>
      <c r="D56" s="17">
        <v>4963.7354776816874</v>
      </c>
      <c r="E56" s="17">
        <v>5853.764299507965</v>
      </c>
      <c r="F56" s="17">
        <v>5998.9585307443458</v>
      </c>
      <c r="G56" s="17">
        <v>3914.812367975971</v>
      </c>
      <c r="H56" s="17">
        <v>7103.1666714871217</v>
      </c>
      <c r="I56" s="17">
        <v>6008.2568252622923</v>
      </c>
      <c r="J56" s="17">
        <v>6274.0861467286813</v>
      </c>
      <c r="K56" s="17">
        <v>5493.3423675693184</v>
      </c>
      <c r="L56" s="17">
        <v>12932.689493504809</v>
      </c>
      <c r="M56" s="17">
        <v>18434.53578585805</v>
      </c>
      <c r="N56" s="17">
        <v>11543.691141920899</v>
      </c>
    </row>
    <row r="57" spans="1:14" ht="15" customHeight="1" x14ac:dyDescent="0.25">
      <c r="A57" s="86"/>
      <c r="B57" s="5" t="s">
        <v>9</v>
      </c>
      <c r="C57" s="17">
        <v>94582.080000000002</v>
      </c>
      <c r="D57" s="17">
        <v>110000</v>
      </c>
      <c r="E57" s="17">
        <v>89400</v>
      </c>
      <c r="F57" s="17">
        <v>91185.95</v>
      </c>
      <c r="G57" s="17">
        <v>110000</v>
      </c>
      <c r="H57" s="17">
        <v>90974.18</v>
      </c>
      <c r="I57" s="17">
        <v>98510.31</v>
      </c>
      <c r="J57" s="17">
        <v>110000</v>
      </c>
      <c r="K57" s="17">
        <v>102622</v>
      </c>
      <c r="L57" s="17">
        <v>110000</v>
      </c>
      <c r="M57" s="17">
        <v>99931.35</v>
      </c>
      <c r="N57" s="17">
        <v>86262</v>
      </c>
    </row>
    <row r="58" spans="1:14" x14ac:dyDescent="0.25">
      <c r="A58" s="86"/>
      <c r="B58" s="5" t="s">
        <v>10</v>
      </c>
      <c r="C58" s="17">
        <v>112414</v>
      </c>
      <c r="D58" s="17">
        <v>147000</v>
      </c>
      <c r="E58" s="17">
        <v>119445</v>
      </c>
      <c r="F58" s="17">
        <v>120798.6</v>
      </c>
      <c r="G58" s="17">
        <v>127699</v>
      </c>
      <c r="H58" s="17">
        <v>126862.69</v>
      </c>
      <c r="I58" s="17">
        <v>128131.32</v>
      </c>
      <c r="J58" s="17">
        <v>146847</v>
      </c>
      <c r="K58" s="17">
        <v>128400</v>
      </c>
      <c r="L58" s="17">
        <v>171354</v>
      </c>
      <c r="M58" s="17">
        <v>177267.85</v>
      </c>
      <c r="N58" s="17">
        <v>142000</v>
      </c>
    </row>
    <row r="59" spans="1:14" ht="15" customHeight="1" x14ac:dyDescent="0.25">
      <c r="A59" s="95" t="s">
        <v>7</v>
      </c>
      <c r="B59" s="4" t="s">
        <v>3</v>
      </c>
      <c r="C59" s="16">
        <v>119677.5</v>
      </c>
      <c r="D59" s="16">
        <v>122406.58500000001</v>
      </c>
      <c r="E59" s="16">
        <v>110819.35</v>
      </c>
      <c r="F59" s="16">
        <v>110095</v>
      </c>
      <c r="G59" s="16">
        <v>124750</v>
      </c>
      <c r="H59" s="16">
        <v>116348.09</v>
      </c>
      <c r="I59" s="16">
        <v>128756.49</v>
      </c>
      <c r="J59" s="16">
        <v>113952</v>
      </c>
      <c r="K59" s="16">
        <v>124322.23</v>
      </c>
      <c r="L59" s="16">
        <v>166903.18</v>
      </c>
      <c r="M59" s="16">
        <v>115828.81</v>
      </c>
      <c r="N59" s="16">
        <v>112666.91</v>
      </c>
    </row>
    <row r="60" spans="1:14" x14ac:dyDescent="0.25">
      <c r="A60" s="95"/>
      <c r="B60" s="4" t="s">
        <v>4</v>
      </c>
      <c r="C60" s="16">
        <v>119114.7178846154</v>
      </c>
      <c r="D60" s="16">
        <v>121453.9371153846</v>
      </c>
      <c r="E60" s="16">
        <v>111654.3255769231</v>
      </c>
      <c r="F60" s="16">
        <v>111823.92714285709</v>
      </c>
      <c r="G60" s="16">
        <v>124105.03212765959</v>
      </c>
      <c r="H60" s="16">
        <v>116611.9815555556</v>
      </c>
      <c r="I60" s="16">
        <v>128906.0346511628</v>
      </c>
      <c r="J60" s="16">
        <v>114253.36681818181</v>
      </c>
      <c r="K60" s="16">
        <v>124121.2977272727</v>
      </c>
      <c r="L60" s="16">
        <v>169624.2473333333</v>
      </c>
      <c r="M60" s="16">
        <v>116231.2258333333</v>
      </c>
      <c r="N60" s="16">
        <v>112593.469375</v>
      </c>
    </row>
    <row r="61" spans="1:14" x14ac:dyDescent="0.25">
      <c r="A61" s="95"/>
      <c r="B61" s="4" t="s">
        <v>5</v>
      </c>
      <c r="C61" s="16">
        <v>4101.6964464122802</v>
      </c>
      <c r="D61" s="16">
        <v>5780.9946636415707</v>
      </c>
      <c r="E61" s="16">
        <v>3115.004216927503</v>
      </c>
      <c r="F61" s="16">
        <v>4893.3465869620723</v>
      </c>
      <c r="G61" s="16">
        <v>4212.1786328015778</v>
      </c>
      <c r="H61" s="16">
        <v>3555.9781667227498</v>
      </c>
      <c r="I61" s="16">
        <v>3006.965879865134</v>
      </c>
      <c r="J61" s="16">
        <v>4128.8091318181541</v>
      </c>
      <c r="K61" s="16">
        <v>4928.150790175393</v>
      </c>
      <c r="L61" s="16">
        <v>20167.998666817941</v>
      </c>
      <c r="M61" s="16">
        <v>6095.3242849648414</v>
      </c>
      <c r="N61" s="16">
        <v>4025.740806356926</v>
      </c>
    </row>
    <row r="62" spans="1:14" ht="15" customHeight="1" x14ac:dyDescent="0.25">
      <c r="A62" s="95"/>
      <c r="B62" s="4" t="s">
        <v>9</v>
      </c>
      <c r="C62" s="16">
        <v>107978.17</v>
      </c>
      <c r="D62" s="16">
        <v>104840</v>
      </c>
      <c r="E62" s="16">
        <v>105232</v>
      </c>
      <c r="F62" s="16">
        <v>103987</v>
      </c>
      <c r="G62" s="16">
        <v>109007</v>
      </c>
      <c r="H62" s="16">
        <v>103705</v>
      </c>
      <c r="I62" s="16">
        <v>123573</v>
      </c>
      <c r="J62" s="16">
        <v>102844</v>
      </c>
      <c r="K62" s="16">
        <v>110141</v>
      </c>
      <c r="L62" s="16">
        <v>113000</v>
      </c>
      <c r="M62" s="16">
        <v>105000</v>
      </c>
      <c r="N62" s="16">
        <v>103993</v>
      </c>
    </row>
    <row r="63" spans="1:14" x14ac:dyDescent="0.25">
      <c r="A63" s="95"/>
      <c r="B63" s="4" t="s">
        <v>10</v>
      </c>
      <c r="C63" s="16">
        <v>128073</v>
      </c>
      <c r="D63" s="16">
        <v>131795.09</v>
      </c>
      <c r="E63" s="16">
        <v>120925</v>
      </c>
      <c r="F63" s="16">
        <v>130115.4</v>
      </c>
      <c r="G63" s="16">
        <v>135537</v>
      </c>
      <c r="H63" s="16">
        <v>127466</v>
      </c>
      <c r="I63" s="16">
        <v>138075</v>
      </c>
      <c r="J63" s="16">
        <v>129018</v>
      </c>
      <c r="K63" s="16">
        <v>138800.47</v>
      </c>
      <c r="L63" s="16">
        <v>215206.64</v>
      </c>
      <c r="M63" s="16">
        <v>140132</v>
      </c>
      <c r="N63" s="16">
        <v>128491.2</v>
      </c>
    </row>
    <row r="64" spans="1:14" ht="15" customHeight="1" x14ac:dyDescent="0.25">
      <c r="A64" s="86" t="s">
        <v>8</v>
      </c>
      <c r="B64" s="5" t="s">
        <v>3</v>
      </c>
      <c r="C64" s="17">
        <v>-18089</v>
      </c>
      <c r="D64" s="17">
        <v>8014</v>
      </c>
      <c r="E64" s="17">
        <v>-13475.35</v>
      </c>
      <c r="F64" s="17">
        <v>-10050</v>
      </c>
      <c r="G64" s="17">
        <v>-5122.4349999999986</v>
      </c>
      <c r="H64" s="17">
        <v>-15912.33</v>
      </c>
      <c r="I64" s="17">
        <v>-20182</v>
      </c>
      <c r="J64" s="17">
        <v>9813.2900000000009</v>
      </c>
      <c r="K64" s="17">
        <v>-15500</v>
      </c>
      <c r="L64" s="17">
        <v>-28500</v>
      </c>
      <c r="M64" s="17">
        <v>35825</v>
      </c>
      <c r="N64" s="17">
        <v>-15335.75</v>
      </c>
    </row>
    <row r="65" spans="1:14" x14ac:dyDescent="0.25">
      <c r="A65" s="86"/>
      <c r="B65" s="5" t="s">
        <v>4</v>
      </c>
      <c r="C65" s="17">
        <v>-17766.263999999999</v>
      </c>
      <c r="D65" s="17">
        <v>7495.6162745098036</v>
      </c>
      <c r="E65" s="17">
        <v>-12531.638800000001</v>
      </c>
      <c r="F65" s="17">
        <v>-8806.0095999999994</v>
      </c>
      <c r="G65" s="17">
        <v>-5597.6208333333334</v>
      </c>
      <c r="H65" s="17">
        <v>-15853.879772727279</v>
      </c>
      <c r="I65" s="17">
        <v>-19418.628809523809</v>
      </c>
      <c r="J65" s="17">
        <v>9646.7311904761882</v>
      </c>
      <c r="K65" s="17">
        <v>-14593.98720930233</v>
      </c>
      <c r="L65" s="17">
        <v>-30646.438837209302</v>
      </c>
      <c r="M65" s="17">
        <v>30035.149189189189</v>
      </c>
      <c r="N65" s="17">
        <v>-13630.022187500001</v>
      </c>
    </row>
    <row r="66" spans="1:14" x14ac:dyDescent="0.25">
      <c r="A66" s="86"/>
      <c r="B66" s="5" t="s">
        <v>5</v>
      </c>
      <c r="C66" s="17">
        <v>4852.4642774313088</v>
      </c>
      <c r="D66" s="17">
        <v>6767.5963116158046</v>
      </c>
      <c r="E66" s="17">
        <v>4547.4190297711821</v>
      </c>
      <c r="F66" s="17">
        <v>5549.0235597526207</v>
      </c>
      <c r="G66" s="17">
        <v>5418.1993522166549</v>
      </c>
      <c r="H66" s="17">
        <v>5261.8157311457126</v>
      </c>
      <c r="I66" s="17">
        <v>4267.1598526747321</v>
      </c>
      <c r="J66" s="17">
        <v>6484.1385576084367</v>
      </c>
      <c r="K66" s="17">
        <v>4046.2597706961342</v>
      </c>
      <c r="L66" s="17">
        <v>19843.21800719668</v>
      </c>
      <c r="M66" s="17">
        <v>19826.141098468172</v>
      </c>
      <c r="N66" s="17">
        <v>6738.3380296258147</v>
      </c>
    </row>
    <row r="67" spans="1:14" x14ac:dyDescent="0.25">
      <c r="A67" s="86"/>
      <c r="B67" s="5" t="s">
        <v>9</v>
      </c>
      <c r="C67" s="17">
        <v>-29452.59</v>
      </c>
      <c r="D67" s="17">
        <v>-14197.79</v>
      </c>
      <c r="E67" s="17">
        <v>-24631.33</v>
      </c>
      <c r="F67" s="17">
        <v>-23033.61</v>
      </c>
      <c r="G67" s="17">
        <v>-21182.28</v>
      </c>
      <c r="H67" s="17">
        <v>-32067.13</v>
      </c>
      <c r="I67" s="17">
        <v>-26317.16</v>
      </c>
      <c r="J67" s="17">
        <v>-11454.83</v>
      </c>
      <c r="K67" s="17">
        <v>-21992.2</v>
      </c>
      <c r="L67" s="17">
        <v>-100065.74</v>
      </c>
      <c r="M67" s="17">
        <v>-18316.82</v>
      </c>
      <c r="N67" s="17">
        <v>-22676.66</v>
      </c>
    </row>
    <row r="68" spans="1:14" ht="15.75" thickBot="1" x14ac:dyDescent="0.3">
      <c r="A68" s="87"/>
      <c r="B68" s="6" t="s">
        <v>10</v>
      </c>
      <c r="C68" s="18">
        <v>-5535</v>
      </c>
      <c r="D68" s="18">
        <v>25259</v>
      </c>
      <c r="E68" s="18">
        <v>-1163</v>
      </c>
      <c r="F68" s="18">
        <v>4471.5600000000004</v>
      </c>
      <c r="G68" s="18">
        <v>6058</v>
      </c>
      <c r="H68" s="18">
        <v>-776.7</v>
      </c>
      <c r="I68" s="18">
        <v>-5088</v>
      </c>
      <c r="J68" s="18">
        <v>20435</v>
      </c>
      <c r="K68" s="18">
        <v>-2824.98</v>
      </c>
      <c r="L68" s="18">
        <v>-5913</v>
      </c>
      <c r="M68" s="18">
        <v>58200.69</v>
      </c>
      <c r="N68" s="18">
        <v>7000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43922</v>
      </c>
      <c r="C10" s="3"/>
    </row>
    <row r="11" spans="1:6" ht="15.75" x14ac:dyDescent="0.25">
      <c r="A11" s="1" t="s">
        <v>0</v>
      </c>
      <c r="B11" s="2">
        <v>43922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1506823.5</v>
      </c>
      <c r="D15" s="11">
        <v>1675501</v>
      </c>
      <c r="E15" s="11">
        <v>1779354.135</v>
      </c>
      <c r="F15" s="11">
        <v>1886262.98</v>
      </c>
    </row>
    <row r="16" spans="1:6" x14ac:dyDescent="0.25">
      <c r="A16" s="95"/>
      <c r="B16" s="12" t="s">
        <v>4</v>
      </c>
      <c r="C16" s="13">
        <v>1506959.160384615</v>
      </c>
      <c r="D16" s="13">
        <v>1678197.714468085</v>
      </c>
      <c r="E16" s="13">
        <v>1790973.723809524</v>
      </c>
      <c r="F16" s="13">
        <v>1895682.9886486479</v>
      </c>
    </row>
    <row r="17" spans="1:6" x14ac:dyDescent="0.25">
      <c r="A17" s="95"/>
      <c r="B17" s="12" t="s">
        <v>5</v>
      </c>
      <c r="C17" s="13">
        <v>80929.567676933264</v>
      </c>
      <c r="D17" s="13">
        <v>83911.73619327409</v>
      </c>
      <c r="E17" s="13">
        <v>91544.361018732292</v>
      </c>
      <c r="F17" s="13">
        <v>102197.85754455571</v>
      </c>
    </row>
    <row r="18" spans="1:6" x14ac:dyDescent="0.25">
      <c r="A18" s="95"/>
      <c r="B18" s="12" t="s">
        <v>9</v>
      </c>
      <c r="C18" s="13">
        <v>1345451</v>
      </c>
      <c r="D18" s="13">
        <v>1542353</v>
      </c>
      <c r="E18" s="13">
        <v>1638061</v>
      </c>
      <c r="F18" s="13">
        <v>1721622.8</v>
      </c>
    </row>
    <row r="19" spans="1:6" x14ac:dyDescent="0.25">
      <c r="A19" s="95"/>
      <c r="B19" s="12" t="s">
        <v>10</v>
      </c>
      <c r="C19" s="13">
        <v>1713257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1228859.5</v>
      </c>
      <c r="D20" s="14">
        <v>1388306.88</v>
      </c>
      <c r="E20" s="14">
        <v>1473407</v>
      </c>
      <c r="F20" s="14">
        <v>1554208.5</v>
      </c>
    </row>
    <row r="21" spans="1:6" x14ac:dyDescent="0.25">
      <c r="A21" s="86"/>
      <c r="B21" s="5" t="s">
        <v>4</v>
      </c>
      <c r="C21" s="14">
        <v>1236975.9277777779</v>
      </c>
      <c r="D21" s="14">
        <v>1397739.513829787</v>
      </c>
      <c r="E21" s="14">
        <v>1490923.58627907</v>
      </c>
      <c r="F21" s="14">
        <v>1580831.777631579</v>
      </c>
    </row>
    <row r="22" spans="1:6" x14ac:dyDescent="0.25">
      <c r="A22" s="86"/>
      <c r="B22" s="5" t="s">
        <v>5</v>
      </c>
      <c r="C22" s="14">
        <v>86382.813193968264</v>
      </c>
      <c r="D22" s="14">
        <v>64521.643862520141</v>
      </c>
      <c r="E22" s="14">
        <v>72809.469072260952</v>
      </c>
      <c r="F22" s="14">
        <v>80737.526475640247</v>
      </c>
    </row>
    <row r="23" spans="1:6" x14ac:dyDescent="0.25">
      <c r="A23" s="86"/>
      <c r="B23" s="5" t="s">
        <v>9</v>
      </c>
      <c r="C23" s="14">
        <v>1000000</v>
      </c>
      <c r="D23" s="14">
        <v>1291011</v>
      </c>
      <c r="E23" s="14">
        <v>1353824</v>
      </c>
      <c r="F23" s="14">
        <v>1456542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1678680.95</v>
      </c>
      <c r="D25" s="12">
        <v>1525058</v>
      </c>
      <c r="E25" s="12">
        <v>1575709</v>
      </c>
      <c r="F25" s="12">
        <v>1636943.18</v>
      </c>
    </row>
    <row r="26" spans="1:6" x14ac:dyDescent="0.25">
      <c r="A26" s="95"/>
      <c r="B26" s="4" t="s">
        <v>4</v>
      </c>
      <c r="C26" s="12">
        <v>1663220.7170370361</v>
      </c>
      <c r="D26" s="12">
        <v>1521087.1631111109</v>
      </c>
      <c r="E26" s="12">
        <v>1576598.992926829</v>
      </c>
      <c r="F26" s="12">
        <v>1641713.0008108111</v>
      </c>
    </row>
    <row r="27" spans="1:6" x14ac:dyDescent="0.25">
      <c r="A27" s="95"/>
      <c r="B27" s="4" t="s">
        <v>5</v>
      </c>
      <c r="C27" s="12">
        <v>112375.53443793779</v>
      </c>
      <c r="D27" s="12">
        <v>33219.011691815322</v>
      </c>
      <c r="E27" s="12">
        <v>48556.196818501543</v>
      </c>
      <c r="F27" s="12">
        <v>67457.728443885222</v>
      </c>
    </row>
    <row r="28" spans="1:6" x14ac:dyDescent="0.25">
      <c r="A28" s="95"/>
      <c r="B28" s="4" t="s">
        <v>9</v>
      </c>
      <c r="C28" s="12">
        <v>1353281.6</v>
      </c>
      <c r="D28" s="12">
        <v>1446822.1</v>
      </c>
      <c r="E28" s="12">
        <v>1455977.6</v>
      </c>
      <c r="F28" s="12">
        <v>1465191</v>
      </c>
    </row>
    <row r="29" spans="1:6" x14ac:dyDescent="0.25">
      <c r="A29" s="95"/>
      <c r="B29" s="4" t="s">
        <v>10</v>
      </c>
      <c r="C29" s="12">
        <v>1945628.55</v>
      </c>
      <c r="D29" s="12">
        <v>1587442</v>
      </c>
      <c r="E29" s="12">
        <v>1764192</v>
      </c>
      <c r="F29" s="12">
        <v>1874870</v>
      </c>
    </row>
    <row r="30" spans="1:6" ht="15" customHeight="1" x14ac:dyDescent="0.25">
      <c r="A30" s="96" t="s">
        <v>8</v>
      </c>
      <c r="B30" s="5" t="s">
        <v>3</v>
      </c>
      <c r="C30" s="14">
        <v>-459749.82</v>
      </c>
      <c r="D30" s="14">
        <v>-139486.1</v>
      </c>
      <c r="E30" s="14">
        <v>-83966</v>
      </c>
      <c r="F30" s="14">
        <v>-58121</v>
      </c>
    </row>
    <row r="31" spans="1:6" x14ac:dyDescent="0.25">
      <c r="A31" s="96"/>
      <c r="B31" s="5" t="s">
        <v>4</v>
      </c>
      <c r="C31" s="14">
        <v>-435316.80545454548</v>
      </c>
      <c r="D31" s="14">
        <v>-125295.8729166666</v>
      </c>
      <c r="E31" s="14">
        <v>-79916.530232558129</v>
      </c>
      <c r="F31" s="14">
        <v>-48104.327179487191</v>
      </c>
    </row>
    <row r="32" spans="1:6" x14ac:dyDescent="0.25">
      <c r="A32" s="96"/>
      <c r="B32" s="5" t="s">
        <v>5</v>
      </c>
      <c r="C32" s="14">
        <v>133924.97303494441</v>
      </c>
      <c r="D32" s="14">
        <v>58877.189339132528</v>
      </c>
      <c r="E32" s="14">
        <v>59411.785514100637</v>
      </c>
      <c r="F32" s="14">
        <v>62453.741574442458</v>
      </c>
    </row>
    <row r="33" spans="1:14" ht="15" customHeight="1" x14ac:dyDescent="0.25">
      <c r="A33" s="96"/>
      <c r="B33" s="5" t="s">
        <v>9</v>
      </c>
      <c r="C33" s="14">
        <v>-649783</v>
      </c>
      <c r="D33" s="14">
        <v>-236600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-33651.300000000003</v>
      </c>
      <c r="D34" s="14">
        <v>-10000</v>
      </c>
      <c r="E34" s="14">
        <v>40000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86.5</v>
      </c>
      <c r="D35" s="12">
        <v>85.2</v>
      </c>
      <c r="E35" s="12">
        <v>85.6</v>
      </c>
      <c r="F35" s="12">
        <v>85.6</v>
      </c>
    </row>
    <row r="36" spans="1:14" x14ac:dyDescent="0.25">
      <c r="A36" s="97"/>
      <c r="B36" s="4" t="s">
        <v>4</v>
      </c>
      <c r="C36" s="12">
        <v>86.132264150943399</v>
      </c>
      <c r="D36" s="12">
        <v>85.614081632653068</v>
      </c>
      <c r="E36" s="12">
        <v>85.591111111111104</v>
      </c>
      <c r="F36" s="12">
        <v>85.69906976744187</v>
      </c>
    </row>
    <row r="37" spans="1:14" x14ac:dyDescent="0.25">
      <c r="A37" s="97"/>
      <c r="B37" s="4" t="s">
        <v>5</v>
      </c>
      <c r="C37" s="12">
        <v>3.6674297442326611</v>
      </c>
      <c r="D37" s="12">
        <v>3.638950694893234</v>
      </c>
      <c r="E37" s="12">
        <v>4.1067407018119821</v>
      </c>
      <c r="F37" s="12">
        <v>4.9276009878049791</v>
      </c>
    </row>
    <row r="38" spans="1:14" x14ac:dyDescent="0.25">
      <c r="A38" s="97"/>
      <c r="B38" s="4" t="s">
        <v>9</v>
      </c>
      <c r="C38" s="12">
        <v>76.489999999999995</v>
      </c>
      <c r="D38" s="12">
        <v>77.06</v>
      </c>
      <c r="E38" s="12">
        <v>76.599999999999994</v>
      </c>
      <c r="F38" s="12">
        <v>75.19</v>
      </c>
    </row>
    <row r="39" spans="1:14" ht="15.75" thickBot="1" x14ac:dyDescent="0.3">
      <c r="A39" s="98"/>
      <c r="B39" s="7" t="s">
        <v>10</v>
      </c>
      <c r="C39" s="15">
        <v>94.1</v>
      </c>
      <c r="D39" s="15">
        <v>95.2</v>
      </c>
      <c r="E39" s="15">
        <v>96</v>
      </c>
      <c r="F39" s="15">
        <v>96.9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43922</v>
      </c>
      <c r="D48" s="9">
        <v>43952</v>
      </c>
      <c r="E48" s="9">
        <v>43983</v>
      </c>
      <c r="F48" s="9">
        <v>44013</v>
      </c>
      <c r="G48" s="9">
        <v>44044</v>
      </c>
      <c r="H48" s="9">
        <v>44075</v>
      </c>
      <c r="I48" s="9">
        <v>44105</v>
      </c>
      <c r="J48" s="9">
        <v>44136</v>
      </c>
      <c r="K48" s="9">
        <v>44166</v>
      </c>
      <c r="L48" s="9">
        <v>44197</v>
      </c>
      <c r="M48" s="9">
        <v>44228</v>
      </c>
      <c r="N48" s="9">
        <v>44256</v>
      </c>
    </row>
    <row r="49" spans="1:14" ht="15" customHeight="1" x14ac:dyDescent="0.25">
      <c r="A49" s="94" t="s">
        <v>11</v>
      </c>
      <c r="B49" s="4" t="s">
        <v>3</v>
      </c>
      <c r="C49" s="16">
        <v>116171.3</v>
      </c>
      <c r="D49" s="16">
        <v>95800</v>
      </c>
      <c r="E49" s="16">
        <v>109633</v>
      </c>
      <c r="F49" s="16">
        <v>132224.45000000001</v>
      </c>
      <c r="G49" s="16">
        <v>118653.41499999999</v>
      </c>
      <c r="H49" s="16">
        <v>115610.12</v>
      </c>
      <c r="I49" s="16">
        <v>138717.66</v>
      </c>
      <c r="J49" s="16">
        <v>128403.09</v>
      </c>
      <c r="K49" s="16">
        <v>151751.035</v>
      </c>
      <c r="L49" s="16">
        <v>169965.67</v>
      </c>
      <c r="M49" s="16">
        <v>120886.7</v>
      </c>
      <c r="N49" s="16">
        <v>121016.41</v>
      </c>
    </row>
    <row r="50" spans="1:14" x14ac:dyDescent="0.25">
      <c r="A50" s="95"/>
      <c r="B50" s="4" t="s">
        <v>4</v>
      </c>
      <c r="C50" s="16">
        <v>113311.7308</v>
      </c>
      <c r="D50" s="16">
        <v>93836.66693877551</v>
      </c>
      <c r="E50" s="16">
        <v>110493.4014893617</v>
      </c>
      <c r="F50" s="16">
        <v>131613.41187499999</v>
      </c>
      <c r="G50" s="16">
        <v>121581.08152173911</v>
      </c>
      <c r="H50" s="16">
        <v>118565.124893617</v>
      </c>
      <c r="I50" s="16">
        <v>140675.35</v>
      </c>
      <c r="J50" s="16">
        <v>128747.7467391305</v>
      </c>
      <c r="K50" s="16">
        <v>152057.0889130435</v>
      </c>
      <c r="L50" s="16">
        <v>168820.30076923079</v>
      </c>
      <c r="M50" s="16">
        <v>121895.7043243243</v>
      </c>
      <c r="N50" s="16">
        <v>121421.7494594595</v>
      </c>
    </row>
    <row r="51" spans="1:14" x14ac:dyDescent="0.25">
      <c r="A51" s="95"/>
      <c r="B51" s="4" t="s">
        <v>5</v>
      </c>
      <c r="C51" s="16">
        <v>24534.715862523761</v>
      </c>
      <c r="D51" s="16">
        <v>22825.979483048231</v>
      </c>
      <c r="E51" s="16">
        <v>16900.947404054779</v>
      </c>
      <c r="F51" s="16">
        <v>10396.687347067171</v>
      </c>
      <c r="G51" s="16">
        <v>14732.29867286266</v>
      </c>
      <c r="H51" s="16">
        <v>12421.124769947701</v>
      </c>
      <c r="I51" s="16">
        <v>12695.385610015779</v>
      </c>
      <c r="J51" s="16">
        <v>8457.8696089395053</v>
      </c>
      <c r="K51" s="16">
        <v>11408.30429718033</v>
      </c>
      <c r="L51" s="16">
        <v>13042.181276151699</v>
      </c>
      <c r="M51" s="16">
        <v>9398.0585921938455</v>
      </c>
      <c r="N51" s="16">
        <v>11755.41842362277</v>
      </c>
    </row>
    <row r="52" spans="1:14" ht="15" customHeight="1" x14ac:dyDescent="0.25">
      <c r="A52" s="95"/>
      <c r="B52" s="4" t="s">
        <v>9</v>
      </c>
      <c r="C52" s="16">
        <v>57987</v>
      </c>
      <c r="D52" s="16">
        <v>48951</v>
      </c>
      <c r="E52" s="16">
        <v>62884</v>
      </c>
      <c r="F52" s="16">
        <v>103383.62</v>
      </c>
      <c r="G52" s="16">
        <v>98805</v>
      </c>
      <c r="H52" s="16">
        <v>95698.64</v>
      </c>
      <c r="I52" s="16">
        <v>119535.82</v>
      </c>
      <c r="J52" s="16">
        <v>108790.58</v>
      </c>
      <c r="K52" s="16">
        <v>112171</v>
      </c>
      <c r="L52" s="16">
        <v>130000</v>
      </c>
      <c r="M52" s="16">
        <v>102082</v>
      </c>
      <c r="N52" s="16">
        <v>97000</v>
      </c>
    </row>
    <row r="53" spans="1:14" x14ac:dyDescent="0.25">
      <c r="A53" s="95"/>
      <c r="B53" s="4" t="s">
        <v>10</v>
      </c>
      <c r="C53" s="16">
        <v>157476.20000000001</v>
      </c>
      <c r="D53" s="16">
        <v>150286.13</v>
      </c>
      <c r="E53" s="16">
        <v>150286.13</v>
      </c>
      <c r="F53" s="16">
        <v>150286.13</v>
      </c>
      <c r="G53" s="16">
        <v>165956.49</v>
      </c>
      <c r="H53" s="16">
        <v>153811</v>
      </c>
      <c r="I53" s="16">
        <v>178005.41</v>
      </c>
      <c r="J53" s="16">
        <v>150286.13</v>
      </c>
      <c r="K53" s="16">
        <v>177215.55</v>
      </c>
      <c r="L53" s="16">
        <v>200983</v>
      </c>
      <c r="M53" s="16">
        <v>150286.13</v>
      </c>
      <c r="N53" s="16">
        <v>151888.56</v>
      </c>
    </row>
    <row r="54" spans="1:14" ht="15" customHeight="1" x14ac:dyDescent="0.25">
      <c r="A54" s="86" t="s">
        <v>6</v>
      </c>
      <c r="B54" s="5" t="s">
        <v>3</v>
      </c>
      <c r="C54" s="17">
        <v>94494.75</v>
      </c>
      <c r="D54" s="17">
        <v>73381</v>
      </c>
      <c r="E54" s="17">
        <v>87051</v>
      </c>
      <c r="F54" s="17">
        <v>107589.35</v>
      </c>
      <c r="G54" s="17">
        <v>93958</v>
      </c>
      <c r="H54" s="17">
        <v>100724</v>
      </c>
      <c r="I54" s="17">
        <v>118850</v>
      </c>
      <c r="J54" s="17">
        <v>102613.88</v>
      </c>
      <c r="K54" s="17">
        <v>125228.855</v>
      </c>
      <c r="L54" s="17">
        <v>145660</v>
      </c>
      <c r="M54" s="17">
        <v>91395.38</v>
      </c>
      <c r="N54" s="17">
        <v>102953</v>
      </c>
    </row>
    <row r="55" spans="1:14" x14ac:dyDescent="0.25">
      <c r="A55" s="86"/>
      <c r="B55" s="5" t="s">
        <v>4</v>
      </c>
      <c r="C55" s="17">
        <v>92461.361000000019</v>
      </c>
      <c r="D55" s="17">
        <v>70192.191020408165</v>
      </c>
      <c r="E55" s="17">
        <v>85361.291249999995</v>
      </c>
      <c r="F55" s="17">
        <v>108240.2764583333</v>
      </c>
      <c r="G55" s="17">
        <v>98896.485319148953</v>
      </c>
      <c r="H55" s="17">
        <v>103027.5376595744</v>
      </c>
      <c r="I55" s="17">
        <v>121357.6391489362</v>
      </c>
      <c r="J55" s="17">
        <v>104136.7921276596</v>
      </c>
      <c r="K55" s="17">
        <v>127380.4669565217</v>
      </c>
      <c r="L55" s="17">
        <v>145169.3695</v>
      </c>
      <c r="M55" s="17">
        <v>92932.28777777779</v>
      </c>
      <c r="N55" s="17">
        <v>104090.3113513514</v>
      </c>
    </row>
    <row r="56" spans="1:14" x14ac:dyDescent="0.25">
      <c r="A56" s="86"/>
      <c r="B56" s="5" t="s">
        <v>5</v>
      </c>
      <c r="C56" s="17">
        <v>26089.20880150926</v>
      </c>
      <c r="D56" s="17">
        <v>23485.099132782871</v>
      </c>
      <c r="E56" s="17">
        <v>21826.885754415751</v>
      </c>
      <c r="F56" s="17">
        <v>11757.10818501609</v>
      </c>
      <c r="G56" s="17">
        <v>15017.64795352916</v>
      </c>
      <c r="H56" s="17">
        <v>11539.70633855977</v>
      </c>
      <c r="I56" s="17">
        <v>13158.33735917714</v>
      </c>
      <c r="J56" s="17">
        <v>10468.550938111261</v>
      </c>
      <c r="K56" s="17">
        <v>16918.66613724194</v>
      </c>
      <c r="L56" s="17">
        <v>15905.16343101211</v>
      </c>
      <c r="M56" s="17">
        <v>7863.7559497772927</v>
      </c>
      <c r="N56" s="17">
        <v>11757.5324412261</v>
      </c>
    </row>
    <row r="57" spans="1:14" ht="15" customHeight="1" x14ac:dyDescent="0.25">
      <c r="A57" s="86"/>
      <c r="B57" s="5" t="s">
        <v>9</v>
      </c>
      <c r="C57" s="17">
        <v>41760</v>
      </c>
      <c r="D57" s="17">
        <v>18416</v>
      </c>
      <c r="E57" s="17">
        <v>26756</v>
      </c>
      <c r="F57" s="17">
        <v>78952.55</v>
      </c>
      <c r="G57" s="17">
        <v>80342</v>
      </c>
      <c r="H57" s="17">
        <v>81774.25</v>
      </c>
      <c r="I57" s="17">
        <v>97474.73</v>
      </c>
      <c r="J57" s="17">
        <v>85508</v>
      </c>
      <c r="K57" s="17">
        <v>93476</v>
      </c>
      <c r="L57" s="17">
        <v>99931.35</v>
      </c>
      <c r="M57" s="17">
        <v>72662</v>
      </c>
      <c r="N57" s="17">
        <v>79155</v>
      </c>
    </row>
    <row r="58" spans="1:14" x14ac:dyDescent="0.25">
      <c r="A58" s="86"/>
      <c r="B58" s="5" t="s">
        <v>10</v>
      </c>
      <c r="C58" s="17">
        <v>137203.29999999999</v>
      </c>
      <c r="D58" s="17">
        <v>128794.22</v>
      </c>
      <c r="E58" s="17">
        <v>128794.22</v>
      </c>
      <c r="F58" s="17">
        <v>129928</v>
      </c>
      <c r="G58" s="17">
        <v>140949.54</v>
      </c>
      <c r="H58" s="17">
        <v>136266</v>
      </c>
      <c r="I58" s="17">
        <v>155639.92000000001</v>
      </c>
      <c r="J58" s="17">
        <v>129400</v>
      </c>
      <c r="K58" s="17">
        <v>188000</v>
      </c>
      <c r="L58" s="17">
        <v>180218</v>
      </c>
      <c r="M58" s="17">
        <v>107500</v>
      </c>
      <c r="N58" s="17">
        <v>129191</v>
      </c>
    </row>
    <row r="59" spans="1:14" ht="15" customHeight="1" x14ac:dyDescent="0.25">
      <c r="A59" s="95" t="s">
        <v>7</v>
      </c>
      <c r="B59" s="4" t="s">
        <v>3</v>
      </c>
      <c r="C59" s="16">
        <v>190000</v>
      </c>
      <c r="D59" s="16">
        <v>176872.67499999999</v>
      </c>
      <c r="E59" s="16">
        <v>154125</v>
      </c>
      <c r="F59" s="16">
        <v>127424.9</v>
      </c>
      <c r="G59" s="16">
        <v>117924</v>
      </c>
      <c r="H59" s="16">
        <v>126188.545</v>
      </c>
      <c r="I59" s="16">
        <v>115159</v>
      </c>
      <c r="J59" s="16">
        <v>123823</v>
      </c>
      <c r="K59" s="16">
        <v>166253.095</v>
      </c>
      <c r="L59" s="16">
        <v>115968</v>
      </c>
      <c r="M59" s="16">
        <v>112492</v>
      </c>
      <c r="N59" s="16">
        <v>122535.9</v>
      </c>
    </row>
    <row r="60" spans="1:14" x14ac:dyDescent="0.25">
      <c r="A60" s="95"/>
      <c r="B60" s="4" t="s">
        <v>4</v>
      </c>
      <c r="C60" s="16">
        <v>182058.47530612251</v>
      </c>
      <c r="D60" s="16">
        <v>169158.83229166659</v>
      </c>
      <c r="E60" s="16">
        <v>152427.75914893611</v>
      </c>
      <c r="F60" s="16">
        <v>138356.29531914889</v>
      </c>
      <c r="G60" s="16">
        <v>120658.1445652174</v>
      </c>
      <c r="H60" s="16">
        <v>124017.067826087</v>
      </c>
      <c r="I60" s="16">
        <v>118231.657826087</v>
      </c>
      <c r="J60" s="16">
        <v>125401.2813333333</v>
      </c>
      <c r="K60" s="16">
        <v>167803.85586956519</v>
      </c>
      <c r="L60" s="16">
        <v>115857.6347368421</v>
      </c>
      <c r="M60" s="16">
        <v>112513.09972222221</v>
      </c>
      <c r="N60" s="16">
        <v>122478.1385714286</v>
      </c>
    </row>
    <row r="61" spans="1:14" x14ac:dyDescent="0.25">
      <c r="A61" s="95"/>
      <c r="B61" s="4" t="s">
        <v>5</v>
      </c>
      <c r="C61" s="16">
        <v>44880.241637044011</v>
      </c>
      <c r="D61" s="16">
        <v>42430.670973531422</v>
      </c>
      <c r="E61" s="16">
        <v>29852.41297680037</v>
      </c>
      <c r="F61" s="16">
        <v>19174.401978355309</v>
      </c>
      <c r="G61" s="16">
        <v>12729.375421162</v>
      </c>
      <c r="H61" s="16">
        <v>14191.441316175649</v>
      </c>
      <c r="I61" s="16">
        <v>7596.7166269159861</v>
      </c>
      <c r="J61" s="16">
        <v>8734.6270538309964</v>
      </c>
      <c r="K61" s="16">
        <v>24900.299411829881</v>
      </c>
      <c r="L61" s="16">
        <v>7431.9995318799292</v>
      </c>
      <c r="M61" s="16">
        <v>4691.9670608053893</v>
      </c>
      <c r="N61" s="16">
        <v>6369.1206639439088</v>
      </c>
    </row>
    <row r="62" spans="1:14" ht="15" customHeight="1" x14ac:dyDescent="0.25">
      <c r="A62" s="95"/>
      <c r="B62" s="4" t="s">
        <v>9</v>
      </c>
      <c r="C62" s="16">
        <v>108683</v>
      </c>
      <c r="D62" s="16">
        <v>109209</v>
      </c>
      <c r="E62" s="16">
        <v>107526.88</v>
      </c>
      <c r="F62" s="16">
        <v>118761</v>
      </c>
      <c r="G62" s="16">
        <v>86602.64</v>
      </c>
      <c r="H62" s="16">
        <v>89599.5</v>
      </c>
      <c r="I62" s="16">
        <v>108106</v>
      </c>
      <c r="J62" s="16">
        <v>96884</v>
      </c>
      <c r="K62" s="16">
        <v>124629.75999999999</v>
      </c>
      <c r="L62" s="16">
        <v>93272</v>
      </c>
      <c r="M62" s="16">
        <v>96271</v>
      </c>
      <c r="N62" s="16">
        <v>105773</v>
      </c>
    </row>
    <row r="63" spans="1:14" x14ac:dyDescent="0.25">
      <c r="A63" s="95"/>
      <c r="B63" s="4" t="s">
        <v>10</v>
      </c>
      <c r="C63" s="16">
        <v>281237.56</v>
      </c>
      <c r="D63" s="16">
        <v>294350.11</v>
      </c>
      <c r="E63" s="16">
        <v>221043.51</v>
      </c>
      <c r="F63" s="16">
        <v>185197.9</v>
      </c>
      <c r="G63" s="16">
        <v>150953</v>
      </c>
      <c r="H63" s="16">
        <v>154389.87</v>
      </c>
      <c r="I63" s="16">
        <v>138904.95999999999</v>
      </c>
      <c r="J63" s="16">
        <v>150016.29999999999</v>
      </c>
      <c r="K63" s="16">
        <v>232677</v>
      </c>
      <c r="L63" s="16">
        <v>142836.79999999999</v>
      </c>
      <c r="M63" s="16">
        <v>124629.75999999999</v>
      </c>
      <c r="N63" s="16">
        <v>143720.84</v>
      </c>
    </row>
    <row r="64" spans="1:14" ht="15" customHeight="1" x14ac:dyDescent="0.25">
      <c r="A64" s="86" t="s">
        <v>8</v>
      </c>
      <c r="B64" s="5" t="s">
        <v>3</v>
      </c>
      <c r="C64" s="17">
        <v>-99982</v>
      </c>
      <c r="D64" s="17">
        <v>-107357.85</v>
      </c>
      <c r="E64" s="17">
        <v>-75343</v>
      </c>
      <c r="F64" s="17">
        <v>-26283.13</v>
      </c>
      <c r="G64" s="17">
        <v>-22476.775000000001</v>
      </c>
      <c r="H64" s="17">
        <v>-20310.27</v>
      </c>
      <c r="I64" s="17">
        <v>2027.5</v>
      </c>
      <c r="J64" s="17">
        <v>-20602</v>
      </c>
      <c r="K64" s="17">
        <v>-35886.29</v>
      </c>
      <c r="L64" s="17">
        <v>31505.200000000001</v>
      </c>
      <c r="M64" s="17">
        <v>-21293</v>
      </c>
      <c r="N64" s="17">
        <v>-20095.84</v>
      </c>
    </row>
    <row r="65" spans="1:14" x14ac:dyDescent="0.25">
      <c r="A65" s="86"/>
      <c r="B65" s="5" t="s">
        <v>4</v>
      </c>
      <c r="C65" s="17">
        <v>-91041.543265306143</v>
      </c>
      <c r="D65" s="17">
        <v>-100728.3272916667</v>
      </c>
      <c r="E65" s="17">
        <v>-68722.730212765964</v>
      </c>
      <c r="F65" s="17">
        <v>-31844.790212765951</v>
      </c>
      <c r="G65" s="17">
        <v>-23562.47</v>
      </c>
      <c r="H65" s="17">
        <v>-21695.411739130439</v>
      </c>
      <c r="I65" s="17">
        <v>1497.8102173913051</v>
      </c>
      <c r="J65" s="17">
        <v>-22129.9752173913</v>
      </c>
      <c r="K65" s="17">
        <v>-39868.098043478261</v>
      </c>
      <c r="L65" s="17">
        <v>28148.805526315791</v>
      </c>
      <c r="M65" s="17">
        <v>-20606.811621621619</v>
      </c>
      <c r="N65" s="17">
        <v>-20093.136571428571</v>
      </c>
    </row>
    <row r="66" spans="1:14" x14ac:dyDescent="0.25">
      <c r="A66" s="86"/>
      <c r="B66" s="5" t="s">
        <v>5</v>
      </c>
      <c r="C66" s="17">
        <v>61229.784851678072</v>
      </c>
      <c r="D66" s="17">
        <v>57246.247405922273</v>
      </c>
      <c r="E66" s="17">
        <v>41055.9126372756</v>
      </c>
      <c r="F66" s="17">
        <v>25737.119249073639</v>
      </c>
      <c r="G66" s="17">
        <v>17886.425361961701</v>
      </c>
      <c r="H66" s="17">
        <v>17542.61494730859</v>
      </c>
      <c r="I66" s="17">
        <v>17742.660973327849</v>
      </c>
      <c r="J66" s="17">
        <v>14550.02730500741</v>
      </c>
      <c r="K66" s="17">
        <v>26607.443178021909</v>
      </c>
      <c r="L66" s="17">
        <v>23110.871081750822</v>
      </c>
      <c r="M66" s="17">
        <v>9815.2255716481686</v>
      </c>
      <c r="N66" s="17">
        <v>12785.599936175189</v>
      </c>
    </row>
    <row r="67" spans="1:14" x14ac:dyDescent="0.25">
      <c r="A67" s="86"/>
      <c r="B67" s="5" t="s">
        <v>9</v>
      </c>
      <c r="C67" s="17">
        <v>-194953</v>
      </c>
      <c r="D67" s="17">
        <v>-213363.15</v>
      </c>
      <c r="E67" s="17">
        <v>-158102.10999999999</v>
      </c>
      <c r="F67" s="17">
        <v>-103633.04</v>
      </c>
      <c r="G67" s="17">
        <v>-63241.65</v>
      </c>
      <c r="H67" s="17">
        <v>-66825.899999999994</v>
      </c>
      <c r="I67" s="17">
        <v>-50000</v>
      </c>
      <c r="J67" s="17">
        <v>-54008.54</v>
      </c>
      <c r="K67" s="17">
        <v>-97998.720000000001</v>
      </c>
      <c r="L67" s="17">
        <v>-50000</v>
      </c>
      <c r="M67" s="17">
        <v>-50000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19644</v>
      </c>
      <c r="D68" s="18">
        <v>-10760.5</v>
      </c>
      <c r="E68" s="18">
        <v>1245</v>
      </c>
      <c r="F68" s="18">
        <v>3013</v>
      </c>
      <c r="G68" s="18">
        <v>28278.44</v>
      </c>
      <c r="H68" s="18">
        <v>29761</v>
      </c>
      <c r="I68" s="18">
        <v>36044.620000000003</v>
      </c>
      <c r="J68" s="18">
        <v>14688</v>
      </c>
      <c r="K68" s="18">
        <v>14692.13</v>
      </c>
      <c r="L68" s="18">
        <v>65886</v>
      </c>
      <c r="M68" s="18">
        <v>-6072</v>
      </c>
      <c r="N68" s="18">
        <v>5529.54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43952</v>
      </c>
      <c r="C10" s="3"/>
    </row>
    <row r="11" spans="1:6" ht="15.75" x14ac:dyDescent="0.25">
      <c r="A11" s="1" t="s">
        <v>0</v>
      </c>
      <c r="B11" s="2">
        <v>43952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1468277.59</v>
      </c>
      <c r="D15" s="11">
        <v>1593688.2649999999</v>
      </c>
      <c r="E15" s="11">
        <v>1709279.45</v>
      </c>
      <c r="F15" s="11">
        <v>1825946.7250000001</v>
      </c>
    </row>
    <row r="16" spans="1:6" x14ac:dyDescent="0.25">
      <c r="A16" s="95"/>
      <c r="B16" s="12" t="s">
        <v>4</v>
      </c>
      <c r="C16" s="13">
        <v>1451936.0392</v>
      </c>
      <c r="D16" s="13">
        <v>1608404.4675</v>
      </c>
      <c r="E16" s="13">
        <v>1708595.27725</v>
      </c>
      <c r="F16" s="13">
        <v>1815939.7631578951</v>
      </c>
    </row>
    <row r="17" spans="1:6" x14ac:dyDescent="0.25">
      <c r="A17" s="95"/>
      <c r="B17" s="12" t="s">
        <v>5</v>
      </c>
      <c r="C17" s="13">
        <v>107591.2455012045</v>
      </c>
      <c r="D17" s="13">
        <v>131423.5891812013</v>
      </c>
      <c r="E17" s="13">
        <v>151093.16955312859</v>
      </c>
      <c r="F17" s="13">
        <v>174742.60531202279</v>
      </c>
    </row>
    <row r="18" spans="1:6" x14ac:dyDescent="0.25">
      <c r="A18" s="95"/>
      <c r="B18" s="12" t="s">
        <v>9</v>
      </c>
      <c r="C18" s="13">
        <v>1000000</v>
      </c>
      <c r="D18" s="13">
        <v>1000000</v>
      </c>
      <c r="E18" s="13">
        <v>1000000</v>
      </c>
      <c r="F18" s="13">
        <v>1000000</v>
      </c>
    </row>
    <row r="19" spans="1:6" x14ac:dyDescent="0.25">
      <c r="A19" s="95"/>
      <c r="B19" s="12" t="s">
        <v>10</v>
      </c>
      <c r="C19" s="13">
        <v>1651604.31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1187708.8</v>
      </c>
      <c r="D20" s="14">
        <v>1334937</v>
      </c>
      <c r="E20" s="14">
        <v>1440915</v>
      </c>
      <c r="F20" s="14">
        <v>1539832</v>
      </c>
    </row>
    <row r="21" spans="1:6" x14ac:dyDescent="0.25">
      <c r="A21" s="86"/>
      <c r="B21" s="5" t="s">
        <v>4</v>
      </c>
      <c r="C21" s="14">
        <v>1184592.5927450981</v>
      </c>
      <c r="D21" s="14">
        <v>1350033.6037777781</v>
      </c>
      <c r="E21" s="14">
        <v>1443747.3058536579</v>
      </c>
      <c r="F21" s="14">
        <v>1535627.408205128</v>
      </c>
    </row>
    <row r="22" spans="1:6" x14ac:dyDescent="0.25">
      <c r="A22" s="86"/>
      <c r="B22" s="5" t="s">
        <v>5</v>
      </c>
      <c r="C22" s="14">
        <v>89757.279018423214</v>
      </c>
      <c r="D22" s="14">
        <v>86057.251562378951</v>
      </c>
      <c r="E22" s="14">
        <v>102905.5885178718</v>
      </c>
      <c r="F22" s="14">
        <v>116672.59212989159</v>
      </c>
    </row>
    <row r="23" spans="1:6" x14ac:dyDescent="0.25">
      <c r="A23" s="86"/>
      <c r="B23" s="5" t="s">
        <v>9</v>
      </c>
      <c r="C23" s="14">
        <v>1000000</v>
      </c>
      <c r="D23" s="14">
        <v>1000000</v>
      </c>
      <c r="E23" s="14">
        <v>1000000</v>
      </c>
      <c r="F23" s="14">
        <v>1000000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1758896.72</v>
      </c>
      <c r="D25" s="12">
        <v>1515518.81</v>
      </c>
      <c r="E25" s="12">
        <v>1565443.7</v>
      </c>
      <c r="F25" s="12">
        <v>1627000</v>
      </c>
    </row>
    <row r="26" spans="1:6" x14ac:dyDescent="0.25">
      <c r="A26" s="95"/>
      <c r="B26" s="4" t="s">
        <v>4</v>
      </c>
      <c r="C26" s="12">
        <v>1735725.547058824</v>
      </c>
      <c r="D26" s="12">
        <v>1506856.874888889</v>
      </c>
      <c r="E26" s="12">
        <v>1555063.115609756</v>
      </c>
      <c r="F26" s="12">
        <v>1610277.853333333</v>
      </c>
    </row>
    <row r="27" spans="1:6" x14ac:dyDescent="0.25">
      <c r="A27" s="95"/>
      <c r="B27" s="4" t="s">
        <v>5</v>
      </c>
      <c r="C27" s="12">
        <v>175812.83634511131</v>
      </c>
      <c r="D27" s="12">
        <v>88796.025683017986</v>
      </c>
      <c r="E27" s="12">
        <v>104208.7711724824</v>
      </c>
      <c r="F27" s="12">
        <v>115883.3408619743</v>
      </c>
    </row>
    <row r="28" spans="1:6" x14ac:dyDescent="0.25">
      <c r="A28" s="95"/>
      <c r="B28" s="4" t="s">
        <v>9</v>
      </c>
      <c r="C28" s="12">
        <v>1000000</v>
      </c>
      <c r="D28" s="12">
        <v>1000000</v>
      </c>
      <c r="E28" s="12">
        <v>1000000</v>
      </c>
      <c r="F28" s="12">
        <v>1000000</v>
      </c>
    </row>
    <row r="29" spans="1:6" x14ac:dyDescent="0.25">
      <c r="A29" s="95"/>
      <c r="B29" s="4" t="s">
        <v>10</v>
      </c>
      <c r="C29" s="12">
        <v>2115198.56</v>
      </c>
      <c r="D29" s="12">
        <v>1706157</v>
      </c>
      <c r="E29" s="12">
        <v>1764192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-571409.19999999995</v>
      </c>
      <c r="D30" s="14">
        <v>-169402</v>
      </c>
      <c r="E30" s="14">
        <v>-127026.18</v>
      </c>
      <c r="F30" s="14">
        <v>-87225.385000000009</v>
      </c>
    </row>
    <row r="31" spans="1:6" x14ac:dyDescent="0.25">
      <c r="A31" s="96"/>
      <c r="B31" s="5" t="s">
        <v>4</v>
      </c>
      <c r="C31" s="14">
        <v>-529432.65433962282</v>
      </c>
      <c r="D31" s="14">
        <v>-155781.82808510639</v>
      </c>
      <c r="E31" s="14">
        <v>-110566.814047619</v>
      </c>
      <c r="F31" s="14">
        <v>-70492.531249999985</v>
      </c>
    </row>
    <row r="32" spans="1:6" x14ac:dyDescent="0.25">
      <c r="A32" s="96"/>
      <c r="B32" s="5" t="s">
        <v>5</v>
      </c>
      <c r="C32" s="14">
        <v>247789.98256242889</v>
      </c>
      <c r="D32" s="14">
        <v>65153.731104360297</v>
      </c>
      <c r="E32" s="14">
        <v>60272.366449215573</v>
      </c>
      <c r="F32" s="14">
        <v>57964.707825005629</v>
      </c>
    </row>
    <row r="33" spans="1:14" ht="15" customHeight="1" x14ac:dyDescent="0.25">
      <c r="A33" s="96"/>
      <c r="B33" s="5" t="s">
        <v>9</v>
      </c>
      <c r="C33" s="14">
        <v>-914883.82</v>
      </c>
      <c r="D33" s="14">
        <v>-255146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639105.75</v>
      </c>
      <c r="D34" s="14">
        <v>50000</v>
      </c>
      <c r="E34" s="14">
        <v>50000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89.95</v>
      </c>
      <c r="D35" s="12">
        <v>88.6</v>
      </c>
      <c r="E35" s="12">
        <v>89.64</v>
      </c>
      <c r="F35" s="12">
        <v>89.1</v>
      </c>
    </row>
    <row r="36" spans="1:14" x14ac:dyDescent="0.25">
      <c r="A36" s="97"/>
      <c r="B36" s="4" t="s">
        <v>4</v>
      </c>
      <c r="C36" s="12">
        <v>89.529038461538448</v>
      </c>
      <c r="D36" s="12">
        <v>88.865744680851037</v>
      </c>
      <c r="E36" s="12">
        <v>89.269772727272709</v>
      </c>
      <c r="F36" s="12">
        <v>89.359761904761896</v>
      </c>
    </row>
    <row r="37" spans="1:14" x14ac:dyDescent="0.25">
      <c r="A37" s="97"/>
      <c r="B37" s="4" t="s">
        <v>5</v>
      </c>
      <c r="C37" s="12">
        <v>3.3681770595344411</v>
      </c>
      <c r="D37" s="12">
        <v>3.3827591932447629</v>
      </c>
      <c r="E37" s="12">
        <v>3.905984965638889</v>
      </c>
      <c r="F37" s="12">
        <v>4.5287738544615834</v>
      </c>
    </row>
    <row r="38" spans="1:14" x14ac:dyDescent="0.25">
      <c r="A38" s="97"/>
      <c r="B38" s="4" t="s">
        <v>9</v>
      </c>
      <c r="C38" s="12">
        <v>82.4</v>
      </c>
      <c r="D38" s="12">
        <v>83.25</v>
      </c>
      <c r="E38" s="12">
        <v>82.1</v>
      </c>
      <c r="F38" s="12">
        <v>80.5</v>
      </c>
    </row>
    <row r="39" spans="1:14" ht="15.75" thickBot="1" x14ac:dyDescent="0.3">
      <c r="A39" s="98"/>
      <c r="B39" s="7" t="s">
        <v>10</v>
      </c>
      <c r="C39" s="15">
        <v>95</v>
      </c>
      <c r="D39" s="15">
        <v>95.9</v>
      </c>
      <c r="E39" s="15">
        <v>97.3</v>
      </c>
      <c r="F39" s="15">
        <v>99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43952</v>
      </c>
      <c r="D48" s="9">
        <v>43983</v>
      </c>
      <c r="E48" s="9">
        <v>44013</v>
      </c>
      <c r="F48" s="9">
        <v>44044</v>
      </c>
      <c r="G48" s="9">
        <v>44075</v>
      </c>
      <c r="H48" s="9">
        <v>44105</v>
      </c>
      <c r="I48" s="9">
        <v>44136</v>
      </c>
      <c r="J48" s="9">
        <v>44166</v>
      </c>
      <c r="K48" s="9">
        <v>44197</v>
      </c>
      <c r="L48" s="9">
        <v>44228</v>
      </c>
      <c r="M48" s="9">
        <v>44256</v>
      </c>
      <c r="N48" s="9">
        <v>44287</v>
      </c>
    </row>
    <row r="49" spans="1:14" ht="15" customHeight="1" x14ac:dyDescent="0.25">
      <c r="A49" s="94" t="s">
        <v>11</v>
      </c>
      <c r="B49" s="4" t="s">
        <v>3</v>
      </c>
      <c r="C49" s="16">
        <v>90436.790000000008</v>
      </c>
      <c r="D49" s="16">
        <v>100000</v>
      </c>
      <c r="E49" s="16">
        <v>127807.06</v>
      </c>
      <c r="F49" s="16">
        <v>115441.19500000001</v>
      </c>
      <c r="G49" s="16">
        <v>114040.57</v>
      </c>
      <c r="H49" s="16">
        <v>135480.255</v>
      </c>
      <c r="I49" s="16">
        <v>126754.63499999999</v>
      </c>
      <c r="J49" s="16">
        <v>148779.57999999999</v>
      </c>
      <c r="K49" s="16">
        <v>168389.5</v>
      </c>
      <c r="L49" s="16">
        <v>119262</v>
      </c>
      <c r="M49" s="16">
        <v>116187.9</v>
      </c>
      <c r="N49" s="16">
        <v>140025.70000000001</v>
      </c>
    </row>
    <row r="50" spans="1:14" x14ac:dyDescent="0.25">
      <c r="A50" s="95"/>
      <c r="B50" s="4" t="s">
        <v>4</v>
      </c>
      <c r="C50" s="16">
        <v>84046.958478260887</v>
      </c>
      <c r="D50" s="16">
        <v>100629.742</v>
      </c>
      <c r="E50" s="16">
        <v>123808.1264444445</v>
      </c>
      <c r="F50" s="16">
        <v>116151.7059090909</v>
      </c>
      <c r="G50" s="16">
        <v>115063.1431818182</v>
      </c>
      <c r="H50" s="16">
        <v>137174.32613636361</v>
      </c>
      <c r="I50" s="16">
        <v>126186.7620454545</v>
      </c>
      <c r="J50" s="16">
        <v>149900.85090909089</v>
      </c>
      <c r="K50" s="16">
        <v>166112.8602631579</v>
      </c>
      <c r="L50" s="16">
        <v>119942.5878378378</v>
      </c>
      <c r="M50" s="16">
        <v>118500.12270270271</v>
      </c>
      <c r="N50" s="16">
        <v>138063.42314285721</v>
      </c>
    </row>
    <row r="51" spans="1:14" x14ac:dyDescent="0.25">
      <c r="A51" s="95"/>
      <c r="B51" s="4" t="s">
        <v>5</v>
      </c>
      <c r="C51" s="16">
        <v>19236.33328605624</v>
      </c>
      <c r="D51" s="16">
        <v>18852.644250435049</v>
      </c>
      <c r="E51" s="16">
        <v>16314.188731450509</v>
      </c>
      <c r="F51" s="16">
        <v>16586.392604570759</v>
      </c>
      <c r="G51" s="16">
        <v>10671.476675627609</v>
      </c>
      <c r="H51" s="16">
        <v>15161.809975093751</v>
      </c>
      <c r="I51" s="16">
        <v>10892.345994325789</v>
      </c>
      <c r="J51" s="16">
        <v>16100.726326271641</v>
      </c>
      <c r="K51" s="16">
        <v>18559.741435114342</v>
      </c>
      <c r="L51" s="16">
        <v>9585.3027945223803</v>
      </c>
      <c r="M51" s="16">
        <v>11657.30703079657</v>
      </c>
      <c r="N51" s="16">
        <v>13258.346995957319</v>
      </c>
    </row>
    <row r="52" spans="1:14" ht="15" customHeight="1" x14ac:dyDescent="0.25">
      <c r="A52" s="95"/>
      <c r="B52" s="4" t="s">
        <v>9</v>
      </c>
      <c r="C52" s="16">
        <v>39552.25</v>
      </c>
      <c r="D52" s="16">
        <v>60383</v>
      </c>
      <c r="E52" s="16">
        <v>57279</v>
      </c>
      <c r="F52" s="16">
        <v>63904.55</v>
      </c>
      <c r="G52" s="16">
        <v>94924.81</v>
      </c>
      <c r="H52" s="16">
        <v>100000</v>
      </c>
      <c r="I52" s="16">
        <v>100000</v>
      </c>
      <c r="J52" s="16">
        <v>100000</v>
      </c>
      <c r="K52" s="16">
        <v>100000</v>
      </c>
      <c r="L52" s="16">
        <v>100000</v>
      </c>
      <c r="M52" s="16">
        <v>97000</v>
      </c>
      <c r="N52" s="16">
        <v>100000</v>
      </c>
    </row>
    <row r="53" spans="1:14" x14ac:dyDescent="0.25">
      <c r="A53" s="95"/>
      <c r="B53" s="4" t="s">
        <v>10</v>
      </c>
      <c r="C53" s="16">
        <v>117896</v>
      </c>
      <c r="D53" s="16">
        <v>133880</v>
      </c>
      <c r="E53" s="16">
        <v>150639</v>
      </c>
      <c r="F53" s="16">
        <v>161913.88</v>
      </c>
      <c r="G53" s="16">
        <v>153811</v>
      </c>
      <c r="H53" s="16">
        <v>179562</v>
      </c>
      <c r="I53" s="16">
        <v>161187.19</v>
      </c>
      <c r="J53" s="16">
        <v>210227</v>
      </c>
      <c r="K53" s="16">
        <v>200983</v>
      </c>
      <c r="L53" s="16">
        <v>153315</v>
      </c>
      <c r="M53" s="16">
        <v>151888.56</v>
      </c>
      <c r="N53" s="16">
        <v>166054.04999999999</v>
      </c>
    </row>
    <row r="54" spans="1:14" ht="15" customHeight="1" x14ac:dyDescent="0.25">
      <c r="A54" s="86" t="s">
        <v>6</v>
      </c>
      <c r="B54" s="5" t="s">
        <v>3</v>
      </c>
      <c r="C54" s="17">
        <v>61029.97</v>
      </c>
      <c r="D54" s="17">
        <v>78596</v>
      </c>
      <c r="E54" s="17">
        <v>102816</v>
      </c>
      <c r="F54" s="17">
        <v>91300.95</v>
      </c>
      <c r="G54" s="17">
        <v>98838.82</v>
      </c>
      <c r="H54" s="17">
        <v>115975.47</v>
      </c>
      <c r="I54" s="17">
        <v>99899.13</v>
      </c>
      <c r="J54" s="17">
        <v>123307.92</v>
      </c>
      <c r="K54" s="17">
        <v>143995</v>
      </c>
      <c r="L54" s="17">
        <v>89451.1</v>
      </c>
      <c r="M54" s="17">
        <v>98480.665000000008</v>
      </c>
      <c r="N54" s="17">
        <v>125790.755</v>
      </c>
    </row>
    <row r="55" spans="1:14" x14ac:dyDescent="0.25">
      <c r="A55" s="86"/>
      <c r="B55" s="5" t="s">
        <v>4</v>
      </c>
      <c r="C55" s="17">
        <v>57570.705217391311</v>
      </c>
      <c r="D55" s="17">
        <v>74897.643777777776</v>
      </c>
      <c r="E55" s="17">
        <v>98833.661999999997</v>
      </c>
      <c r="F55" s="17">
        <v>91980.528636363655</v>
      </c>
      <c r="G55" s="17">
        <v>99042.384318181794</v>
      </c>
      <c r="H55" s="17">
        <v>118363.8575</v>
      </c>
      <c r="I55" s="17">
        <v>102485.9561363636</v>
      </c>
      <c r="J55" s="17">
        <v>126451.35</v>
      </c>
      <c r="K55" s="17">
        <v>142674.202972973</v>
      </c>
      <c r="L55" s="17">
        <v>90657.835555555546</v>
      </c>
      <c r="M55" s="17">
        <v>100496.03444444441</v>
      </c>
      <c r="N55" s="17">
        <v>122127.88</v>
      </c>
    </row>
    <row r="56" spans="1:14" x14ac:dyDescent="0.25">
      <c r="A56" s="86"/>
      <c r="B56" s="5" t="s">
        <v>5</v>
      </c>
      <c r="C56" s="17">
        <v>23726.779429302122</v>
      </c>
      <c r="D56" s="17">
        <v>19791.440481681639</v>
      </c>
      <c r="E56" s="17">
        <v>20192.688765143281</v>
      </c>
      <c r="F56" s="17">
        <v>16792.475130963459</v>
      </c>
      <c r="G56" s="17">
        <v>11768.452722265851</v>
      </c>
      <c r="H56" s="17">
        <v>16002.009869240639</v>
      </c>
      <c r="I56" s="17">
        <v>11300.58397886509</v>
      </c>
      <c r="J56" s="17">
        <v>21695.299636309279</v>
      </c>
      <c r="K56" s="17">
        <v>18178.965777638568</v>
      </c>
      <c r="L56" s="17">
        <v>9256.8709802680223</v>
      </c>
      <c r="M56" s="17">
        <v>11273.6733796065</v>
      </c>
      <c r="N56" s="17">
        <v>11929.035180426819</v>
      </c>
    </row>
    <row r="57" spans="1:14" ht="15" customHeight="1" x14ac:dyDescent="0.25">
      <c r="A57" s="86"/>
      <c r="B57" s="5" t="s">
        <v>9</v>
      </c>
      <c r="C57" s="17">
        <v>12443</v>
      </c>
      <c r="D57" s="17">
        <v>27453</v>
      </c>
      <c r="E57" s="17">
        <v>21521</v>
      </c>
      <c r="F57" s="17">
        <v>64243</v>
      </c>
      <c r="G57" s="17">
        <v>74823.08</v>
      </c>
      <c r="H57" s="17">
        <v>85000</v>
      </c>
      <c r="I57" s="17">
        <v>80825</v>
      </c>
      <c r="J57" s="17">
        <v>85000</v>
      </c>
      <c r="K57" s="17">
        <v>85000</v>
      </c>
      <c r="L57" s="17">
        <v>74146</v>
      </c>
      <c r="M57" s="17">
        <v>81986</v>
      </c>
      <c r="N57" s="17">
        <v>85000</v>
      </c>
    </row>
    <row r="58" spans="1:14" x14ac:dyDescent="0.25">
      <c r="A58" s="86"/>
      <c r="B58" s="5" t="s">
        <v>10</v>
      </c>
      <c r="C58" s="17">
        <v>98941.51</v>
      </c>
      <c r="D58" s="17">
        <v>125107</v>
      </c>
      <c r="E58" s="17">
        <v>129928</v>
      </c>
      <c r="F58" s="17">
        <v>139693.01</v>
      </c>
      <c r="G58" s="17">
        <v>136266</v>
      </c>
      <c r="H58" s="17">
        <v>157632.9</v>
      </c>
      <c r="I58" s="17">
        <v>132806.04</v>
      </c>
      <c r="J58" s="17">
        <v>206650</v>
      </c>
      <c r="K58" s="17">
        <v>180218</v>
      </c>
      <c r="L58" s="17">
        <v>128789</v>
      </c>
      <c r="M58" s="17">
        <v>129191</v>
      </c>
      <c r="N58" s="17">
        <v>135550</v>
      </c>
    </row>
    <row r="59" spans="1:14" ht="15" customHeight="1" x14ac:dyDescent="0.25">
      <c r="A59" s="95" t="s">
        <v>7</v>
      </c>
      <c r="B59" s="4" t="s">
        <v>3</v>
      </c>
      <c r="C59" s="16">
        <v>198170</v>
      </c>
      <c r="D59" s="16">
        <v>184084.5</v>
      </c>
      <c r="E59" s="16">
        <v>150724.125</v>
      </c>
      <c r="F59" s="16">
        <v>127290.8</v>
      </c>
      <c r="G59" s="16">
        <v>129227.8</v>
      </c>
      <c r="H59" s="16">
        <v>121895</v>
      </c>
      <c r="I59" s="16">
        <v>124902.95</v>
      </c>
      <c r="J59" s="16">
        <v>169415</v>
      </c>
      <c r="K59" s="16">
        <v>114457.75</v>
      </c>
      <c r="L59" s="16">
        <v>112042.3</v>
      </c>
      <c r="M59" s="16">
        <v>120950.1</v>
      </c>
      <c r="N59" s="16">
        <v>127914.6</v>
      </c>
    </row>
    <row r="60" spans="1:14" x14ac:dyDescent="0.25">
      <c r="A60" s="95"/>
      <c r="B60" s="4" t="s">
        <v>4</v>
      </c>
      <c r="C60" s="16">
        <v>189203.36266666671</v>
      </c>
      <c r="D60" s="16">
        <v>177396.80613636371</v>
      </c>
      <c r="E60" s="16">
        <v>151599.16454545449</v>
      </c>
      <c r="F60" s="16">
        <v>135480.81627906981</v>
      </c>
      <c r="G60" s="16">
        <v>135254.38162790699</v>
      </c>
      <c r="H60" s="16">
        <v>125005.118372093</v>
      </c>
      <c r="I60" s="16">
        <v>3904462.8716279059</v>
      </c>
      <c r="J60" s="16">
        <v>172970.14767441861</v>
      </c>
      <c r="K60" s="16">
        <v>116146.9133333333</v>
      </c>
      <c r="L60" s="16">
        <v>113548.6497142857</v>
      </c>
      <c r="M60" s="16">
        <v>121725.5502857143</v>
      </c>
      <c r="N60" s="16">
        <v>129006.45242424239</v>
      </c>
    </row>
    <row r="61" spans="1:14" x14ac:dyDescent="0.25">
      <c r="A61" s="95"/>
      <c r="B61" s="4" t="s">
        <v>5</v>
      </c>
      <c r="C61" s="16">
        <v>34644.627281936351</v>
      </c>
      <c r="D61" s="16">
        <v>31860.679865857928</v>
      </c>
      <c r="E61" s="16">
        <v>24125.28588719375</v>
      </c>
      <c r="F61" s="16">
        <v>26517.44365787493</v>
      </c>
      <c r="G61" s="16">
        <v>24496.461469031641</v>
      </c>
      <c r="H61" s="16">
        <v>17320.270186243099</v>
      </c>
      <c r="I61" s="16">
        <v>24755493.96314384</v>
      </c>
      <c r="J61" s="16">
        <v>29047.18272514252</v>
      </c>
      <c r="K61" s="16">
        <v>16562.487837124849</v>
      </c>
      <c r="L61" s="16">
        <v>16281.08937805371</v>
      </c>
      <c r="M61" s="16">
        <v>15855.464854201549</v>
      </c>
      <c r="N61" s="16">
        <v>17278.859004359929</v>
      </c>
    </row>
    <row r="62" spans="1:14" ht="15" customHeight="1" x14ac:dyDescent="0.25">
      <c r="A62" s="95"/>
      <c r="B62" s="4" t="s">
        <v>9</v>
      </c>
      <c r="C62" s="16">
        <v>109669.57</v>
      </c>
      <c r="D62" s="16">
        <v>107526.88</v>
      </c>
      <c r="E62" s="16">
        <v>118761</v>
      </c>
      <c r="F62" s="16">
        <v>86602.64</v>
      </c>
      <c r="G62" s="16">
        <v>93251.62</v>
      </c>
      <c r="H62" s="16">
        <v>108106</v>
      </c>
      <c r="I62" s="16">
        <v>91019.7</v>
      </c>
      <c r="J62" s="16">
        <v>129055</v>
      </c>
      <c r="K62" s="16">
        <v>84969</v>
      </c>
      <c r="L62" s="16">
        <v>88358</v>
      </c>
      <c r="M62" s="16">
        <v>90195</v>
      </c>
      <c r="N62" s="16">
        <v>106603</v>
      </c>
    </row>
    <row r="63" spans="1:14" x14ac:dyDescent="0.25">
      <c r="A63" s="95"/>
      <c r="B63" s="4" t="s">
        <v>10</v>
      </c>
      <c r="C63" s="16">
        <v>233561.1</v>
      </c>
      <c r="D63" s="16">
        <v>228944</v>
      </c>
      <c r="E63" s="16">
        <v>225388.59</v>
      </c>
      <c r="F63" s="16">
        <v>218434.32</v>
      </c>
      <c r="G63" s="16">
        <v>200898</v>
      </c>
      <c r="H63" s="16">
        <v>200000</v>
      </c>
      <c r="I63" s="16">
        <v>162461880</v>
      </c>
      <c r="J63" s="16">
        <v>255200</v>
      </c>
      <c r="K63" s="16">
        <v>200000</v>
      </c>
      <c r="L63" s="16">
        <v>200000</v>
      </c>
      <c r="M63" s="16">
        <v>200000</v>
      </c>
      <c r="N63" s="16">
        <v>200000</v>
      </c>
    </row>
    <row r="64" spans="1:14" ht="15" customHeight="1" x14ac:dyDescent="0.25">
      <c r="A64" s="86" t="s">
        <v>8</v>
      </c>
      <c r="B64" s="5" t="s">
        <v>3</v>
      </c>
      <c r="C64" s="17">
        <v>-139990</v>
      </c>
      <c r="D64" s="17">
        <v>-104742</v>
      </c>
      <c r="E64" s="17">
        <v>-48006.14</v>
      </c>
      <c r="F64" s="17">
        <v>-47494</v>
      </c>
      <c r="G64" s="17">
        <v>-31835.17</v>
      </c>
      <c r="H64" s="17">
        <v>-6946.5</v>
      </c>
      <c r="I64" s="17">
        <v>-25976.805</v>
      </c>
      <c r="J64" s="17">
        <v>-41347.94</v>
      </c>
      <c r="K64" s="17">
        <v>30150.1</v>
      </c>
      <c r="L64" s="17">
        <v>-21751.9</v>
      </c>
      <c r="M64" s="17">
        <v>-22287.84</v>
      </c>
      <c r="N64" s="17">
        <v>1296.2</v>
      </c>
    </row>
    <row r="65" spans="1:14" x14ac:dyDescent="0.25">
      <c r="A65" s="86"/>
      <c r="B65" s="5" t="s">
        <v>4</v>
      </c>
      <c r="C65" s="17">
        <v>-128458.93347826089</v>
      </c>
      <c r="D65" s="17">
        <v>-99430.159999999989</v>
      </c>
      <c r="E65" s="17">
        <v>-51939.812444444433</v>
      </c>
      <c r="F65" s="17">
        <v>-42387.563409090908</v>
      </c>
      <c r="G65" s="17">
        <v>-34107.348863636347</v>
      </c>
      <c r="H65" s="17">
        <v>-5787.7193181818193</v>
      </c>
      <c r="I65" s="17">
        <v>-25246.33136363636</v>
      </c>
      <c r="J65" s="17">
        <v>-42808.947500000002</v>
      </c>
      <c r="K65" s="17">
        <v>25938.410810810808</v>
      </c>
      <c r="L65" s="17">
        <v>-21661.723611111109</v>
      </c>
      <c r="M65" s="17">
        <v>-19483.274722222221</v>
      </c>
      <c r="N65" s="17">
        <v>-3057.3467647058819</v>
      </c>
    </row>
    <row r="66" spans="1:14" x14ac:dyDescent="0.25">
      <c r="A66" s="86"/>
      <c r="B66" s="5" t="s">
        <v>5</v>
      </c>
      <c r="C66" s="17">
        <v>57079.030620847989</v>
      </c>
      <c r="D66" s="17">
        <v>46714.6340066872</v>
      </c>
      <c r="E66" s="17">
        <v>39170.123886668123</v>
      </c>
      <c r="F66" s="17">
        <v>35567.273492425193</v>
      </c>
      <c r="G66" s="17">
        <v>30592.234026519782</v>
      </c>
      <c r="H66" s="17">
        <v>25678.762718483231</v>
      </c>
      <c r="I66" s="17">
        <v>23178.181986810061</v>
      </c>
      <c r="J66" s="17">
        <v>31087.258103542001</v>
      </c>
      <c r="K66" s="17">
        <v>28531.26609458758</v>
      </c>
      <c r="L66" s="17">
        <v>20003.821180684761</v>
      </c>
      <c r="M66" s="17">
        <v>21330.547069071959</v>
      </c>
      <c r="N66" s="17">
        <v>23286.968982204529</v>
      </c>
    </row>
    <row r="67" spans="1:14" x14ac:dyDescent="0.25">
      <c r="A67" s="86"/>
      <c r="B67" s="5" t="s">
        <v>9</v>
      </c>
      <c r="C67" s="17">
        <v>-220386.94</v>
      </c>
      <c r="D67" s="17">
        <v>-168727.13</v>
      </c>
      <c r="E67" s="17">
        <v>-152350.72</v>
      </c>
      <c r="F67" s="17">
        <v>-145885.57999999999</v>
      </c>
      <c r="G67" s="17">
        <v>-107419</v>
      </c>
      <c r="H67" s="17">
        <v>-100000</v>
      </c>
      <c r="I67" s="17">
        <v>-100000</v>
      </c>
      <c r="J67" s="17">
        <v>-115326</v>
      </c>
      <c r="K67" s="17">
        <v>-100000</v>
      </c>
      <c r="L67" s="17">
        <v>-100000</v>
      </c>
      <c r="M67" s="17">
        <v>-100000</v>
      </c>
      <c r="N67" s="17">
        <v>-100000</v>
      </c>
    </row>
    <row r="68" spans="1:14" ht="15.75" thickBot="1" x14ac:dyDescent="0.3">
      <c r="A68" s="87"/>
      <c r="B68" s="6" t="s">
        <v>10</v>
      </c>
      <c r="C68" s="18">
        <v>50520</v>
      </c>
      <c r="D68" s="18">
        <v>50768</v>
      </c>
      <c r="E68" s="18">
        <v>51362</v>
      </c>
      <c r="F68" s="18">
        <v>57051</v>
      </c>
      <c r="G68" s="18">
        <v>70564</v>
      </c>
      <c r="H68" s="18">
        <v>51639</v>
      </c>
      <c r="I68" s="18">
        <v>57384</v>
      </c>
      <c r="J68" s="18">
        <v>71793</v>
      </c>
      <c r="K68" s="18">
        <v>70180</v>
      </c>
      <c r="L68" s="18">
        <v>53801</v>
      </c>
      <c r="M68" s="18">
        <v>53848</v>
      </c>
      <c r="N68" s="18">
        <v>54193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N63"/>
  <sheetViews>
    <sheetView showGridLines="0" topLeftCell="A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42339</v>
      </c>
      <c r="C10" s="3"/>
    </row>
    <row r="11" spans="1:6" ht="15.75" x14ac:dyDescent="0.25">
      <c r="A11" s="1" t="s">
        <v>0</v>
      </c>
      <c r="B11" s="2">
        <f>B10</f>
        <v>42339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2015</v>
      </c>
      <c r="D14" s="8">
        <v>2016</v>
      </c>
      <c r="E14" s="8">
        <v>2017</v>
      </c>
      <c r="F14" s="8">
        <v>2018</v>
      </c>
    </row>
    <row r="15" spans="1:6" ht="15" customHeight="1" x14ac:dyDescent="0.25">
      <c r="A15" s="94" t="s">
        <v>11</v>
      </c>
      <c r="B15" s="10" t="s">
        <v>3</v>
      </c>
      <c r="C15" s="11">
        <v>1230598.71</v>
      </c>
      <c r="D15" s="11">
        <v>1301733.48</v>
      </c>
      <c r="E15" s="11">
        <v>1422132.5</v>
      </c>
      <c r="F15" s="11">
        <v>1519652.81</v>
      </c>
    </row>
    <row r="16" spans="1:6" x14ac:dyDescent="0.25">
      <c r="A16" s="95"/>
      <c r="B16" s="12" t="s">
        <v>4</v>
      </c>
      <c r="C16" s="13">
        <v>1238993.05</v>
      </c>
      <c r="D16" s="13">
        <v>1292748.74</v>
      </c>
      <c r="E16" s="13">
        <v>1405773.79</v>
      </c>
      <c r="F16" s="13">
        <v>1507862.94</v>
      </c>
    </row>
    <row r="17" spans="1:6" x14ac:dyDescent="0.25">
      <c r="A17" s="95"/>
      <c r="B17" s="12" t="s">
        <v>5</v>
      </c>
      <c r="C17" s="13">
        <v>19044.939999999999</v>
      </c>
      <c r="D17" s="13">
        <v>50905.47</v>
      </c>
      <c r="E17" s="13">
        <v>71849.11</v>
      </c>
      <c r="F17" s="13">
        <v>108384.92</v>
      </c>
    </row>
    <row r="18" spans="1:6" x14ac:dyDescent="0.25">
      <c r="A18" s="95"/>
      <c r="B18" s="12" t="s">
        <v>9</v>
      </c>
      <c r="C18" s="13">
        <v>1209225</v>
      </c>
      <c r="D18" s="13">
        <v>1168105</v>
      </c>
      <c r="E18" s="13">
        <v>1222351.79</v>
      </c>
      <c r="F18" s="13">
        <v>1234575.31</v>
      </c>
    </row>
    <row r="19" spans="1:6" x14ac:dyDescent="0.25">
      <c r="A19" s="95"/>
      <c r="B19" s="12" t="s">
        <v>10</v>
      </c>
      <c r="C19" s="13">
        <v>1281006.25</v>
      </c>
      <c r="D19" s="13">
        <v>1383250.9</v>
      </c>
      <c r="E19" s="13">
        <v>1494519.57</v>
      </c>
      <c r="F19" s="13">
        <v>1659909.5</v>
      </c>
    </row>
    <row r="20" spans="1:6" ht="15" customHeight="1" x14ac:dyDescent="0.25">
      <c r="A20" s="86" t="s">
        <v>6</v>
      </c>
      <c r="B20" s="5" t="s">
        <v>3</v>
      </c>
      <c r="C20" s="14">
        <v>1037900</v>
      </c>
      <c r="D20" s="14">
        <v>1120755.3999999999</v>
      </c>
      <c r="E20" s="14">
        <v>1225314</v>
      </c>
      <c r="F20" s="14">
        <v>1332168.99</v>
      </c>
    </row>
    <row r="21" spans="1:6" x14ac:dyDescent="0.25">
      <c r="A21" s="86"/>
      <c r="B21" s="5" t="s">
        <v>4</v>
      </c>
      <c r="C21" s="14">
        <v>1041671.94</v>
      </c>
      <c r="D21" s="14">
        <v>1114195.23</v>
      </c>
      <c r="E21" s="14">
        <v>1215381.99</v>
      </c>
      <c r="F21" s="14">
        <v>1311711.98</v>
      </c>
    </row>
    <row r="22" spans="1:6" x14ac:dyDescent="0.25">
      <c r="A22" s="86"/>
      <c r="B22" s="5" t="s">
        <v>5</v>
      </c>
      <c r="C22" s="14">
        <v>10715.05</v>
      </c>
      <c r="D22" s="14">
        <v>56733.03</v>
      </c>
      <c r="E22" s="14">
        <v>71418.039999999994</v>
      </c>
      <c r="F22" s="14">
        <v>100526.02</v>
      </c>
    </row>
    <row r="23" spans="1:6" x14ac:dyDescent="0.25">
      <c r="A23" s="86"/>
      <c r="B23" s="5" t="s">
        <v>9</v>
      </c>
      <c r="C23" s="14">
        <v>1020163.48</v>
      </c>
      <c r="D23" s="14">
        <v>983548</v>
      </c>
      <c r="E23" s="14">
        <v>1024224.68</v>
      </c>
      <c r="F23" s="14">
        <v>1042392.01</v>
      </c>
    </row>
    <row r="24" spans="1:6" x14ac:dyDescent="0.25">
      <c r="A24" s="86"/>
      <c r="B24" s="5" t="s">
        <v>10</v>
      </c>
      <c r="C24" s="14">
        <v>1059174.04</v>
      </c>
      <c r="D24" s="14">
        <v>1225292.3600000001</v>
      </c>
      <c r="E24" s="14">
        <v>1320019.53</v>
      </c>
      <c r="F24" s="14">
        <v>1429719.76</v>
      </c>
    </row>
    <row r="25" spans="1:6" ht="15" customHeight="1" x14ac:dyDescent="0.25">
      <c r="A25" s="95" t="s">
        <v>7</v>
      </c>
      <c r="B25" s="4" t="s">
        <v>3</v>
      </c>
      <c r="C25" s="12">
        <v>1107710.5</v>
      </c>
      <c r="D25" s="12">
        <v>1174546.28</v>
      </c>
      <c r="E25" s="12">
        <v>1234603.1299999999</v>
      </c>
      <c r="F25" s="12">
        <v>1318166.27</v>
      </c>
    </row>
    <row r="26" spans="1:6" x14ac:dyDescent="0.25">
      <c r="A26" s="95"/>
      <c r="B26" s="4" t="s">
        <v>4</v>
      </c>
      <c r="C26" s="12">
        <v>1116476.78</v>
      </c>
      <c r="D26" s="12">
        <v>1175190.79</v>
      </c>
      <c r="E26" s="12">
        <v>1225810.8899999999</v>
      </c>
      <c r="F26" s="12">
        <v>1292713.77</v>
      </c>
    </row>
    <row r="27" spans="1:6" x14ac:dyDescent="0.25">
      <c r="A27" s="95"/>
      <c r="B27" s="4" t="s">
        <v>5</v>
      </c>
      <c r="C27" s="12">
        <v>24457.919999999998</v>
      </c>
      <c r="D27" s="12">
        <v>50940.94</v>
      </c>
      <c r="E27" s="12">
        <v>71967.88</v>
      </c>
      <c r="F27" s="12">
        <v>105527.24</v>
      </c>
    </row>
    <row r="28" spans="1:6" x14ac:dyDescent="0.25">
      <c r="A28" s="95"/>
      <c r="B28" s="4" t="s">
        <v>9</v>
      </c>
      <c r="C28" s="12">
        <v>1087548.31</v>
      </c>
      <c r="D28" s="12">
        <v>1072289.28</v>
      </c>
      <c r="E28" s="12">
        <v>1068000.1200000001</v>
      </c>
      <c r="F28" s="12">
        <v>1070136.1200000001</v>
      </c>
    </row>
    <row r="29" spans="1:6" x14ac:dyDescent="0.25">
      <c r="A29" s="95"/>
      <c r="B29" s="4" t="s">
        <v>10</v>
      </c>
      <c r="C29" s="12">
        <v>1176497.8999999999</v>
      </c>
      <c r="D29" s="12">
        <v>1294630</v>
      </c>
      <c r="E29" s="12">
        <v>1360497.05</v>
      </c>
      <c r="F29" s="12">
        <v>1470663.3</v>
      </c>
    </row>
    <row r="30" spans="1:6" ht="15" customHeight="1" x14ac:dyDescent="0.25">
      <c r="A30" s="96" t="s">
        <v>8</v>
      </c>
      <c r="B30" s="5" t="s">
        <v>3</v>
      </c>
      <c r="C30" s="14">
        <v>-72857.84</v>
      </c>
      <c r="D30" s="14">
        <v>-53078.57</v>
      </c>
      <c r="E30" s="14">
        <v>-1196.21</v>
      </c>
      <c r="F30" s="14">
        <v>23924.67</v>
      </c>
    </row>
    <row r="31" spans="1:6" x14ac:dyDescent="0.25">
      <c r="A31" s="96"/>
      <c r="B31" s="5" t="s">
        <v>4</v>
      </c>
      <c r="C31" s="14">
        <v>-74636.800000000003</v>
      </c>
      <c r="D31" s="14">
        <v>-55649.5</v>
      </c>
      <c r="E31" s="14">
        <v>-5459.57</v>
      </c>
      <c r="F31" s="14">
        <v>24417.759999999998</v>
      </c>
    </row>
    <row r="32" spans="1:6" x14ac:dyDescent="0.25">
      <c r="A32" s="96"/>
      <c r="B32" s="5" t="s">
        <v>5</v>
      </c>
      <c r="C32" s="14">
        <v>29335.53</v>
      </c>
      <c r="D32" s="14">
        <v>32536.41</v>
      </c>
      <c r="E32" s="14">
        <v>43854.879999999997</v>
      </c>
      <c r="F32" s="14">
        <v>62273.58</v>
      </c>
    </row>
    <row r="33" spans="1:14" ht="15" customHeight="1" x14ac:dyDescent="0.25">
      <c r="A33" s="96"/>
      <c r="B33" s="5" t="s">
        <v>9</v>
      </c>
      <c r="C33" s="14">
        <v>-119924.2</v>
      </c>
      <c r="D33" s="14">
        <v>-133762</v>
      </c>
      <c r="E33" s="14">
        <v>-74600</v>
      </c>
      <c r="F33" s="14">
        <v>-91600</v>
      </c>
    </row>
    <row r="34" spans="1:14" x14ac:dyDescent="0.25">
      <c r="A34" s="96"/>
      <c r="B34" s="5" t="s">
        <v>10</v>
      </c>
      <c r="C34" s="14">
        <v>-51</v>
      </c>
      <c r="D34" s="14">
        <v>15000</v>
      </c>
      <c r="E34" s="14">
        <v>65000</v>
      </c>
      <c r="F34" s="14">
        <v>111220</v>
      </c>
    </row>
    <row r="35" spans="1:14" ht="15" customHeight="1" x14ac:dyDescent="0.25">
      <c r="A35" s="97" t="s">
        <v>20</v>
      </c>
      <c r="B35" s="4" t="s">
        <v>3</v>
      </c>
      <c r="C35" s="12">
        <v>67.55</v>
      </c>
      <c r="D35" s="12">
        <v>74</v>
      </c>
      <c r="E35" s="12">
        <v>77</v>
      </c>
      <c r="F35" s="12">
        <v>78.27</v>
      </c>
    </row>
    <row r="36" spans="1:14" x14ac:dyDescent="0.25">
      <c r="A36" s="97"/>
      <c r="B36" s="4" t="s">
        <v>4</v>
      </c>
      <c r="C36" s="12">
        <v>67.58</v>
      </c>
      <c r="D36" s="12">
        <v>73.66</v>
      </c>
      <c r="E36" s="12">
        <v>69.06</v>
      </c>
      <c r="F36" s="12">
        <v>70.06</v>
      </c>
    </row>
    <row r="37" spans="1:14" x14ac:dyDescent="0.25">
      <c r="A37" s="97"/>
      <c r="B37" s="4" t="s">
        <v>5</v>
      </c>
      <c r="C37" s="12">
        <v>1.08</v>
      </c>
      <c r="D37" s="12">
        <v>2.3199999999999998</v>
      </c>
      <c r="E37" s="12">
        <v>23.22</v>
      </c>
      <c r="F37" s="12">
        <v>24.5</v>
      </c>
    </row>
    <row r="38" spans="1:14" x14ac:dyDescent="0.25">
      <c r="A38" s="97"/>
      <c r="B38" s="4" t="s">
        <v>9</v>
      </c>
      <c r="C38" s="12">
        <v>65.7</v>
      </c>
      <c r="D38" s="12">
        <v>67.150000000000006</v>
      </c>
      <c r="E38" s="12">
        <v>0</v>
      </c>
      <c r="F38" s="12">
        <v>0</v>
      </c>
    </row>
    <row r="39" spans="1:14" ht="15.75" thickBot="1" x14ac:dyDescent="0.3">
      <c r="A39" s="98"/>
      <c r="B39" s="7" t="s">
        <v>10</v>
      </c>
      <c r="C39" s="15">
        <v>69.7</v>
      </c>
      <c r="D39" s="15">
        <v>77.05</v>
      </c>
      <c r="E39" s="15">
        <v>81.48</v>
      </c>
      <c r="F39" s="15">
        <v>85.43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42339</v>
      </c>
      <c r="D43" s="9">
        <v>42370</v>
      </c>
      <c r="E43" s="9">
        <v>42401</v>
      </c>
      <c r="F43" s="9">
        <v>42430</v>
      </c>
      <c r="G43" s="9">
        <v>42461</v>
      </c>
      <c r="H43" s="9">
        <v>42491</v>
      </c>
      <c r="I43" s="9">
        <v>42522</v>
      </c>
      <c r="J43" s="9">
        <v>42552</v>
      </c>
      <c r="K43" s="9">
        <v>42583</v>
      </c>
      <c r="L43" s="9">
        <v>42614</v>
      </c>
      <c r="M43" s="9">
        <v>42644</v>
      </c>
      <c r="N43" s="9">
        <v>42675</v>
      </c>
    </row>
    <row r="44" spans="1:14" ht="15" customHeight="1" x14ac:dyDescent="0.25">
      <c r="A44" s="94" t="s">
        <v>11</v>
      </c>
      <c r="B44" s="4" t="s">
        <v>3</v>
      </c>
      <c r="C44" s="16">
        <v>118656.99</v>
      </c>
      <c r="D44" s="16">
        <v>127874.47</v>
      </c>
      <c r="E44" s="16">
        <v>93552.39</v>
      </c>
      <c r="F44" s="16">
        <v>98364.25</v>
      </c>
      <c r="G44" s="16">
        <v>115658.24000000001</v>
      </c>
      <c r="H44" s="16">
        <v>99295.77</v>
      </c>
      <c r="I44" s="16">
        <v>102341.4</v>
      </c>
      <c r="J44" s="16">
        <v>110174.03</v>
      </c>
      <c r="K44" s="16">
        <v>101921.59</v>
      </c>
      <c r="L44" s="16">
        <v>100573.05</v>
      </c>
      <c r="M44" s="16">
        <v>110391.33</v>
      </c>
      <c r="N44" s="16">
        <v>109191.4</v>
      </c>
    </row>
    <row r="45" spans="1:14" x14ac:dyDescent="0.25">
      <c r="A45" s="95"/>
      <c r="B45" s="4" t="s">
        <v>4</v>
      </c>
      <c r="C45" s="16">
        <v>119321.64</v>
      </c>
      <c r="D45" s="16">
        <v>127724.15</v>
      </c>
      <c r="E45" s="16">
        <v>97604.3</v>
      </c>
      <c r="F45" s="16">
        <v>99064.09</v>
      </c>
      <c r="G45" s="16">
        <v>113412.79</v>
      </c>
      <c r="H45" s="16">
        <v>100006.91</v>
      </c>
      <c r="I45" s="16">
        <v>101698.68</v>
      </c>
      <c r="J45" s="16">
        <v>108733.78</v>
      </c>
      <c r="K45" s="16">
        <v>101675.08</v>
      </c>
      <c r="L45" s="16">
        <v>101412.54</v>
      </c>
      <c r="M45" s="16">
        <v>110470.44</v>
      </c>
      <c r="N45" s="16">
        <v>110131.34</v>
      </c>
    </row>
    <row r="46" spans="1:14" x14ac:dyDescent="0.25">
      <c r="A46" s="95"/>
      <c r="B46" s="4" t="s">
        <v>5</v>
      </c>
      <c r="C46" s="16">
        <v>10216.94</v>
      </c>
      <c r="D46" s="16">
        <v>10062.51</v>
      </c>
      <c r="E46" s="16">
        <v>14196.21</v>
      </c>
      <c r="F46" s="16">
        <v>7172.82</v>
      </c>
      <c r="G46" s="16">
        <v>7710.53</v>
      </c>
      <c r="H46" s="16">
        <v>6905.39</v>
      </c>
      <c r="I46" s="16">
        <v>4592.75</v>
      </c>
      <c r="J46" s="16">
        <v>4312.59</v>
      </c>
      <c r="K46" s="16">
        <v>4765.46</v>
      </c>
      <c r="L46" s="16">
        <v>5845.22</v>
      </c>
      <c r="M46" s="16">
        <v>6132.16</v>
      </c>
      <c r="N46" s="16">
        <v>3955.33</v>
      </c>
    </row>
    <row r="47" spans="1:14" ht="15" customHeight="1" x14ac:dyDescent="0.25">
      <c r="A47" s="95"/>
      <c r="B47" s="4" t="s">
        <v>9</v>
      </c>
      <c r="C47" s="16">
        <v>99500</v>
      </c>
      <c r="D47" s="16">
        <v>106405.9</v>
      </c>
      <c r="E47" s="16">
        <v>78780.95</v>
      </c>
      <c r="F47" s="16">
        <v>90734.82</v>
      </c>
      <c r="G47" s="16">
        <v>95769.09</v>
      </c>
      <c r="H47" s="16">
        <v>88592.1</v>
      </c>
      <c r="I47" s="16">
        <v>89562.7</v>
      </c>
      <c r="J47" s="16">
        <v>99868.81</v>
      </c>
      <c r="K47" s="16">
        <v>92184.68</v>
      </c>
      <c r="L47" s="16">
        <v>90133.74</v>
      </c>
      <c r="M47" s="16">
        <v>99263.83</v>
      </c>
      <c r="N47" s="16">
        <v>103867.64</v>
      </c>
    </row>
    <row r="48" spans="1:14" x14ac:dyDescent="0.25">
      <c r="A48" s="95"/>
      <c r="B48" s="4" t="s">
        <v>10</v>
      </c>
      <c r="C48" s="16">
        <v>147815.9</v>
      </c>
      <c r="D48" s="16">
        <v>149882.26</v>
      </c>
      <c r="E48" s="16">
        <v>134763.66</v>
      </c>
      <c r="F48" s="16">
        <v>122085.7</v>
      </c>
      <c r="G48" s="16">
        <v>124220.67</v>
      </c>
      <c r="H48" s="16">
        <v>115628.3</v>
      </c>
      <c r="I48" s="16">
        <v>108983.3</v>
      </c>
      <c r="J48" s="16">
        <v>114551.51</v>
      </c>
      <c r="K48" s="16">
        <v>109968.4</v>
      </c>
      <c r="L48" s="16">
        <v>115490.39</v>
      </c>
      <c r="M48" s="16">
        <v>121928.53</v>
      </c>
      <c r="N48" s="16">
        <v>116915.45</v>
      </c>
    </row>
    <row r="49" spans="1:14" ht="15" customHeight="1" x14ac:dyDescent="0.25">
      <c r="A49" s="86" t="s">
        <v>6</v>
      </c>
      <c r="B49" s="5" t="s">
        <v>3</v>
      </c>
      <c r="C49" s="17">
        <v>99756.55</v>
      </c>
      <c r="D49" s="17">
        <v>107706.16</v>
      </c>
      <c r="E49" s="17">
        <v>75258</v>
      </c>
      <c r="F49" s="17">
        <v>86600</v>
      </c>
      <c r="G49" s="17">
        <v>101690.12</v>
      </c>
      <c r="H49" s="17">
        <v>84188.86</v>
      </c>
      <c r="I49" s="17">
        <v>87480.65</v>
      </c>
      <c r="J49" s="17">
        <v>94404.58</v>
      </c>
      <c r="K49" s="17">
        <v>87687.1</v>
      </c>
      <c r="L49" s="17">
        <v>88974.7</v>
      </c>
      <c r="M49" s="17">
        <v>96056.62</v>
      </c>
      <c r="N49" s="17">
        <v>95983.08</v>
      </c>
    </row>
    <row r="50" spans="1:14" x14ac:dyDescent="0.25">
      <c r="A50" s="86"/>
      <c r="B50" s="5" t="s">
        <v>4</v>
      </c>
      <c r="C50" s="17">
        <v>99164.37</v>
      </c>
      <c r="D50" s="17">
        <v>106959.85</v>
      </c>
      <c r="E50" s="17">
        <v>79943.100000000006</v>
      </c>
      <c r="F50" s="17">
        <v>86541.39</v>
      </c>
      <c r="G50" s="17">
        <v>98776.26</v>
      </c>
      <c r="H50" s="17">
        <v>83740.070000000007</v>
      </c>
      <c r="I50" s="17">
        <v>87152.62</v>
      </c>
      <c r="J50" s="17">
        <v>94220.18</v>
      </c>
      <c r="K50" s="17">
        <v>87596.47</v>
      </c>
      <c r="L50" s="17">
        <v>89483.57</v>
      </c>
      <c r="M50" s="17">
        <v>96643.58</v>
      </c>
      <c r="N50" s="17">
        <v>96190.54</v>
      </c>
    </row>
    <row r="51" spans="1:14" x14ac:dyDescent="0.25">
      <c r="A51" s="86"/>
      <c r="B51" s="5" t="s">
        <v>5</v>
      </c>
      <c r="C51" s="17">
        <v>10226.790000000001</v>
      </c>
      <c r="D51" s="17">
        <v>13235.3</v>
      </c>
      <c r="E51" s="17">
        <v>13019.46</v>
      </c>
      <c r="F51" s="17">
        <v>8449.1200000000008</v>
      </c>
      <c r="G51" s="17">
        <v>9237.6200000000008</v>
      </c>
      <c r="H51" s="17">
        <v>7590.11</v>
      </c>
      <c r="I51" s="17">
        <v>5905.79</v>
      </c>
      <c r="J51" s="17">
        <v>7050.54</v>
      </c>
      <c r="K51" s="17">
        <v>4700.07</v>
      </c>
      <c r="L51" s="17">
        <v>6907.76</v>
      </c>
      <c r="M51" s="17">
        <v>6832.41</v>
      </c>
      <c r="N51" s="17">
        <v>7849.06</v>
      </c>
    </row>
    <row r="52" spans="1:14" ht="15" customHeight="1" x14ac:dyDescent="0.25">
      <c r="A52" s="86"/>
      <c r="B52" s="5" t="s">
        <v>9</v>
      </c>
      <c r="C52" s="17">
        <v>70098</v>
      </c>
      <c r="D52" s="17">
        <v>72754.5</v>
      </c>
      <c r="E52" s="17">
        <v>67890</v>
      </c>
      <c r="F52" s="17">
        <v>67819.08</v>
      </c>
      <c r="G52" s="17">
        <v>80578.929999999993</v>
      </c>
      <c r="H52" s="17">
        <v>65980</v>
      </c>
      <c r="I52" s="17">
        <v>76146.05</v>
      </c>
      <c r="J52" s="17">
        <v>82496</v>
      </c>
      <c r="K52" s="17">
        <v>79200</v>
      </c>
      <c r="L52" s="17">
        <v>75800</v>
      </c>
      <c r="M52" s="17">
        <v>83964.65</v>
      </c>
      <c r="N52" s="17">
        <v>87460.2</v>
      </c>
    </row>
    <row r="53" spans="1:14" x14ac:dyDescent="0.25">
      <c r="A53" s="86"/>
      <c r="B53" s="5" t="s">
        <v>10</v>
      </c>
      <c r="C53" s="17">
        <v>120406.91</v>
      </c>
      <c r="D53" s="17">
        <v>127538.12</v>
      </c>
      <c r="E53" s="17">
        <v>112567.14</v>
      </c>
      <c r="F53" s="17">
        <v>106419.93</v>
      </c>
      <c r="G53" s="17">
        <v>111498</v>
      </c>
      <c r="H53" s="17">
        <v>101050.57</v>
      </c>
      <c r="I53" s="17">
        <v>97425.45</v>
      </c>
      <c r="J53" s="17">
        <v>109250.75</v>
      </c>
      <c r="K53" s="17">
        <v>94841.95</v>
      </c>
      <c r="L53" s="17">
        <v>104569.77</v>
      </c>
      <c r="M53" s="17">
        <v>107491</v>
      </c>
      <c r="N53" s="17">
        <v>112576.8</v>
      </c>
    </row>
    <row r="54" spans="1:14" ht="15" customHeight="1" x14ac:dyDescent="0.25">
      <c r="A54" s="95" t="s">
        <v>7</v>
      </c>
      <c r="B54" s="4" t="s">
        <v>3</v>
      </c>
      <c r="C54" s="16">
        <v>111806.8</v>
      </c>
      <c r="D54" s="16">
        <v>98770.77</v>
      </c>
      <c r="E54" s="16">
        <v>82400.5</v>
      </c>
      <c r="F54" s="16">
        <v>87134.399999999994</v>
      </c>
      <c r="G54" s="16">
        <v>94843.93</v>
      </c>
      <c r="H54" s="16">
        <v>90484.24</v>
      </c>
      <c r="I54" s="16">
        <v>94163.54</v>
      </c>
      <c r="J54" s="16">
        <v>103398.2</v>
      </c>
      <c r="K54" s="16">
        <v>96135.51</v>
      </c>
      <c r="L54" s="16">
        <v>98370.94</v>
      </c>
      <c r="M54" s="16">
        <v>103075.09</v>
      </c>
      <c r="N54" s="16">
        <v>104153.93</v>
      </c>
    </row>
    <row r="55" spans="1:14" x14ac:dyDescent="0.25">
      <c r="A55" s="95"/>
      <c r="B55" s="4" t="s">
        <v>4</v>
      </c>
      <c r="C55" s="16">
        <v>121891</v>
      </c>
      <c r="D55" s="16">
        <v>99951.25</v>
      </c>
      <c r="E55" s="16">
        <v>84120.48</v>
      </c>
      <c r="F55" s="16">
        <v>87401.64</v>
      </c>
      <c r="G55" s="16">
        <v>94013.38</v>
      </c>
      <c r="H55" s="16">
        <v>91516.36</v>
      </c>
      <c r="I55" s="16">
        <v>94313.68</v>
      </c>
      <c r="J55" s="16">
        <v>103286.66</v>
      </c>
      <c r="K55" s="16">
        <v>95937.87</v>
      </c>
      <c r="L55" s="16">
        <v>100798.28</v>
      </c>
      <c r="M55" s="16">
        <v>103664.89</v>
      </c>
      <c r="N55" s="16">
        <v>106765.83</v>
      </c>
    </row>
    <row r="56" spans="1:14" x14ac:dyDescent="0.25">
      <c r="A56" s="95"/>
      <c r="B56" s="4" t="s">
        <v>5</v>
      </c>
      <c r="C56" s="16">
        <v>28129.18</v>
      </c>
      <c r="D56" s="16">
        <v>7005.44</v>
      </c>
      <c r="E56" s="16">
        <v>4959.87</v>
      </c>
      <c r="F56" s="16">
        <v>4672.63</v>
      </c>
      <c r="G56" s="16">
        <v>3262.2</v>
      </c>
      <c r="H56" s="16">
        <v>3739.2</v>
      </c>
      <c r="I56" s="16">
        <v>4388.1899999999996</v>
      </c>
      <c r="J56" s="16">
        <v>5973.89</v>
      </c>
      <c r="K56" s="16">
        <v>7591.99</v>
      </c>
      <c r="L56" s="16">
        <v>7960.38</v>
      </c>
      <c r="M56" s="16">
        <v>5335.57</v>
      </c>
      <c r="N56" s="16">
        <v>8079.67</v>
      </c>
    </row>
    <row r="57" spans="1:14" ht="15" customHeight="1" x14ac:dyDescent="0.25">
      <c r="A57" s="95"/>
      <c r="B57" s="4" t="s">
        <v>9</v>
      </c>
      <c r="C57" s="16">
        <v>77515</v>
      </c>
      <c r="D57" s="16">
        <v>81111</v>
      </c>
      <c r="E57" s="16">
        <v>79182.17</v>
      </c>
      <c r="F57" s="16">
        <v>78320.45</v>
      </c>
      <c r="G57" s="16">
        <v>86863.039999999994</v>
      </c>
      <c r="H57" s="16">
        <v>85320.52</v>
      </c>
      <c r="I57" s="16">
        <v>83961</v>
      </c>
      <c r="J57" s="16">
        <v>89428</v>
      </c>
      <c r="K57" s="16">
        <v>83200</v>
      </c>
      <c r="L57" s="16">
        <v>88319.08</v>
      </c>
      <c r="M57" s="16">
        <v>97093.59</v>
      </c>
      <c r="N57" s="16">
        <v>96579.29</v>
      </c>
    </row>
    <row r="58" spans="1:14" x14ac:dyDescent="0.25">
      <c r="A58" s="95"/>
      <c r="B58" s="4" t="s">
        <v>10</v>
      </c>
      <c r="C58" s="16">
        <v>198720.95</v>
      </c>
      <c r="D58" s="16">
        <v>116206.66</v>
      </c>
      <c r="E58" s="16">
        <v>97532.21</v>
      </c>
      <c r="F58" s="16">
        <v>101326</v>
      </c>
      <c r="G58" s="16">
        <v>99246.7</v>
      </c>
      <c r="H58" s="16">
        <v>99013</v>
      </c>
      <c r="I58" s="16">
        <v>103778</v>
      </c>
      <c r="J58" s="16">
        <v>117104</v>
      </c>
      <c r="K58" s="16">
        <v>110858</v>
      </c>
      <c r="L58" s="16">
        <v>116414.73</v>
      </c>
      <c r="M58" s="16">
        <v>115594.03</v>
      </c>
      <c r="N58" s="16">
        <v>129543.99</v>
      </c>
    </row>
    <row r="59" spans="1:14" ht="15" customHeight="1" x14ac:dyDescent="0.25">
      <c r="A59" s="86" t="s">
        <v>8</v>
      </c>
      <c r="B59" s="5" t="s">
        <v>3</v>
      </c>
      <c r="C59" s="17">
        <v>-12677</v>
      </c>
      <c r="D59" s="17">
        <v>9499.0400000000009</v>
      </c>
      <c r="E59" s="17">
        <v>-7094.23</v>
      </c>
      <c r="F59" s="17">
        <v>-600</v>
      </c>
      <c r="G59" s="17">
        <v>5883.28</v>
      </c>
      <c r="H59" s="17">
        <v>-7231.89</v>
      </c>
      <c r="I59" s="17">
        <v>-6371.78</v>
      </c>
      <c r="J59" s="17">
        <v>-7073.08</v>
      </c>
      <c r="K59" s="17">
        <v>-7991.98</v>
      </c>
      <c r="L59" s="17">
        <v>-11795.92</v>
      </c>
      <c r="M59" s="17">
        <v>-8738.08</v>
      </c>
      <c r="N59" s="17">
        <v>-13027.29</v>
      </c>
    </row>
    <row r="60" spans="1:14" x14ac:dyDescent="0.25">
      <c r="A60" s="86"/>
      <c r="B60" s="5" t="s">
        <v>4</v>
      </c>
      <c r="C60" s="17">
        <v>-22244.66</v>
      </c>
      <c r="D60" s="17">
        <v>6832.95</v>
      </c>
      <c r="E60" s="17">
        <v>-4194.33</v>
      </c>
      <c r="F60" s="17">
        <v>-468.4</v>
      </c>
      <c r="G60" s="17">
        <v>4541.9399999999996</v>
      </c>
      <c r="H60" s="17">
        <v>-7086.47</v>
      </c>
      <c r="I60" s="17">
        <v>-6192.83</v>
      </c>
      <c r="J60" s="17">
        <v>-8398.98</v>
      </c>
      <c r="K60" s="17">
        <v>-7407.78</v>
      </c>
      <c r="L60" s="17">
        <v>-9909.15</v>
      </c>
      <c r="M60" s="17">
        <v>-6271.32</v>
      </c>
      <c r="N60" s="17">
        <v>-8461.44</v>
      </c>
    </row>
    <row r="61" spans="1:14" x14ac:dyDescent="0.25">
      <c r="A61" s="86"/>
      <c r="B61" s="5" t="s">
        <v>5</v>
      </c>
      <c r="C61" s="17">
        <v>23245.09</v>
      </c>
      <c r="D61" s="17">
        <v>11378.86</v>
      </c>
      <c r="E61" s="17">
        <v>8657.56</v>
      </c>
      <c r="F61" s="17">
        <v>6355.2</v>
      </c>
      <c r="G61" s="17">
        <v>7120.94</v>
      </c>
      <c r="H61" s="17">
        <v>6543.98</v>
      </c>
      <c r="I61" s="17">
        <v>5691.91</v>
      </c>
      <c r="J61" s="17">
        <v>4701.42</v>
      </c>
      <c r="K61" s="17">
        <v>4619.8900000000003</v>
      </c>
      <c r="L61" s="17">
        <v>8157.4</v>
      </c>
      <c r="M61" s="17">
        <v>6854.29</v>
      </c>
      <c r="N61" s="17">
        <v>12126.18</v>
      </c>
    </row>
    <row r="62" spans="1:14" x14ac:dyDescent="0.25">
      <c r="A62" s="86"/>
      <c r="B62" s="5" t="s">
        <v>9</v>
      </c>
      <c r="C62" s="17">
        <v>-78314.05</v>
      </c>
      <c r="D62" s="17">
        <v>-25949.43</v>
      </c>
      <c r="E62" s="17">
        <v>-13883.46</v>
      </c>
      <c r="F62" s="17">
        <v>-12671.61</v>
      </c>
      <c r="G62" s="17">
        <v>-16354.64</v>
      </c>
      <c r="H62" s="17">
        <v>-22720</v>
      </c>
      <c r="I62" s="17">
        <v>-16570</v>
      </c>
      <c r="J62" s="17">
        <v>-21954.31</v>
      </c>
      <c r="K62" s="17">
        <v>-17854.490000000002</v>
      </c>
      <c r="L62" s="17">
        <v>-28024.34</v>
      </c>
      <c r="M62" s="17">
        <v>-16595.689999999999</v>
      </c>
      <c r="N62" s="17">
        <v>-24744.36</v>
      </c>
    </row>
    <row r="63" spans="1:14" ht="15.75" thickBot="1" x14ac:dyDescent="0.3">
      <c r="A63" s="87"/>
      <c r="B63" s="6" t="s">
        <v>10</v>
      </c>
      <c r="C63" s="18">
        <v>6959.02</v>
      </c>
      <c r="D63" s="18">
        <v>23796.73</v>
      </c>
      <c r="E63" s="18">
        <v>15231.03</v>
      </c>
      <c r="F63" s="18">
        <v>13095.25</v>
      </c>
      <c r="G63" s="18">
        <v>13224.83</v>
      </c>
      <c r="H63" s="18">
        <v>5361.6</v>
      </c>
      <c r="I63" s="18">
        <v>8256.5</v>
      </c>
      <c r="J63" s="18">
        <v>-6.93</v>
      </c>
      <c r="K63" s="18">
        <v>892.1</v>
      </c>
      <c r="L63" s="18">
        <v>4992.6000000000004</v>
      </c>
      <c r="M63" s="18">
        <v>7242.7</v>
      </c>
      <c r="N63" s="18">
        <v>15418.3</v>
      </c>
    </row>
  </sheetData>
  <customSheetViews>
    <customSheetView guid="{9AF725CD-40AE-4355-A75E-AFD319006142}" showGridLines="0">
      <selection activeCell="B10" sqref="B10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42:N42"/>
    <mergeCell ref="A13:F13"/>
    <mergeCell ref="A43:B4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0:N68"/>
  <sheetViews>
    <sheetView topLeftCell="A19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43983</v>
      </c>
      <c r="C10" s="3"/>
    </row>
    <row r="11" spans="1:6" ht="15.75" x14ac:dyDescent="0.25">
      <c r="A11" s="1" t="s">
        <v>0</v>
      </c>
      <c r="B11" s="2">
        <v>43983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1438924.5</v>
      </c>
      <c r="D15" s="11">
        <v>1573016</v>
      </c>
      <c r="E15" s="11">
        <v>1679548.5</v>
      </c>
      <c r="F15" s="11">
        <v>1796587.81</v>
      </c>
    </row>
    <row r="16" spans="1:6" x14ac:dyDescent="0.25">
      <c r="A16" s="95"/>
      <c r="B16" s="12" t="s">
        <v>4</v>
      </c>
      <c r="C16" s="13">
        <v>1420639.0645999999</v>
      </c>
      <c r="D16" s="13">
        <v>1583487.2317777779</v>
      </c>
      <c r="E16" s="13">
        <v>1701040.2126190481</v>
      </c>
      <c r="F16" s="13">
        <v>1799331.7910256409</v>
      </c>
    </row>
    <row r="17" spans="1:6" x14ac:dyDescent="0.25">
      <c r="A17" s="95"/>
      <c r="B17" s="12" t="s">
        <v>5</v>
      </c>
      <c r="C17" s="13">
        <v>103647.14589728881</v>
      </c>
      <c r="D17" s="13">
        <v>87893.610871677767</v>
      </c>
      <c r="E17" s="13">
        <v>101725.26509301081</v>
      </c>
      <c r="F17" s="13">
        <v>104138.8302706415</v>
      </c>
    </row>
    <row r="18" spans="1:6" x14ac:dyDescent="0.25">
      <c r="A18" s="95"/>
      <c r="B18" s="12" t="s">
        <v>9</v>
      </c>
      <c r="C18" s="13">
        <v>1082360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1165581</v>
      </c>
      <c r="D20" s="14">
        <v>1306970</v>
      </c>
      <c r="E20" s="14">
        <v>1399111</v>
      </c>
      <c r="F20" s="14">
        <v>1494970</v>
      </c>
    </row>
    <row r="21" spans="1:6" x14ac:dyDescent="0.25">
      <c r="A21" s="86"/>
      <c r="B21" s="5" t="s">
        <v>4</v>
      </c>
      <c r="C21" s="14">
        <v>1146762.0958823529</v>
      </c>
      <c r="D21" s="14">
        <v>1311458.938478261</v>
      </c>
      <c r="E21" s="14">
        <v>1415090.7965909089</v>
      </c>
      <c r="F21" s="14">
        <v>1514826.825</v>
      </c>
    </row>
    <row r="22" spans="1:6" x14ac:dyDescent="0.25">
      <c r="A22" s="86"/>
      <c r="B22" s="5" t="s">
        <v>5</v>
      </c>
      <c r="C22" s="14">
        <v>78220.830914725622</v>
      </c>
      <c r="D22" s="14">
        <v>61366.502731861343</v>
      </c>
      <c r="E22" s="14">
        <v>68287.155614442599</v>
      </c>
      <c r="F22" s="14">
        <v>88387.384722270348</v>
      </c>
    </row>
    <row r="23" spans="1:6" x14ac:dyDescent="0.25">
      <c r="A23" s="86"/>
      <c r="B23" s="5" t="s">
        <v>9</v>
      </c>
      <c r="C23" s="14">
        <v>920273</v>
      </c>
      <c r="D23" s="14">
        <v>1198397</v>
      </c>
      <c r="E23" s="14">
        <v>1268482.43</v>
      </c>
      <c r="F23" s="14">
        <v>1339261.3999999999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1843975.375</v>
      </c>
      <c r="D25" s="12">
        <v>1516285.85</v>
      </c>
      <c r="E25" s="12">
        <v>1560000</v>
      </c>
      <c r="F25" s="12">
        <v>1615000</v>
      </c>
    </row>
    <row r="26" spans="1:6" x14ac:dyDescent="0.25">
      <c r="A26" s="95"/>
      <c r="B26" s="4" t="s">
        <v>4</v>
      </c>
      <c r="C26" s="12">
        <v>1794280.4269230771</v>
      </c>
      <c r="D26" s="12">
        <v>1513359.6152173921</v>
      </c>
      <c r="E26" s="12">
        <v>1564281.41372093</v>
      </c>
      <c r="F26" s="12">
        <v>1628992.2846341459</v>
      </c>
    </row>
    <row r="27" spans="1:6" x14ac:dyDescent="0.25">
      <c r="A27" s="95"/>
      <c r="B27" s="4" t="s">
        <v>5</v>
      </c>
      <c r="C27" s="12">
        <v>143371.9618924626</v>
      </c>
      <c r="D27" s="12">
        <v>51399.754356957172</v>
      </c>
      <c r="E27" s="12">
        <v>50919.828742816528</v>
      </c>
      <c r="F27" s="12">
        <v>60081.383396011071</v>
      </c>
    </row>
    <row r="28" spans="1:6" x14ac:dyDescent="0.25">
      <c r="A28" s="95"/>
      <c r="B28" s="4" t="s">
        <v>9</v>
      </c>
      <c r="C28" s="12">
        <v>1408883</v>
      </c>
      <c r="D28" s="12">
        <v>1343549.48</v>
      </c>
      <c r="E28" s="12">
        <v>1390156.97</v>
      </c>
      <c r="F28" s="12">
        <v>1474024</v>
      </c>
    </row>
    <row r="29" spans="1:6" x14ac:dyDescent="0.25">
      <c r="A29" s="95"/>
      <c r="B29" s="4" t="s">
        <v>10</v>
      </c>
      <c r="C29" s="12">
        <v>2043167</v>
      </c>
      <c r="D29" s="12">
        <v>1628355</v>
      </c>
      <c r="E29" s="12">
        <v>1695127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-708876.09499999997</v>
      </c>
      <c r="D30" s="14">
        <v>-200000</v>
      </c>
      <c r="E30" s="14">
        <v>-151291</v>
      </c>
      <c r="F30" s="14">
        <v>-108143</v>
      </c>
    </row>
    <row r="31" spans="1:6" x14ac:dyDescent="0.25">
      <c r="A31" s="96"/>
      <c r="B31" s="5" t="s">
        <v>4</v>
      </c>
      <c r="C31" s="14">
        <v>-687472.68629629619</v>
      </c>
      <c r="D31" s="14">
        <v>-204713.76139999999</v>
      </c>
      <c r="E31" s="14">
        <v>-149418.50659574469</v>
      </c>
      <c r="F31" s="14">
        <v>-102386.3982222222</v>
      </c>
    </row>
    <row r="32" spans="1:6" x14ac:dyDescent="0.25">
      <c r="A32" s="96"/>
      <c r="B32" s="5" t="s">
        <v>5</v>
      </c>
      <c r="C32" s="14">
        <v>124420.9878452339</v>
      </c>
      <c r="D32" s="14">
        <v>73571.46563723094</v>
      </c>
      <c r="E32" s="14">
        <v>67436.641612982421</v>
      </c>
      <c r="F32" s="14">
        <v>78567.096989118203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-304798.8</v>
      </c>
      <c r="F33" s="14">
        <v>-325316.90000000002</v>
      </c>
    </row>
    <row r="34" spans="1:14" x14ac:dyDescent="0.25">
      <c r="A34" s="96"/>
      <c r="B34" s="5" t="s">
        <v>10</v>
      </c>
      <c r="C34" s="14">
        <v>-322044</v>
      </c>
      <c r="D34" s="14">
        <v>-32429.27</v>
      </c>
      <c r="E34" s="14">
        <v>11368.82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92.674999999999997</v>
      </c>
      <c r="D35" s="12">
        <v>92.784999999999997</v>
      </c>
      <c r="E35" s="12">
        <v>93.1</v>
      </c>
      <c r="F35" s="12">
        <v>93.2</v>
      </c>
    </row>
    <row r="36" spans="1:14" x14ac:dyDescent="0.25">
      <c r="A36" s="97"/>
      <c r="B36" s="4" t="s">
        <v>4</v>
      </c>
      <c r="C36" s="12">
        <v>92.232222222222234</v>
      </c>
      <c r="D36" s="12">
        <v>92.439399999999964</v>
      </c>
      <c r="E36" s="12">
        <v>92.948723404255304</v>
      </c>
      <c r="F36" s="12">
        <v>93.503043478260878</v>
      </c>
    </row>
    <row r="37" spans="1:14" x14ac:dyDescent="0.25">
      <c r="A37" s="97"/>
      <c r="B37" s="4" t="s">
        <v>5</v>
      </c>
      <c r="C37" s="12">
        <v>3.6331714233153058</v>
      </c>
      <c r="D37" s="12">
        <v>3.6388473225369968</v>
      </c>
      <c r="E37" s="12">
        <v>4.2047476360301594</v>
      </c>
      <c r="F37" s="12">
        <v>5.1205767338217392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100</v>
      </c>
      <c r="D39" s="15">
        <v>101.2</v>
      </c>
      <c r="E39" s="15">
        <v>104.1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43983</v>
      </c>
      <c r="D48" s="9">
        <v>44013</v>
      </c>
      <c r="E48" s="9">
        <v>44044</v>
      </c>
      <c r="F48" s="9">
        <v>44075</v>
      </c>
      <c r="G48" s="9">
        <v>44105</v>
      </c>
      <c r="H48" s="9">
        <v>44136</v>
      </c>
      <c r="I48" s="9">
        <v>44166</v>
      </c>
      <c r="J48" s="9">
        <v>44197</v>
      </c>
      <c r="K48" s="9">
        <v>44228</v>
      </c>
      <c r="L48" s="9">
        <v>44256</v>
      </c>
      <c r="M48" s="9">
        <v>44287</v>
      </c>
      <c r="N48" s="9">
        <v>44317</v>
      </c>
    </row>
    <row r="49" spans="1:14" ht="15" customHeight="1" x14ac:dyDescent="0.25">
      <c r="A49" s="94" t="s">
        <v>11</v>
      </c>
      <c r="B49" s="4" t="s">
        <v>3</v>
      </c>
      <c r="C49" s="16">
        <v>99754.11</v>
      </c>
      <c r="D49" s="16">
        <v>122353.5</v>
      </c>
      <c r="E49" s="16">
        <v>111404.75</v>
      </c>
      <c r="F49" s="16">
        <v>109013.91</v>
      </c>
      <c r="G49" s="16">
        <v>130076.96</v>
      </c>
      <c r="H49" s="16">
        <v>120764</v>
      </c>
      <c r="I49" s="16">
        <v>145631.64000000001</v>
      </c>
      <c r="J49" s="16">
        <v>167030.33499999999</v>
      </c>
      <c r="K49" s="16">
        <v>117820</v>
      </c>
      <c r="L49" s="16">
        <v>115483</v>
      </c>
      <c r="M49" s="16">
        <v>140326</v>
      </c>
      <c r="N49" s="16">
        <v>118898.5</v>
      </c>
    </row>
    <row r="50" spans="1:14" x14ac:dyDescent="0.25">
      <c r="A50" s="95"/>
      <c r="B50" s="4" t="s">
        <v>4</v>
      </c>
      <c r="C50" s="16">
        <v>100213.954375</v>
      </c>
      <c r="D50" s="16">
        <v>119200.7127083333</v>
      </c>
      <c r="E50" s="16">
        <v>113187.67875000001</v>
      </c>
      <c r="F50" s="16">
        <v>109776.69673913041</v>
      </c>
      <c r="G50" s="16">
        <v>131786.52829787231</v>
      </c>
      <c r="H50" s="16">
        <v>121374.40893617021</v>
      </c>
      <c r="I50" s="16">
        <v>146650.90413043479</v>
      </c>
      <c r="J50" s="16">
        <v>163198.94725</v>
      </c>
      <c r="K50" s="16">
        <v>118132.62945945949</v>
      </c>
      <c r="L50" s="16">
        <v>117952.07891891889</v>
      </c>
      <c r="M50" s="16">
        <v>136763.15055555559</v>
      </c>
      <c r="N50" s="16">
        <v>119222.0097058823</v>
      </c>
    </row>
    <row r="51" spans="1:14" x14ac:dyDescent="0.25">
      <c r="A51" s="95"/>
      <c r="B51" s="4" t="s">
        <v>5</v>
      </c>
      <c r="C51" s="16">
        <v>16509.969777375962</v>
      </c>
      <c r="D51" s="16">
        <v>13824.45123946278</v>
      </c>
      <c r="E51" s="16">
        <v>15751.82436271209</v>
      </c>
      <c r="F51" s="16">
        <v>8710.3841930886774</v>
      </c>
      <c r="G51" s="16">
        <v>14161.29551355956</v>
      </c>
      <c r="H51" s="16">
        <v>10410.375266941361</v>
      </c>
      <c r="I51" s="16">
        <v>14696.906482848181</v>
      </c>
      <c r="J51" s="16">
        <v>15805.28871047656</v>
      </c>
      <c r="K51" s="16">
        <v>8544.4397448444488</v>
      </c>
      <c r="L51" s="16">
        <v>10930.361921229071</v>
      </c>
      <c r="M51" s="16">
        <v>13696.15011932101</v>
      </c>
      <c r="N51" s="16">
        <v>10979.88904141967</v>
      </c>
    </row>
    <row r="52" spans="1:14" ht="15" customHeight="1" x14ac:dyDescent="0.25">
      <c r="A52" s="95"/>
      <c r="B52" s="4" t="s">
        <v>9</v>
      </c>
      <c r="C52" s="16">
        <v>56376</v>
      </c>
      <c r="D52" s="16">
        <v>78370</v>
      </c>
      <c r="E52" s="16">
        <v>73745</v>
      </c>
      <c r="F52" s="16">
        <v>86126</v>
      </c>
      <c r="G52" s="16">
        <v>101129</v>
      </c>
      <c r="H52" s="16">
        <v>92109</v>
      </c>
      <c r="I52" s="16">
        <v>115367</v>
      </c>
      <c r="J52" s="16">
        <v>120399.22</v>
      </c>
      <c r="K52" s="16">
        <v>103065</v>
      </c>
      <c r="L52" s="16">
        <v>98343</v>
      </c>
      <c r="M52" s="16">
        <v>97005</v>
      </c>
      <c r="N52" s="16">
        <v>92273</v>
      </c>
    </row>
    <row r="53" spans="1:14" x14ac:dyDescent="0.25">
      <c r="A53" s="95"/>
      <c r="B53" s="4" t="s">
        <v>10</v>
      </c>
      <c r="C53" s="16">
        <v>130470.9</v>
      </c>
      <c r="D53" s="16">
        <v>147620.25</v>
      </c>
      <c r="E53" s="16">
        <v>159829</v>
      </c>
      <c r="F53" s="16">
        <v>126172</v>
      </c>
      <c r="G53" s="16">
        <v>176862.57</v>
      </c>
      <c r="H53" s="16">
        <v>144616</v>
      </c>
      <c r="I53" s="16">
        <v>200000</v>
      </c>
      <c r="J53" s="16">
        <v>192435</v>
      </c>
      <c r="K53" s="16">
        <v>141425</v>
      </c>
      <c r="L53" s="16">
        <v>151888.56</v>
      </c>
      <c r="M53" s="16">
        <v>156557</v>
      </c>
      <c r="N53" s="16">
        <v>142540</v>
      </c>
    </row>
    <row r="54" spans="1:14" ht="15" customHeight="1" x14ac:dyDescent="0.25">
      <c r="A54" s="86" t="s">
        <v>6</v>
      </c>
      <c r="B54" s="5" t="s">
        <v>3</v>
      </c>
      <c r="C54" s="17">
        <v>75757.325000000012</v>
      </c>
      <c r="D54" s="17">
        <v>98970.975000000006</v>
      </c>
      <c r="E54" s="17">
        <v>88165.524999999994</v>
      </c>
      <c r="F54" s="17">
        <v>92553.76</v>
      </c>
      <c r="G54" s="17">
        <v>110028.87</v>
      </c>
      <c r="H54" s="17">
        <v>95209.55</v>
      </c>
      <c r="I54" s="17">
        <v>117717</v>
      </c>
      <c r="J54" s="17">
        <v>144492</v>
      </c>
      <c r="K54" s="17">
        <v>87880.5</v>
      </c>
      <c r="L54" s="17">
        <v>97884.165000000008</v>
      </c>
      <c r="M54" s="17">
        <v>120813.86</v>
      </c>
      <c r="N54" s="17">
        <v>93107.1</v>
      </c>
    </row>
    <row r="55" spans="1:14" x14ac:dyDescent="0.25">
      <c r="A55" s="86"/>
      <c r="B55" s="5" t="s">
        <v>4</v>
      </c>
      <c r="C55" s="17">
        <v>75471.848125000004</v>
      </c>
      <c r="D55" s="17">
        <v>96091.979374999981</v>
      </c>
      <c r="E55" s="17">
        <v>89173.173541666663</v>
      </c>
      <c r="F55" s="17">
        <v>92781.730638297871</v>
      </c>
      <c r="G55" s="17">
        <v>112705.26</v>
      </c>
      <c r="H55" s="17">
        <v>96141.18041666667</v>
      </c>
      <c r="I55" s="17">
        <v>120352.34212765961</v>
      </c>
      <c r="J55" s="17">
        <v>142866.2835897436</v>
      </c>
      <c r="K55" s="17">
        <v>90261.535833333342</v>
      </c>
      <c r="L55" s="17">
        <v>100834.26916666669</v>
      </c>
      <c r="M55" s="17">
        <v>119491.0717142857</v>
      </c>
      <c r="N55" s="17">
        <v>92485.37411764705</v>
      </c>
    </row>
    <row r="56" spans="1:14" x14ac:dyDescent="0.25">
      <c r="A56" s="86"/>
      <c r="B56" s="5" t="s">
        <v>5</v>
      </c>
      <c r="C56" s="17">
        <v>20389.930860509041</v>
      </c>
      <c r="D56" s="17">
        <v>15198.654176637439</v>
      </c>
      <c r="E56" s="17">
        <v>13999.494449615941</v>
      </c>
      <c r="F56" s="17">
        <v>10321.60729157642</v>
      </c>
      <c r="G56" s="17">
        <v>13632.727540859491</v>
      </c>
      <c r="H56" s="17">
        <v>11866.7609620188</v>
      </c>
      <c r="I56" s="17">
        <v>19992.924505866409</v>
      </c>
      <c r="J56" s="17">
        <v>17042.131056247421</v>
      </c>
      <c r="K56" s="17">
        <v>9857.3251608387673</v>
      </c>
      <c r="L56" s="17">
        <v>10246.240462446251</v>
      </c>
      <c r="M56" s="17">
        <v>12267.932538172679</v>
      </c>
      <c r="N56" s="17">
        <v>18953.821850375942</v>
      </c>
    </row>
    <row r="57" spans="1:14" ht="15" customHeight="1" x14ac:dyDescent="0.25">
      <c r="A57" s="86"/>
      <c r="B57" s="5" t="s">
        <v>9</v>
      </c>
      <c r="C57" s="17">
        <v>19703</v>
      </c>
      <c r="D57" s="17">
        <v>52830</v>
      </c>
      <c r="E57" s="17">
        <v>60000</v>
      </c>
      <c r="F57" s="17">
        <v>63036</v>
      </c>
      <c r="G57" s="17">
        <v>90000</v>
      </c>
      <c r="H57" s="17">
        <v>64608</v>
      </c>
      <c r="I57" s="17">
        <v>72576</v>
      </c>
      <c r="J57" s="17">
        <v>99931.35</v>
      </c>
      <c r="K57" s="17">
        <v>74146</v>
      </c>
      <c r="L57" s="17">
        <v>82543</v>
      </c>
      <c r="M57" s="17">
        <v>85119.51</v>
      </c>
      <c r="N57" s="17">
        <v>14049</v>
      </c>
    </row>
    <row r="58" spans="1:14" x14ac:dyDescent="0.25">
      <c r="A58" s="86"/>
      <c r="B58" s="5" t="s">
        <v>10</v>
      </c>
      <c r="C58" s="17">
        <v>111395.8</v>
      </c>
      <c r="D58" s="17">
        <v>129141.51</v>
      </c>
      <c r="E58" s="17">
        <v>127731</v>
      </c>
      <c r="F58" s="17">
        <v>120000</v>
      </c>
      <c r="G58" s="17">
        <v>146674.54999999999</v>
      </c>
      <c r="H58" s="17">
        <v>129400</v>
      </c>
      <c r="I58" s="17">
        <v>191331</v>
      </c>
      <c r="J58" s="17">
        <v>181333</v>
      </c>
      <c r="K58" s="17">
        <v>128789</v>
      </c>
      <c r="L58" s="17">
        <v>129191</v>
      </c>
      <c r="M58" s="17">
        <v>144574</v>
      </c>
      <c r="N58" s="17">
        <v>135000</v>
      </c>
    </row>
    <row r="59" spans="1:14" ht="15" customHeight="1" x14ac:dyDescent="0.25">
      <c r="A59" s="95" t="s">
        <v>7</v>
      </c>
      <c r="B59" s="4" t="s">
        <v>3</v>
      </c>
      <c r="C59" s="16">
        <v>186991.7</v>
      </c>
      <c r="D59" s="16">
        <v>177882</v>
      </c>
      <c r="E59" s="16">
        <v>158014</v>
      </c>
      <c r="F59" s="16">
        <v>143241.16</v>
      </c>
      <c r="G59" s="16">
        <v>128522</v>
      </c>
      <c r="H59" s="16">
        <v>130225.5</v>
      </c>
      <c r="I59" s="16">
        <v>169418</v>
      </c>
      <c r="J59" s="16">
        <v>114950</v>
      </c>
      <c r="K59" s="16">
        <v>112098</v>
      </c>
      <c r="L59" s="16">
        <v>119984.265</v>
      </c>
      <c r="M59" s="16">
        <v>125900</v>
      </c>
      <c r="N59" s="16">
        <v>115205.5</v>
      </c>
    </row>
    <row r="60" spans="1:14" x14ac:dyDescent="0.25">
      <c r="A60" s="95"/>
      <c r="B60" s="4" t="s">
        <v>4</v>
      </c>
      <c r="C60" s="16">
        <v>190079.36659574471</v>
      </c>
      <c r="D60" s="16">
        <v>175401.13148936169</v>
      </c>
      <c r="E60" s="16">
        <v>153813.81260869559</v>
      </c>
      <c r="F60" s="16">
        <v>146112.01191489361</v>
      </c>
      <c r="G60" s="16">
        <v>130649.7510638298</v>
      </c>
      <c r="H60" s="16">
        <v>133127.2386956522</v>
      </c>
      <c r="I60" s="16">
        <v>179023.755106383</v>
      </c>
      <c r="J60" s="16">
        <v>116460.9497368421</v>
      </c>
      <c r="K60" s="16">
        <v>111161.4755555556</v>
      </c>
      <c r="L60" s="16">
        <v>119560.78138888891</v>
      </c>
      <c r="M60" s="16">
        <v>127625.9088571429</v>
      </c>
      <c r="N60" s="16">
        <v>116592.4541176471</v>
      </c>
    </row>
    <row r="61" spans="1:14" x14ac:dyDescent="0.25">
      <c r="A61" s="95"/>
      <c r="B61" s="4" t="s">
        <v>5</v>
      </c>
      <c r="C61" s="16">
        <v>34796.641398447922</v>
      </c>
      <c r="D61" s="16">
        <v>28178.742290743081</v>
      </c>
      <c r="E61" s="16">
        <v>24508.38813583376</v>
      </c>
      <c r="F61" s="16">
        <v>23928.10765545578</v>
      </c>
      <c r="G61" s="16">
        <v>15537.905573491849</v>
      </c>
      <c r="H61" s="16">
        <v>15400.31661664678</v>
      </c>
      <c r="I61" s="16">
        <v>28824.472119261929</v>
      </c>
      <c r="J61" s="16">
        <v>17395.51568422914</v>
      </c>
      <c r="K61" s="16">
        <v>8495.295560527753</v>
      </c>
      <c r="L61" s="16">
        <v>10061.683307580341</v>
      </c>
      <c r="M61" s="16">
        <v>16930.482657631219</v>
      </c>
      <c r="N61" s="16">
        <v>16473.75535381935</v>
      </c>
    </row>
    <row r="62" spans="1:14" ht="15" customHeight="1" x14ac:dyDescent="0.25">
      <c r="A62" s="95"/>
      <c r="B62" s="4" t="s">
        <v>9</v>
      </c>
      <c r="C62" s="16">
        <v>109485.72</v>
      </c>
      <c r="D62" s="16">
        <v>118761</v>
      </c>
      <c r="E62" s="16">
        <v>86602.64</v>
      </c>
      <c r="F62" s="16">
        <v>93251.62</v>
      </c>
      <c r="G62" s="16">
        <v>108106</v>
      </c>
      <c r="H62" s="16">
        <v>91019.7</v>
      </c>
      <c r="I62" s="16">
        <v>116276</v>
      </c>
      <c r="J62" s="16">
        <v>72357</v>
      </c>
      <c r="K62" s="16">
        <v>78995</v>
      </c>
      <c r="L62" s="16">
        <v>83225</v>
      </c>
      <c r="M62" s="16">
        <v>97076</v>
      </c>
      <c r="N62" s="16">
        <v>90189.01</v>
      </c>
    </row>
    <row r="63" spans="1:14" x14ac:dyDescent="0.25">
      <c r="A63" s="95"/>
      <c r="B63" s="4" t="s">
        <v>10</v>
      </c>
      <c r="C63" s="16">
        <v>262144.62</v>
      </c>
      <c r="D63" s="16">
        <v>223981.18</v>
      </c>
      <c r="E63" s="16">
        <v>198483</v>
      </c>
      <c r="F63" s="16">
        <v>192053.1</v>
      </c>
      <c r="G63" s="16">
        <v>172774</v>
      </c>
      <c r="H63" s="16">
        <v>175016.3</v>
      </c>
      <c r="I63" s="16">
        <v>255200</v>
      </c>
      <c r="J63" s="16">
        <v>201546</v>
      </c>
      <c r="K63" s="16">
        <v>135798</v>
      </c>
      <c r="L63" s="16">
        <v>141646</v>
      </c>
      <c r="M63" s="16">
        <v>183829.52</v>
      </c>
      <c r="N63" s="16">
        <v>186715</v>
      </c>
    </row>
    <row r="64" spans="1:14" ht="15" customHeight="1" x14ac:dyDescent="0.25">
      <c r="A64" s="86" t="s">
        <v>8</v>
      </c>
      <c r="B64" s="5" t="s">
        <v>3</v>
      </c>
      <c r="C64" s="17">
        <v>-112155.25</v>
      </c>
      <c r="D64" s="17">
        <v>-83822.5</v>
      </c>
      <c r="E64" s="17">
        <v>-66958.434999999998</v>
      </c>
      <c r="F64" s="17">
        <v>-51303.285000000003</v>
      </c>
      <c r="G64" s="17">
        <v>-17239.244999999999</v>
      </c>
      <c r="H64" s="17">
        <v>-37732.9</v>
      </c>
      <c r="I64" s="17">
        <v>-52132.5</v>
      </c>
      <c r="J64" s="17">
        <v>29120.799999999999</v>
      </c>
      <c r="K64" s="17">
        <v>-22301.05</v>
      </c>
      <c r="L64" s="17">
        <v>-19081.34</v>
      </c>
      <c r="M64" s="17">
        <v>-1337</v>
      </c>
      <c r="N64" s="17">
        <v>-17266</v>
      </c>
    </row>
    <row r="65" spans="1:14" x14ac:dyDescent="0.25">
      <c r="A65" s="86"/>
      <c r="B65" s="5" t="s">
        <v>4</v>
      </c>
      <c r="C65" s="17">
        <v>-113463.36375</v>
      </c>
      <c r="D65" s="17">
        <v>-79259.908541666679</v>
      </c>
      <c r="E65" s="17">
        <v>-67967.55812500001</v>
      </c>
      <c r="F65" s="17">
        <v>-52566.086041666662</v>
      </c>
      <c r="G65" s="17">
        <v>-19397.966874999998</v>
      </c>
      <c r="H65" s="17">
        <v>-37248.253333333327</v>
      </c>
      <c r="I65" s="17">
        <v>-56275.854583333326</v>
      </c>
      <c r="J65" s="17">
        <v>25916.861025641021</v>
      </c>
      <c r="K65" s="17">
        <v>-21080.506666666672</v>
      </c>
      <c r="L65" s="17">
        <v>-19065.08388888889</v>
      </c>
      <c r="M65" s="17">
        <v>-7579.9691428571414</v>
      </c>
      <c r="N65" s="17">
        <v>-20996.22303030303</v>
      </c>
    </row>
    <row r="66" spans="1:14" x14ac:dyDescent="0.25">
      <c r="A66" s="86"/>
      <c r="B66" s="5" t="s">
        <v>5</v>
      </c>
      <c r="C66" s="17">
        <v>40415.635433567433</v>
      </c>
      <c r="D66" s="17">
        <v>32671.164357576261</v>
      </c>
      <c r="E66" s="17">
        <v>31723.631182758039</v>
      </c>
      <c r="F66" s="17">
        <v>28896.937072270481</v>
      </c>
      <c r="G66" s="17">
        <v>22340.0504676602</v>
      </c>
      <c r="H66" s="17">
        <v>19912.565749391932</v>
      </c>
      <c r="I66" s="17">
        <v>28175.555757734921</v>
      </c>
      <c r="J66" s="17">
        <v>26974.738361698299</v>
      </c>
      <c r="K66" s="17">
        <v>9628.8930186113739</v>
      </c>
      <c r="L66" s="17">
        <v>12487.423465751061</v>
      </c>
      <c r="M66" s="17">
        <v>21743.561258929501</v>
      </c>
      <c r="N66" s="17">
        <v>21322.720231398049</v>
      </c>
    </row>
    <row r="67" spans="1:14" x14ac:dyDescent="0.25">
      <c r="A67" s="86"/>
      <c r="B67" s="5" t="s">
        <v>9</v>
      </c>
      <c r="C67" s="17">
        <v>-192091</v>
      </c>
      <c r="D67" s="17">
        <v>-135114.74</v>
      </c>
      <c r="E67" s="17">
        <v>-160646.64000000001</v>
      </c>
      <c r="F67" s="17">
        <v>-113686</v>
      </c>
      <c r="G67" s="17">
        <v>-79272</v>
      </c>
      <c r="H67" s="17">
        <v>-89204</v>
      </c>
      <c r="I67" s="17">
        <v>-129874</v>
      </c>
      <c r="J67" s="17">
        <v>-68654</v>
      </c>
      <c r="K67" s="17">
        <v>-44932</v>
      </c>
      <c r="L67" s="17">
        <v>-45497</v>
      </c>
      <c r="M67" s="17">
        <v>-63015.66</v>
      </c>
      <c r="N67" s="17">
        <v>-95532</v>
      </c>
    </row>
    <row r="68" spans="1:14" ht="15.75" thickBot="1" x14ac:dyDescent="0.3">
      <c r="A68" s="87"/>
      <c r="B68" s="6" t="s">
        <v>10</v>
      </c>
      <c r="C68" s="18">
        <v>-23033.61</v>
      </c>
      <c r="D68" s="18">
        <v>-7231</v>
      </c>
      <c r="E68" s="18">
        <v>4999.26</v>
      </c>
      <c r="F68" s="18">
        <v>29761</v>
      </c>
      <c r="G68" s="18">
        <v>20512.7</v>
      </c>
      <c r="H68" s="18">
        <v>8514.7800000000007</v>
      </c>
      <c r="I68" s="18">
        <v>3606</v>
      </c>
      <c r="J68" s="18">
        <v>81303</v>
      </c>
      <c r="K68" s="18">
        <v>8940</v>
      </c>
      <c r="L68" s="18">
        <v>14453</v>
      </c>
      <c r="M68" s="18">
        <v>40264</v>
      </c>
      <c r="N68" s="18">
        <v>17634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44013</v>
      </c>
      <c r="C10" s="3"/>
    </row>
    <row r="11" spans="1:6" ht="15.75" x14ac:dyDescent="0.25">
      <c r="A11" s="1" t="s">
        <v>0</v>
      </c>
      <c r="B11" s="2">
        <v>44013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1407940.5</v>
      </c>
      <c r="D15" s="11">
        <v>1557601.3149999999</v>
      </c>
      <c r="E15" s="11">
        <v>1671188</v>
      </c>
      <c r="F15" s="11">
        <v>1792150.405</v>
      </c>
    </row>
    <row r="16" spans="1:6" x14ac:dyDescent="0.25">
      <c r="A16" s="95"/>
      <c r="B16" s="12" t="s">
        <v>4</v>
      </c>
      <c r="C16" s="13">
        <v>1407331.8881999999</v>
      </c>
      <c r="D16" s="13">
        <v>1569023.3086956521</v>
      </c>
      <c r="E16" s="13">
        <v>1683239.767317073</v>
      </c>
      <c r="F16" s="13">
        <v>1793281.2739473679</v>
      </c>
    </row>
    <row r="17" spans="1:6" x14ac:dyDescent="0.25">
      <c r="A17" s="95"/>
      <c r="B17" s="12" t="s">
        <v>5</v>
      </c>
      <c r="C17" s="13">
        <v>86912.633034610917</v>
      </c>
      <c r="D17" s="13">
        <v>89854.990730797479</v>
      </c>
      <c r="E17" s="13">
        <v>96837.463523015991</v>
      </c>
      <c r="F17" s="13">
        <v>105578.91166801449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2034000</v>
      </c>
    </row>
    <row r="20" spans="1:6" ht="15" customHeight="1" x14ac:dyDescent="0.25">
      <c r="A20" s="86" t="s">
        <v>6</v>
      </c>
      <c r="B20" s="5" t="s">
        <v>3</v>
      </c>
      <c r="C20" s="14">
        <v>1139483.71</v>
      </c>
      <c r="D20" s="14">
        <v>1301825.5</v>
      </c>
      <c r="E20" s="14">
        <v>1400760</v>
      </c>
      <c r="F20" s="14">
        <v>1496642</v>
      </c>
    </row>
    <row r="21" spans="1:6" x14ac:dyDescent="0.25">
      <c r="A21" s="86"/>
      <c r="B21" s="5" t="s">
        <v>4</v>
      </c>
      <c r="C21" s="14">
        <v>1137410.167407407</v>
      </c>
      <c r="D21" s="14">
        <v>1311375.8799999999</v>
      </c>
      <c r="E21" s="14">
        <v>1408081.7829545459</v>
      </c>
      <c r="F21" s="14">
        <v>1512774.2324390239</v>
      </c>
    </row>
    <row r="22" spans="1:6" x14ac:dyDescent="0.25">
      <c r="A22" s="86"/>
      <c r="B22" s="5" t="s">
        <v>5</v>
      </c>
      <c r="C22" s="14">
        <v>68489.459045790922</v>
      </c>
      <c r="D22" s="14">
        <v>55950.038869937627</v>
      </c>
      <c r="E22" s="14">
        <v>60351.372601570358</v>
      </c>
      <c r="F22" s="14">
        <v>74231.972941347747</v>
      </c>
    </row>
    <row r="23" spans="1:6" x14ac:dyDescent="0.25">
      <c r="A23" s="86"/>
      <c r="B23" s="5" t="s">
        <v>9</v>
      </c>
      <c r="C23" s="14">
        <v>992802</v>
      </c>
      <c r="D23" s="14">
        <v>1171451.49</v>
      </c>
      <c r="E23" s="14">
        <v>1268160.31</v>
      </c>
      <c r="F23" s="14">
        <v>1395243.89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1737942</v>
      </c>
    </row>
    <row r="25" spans="1:6" ht="15" customHeight="1" x14ac:dyDescent="0.25">
      <c r="A25" s="95" t="s">
        <v>7</v>
      </c>
      <c r="B25" s="4" t="s">
        <v>3</v>
      </c>
      <c r="C25" s="12">
        <v>1889136</v>
      </c>
      <c r="D25" s="12">
        <v>1521323.16</v>
      </c>
      <c r="E25" s="12">
        <v>1567324.5</v>
      </c>
      <c r="F25" s="12">
        <v>1622291</v>
      </c>
    </row>
    <row r="26" spans="1:6" x14ac:dyDescent="0.25">
      <c r="A26" s="95"/>
      <c r="B26" s="4" t="s">
        <v>4</v>
      </c>
      <c r="C26" s="12">
        <v>1858226.6416981141</v>
      </c>
      <c r="D26" s="12">
        <v>1531853.065102041</v>
      </c>
      <c r="E26" s="12">
        <v>1564023.0793181821</v>
      </c>
      <c r="F26" s="12">
        <v>1625597.644634146</v>
      </c>
    </row>
    <row r="27" spans="1:6" x14ac:dyDescent="0.25">
      <c r="A27" s="95"/>
      <c r="B27" s="4" t="s">
        <v>5</v>
      </c>
      <c r="C27" s="12">
        <v>131799.40553940079</v>
      </c>
      <c r="D27" s="12">
        <v>81625.694162756816</v>
      </c>
      <c r="E27" s="12">
        <v>48821.084499199387</v>
      </c>
      <c r="F27" s="12">
        <v>54681.570974858063</v>
      </c>
    </row>
    <row r="28" spans="1:6" x14ac:dyDescent="0.25">
      <c r="A28" s="95"/>
      <c r="B28" s="4" t="s">
        <v>9</v>
      </c>
      <c r="C28" s="12">
        <v>1445640.1</v>
      </c>
      <c r="D28" s="12">
        <v>1356098.57</v>
      </c>
      <c r="E28" s="12">
        <v>1390021.68</v>
      </c>
      <c r="F28" s="12">
        <v>1471131.39</v>
      </c>
    </row>
    <row r="29" spans="1:6" x14ac:dyDescent="0.25">
      <c r="A29" s="95"/>
      <c r="B29" s="4" t="s">
        <v>10</v>
      </c>
      <c r="C29" s="12">
        <v>2057515</v>
      </c>
      <c r="D29" s="12">
        <v>2000000</v>
      </c>
      <c r="E29" s="12">
        <v>1680757</v>
      </c>
      <c r="F29" s="12">
        <v>1796000</v>
      </c>
    </row>
    <row r="30" spans="1:6" ht="15" customHeight="1" x14ac:dyDescent="0.25">
      <c r="A30" s="96" t="s">
        <v>8</v>
      </c>
      <c r="B30" s="5" t="s">
        <v>3</v>
      </c>
      <c r="C30" s="14">
        <v>-765867.55499999982</v>
      </c>
      <c r="D30" s="14">
        <v>-214041.5</v>
      </c>
      <c r="E30" s="14">
        <v>-158745.93</v>
      </c>
      <c r="F30" s="14">
        <v>-123055</v>
      </c>
    </row>
    <row r="31" spans="1:6" x14ac:dyDescent="0.25">
      <c r="A31" s="96"/>
      <c r="B31" s="5" t="s">
        <v>4</v>
      </c>
      <c r="C31" s="14">
        <v>-747691.82962962973</v>
      </c>
      <c r="D31" s="14">
        <v>-207418.6838</v>
      </c>
      <c r="E31" s="14">
        <v>-156002.59822222221</v>
      </c>
      <c r="F31" s="14">
        <v>-120688.8579069767</v>
      </c>
    </row>
    <row r="32" spans="1:6" x14ac:dyDescent="0.25">
      <c r="A32" s="96"/>
      <c r="B32" s="5" t="s">
        <v>5</v>
      </c>
      <c r="C32" s="14">
        <v>104165.4833647116</v>
      </c>
      <c r="D32" s="14">
        <v>68259.520711033721</v>
      </c>
      <c r="E32" s="14">
        <v>65188.396525812823</v>
      </c>
      <c r="F32" s="14">
        <v>66245.066314328084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-267544</v>
      </c>
      <c r="F33" s="14">
        <v>-242691.4</v>
      </c>
    </row>
    <row r="34" spans="1:14" x14ac:dyDescent="0.25">
      <c r="A34" s="96"/>
      <c r="B34" s="5" t="s">
        <v>10</v>
      </c>
      <c r="C34" s="14">
        <v>-469199</v>
      </c>
      <c r="D34" s="14">
        <v>-324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93.9</v>
      </c>
      <c r="D35" s="12">
        <v>94.4</v>
      </c>
      <c r="E35" s="12">
        <v>95</v>
      </c>
      <c r="F35" s="12">
        <v>96.25</v>
      </c>
    </row>
    <row r="36" spans="1:14" x14ac:dyDescent="0.25">
      <c r="A36" s="97"/>
      <c r="B36" s="4" t="s">
        <v>4</v>
      </c>
      <c r="C36" s="12">
        <v>93.216296296296306</v>
      </c>
      <c r="D36" s="12">
        <v>93.812399999999997</v>
      </c>
      <c r="E36" s="12">
        <v>94.780666666666676</v>
      </c>
      <c r="F36" s="12">
        <v>95.695681818181825</v>
      </c>
    </row>
    <row r="37" spans="1:14" x14ac:dyDescent="0.25">
      <c r="A37" s="97"/>
      <c r="B37" s="4" t="s">
        <v>5</v>
      </c>
      <c r="C37" s="12">
        <v>3.4029167823402919</v>
      </c>
      <c r="D37" s="12">
        <v>3.701093914407644</v>
      </c>
      <c r="E37" s="12">
        <v>4.5103186744901427</v>
      </c>
      <c r="F37" s="12">
        <v>5.0660077386472544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44013</v>
      </c>
      <c r="D48" s="9">
        <v>44044</v>
      </c>
      <c r="E48" s="9">
        <v>44075</v>
      </c>
      <c r="F48" s="9">
        <v>44105</v>
      </c>
      <c r="G48" s="9">
        <v>44136</v>
      </c>
      <c r="H48" s="9">
        <v>44166</v>
      </c>
      <c r="I48" s="9">
        <v>44197</v>
      </c>
      <c r="J48" s="9">
        <v>44228</v>
      </c>
      <c r="K48" s="9">
        <v>44256</v>
      </c>
      <c r="L48" s="9">
        <v>44287</v>
      </c>
      <c r="M48" s="9">
        <v>44317</v>
      </c>
      <c r="N48" s="9">
        <v>44348</v>
      </c>
    </row>
    <row r="49" spans="1:14" ht="15" customHeight="1" x14ac:dyDescent="0.25">
      <c r="A49" s="94" t="s">
        <v>11</v>
      </c>
      <c r="B49" s="4" t="s">
        <v>3</v>
      </c>
      <c r="C49" s="16">
        <v>117325.03</v>
      </c>
      <c r="D49" s="16">
        <v>107956</v>
      </c>
      <c r="E49" s="16">
        <v>106798.39999999999</v>
      </c>
      <c r="F49" s="16">
        <v>128017.4</v>
      </c>
      <c r="G49" s="16">
        <v>119396.8</v>
      </c>
      <c r="H49" s="16">
        <v>141331.23000000001</v>
      </c>
      <c r="I49" s="16">
        <v>167128.19</v>
      </c>
      <c r="J49" s="16">
        <v>118109</v>
      </c>
      <c r="K49" s="16">
        <v>115682</v>
      </c>
      <c r="L49" s="16">
        <v>139019.5</v>
      </c>
      <c r="M49" s="16">
        <v>117691</v>
      </c>
      <c r="N49" s="16">
        <v>119857</v>
      </c>
    </row>
    <row r="50" spans="1:14" x14ac:dyDescent="0.25">
      <c r="A50" s="95"/>
      <c r="B50" s="4" t="s">
        <v>4</v>
      </c>
      <c r="C50" s="16">
        <v>116569.4215217391</v>
      </c>
      <c r="D50" s="16">
        <v>108883.9855555555</v>
      </c>
      <c r="E50" s="16">
        <v>106396.4413636363</v>
      </c>
      <c r="F50" s="16">
        <v>128263.10046511629</v>
      </c>
      <c r="G50" s="16">
        <v>118116.0823255814</v>
      </c>
      <c r="H50" s="16">
        <v>139783.48976744179</v>
      </c>
      <c r="I50" s="16">
        <v>165303.37729729729</v>
      </c>
      <c r="J50" s="16">
        <v>118427.99459459459</v>
      </c>
      <c r="K50" s="16">
        <v>116277.8808571429</v>
      </c>
      <c r="L50" s="16">
        <v>135719.4552777778</v>
      </c>
      <c r="M50" s="16">
        <v>112965.4351428571</v>
      </c>
      <c r="N50" s="16">
        <v>119820.69657142861</v>
      </c>
    </row>
    <row r="51" spans="1:14" x14ac:dyDescent="0.25">
      <c r="A51" s="95"/>
      <c r="B51" s="4" t="s">
        <v>5</v>
      </c>
      <c r="C51" s="16">
        <v>11139.564104621169</v>
      </c>
      <c r="D51" s="16">
        <v>13583.62472608063</v>
      </c>
      <c r="E51" s="16">
        <v>11023.79916123876</v>
      </c>
      <c r="F51" s="16">
        <v>14257.258169545479</v>
      </c>
      <c r="G51" s="16">
        <v>11601.79419889356</v>
      </c>
      <c r="H51" s="16">
        <v>14571.98124515127</v>
      </c>
      <c r="I51" s="16">
        <v>15769.992949973701</v>
      </c>
      <c r="J51" s="16">
        <v>7947.4866547368247</v>
      </c>
      <c r="K51" s="16">
        <v>6776.025636071794</v>
      </c>
      <c r="L51" s="16">
        <v>15340.950270314041</v>
      </c>
      <c r="M51" s="16">
        <v>15386.346273820431</v>
      </c>
      <c r="N51" s="16">
        <v>11764.94496323742</v>
      </c>
    </row>
    <row r="52" spans="1:14" ht="15" customHeight="1" x14ac:dyDescent="0.25">
      <c r="A52" s="95"/>
      <c r="B52" s="4" t="s">
        <v>9</v>
      </c>
      <c r="C52" s="16">
        <v>82409</v>
      </c>
      <c r="D52" s="16">
        <v>73745</v>
      </c>
      <c r="E52" s="16">
        <v>72047</v>
      </c>
      <c r="F52" s="16">
        <v>83987</v>
      </c>
      <c r="G52" s="16">
        <v>75592</v>
      </c>
      <c r="H52" s="16">
        <v>87091</v>
      </c>
      <c r="I52" s="16">
        <v>120399.22</v>
      </c>
      <c r="J52" s="16">
        <v>103065</v>
      </c>
      <c r="K52" s="16">
        <v>98407</v>
      </c>
      <c r="L52" s="16">
        <v>97043</v>
      </c>
      <c r="M52" s="16">
        <v>70136</v>
      </c>
      <c r="N52" s="16">
        <v>86568.19</v>
      </c>
    </row>
    <row r="53" spans="1:14" x14ac:dyDescent="0.25">
      <c r="A53" s="95"/>
      <c r="B53" s="4" t="s">
        <v>10</v>
      </c>
      <c r="C53" s="16">
        <v>135268</v>
      </c>
      <c r="D53" s="16">
        <v>155271.48000000001</v>
      </c>
      <c r="E53" s="16">
        <v>134849</v>
      </c>
      <c r="F53" s="16">
        <v>166299.26999999999</v>
      </c>
      <c r="G53" s="16">
        <v>148256</v>
      </c>
      <c r="H53" s="16">
        <v>162000</v>
      </c>
      <c r="I53" s="16">
        <v>194134.87</v>
      </c>
      <c r="J53" s="16">
        <v>141478</v>
      </c>
      <c r="K53" s="16">
        <v>138740.47</v>
      </c>
      <c r="L53" s="16">
        <v>159265</v>
      </c>
      <c r="M53" s="16">
        <v>139039</v>
      </c>
      <c r="N53" s="16">
        <v>140369.75</v>
      </c>
    </row>
    <row r="54" spans="1:14" ht="15" customHeight="1" x14ac:dyDescent="0.25">
      <c r="A54" s="86" t="s">
        <v>6</v>
      </c>
      <c r="B54" s="5" t="s">
        <v>3</v>
      </c>
      <c r="C54" s="17">
        <v>94116.675000000003</v>
      </c>
      <c r="D54" s="17">
        <v>84236.62</v>
      </c>
      <c r="E54" s="17">
        <v>89845.35</v>
      </c>
      <c r="F54" s="17">
        <v>107884.1</v>
      </c>
      <c r="G54" s="17">
        <v>94104</v>
      </c>
      <c r="H54" s="17">
        <v>116539.86500000001</v>
      </c>
      <c r="I54" s="17">
        <v>146237.71</v>
      </c>
      <c r="J54" s="17">
        <v>87635.07</v>
      </c>
      <c r="K54" s="17">
        <v>98320.77</v>
      </c>
      <c r="L54" s="17">
        <v>121663.5</v>
      </c>
      <c r="M54" s="17">
        <v>92913.5</v>
      </c>
      <c r="N54" s="17">
        <v>97608.824999999997</v>
      </c>
    </row>
    <row r="55" spans="1:14" x14ac:dyDescent="0.25">
      <c r="A55" s="86"/>
      <c r="B55" s="5" t="s">
        <v>4</v>
      </c>
      <c r="C55" s="17">
        <v>92371.58</v>
      </c>
      <c r="D55" s="17">
        <v>83224.327659574454</v>
      </c>
      <c r="E55" s="17">
        <v>90345.918043478261</v>
      </c>
      <c r="F55" s="17">
        <v>109358.6648888889</v>
      </c>
      <c r="G55" s="17">
        <v>95007.84644444444</v>
      </c>
      <c r="H55" s="17">
        <v>115083.5620454546</v>
      </c>
      <c r="I55" s="17">
        <v>143381.56621621619</v>
      </c>
      <c r="J55" s="17">
        <v>89138.551351351343</v>
      </c>
      <c r="K55" s="17">
        <v>100246.48054054051</v>
      </c>
      <c r="L55" s="17">
        <v>118115.8936111111</v>
      </c>
      <c r="M55" s="17">
        <v>90387.352499999979</v>
      </c>
      <c r="N55" s="17">
        <v>98044.421944444461</v>
      </c>
    </row>
    <row r="56" spans="1:14" x14ac:dyDescent="0.25">
      <c r="A56" s="86"/>
      <c r="B56" s="5" t="s">
        <v>5</v>
      </c>
      <c r="C56" s="17">
        <v>12207.644869958909</v>
      </c>
      <c r="D56" s="17">
        <v>12004.23200857699</v>
      </c>
      <c r="E56" s="17">
        <v>10730.78184608323</v>
      </c>
      <c r="F56" s="17">
        <v>13200.69207147724</v>
      </c>
      <c r="G56" s="17">
        <v>10444.104784657049</v>
      </c>
      <c r="H56" s="17">
        <v>11124.43289913747</v>
      </c>
      <c r="I56" s="17">
        <v>16228.61300209728</v>
      </c>
      <c r="J56" s="17">
        <v>6861.3468321246128</v>
      </c>
      <c r="K56" s="17">
        <v>8759.0119202063179</v>
      </c>
      <c r="L56" s="17">
        <v>13721.953851444279</v>
      </c>
      <c r="M56" s="17">
        <v>13786.851709180721</v>
      </c>
      <c r="N56" s="17">
        <v>9602.2429061312287</v>
      </c>
    </row>
    <row r="57" spans="1:14" ht="15" customHeight="1" x14ac:dyDescent="0.25">
      <c r="A57" s="86"/>
      <c r="B57" s="5" t="s">
        <v>9</v>
      </c>
      <c r="C57" s="17">
        <v>64295</v>
      </c>
      <c r="D57" s="17">
        <v>55000</v>
      </c>
      <c r="E57" s="17">
        <v>63036</v>
      </c>
      <c r="F57" s="17">
        <v>67332</v>
      </c>
      <c r="G57" s="17">
        <v>64608</v>
      </c>
      <c r="H57" s="17">
        <v>72576</v>
      </c>
      <c r="I57" s="17">
        <v>99931.35</v>
      </c>
      <c r="J57" s="17">
        <v>77604</v>
      </c>
      <c r="K57" s="17">
        <v>85361.87</v>
      </c>
      <c r="L57" s="17">
        <v>85119.51</v>
      </c>
      <c r="M57" s="17">
        <v>59780</v>
      </c>
      <c r="N57" s="17">
        <v>73574</v>
      </c>
    </row>
    <row r="58" spans="1:14" x14ac:dyDescent="0.25">
      <c r="A58" s="86"/>
      <c r="B58" s="5" t="s">
        <v>10</v>
      </c>
      <c r="C58" s="17">
        <v>110005</v>
      </c>
      <c r="D58" s="17">
        <v>113328.99</v>
      </c>
      <c r="E58" s="17">
        <v>117662</v>
      </c>
      <c r="F58" s="17">
        <v>146674.54999999999</v>
      </c>
      <c r="G58" s="17">
        <v>121602</v>
      </c>
      <c r="H58" s="17">
        <v>138160</v>
      </c>
      <c r="I58" s="17">
        <v>170503</v>
      </c>
      <c r="J58" s="17">
        <v>107500</v>
      </c>
      <c r="K58" s="17">
        <v>126067.5</v>
      </c>
      <c r="L58" s="17">
        <v>133428.32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190802</v>
      </c>
      <c r="D59" s="16">
        <v>180443.16</v>
      </c>
      <c r="E59" s="16">
        <v>164928.31</v>
      </c>
      <c r="F59" s="16">
        <v>139283.315</v>
      </c>
      <c r="G59" s="16">
        <v>136130.43</v>
      </c>
      <c r="H59" s="16">
        <v>174585.35500000001</v>
      </c>
      <c r="I59" s="16">
        <v>113668.395</v>
      </c>
      <c r="J59" s="16">
        <v>111926.715</v>
      </c>
      <c r="K59" s="16">
        <v>119966.23</v>
      </c>
      <c r="L59" s="16">
        <v>128127</v>
      </c>
      <c r="M59" s="16">
        <v>113934.65</v>
      </c>
      <c r="N59" s="16">
        <v>116794.5</v>
      </c>
    </row>
    <row r="60" spans="1:14" x14ac:dyDescent="0.25">
      <c r="A60" s="95"/>
      <c r="B60" s="4" t="s">
        <v>4</v>
      </c>
      <c r="C60" s="16">
        <v>192595.5630612245</v>
      </c>
      <c r="D60" s="16">
        <v>175947.7466666667</v>
      </c>
      <c r="E60" s="16">
        <v>160174.56957446801</v>
      </c>
      <c r="F60" s="16">
        <v>138279.8645652174</v>
      </c>
      <c r="G60" s="16">
        <v>138203.60391304351</v>
      </c>
      <c r="H60" s="16">
        <v>180873.53760869571</v>
      </c>
      <c r="I60" s="16">
        <v>113287.52527777779</v>
      </c>
      <c r="J60" s="16">
        <v>110682.2027777778</v>
      </c>
      <c r="K60" s="16">
        <v>117632.27675675679</v>
      </c>
      <c r="L60" s="16">
        <v>128947.0591891892</v>
      </c>
      <c r="M60" s="16">
        <v>117424.09083333331</v>
      </c>
      <c r="N60" s="16">
        <v>119592.7144444444</v>
      </c>
    </row>
    <row r="61" spans="1:14" x14ac:dyDescent="0.25">
      <c r="A61" s="95"/>
      <c r="B61" s="4" t="s">
        <v>5</v>
      </c>
      <c r="C61" s="16">
        <v>23721.15107727658</v>
      </c>
      <c r="D61" s="16">
        <v>26023.217019735759</v>
      </c>
      <c r="E61" s="16">
        <v>23404.410594870129</v>
      </c>
      <c r="F61" s="16">
        <v>17490.83742454847</v>
      </c>
      <c r="G61" s="16">
        <v>16144.78634786413</v>
      </c>
      <c r="H61" s="16">
        <v>29400.097381096421</v>
      </c>
      <c r="I61" s="16">
        <v>7468.4013314154799</v>
      </c>
      <c r="J61" s="16">
        <v>5849.0995902498198</v>
      </c>
      <c r="K61" s="16">
        <v>9821.407144048786</v>
      </c>
      <c r="L61" s="16">
        <v>16454.61375838035</v>
      </c>
      <c r="M61" s="16">
        <v>14788.604678942949</v>
      </c>
      <c r="N61" s="16">
        <v>17177.93391819558</v>
      </c>
    </row>
    <row r="62" spans="1:14" ht="15" customHeight="1" x14ac:dyDescent="0.25">
      <c r="A62" s="95"/>
      <c r="B62" s="4" t="s">
        <v>9</v>
      </c>
      <c r="C62" s="16">
        <v>144578.1</v>
      </c>
      <c r="D62" s="16">
        <v>116000</v>
      </c>
      <c r="E62" s="16">
        <v>106504</v>
      </c>
      <c r="F62" s="16">
        <v>111853.8</v>
      </c>
      <c r="G62" s="16">
        <v>102396</v>
      </c>
      <c r="H62" s="16">
        <v>117832</v>
      </c>
      <c r="I62" s="16">
        <v>90946</v>
      </c>
      <c r="J62" s="16">
        <v>91530</v>
      </c>
      <c r="K62" s="16">
        <v>84425</v>
      </c>
      <c r="L62" s="16">
        <v>99017.25</v>
      </c>
      <c r="M62" s="16">
        <v>90189.01</v>
      </c>
      <c r="N62" s="16">
        <v>93789</v>
      </c>
    </row>
    <row r="63" spans="1:14" x14ac:dyDescent="0.25">
      <c r="A63" s="95"/>
      <c r="B63" s="4" t="s">
        <v>10</v>
      </c>
      <c r="C63" s="16">
        <v>235222</v>
      </c>
      <c r="D63" s="16">
        <v>236591</v>
      </c>
      <c r="E63" s="16">
        <v>205861.71</v>
      </c>
      <c r="F63" s="16">
        <v>172000</v>
      </c>
      <c r="G63" s="16">
        <v>175016</v>
      </c>
      <c r="H63" s="16">
        <v>268132</v>
      </c>
      <c r="I63" s="16">
        <v>130440.88</v>
      </c>
      <c r="J63" s="16">
        <v>119000</v>
      </c>
      <c r="K63" s="16">
        <v>134912</v>
      </c>
      <c r="L63" s="16">
        <v>176093</v>
      </c>
      <c r="M63" s="16">
        <v>163195</v>
      </c>
      <c r="N63" s="16">
        <v>179848</v>
      </c>
    </row>
    <row r="64" spans="1:14" ht="15" customHeight="1" x14ac:dyDescent="0.25">
      <c r="A64" s="86" t="s">
        <v>8</v>
      </c>
      <c r="B64" s="5" t="s">
        <v>3</v>
      </c>
      <c r="C64" s="17">
        <v>-103508</v>
      </c>
      <c r="D64" s="17">
        <v>-96072</v>
      </c>
      <c r="E64" s="17">
        <v>-76099.09</v>
      </c>
      <c r="F64" s="17">
        <v>-26396</v>
      </c>
      <c r="G64" s="17">
        <v>-40187.46</v>
      </c>
      <c r="H64" s="17">
        <v>-57736.85</v>
      </c>
      <c r="I64" s="17">
        <v>30977.52</v>
      </c>
      <c r="J64" s="17">
        <v>-23984.55</v>
      </c>
      <c r="K64" s="17">
        <v>-20638.509999999998</v>
      </c>
      <c r="L64" s="17">
        <v>-2165.67</v>
      </c>
      <c r="M64" s="17">
        <v>-19610</v>
      </c>
      <c r="N64" s="17">
        <v>-17603.150000000001</v>
      </c>
    </row>
    <row r="65" spans="1:14" x14ac:dyDescent="0.25">
      <c r="A65" s="86"/>
      <c r="B65" s="5" t="s">
        <v>4</v>
      </c>
      <c r="C65" s="17">
        <v>-98462.250600000028</v>
      </c>
      <c r="D65" s="17">
        <v>-91392.927346938784</v>
      </c>
      <c r="E65" s="17">
        <v>-70204.794680851061</v>
      </c>
      <c r="F65" s="17">
        <v>-29455.984468085109</v>
      </c>
      <c r="G65" s="17">
        <v>-42309.77782608696</v>
      </c>
      <c r="H65" s="17">
        <v>-62392.480217391298</v>
      </c>
      <c r="I65" s="17">
        <v>30599.288684210529</v>
      </c>
      <c r="J65" s="17">
        <v>-20197.3247368421</v>
      </c>
      <c r="K65" s="17">
        <v>-18013.28263157895</v>
      </c>
      <c r="L65" s="17">
        <v>-9415.7029729729729</v>
      </c>
      <c r="M65" s="17">
        <v>-25556.014999999999</v>
      </c>
      <c r="N65" s="17">
        <v>-18122.797058823529</v>
      </c>
    </row>
    <row r="66" spans="1:14" x14ac:dyDescent="0.25">
      <c r="A66" s="86"/>
      <c r="B66" s="5" t="s">
        <v>5</v>
      </c>
      <c r="C66" s="17">
        <v>29025.741205470302</v>
      </c>
      <c r="D66" s="17">
        <v>30470.235449474349</v>
      </c>
      <c r="E66" s="17">
        <v>23897.66539344913</v>
      </c>
      <c r="F66" s="17">
        <v>23967.341093547329</v>
      </c>
      <c r="G66" s="17">
        <v>18396.880230182742</v>
      </c>
      <c r="H66" s="17">
        <v>27416.557728209311</v>
      </c>
      <c r="I66" s="17">
        <v>22283.762075729119</v>
      </c>
      <c r="J66" s="17">
        <v>9526.8129531051782</v>
      </c>
      <c r="K66" s="17">
        <v>12956.429374409779</v>
      </c>
      <c r="L66" s="17">
        <v>21846.72073179403</v>
      </c>
      <c r="M66" s="17">
        <v>26954.5074715347</v>
      </c>
      <c r="N66" s="17">
        <v>14093.686666792701</v>
      </c>
    </row>
    <row r="67" spans="1:14" x14ac:dyDescent="0.25">
      <c r="A67" s="86"/>
      <c r="B67" s="5" t="s">
        <v>9</v>
      </c>
      <c r="C67" s="17">
        <v>-162868</v>
      </c>
      <c r="D67" s="17">
        <v>-171604</v>
      </c>
      <c r="E67" s="17">
        <v>-116229.25</v>
      </c>
      <c r="F67" s="17">
        <v>-89983</v>
      </c>
      <c r="G67" s="17">
        <v>-83143</v>
      </c>
      <c r="H67" s="17">
        <v>-129874</v>
      </c>
      <c r="I67" s="17">
        <v>-15000</v>
      </c>
      <c r="J67" s="17">
        <v>-34357</v>
      </c>
      <c r="K67" s="17">
        <v>-36517</v>
      </c>
      <c r="L67" s="17">
        <v>-58892</v>
      </c>
      <c r="M67" s="17">
        <v>-94919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-19861</v>
      </c>
      <c r="D68" s="18">
        <v>-6847</v>
      </c>
      <c r="E68" s="18">
        <v>-22832</v>
      </c>
      <c r="F68" s="18">
        <v>16150</v>
      </c>
      <c r="G68" s="18">
        <v>3538</v>
      </c>
      <c r="H68" s="18">
        <v>3606</v>
      </c>
      <c r="I68" s="18">
        <v>78742</v>
      </c>
      <c r="J68" s="18">
        <v>6380</v>
      </c>
      <c r="K68" s="18">
        <v>11893</v>
      </c>
      <c r="L68" s="18">
        <v>17634</v>
      </c>
      <c r="M68" s="18">
        <v>17634</v>
      </c>
      <c r="N68" s="18">
        <v>6577.69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44044</v>
      </c>
      <c r="C10" s="3"/>
    </row>
    <row r="11" spans="1:6" ht="15.75" x14ac:dyDescent="0.25">
      <c r="A11" s="1" t="s">
        <v>0</v>
      </c>
      <c r="B11" s="2">
        <v>44044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1391554.4</v>
      </c>
      <c r="D15" s="11">
        <v>1562005</v>
      </c>
      <c r="E15" s="11">
        <v>1676155</v>
      </c>
      <c r="F15" s="11">
        <v>1784572.5</v>
      </c>
    </row>
    <row r="16" spans="1:6" x14ac:dyDescent="0.25">
      <c r="A16" s="95"/>
      <c r="B16" s="12" t="s">
        <v>4</v>
      </c>
      <c r="C16" s="13">
        <v>1394112.3384444439</v>
      </c>
      <c r="D16" s="13">
        <v>1568538.1867441861</v>
      </c>
      <c r="E16" s="13">
        <v>1684172.0225</v>
      </c>
      <c r="F16" s="13">
        <v>1785709.3426470589</v>
      </c>
    </row>
    <row r="17" spans="1:6" x14ac:dyDescent="0.25">
      <c r="A17" s="95"/>
      <c r="B17" s="12" t="s">
        <v>5</v>
      </c>
      <c r="C17" s="13">
        <v>89723.79829272507</v>
      </c>
      <c r="D17" s="13">
        <v>90707.014850969077</v>
      </c>
      <c r="E17" s="13">
        <v>99129.806784175147</v>
      </c>
      <c r="F17" s="13">
        <v>99438.705832352469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1141048.1000000001</v>
      </c>
      <c r="D20" s="14">
        <v>1302325</v>
      </c>
      <c r="E20" s="14">
        <v>1401336.5</v>
      </c>
      <c r="F20" s="14">
        <v>1496668.8</v>
      </c>
    </row>
    <row r="21" spans="1:6" x14ac:dyDescent="0.25">
      <c r="A21" s="86"/>
      <c r="B21" s="5" t="s">
        <v>4</v>
      </c>
      <c r="C21" s="14">
        <v>1131468.714565217</v>
      </c>
      <c r="D21" s="14">
        <v>1312437.7145454551</v>
      </c>
      <c r="E21" s="14">
        <v>1412611.2605555551</v>
      </c>
      <c r="F21" s="14">
        <v>1509383.5905882351</v>
      </c>
    </row>
    <row r="22" spans="1:6" x14ac:dyDescent="0.25">
      <c r="A22" s="86"/>
      <c r="B22" s="5" t="s">
        <v>5</v>
      </c>
      <c r="C22" s="14">
        <v>60668.031709417177</v>
      </c>
      <c r="D22" s="14">
        <v>57759.409630550646</v>
      </c>
      <c r="E22" s="14">
        <v>59156.290478448987</v>
      </c>
      <c r="F22" s="14">
        <v>60417.511601082617</v>
      </c>
    </row>
    <row r="23" spans="1:6" x14ac:dyDescent="0.25">
      <c r="A23" s="86"/>
      <c r="B23" s="5" t="s">
        <v>9</v>
      </c>
      <c r="C23" s="14">
        <v>992802</v>
      </c>
      <c r="D23" s="14">
        <v>1193381.02</v>
      </c>
      <c r="E23" s="14">
        <v>1295866.3</v>
      </c>
      <c r="F23" s="14">
        <v>1423777</v>
      </c>
    </row>
    <row r="24" spans="1:6" x14ac:dyDescent="0.25">
      <c r="A24" s="86"/>
      <c r="B24" s="5" t="s">
        <v>10</v>
      </c>
      <c r="C24" s="14">
        <v>1296685</v>
      </c>
      <c r="D24" s="14">
        <v>1460000</v>
      </c>
      <c r="E24" s="14">
        <v>1609000</v>
      </c>
      <c r="F24" s="14">
        <v>1715000</v>
      </c>
    </row>
    <row r="25" spans="1:6" ht="15" customHeight="1" x14ac:dyDescent="0.25">
      <c r="A25" s="95" t="s">
        <v>7</v>
      </c>
      <c r="B25" s="4" t="s">
        <v>3</v>
      </c>
      <c r="C25" s="12">
        <v>1946033.4</v>
      </c>
      <c r="D25" s="12">
        <v>1525058</v>
      </c>
      <c r="E25" s="12">
        <v>1570400</v>
      </c>
      <c r="F25" s="12">
        <v>1627690.5</v>
      </c>
    </row>
    <row r="26" spans="1:6" x14ac:dyDescent="0.25">
      <c r="A26" s="95"/>
      <c r="B26" s="4" t="s">
        <v>4</v>
      </c>
      <c r="C26" s="12">
        <v>1897806.2497777781</v>
      </c>
      <c r="D26" s="12">
        <v>1531485.736046511</v>
      </c>
      <c r="E26" s="12">
        <v>1572203.7497222221</v>
      </c>
      <c r="F26" s="12">
        <v>1635064.7017647061</v>
      </c>
    </row>
    <row r="27" spans="1:6" x14ac:dyDescent="0.25">
      <c r="A27" s="95"/>
      <c r="B27" s="4" t="s">
        <v>5</v>
      </c>
      <c r="C27" s="12">
        <v>118123.7871811267</v>
      </c>
      <c r="D27" s="12">
        <v>56762.204483867114</v>
      </c>
      <c r="E27" s="12">
        <v>66500.136716604655</v>
      </c>
      <c r="F27" s="12">
        <v>68268.52537781994</v>
      </c>
    </row>
    <row r="28" spans="1:6" x14ac:dyDescent="0.25">
      <c r="A28" s="95"/>
      <c r="B28" s="4" t="s">
        <v>9</v>
      </c>
      <c r="C28" s="12">
        <v>1500000</v>
      </c>
      <c r="D28" s="12">
        <v>1377218.3</v>
      </c>
      <c r="E28" s="12">
        <v>1412747.03</v>
      </c>
      <c r="F28" s="12">
        <v>1498498.09</v>
      </c>
    </row>
    <row r="29" spans="1:6" x14ac:dyDescent="0.25">
      <c r="A29" s="95"/>
      <c r="B29" s="4" t="s">
        <v>10</v>
      </c>
      <c r="C29" s="12">
        <v>2063616</v>
      </c>
      <c r="D29" s="12">
        <v>1731732</v>
      </c>
      <c r="E29" s="12">
        <v>1801001</v>
      </c>
      <c r="F29" s="12">
        <v>1873041</v>
      </c>
    </row>
    <row r="30" spans="1:6" ht="15" customHeight="1" x14ac:dyDescent="0.25">
      <c r="A30" s="96" t="s">
        <v>8</v>
      </c>
      <c r="B30" s="5" t="s">
        <v>3</v>
      </c>
      <c r="C30" s="14">
        <v>-822607.8</v>
      </c>
      <c r="D30" s="14">
        <v>-213882.32500000001</v>
      </c>
      <c r="E30" s="14">
        <v>-152050.6</v>
      </c>
      <c r="F30" s="14">
        <v>-120546.5</v>
      </c>
    </row>
    <row r="31" spans="1:6" x14ac:dyDescent="0.25">
      <c r="A31" s="96"/>
      <c r="B31" s="5" t="s">
        <v>4</v>
      </c>
      <c r="C31" s="14">
        <v>-804902.12760869565</v>
      </c>
      <c r="D31" s="14">
        <v>-220235.1740909091</v>
      </c>
      <c r="E31" s="14">
        <v>-155828.9552631579</v>
      </c>
      <c r="F31" s="14">
        <v>-116428.18</v>
      </c>
    </row>
    <row r="32" spans="1:6" x14ac:dyDescent="0.25">
      <c r="A32" s="96"/>
      <c r="B32" s="5" t="s">
        <v>5</v>
      </c>
      <c r="C32" s="14">
        <v>84832.758876088759</v>
      </c>
      <c r="D32" s="14">
        <v>69902.610886546725</v>
      </c>
      <c r="E32" s="14">
        <v>68963.034960255318</v>
      </c>
      <c r="F32" s="14">
        <v>70730.455210452637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-461937</v>
      </c>
      <c r="E33" s="14">
        <v>-318400</v>
      </c>
      <c r="F33" s="14">
        <v>-242691.4</v>
      </c>
    </row>
    <row r="34" spans="1:14" x14ac:dyDescent="0.25">
      <c r="A34" s="96"/>
      <c r="B34" s="5" t="s">
        <v>10</v>
      </c>
      <c r="C34" s="14">
        <v>-472058.36</v>
      </c>
      <c r="D34" s="14">
        <v>-32429.27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94.3</v>
      </c>
      <c r="D35" s="12">
        <v>95</v>
      </c>
      <c r="E35" s="12">
        <v>95.9</v>
      </c>
      <c r="F35" s="12">
        <v>96.525000000000006</v>
      </c>
    </row>
    <row r="36" spans="1:14" x14ac:dyDescent="0.25">
      <c r="A36" s="97"/>
      <c r="B36" s="4" t="s">
        <v>4</v>
      </c>
      <c r="C36" s="12">
        <v>94.470851063829784</v>
      </c>
      <c r="D36" s="12">
        <v>95.091111111111104</v>
      </c>
      <c r="E36" s="12">
        <v>95.810500000000005</v>
      </c>
      <c r="F36" s="12">
        <v>96.382000000000019</v>
      </c>
    </row>
    <row r="37" spans="1:14" x14ac:dyDescent="0.25">
      <c r="A37" s="97"/>
      <c r="B37" s="4" t="s">
        <v>5</v>
      </c>
      <c r="C37" s="12">
        <v>2.294662833798041</v>
      </c>
      <c r="D37" s="12">
        <v>3.223300272463713</v>
      </c>
      <c r="E37" s="12">
        <v>4.4193977719443467</v>
      </c>
      <c r="F37" s="12">
        <v>4.875868469650646</v>
      </c>
    </row>
    <row r="38" spans="1:14" x14ac:dyDescent="0.25">
      <c r="A38" s="97"/>
      <c r="B38" s="4" t="s">
        <v>9</v>
      </c>
      <c r="C38" s="12">
        <v>88.2</v>
      </c>
      <c r="D38" s="12">
        <v>87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44044</v>
      </c>
      <c r="D48" s="9">
        <v>44075</v>
      </c>
      <c r="E48" s="9">
        <v>44105</v>
      </c>
      <c r="F48" s="9">
        <v>44136</v>
      </c>
      <c r="G48" s="9">
        <v>44166</v>
      </c>
      <c r="H48" s="9">
        <v>44197</v>
      </c>
      <c r="I48" s="9">
        <v>44228</v>
      </c>
      <c r="J48" s="9">
        <v>44256</v>
      </c>
      <c r="K48" s="9">
        <v>44287</v>
      </c>
      <c r="L48" s="9">
        <v>44317</v>
      </c>
      <c r="M48" s="9">
        <v>44348</v>
      </c>
      <c r="N48" s="9">
        <v>44378</v>
      </c>
    </row>
    <row r="49" spans="1:14" ht="15" customHeight="1" x14ac:dyDescent="0.25">
      <c r="A49" s="94" t="s">
        <v>11</v>
      </c>
      <c r="B49" s="4" t="s">
        <v>3</v>
      </c>
      <c r="C49" s="16">
        <v>107926</v>
      </c>
      <c r="D49" s="16">
        <v>106355</v>
      </c>
      <c r="E49" s="16">
        <v>128723.25</v>
      </c>
      <c r="F49" s="16">
        <v>118814.5</v>
      </c>
      <c r="G49" s="16">
        <v>141032.85</v>
      </c>
      <c r="H49" s="16">
        <v>165263.70000000001</v>
      </c>
      <c r="I49" s="16">
        <v>118730</v>
      </c>
      <c r="J49" s="16">
        <v>115682</v>
      </c>
      <c r="K49" s="16">
        <v>138886.9</v>
      </c>
      <c r="L49" s="16">
        <v>116250.2</v>
      </c>
      <c r="M49" s="16">
        <v>120000</v>
      </c>
      <c r="N49" s="16">
        <v>136226.095</v>
      </c>
    </row>
    <row r="50" spans="1:14" x14ac:dyDescent="0.25">
      <c r="A50" s="95"/>
      <c r="B50" s="4" t="s">
        <v>4</v>
      </c>
      <c r="C50" s="16">
        <v>106966.1168292683</v>
      </c>
      <c r="D50" s="16">
        <v>106858.1107692308</v>
      </c>
      <c r="E50" s="16">
        <v>129035.0955</v>
      </c>
      <c r="F50" s="16">
        <v>118548.29325</v>
      </c>
      <c r="G50" s="16">
        <v>141399.65842105259</v>
      </c>
      <c r="H50" s="16">
        <v>166082.4105714286</v>
      </c>
      <c r="I50" s="16">
        <v>119425.7142857143</v>
      </c>
      <c r="J50" s="16">
        <v>116574.80212121209</v>
      </c>
      <c r="K50" s="16">
        <v>134461.10942857139</v>
      </c>
      <c r="L50" s="16">
        <v>111942.2328571429</v>
      </c>
      <c r="M50" s="16">
        <v>116547.6657142857</v>
      </c>
      <c r="N50" s="16">
        <v>135057.34312500001</v>
      </c>
    </row>
    <row r="51" spans="1:14" x14ac:dyDescent="0.25">
      <c r="A51" s="95"/>
      <c r="B51" s="4" t="s">
        <v>5</v>
      </c>
      <c r="C51" s="16">
        <v>9566.4963978620272</v>
      </c>
      <c r="D51" s="16">
        <v>10005.049654060051</v>
      </c>
      <c r="E51" s="16">
        <v>12321.116244084829</v>
      </c>
      <c r="F51" s="16">
        <v>9960.9853377172149</v>
      </c>
      <c r="G51" s="16">
        <v>10034.19861865641</v>
      </c>
      <c r="H51" s="16">
        <v>12594.689300029209</v>
      </c>
      <c r="I51" s="16">
        <v>7772.3163426814681</v>
      </c>
      <c r="J51" s="16">
        <v>6512.6792572147069</v>
      </c>
      <c r="K51" s="16">
        <v>15607.46150500212</v>
      </c>
      <c r="L51" s="16">
        <v>16563.650399797782</v>
      </c>
      <c r="M51" s="16">
        <v>13524.199736695369</v>
      </c>
      <c r="N51" s="16">
        <v>6753.1383207969111</v>
      </c>
    </row>
    <row r="52" spans="1:14" ht="15" customHeight="1" x14ac:dyDescent="0.25">
      <c r="A52" s="95"/>
      <c r="B52" s="4" t="s">
        <v>9</v>
      </c>
      <c r="C52" s="16">
        <v>84800</v>
      </c>
      <c r="D52" s="16">
        <v>86126</v>
      </c>
      <c r="E52" s="16">
        <v>101129</v>
      </c>
      <c r="F52" s="16">
        <v>92109</v>
      </c>
      <c r="G52" s="16">
        <v>115367</v>
      </c>
      <c r="H52" s="16">
        <v>135258</v>
      </c>
      <c r="I52" s="16">
        <v>103065</v>
      </c>
      <c r="J52" s="16">
        <v>98407</v>
      </c>
      <c r="K52" s="16">
        <v>97043</v>
      </c>
      <c r="L52" s="16">
        <v>70136</v>
      </c>
      <c r="M52" s="16">
        <v>79799</v>
      </c>
      <c r="N52" s="16">
        <v>121709</v>
      </c>
    </row>
    <row r="53" spans="1:14" x14ac:dyDescent="0.25">
      <c r="A53" s="95"/>
      <c r="B53" s="4" t="s">
        <v>10</v>
      </c>
      <c r="C53" s="16">
        <v>132411</v>
      </c>
      <c r="D53" s="16">
        <v>131280.87</v>
      </c>
      <c r="E53" s="16">
        <v>161594</v>
      </c>
      <c r="F53" s="16">
        <v>140000</v>
      </c>
      <c r="G53" s="16">
        <v>162000</v>
      </c>
      <c r="H53" s="16">
        <v>192542.9</v>
      </c>
      <c r="I53" s="16">
        <v>141478</v>
      </c>
      <c r="J53" s="16">
        <v>132480.04999999999</v>
      </c>
      <c r="K53" s="16">
        <v>156418</v>
      </c>
      <c r="L53" s="16">
        <v>145575.04000000001</v>
      </c>
      <c r="M53" s="16">
        <v>139039</v>
      </c>
      <c r="N53" s="16">
        <v>150492</v>
      </c>
    </row>
    <row r="54" spans="1:14" ht="15" customHeight="1" x14ac:dyDescent="0.25">
      <c r="A54" s="86" t="s">
        <v>6</v>
      </c>
      <c r="B54" s="5" t="s">
        <v>3</v>
      </c>
      <c r="C54" s="17">
        <v>84693.31</v>
      </c>
      <c r="D54" s="17">
        <v>91247.8</v>
      </c>
      <c r="E54" s="17">
        <v>109201.5</v>
      </c>
      <c r="F54" s="17">
        <v>94503.304999999993</v>
      </c>
      <c r="G54" s="17">
        <v>119168.32000000001</v>
      </c>
      <c r="H54" s="17">
        <v>143470.5</v>
      </c>
      <c r="I54" s="17">
        <v>87740</v>
      </c>
      <c r="J54" s="17">
        <v>98450</v>
      </c>
      <c r="K54" s="17">
        <v>121072.7</v>
      </c>
      <c r="L54" s="17">
        <v>90062.5</v>
      </c>
      <c r="M54" s="17">
        <v>96103</v>
      </c>
      <c r="N54" s="17">
        <v>113571.5</v>
      </c>
    </row>
    <row r="55" spans="1:14" x14ac:dyDescent="0.25">
      <c r="A55" s="86"/>
      <c r="B55" s="5" t="s">
        <v>4</v>
      </c>
      <c r="C55" s="17">
        <v>84814.916428571436</v>
      </c>
      <c r="D55" s="17">
        <v>90353.469230769231</v>
      </c>
      <c r="E55" s="17">
        <v>109116.71325</v>
      </c>
      <c r="F55" s="17">
        <v>94212.755000000005</v>
      </c>
      <c r="G55" s="17">
        <v>117112.0730769231</v>
      </c>
      <c r="H55" s="17">
        <v>141315.88888888891</v>
      </c>
      <c r="I55" s="17">
        <v>89614.508285714284</v>
      </c>
      <c r="J55" s="17">
        <v>99458.217941176466</v>
      </c>
      <c r="K55" s="17">
        <v>115335.01685714289</v>
      </c>
      <c r="L55" s="17">
        <v>87445.76171428572</v>
      </c>
      <c r="M55" s="17">
        <v>95319.346857142853</v>
      </c>
      <c r="N55" s="17">
        <v>113072.17031250001</v>
      </c>
    </row>
    <row r="56" spans="1:14" x14ac:dyDescent="0.25">
      <c r="A56" s="86"/>
      <c r="B56" s="5" t="s">
        <v>5</v>
      </c>
      <c r="C56" s="17">
        <v>10295.18260495864</v>
      </c>
      <c r="D56" s="17">
        <v>8329.179643651456</v>
      </c>
      <c r="E56" s="17">
        <v>10691.124240427829</v>
      </c>
      <c r="F56" s="17">
        <v>8572.902365275344</v>
      </c>
      <c r="G56" s="17">
        <v>12075.22009974715</v>
      </c>
      <c r="H56" s="17">
        <v>15021.39235637853</v>
      </c>
      <c r="I56" s="17">
        <v>6570.4698298109406</v>
      </c>
      <c r="J56" s="17">
        <v>7299.4058897439709</v>
      </c>
      <c r="K56" s="17">
        <v>14201.857109289651</v>
      </c>
      <c r="L56" s="17">
        <v>14659.94285190058</v>
      </c>
      <c r="M56" s="17">
        <v>12543.01844903014</v>
      </c>
      <c r="N56" s="17">
        <v>6090.3552932800048</v>
      </c>
    </row>
    <row r="57" spans="1:14" ht="15" customHeight="1" x14ac:dyDescent="0.25">
      <c r="A57" s="86"/>
      <c r="B57" s="5" t="s">
        <v>9</v>
      </c>
      <c r="C57" s="17">
        <v>55000</v>
      </c>
      <c r="D57" s="17">
        <v>65000</v>
      </c>
      <c r="E57" s="17">
        <v>89184</v>
      </c>
      <c r="F57" s="17">
        <v>72463.490000000005</v>
      </c>
      <c r="G57" s="17">
        <v>89506</v>
      </c>
      <c r="H57" s="17">
        <v>99931.35</v>
      </c>
      <c r="I57" s="17">
        <v>78348.789999999994</v>
      </c>
      <c r="J57" s="17">
        <v>85609.42</v>
      </c>
      <c r="K57" s="17">
        <v>83906</v>
      </c>
      <c r="L57" s="17">
        <v>59407</v>
      </c>
      <c r="M57" s="17">
        <v>68305.710000000006</v>
      </c>
      <c r="N57" s="17">
        <v>97989.13</v>
      </c>
    </row>
    <row r="58" spans="1:14" x14ac:dyDescent="0.25">
      <c r="A58" s="86"/>
      <c r="B58" s="5" t="s">
        <v>10</v>
      </c>
      <c r="C58" s="17">
        <v>108892.68</v>
      </c>
      <c r="D58" s="17">
        <v>102976</v>
      </c>
      <c r="E58" s="17">
        <v>139618.26999999999</v>
      </c>
      <c r="F58" s="17">
        <v>110000</v>
      </c>
      <c r="G58" s="17">
        <v>164383.79999999999</v>
      </c>
      <c r="H58" s="17">
        <v>173311</v>
      </c>
      <c r="I58" s="17">
        <v>107500</v>
      </c>
      <c r="J58" s="17">
        <v>125300</v>
      </c>
      <c r="K58" s="17">
        <v>132812</v>
      </c>
      <c r="L58" s="17">
        <v>124700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180315.16</v>
      </c>
      <c r="D59" s="16">
        <v>168561.4</v>
      </c>
      <c r="E59" s="16">
        <v>137543.315</v>
      </c>
      <c r="F59" s="16">
        <v>140000</v>
      </c>
      <c r="G59" s="16">
        <v>169302.33</v>
      </c>
      <c r="H59" s="16">
        <v>114852.5</v>
      </c>
      <c r="I59" s="16">
        <v>112382.8</v>
      </c>
      <c r="J59" s="16">
        <v>120000</v>
      </c>
      <c r="K59" s="16">
        <v>127696</v>
      </c>
      <c r="L59" s="16">
        <v>115255</v>
      </c>
      <c r="M59" s="16">
        <v>120000</v>
      </c>
      <c r="N59" s="16">
        <v>127978.185</v>
      </c>
    </row>
    <row r="60" spans="1:14" x14ac:dyDescent="0.25">
      <c r="A60" s="95"/>
      <c r="B60" s="4" t="s">
        <v>4</v>
      </c>
      <c r="C60" s="16">
        <v>178016.62285714291</v>
      </c>
      <c r="D60" s="16">
        <v>163190.90700000001</v>
      </c>
      <c r="E60" s="16">
        <v>137836.43424999999</v>
      </c>
      <c r="F60" s="16">
        <v>138597.81128205129</v>
      </c>
      <c r="G60" s="16">
        <v>178413.87450000001</v>
      </c>
      <c r="H60" s="16">
        <v>114523.6094117647</v>
      </c>
      <c r="I60" s="16">
        <v>109593.49400000001</v>
      </c>
      <c r="J60" s="16">
        <v>118135.6968571428</v>
      </c>
      <c r="K60" s="16">
        <v>128204.5474285714</v>
      </c>
      <c r="L60" s="16">
        <v>120226.1305714286</v>
      </c>
      <c r="M60" s="16">
        <v>133814.78694444441</v>
      </c>
      <c r="N60" s="16">
        <v>128600.6278125</v>
      </c>
    </row>
    <row r="61" spans="1:14" x14ac:dyDescent="0.25">
      <c r="A61" s="95"/>
      <c r="B61" s="4" t="s">
        <v>5</v>
      </c>
      <c r="C61" s="16">
        <v>22578.974473525661</v>
      </c>
      <c r="D61" s="16">
        <v>22078.039838345128</v>
      </c>
      <c r="E61" s="16">
        <v>17927.659070765909</v>
      </c>
      <c r="F61" s="16">
        <v>14805.952453203299</v>
      </c>
      <c r="G61" s="16">
        <v>29195.905905284129</v>
      </c>
      <c r="H61" s="16">
        <v>7949.7679678808918</v>
      </c>
      <c r="I61" s="16">
        <v>9628.4359240686281</v>
      </c>
      <c r="J61" s="16">
        <v>11979.11251260557</v>
      </c>
      <c r="K61" s="16">
        <v>14090.92986046288</v>
      </c>
      <c r="L61" s="16">
        <v>14149.456097110329</v>
      </c>
      <c r="M61" s="16">
        <v>31158.430942616091</v>
      </c>
      <c r="N61" s="16">
        <v>11841.46318896083</v>
      </c>
    </row>
    <row r="62" spans="1:14" ht="15" customHeight="1" x14ac:dyDescent="0.25">
      <c r="A62" s="95"/>
      <c r="B62" s="4" t="s">
        <v>9</v>
      </c>
      <c r="C62" s="16">
        <v>116000</v>
      </c>
      <c r="D62" s="16">
        <v>106504</v>
      </c>
      <c r="E62" s="16">
        <v>109151.17</v>
      </c>
      <c r="F62" s="16">
        <v>102396</v>
      </c>
      <c r="G62" s="16">
        <v>129055</v>
      </c>
      <c r="H62" s="16">
        <v>86620</v>
      </c>
      <c r="I62" s="16">
        <v>70430</v>
      </c>
      <c r="J62" s="16">
        <v>78244</v>
      </c>
      <c r="K62" s="16">
        <v>104848.81</v>
      </c>
      <c r="L62" s="16">
        <v>100000</v>
      </c>
      <c r="M62" s="16">
        <v>103070.38</v>
      </c>
      <c r="N62" s="16">
        <v>110000</v>
      </c>
    </row>
    <row r="63" spans="1:14" x14ac:dyDescent="0.25">
      <c r="A63" s="95"/>
      <c r="B63" s="4" t="s">
        <v>10</v>
      </c>
      <c r="C63" s="16">
        <v>224000</v>
      </c>
      <c r="D63" s="16">
        <v>218000</v>
      </c>
      <c r="E63" s="16">
        <v>180771</v>
      </c>
      <c r="F63" s="16">
        <v>168556.69</v>
      </c>
      <c r="G63" s="16">
        <v>249943</v>
      </c>
      <c r="H63" s="16">
        <v>132181.46</v>
      </c>
      <c r="I63" s="16">
        <v>124250.57</v>
      </c>
      <c r="J63" s="16">
        <v>147803.93</v>
      </c>
      <c r="K63" s="16">
        <v>167386.41</v>
      </c>
      <c r="L63" s="16">
        <v>167242</v>
      </c>
      <c r="M63" s="16">
        <v>219461</v>
      </c>
      <c r="N63" s="16">
        <v>168814</v>
      </c>
    </row>
    <row r="64" spans="1:14" ht="15" customHeight="1" x14ac:dyDescent="0.25">
      <c r="A64" s="86" t="s">
        <v>8</v>
      </c>
      <c r="B64" s="5" t="s">
        <v>3</v>
      </c>
      <c r="C64" s="17">
        <v>-97969</v>
      </c>
      <c r="D64" s="17">
        <v>-78645.91</v>
      </c>
      <c r="E64" s="17">
        <v>-27231</v>
      </c>
      <c r="F64" s="17">
        <v>-43535</v>
      </c>
      <c r="G64" s="17">
        <v>-49823</v>
      </c>
      <c r="H64" s="17">
        <v>29825.3</v>
      </c>
      <c r="I64" s="17">
        <v>-23582.87</v>
      </c>
      <c r="J64" s="17">
        <v>-20244</v>
      </c>
      <c r="K64" s="17">
        <v>-7806.9</v>
      </c>
      <c r="L64" s="17">
        <v>-25000</v>
      </c>
      <c r="M64" s="17">
        <v>-22589.599999999999</v>
      </c>
      <c r="N64" s="17">
        <v>-15309</v>
      </c>
    </row>
    <row r="65" spans="1:14" x14ac:dyDescent="0.25">
      <c r="A65" s="86"/>
      <c r="B65" s="5" t="s">
        <v>4</v>
      </c>
      <c r="C65" s="17">
        <v>-93340.748095238087</v>
      </c>
      <c r="D65" s="17">
        <v>-73356.54025641027</v>
      </c>
      <c r="E65" s="17">
        <v>-27175.954358974359</v>
      </c>
      <c r="F65" s="17">
        <v>-44106.217692307691</v>
      </c>
      <c r="G65" s="17">
        <v>-56585.910769230773</v>
      </c>
      <c r="H65" s="17">
        <v>29263.86771428572</v>
      </c>
      <c r="I65" s="17">
        <v>-20952.985882352939</v>
      </c>
      <c r="J65" s="17">
        <v>-17790.296285714281</v>
      </c>
      <c r="K65" s="17">
        <v>-13443.07057142857</v>
      </c>
      <c r="L65" s="17">
        <v>-31696.947142857141</v>
      </c>
      <c r="M65" s="17">
        <v>-33511.878529411762</v>
      </c>
      <c r="N65" s="17">
        <v>-16731.773030303029</v>
      </c>
    </row>
    <row r="66" spans="1:14" x14ac:dyDescent="0.25">
      <c r="A66" s="86"/>
      <c r="B66" s="5" t="s">
        <v>5</v>
      </c>
      <c r="C66" s="17">
        <v>23859.53704379265</v>
      </c>
      <c r="D66" s="17">
        <v>22694.02369544718</v>
      </c>
      <c r="E66" s="17">
        <v>18267.61765473074</v>
      </c>
      <c r="F66" s="17">
        <v>17677.555360646991</v>
      </c>
      <c r="G66" s="17">
        <v>28716.450150911802</v>
      </c>
      <c r="H66" s="17">
        <v>20888.686653901641</v>
      </c>
      <c r="I66" s="17">
        <v>9146.7430265936782</v>
      </c>
      <c r="J66" s="17">
        <v>14094.96906823059</v>
      </c>
      <c r="K66" s="17">
        <v>22468.694697501171</v>
      </c>
      <c r="L66" s="17">
        <v>24843.659680485842</v>
      </c>
      <c r="M66" s="17">
        <v>30060.75630724863</v>
      </c>
      <c r="N66" s="17">
        <v>14520.713366993519</v>
      </c>
    </row>
    <row r="67" spans="1:14" x14ac:dyDescent="0.25">
      <c r="A67" s="86"/>
      <c r="B67" s="5" t="s">
        <v>9</v>
      </c>
      <c r="C67" s="17">
        <v>-148000</v>
      </c>
      <c r="D67" s="17">
        <v>-121959</v>
      </c>
      <c r="E67" s="17">
        <v>-57163</v>
      </c>
      <c r="F67" s="17">
        <v>-81489.14</v>
      </c>
      <c r="G67" s="17">
        <v>-129874</v>
      </c>
      <c r="H67" s="17">
        <v>-10268</v>
      </c>
      <c r="I67" s="17">
        <v>-36269</v>
      </c>
      <c r="J67" s="17">
        <v>-41952.41</v>
      </c>
      <c r="K67" s="17">
        <v>-63798.01</v>
      </c>
      <c r="L67" s="17">
        <v>-93132</v>
      </c>
      <c r="M67" s="17">
        <v>-134856</v>
      </c>
      <c r="N67" s="17">
        <v>-55002.94</v>
      </c>
    </row>
    <row r="68" spans="1:14" ht="15.75" thickBot="1" x14ac:dyDescent="0.3">
      <c r="A68" s="87"/>
      <c r="B68" s="6" t="s">
        <v>10</v>
      </c>
      <c r="C68" s="18">
        <v>-31400</v>
      </c>
      <c r="D68" s="18">
        <v>-22741</v>
      </c>
      <c r="E68" s="18">
        <v>16150</v>
      </c>
      <c r="F68" s="18">
        <v>1810</v>
      </c>
      <c r="G68" s="18">
        <v>3606</v>
      </c>
      <c r="H68" s="18">
        <v>86692</v>
      </c>
      <c r="I68" s="18">
        <v>6946</v>
      </c>
      <c r="J68" s="18">
        <v>18205</v>
      </c>
      <c r="K68" s="18">
        <v>17634</v>
      </c>
      <c r="L68" s="18">
        <v>17634</v>
      </c>
      <c r="M68" s="18">
        <v>4700</v>
      </c>
      <c r="N68" s="18">
        <v>9800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0:N68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44075</v>
      </c>
      <c r="C10" s="3"/>
    </row>
    <row r="11" spans="1:6" ht="15.75" x14ac:dyDescent="0.25">
      <c r="A11" s="1" t="s">
        <v>0</v>
      </c>
      <c r="B11" s="2">
        <v>44075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1393841.47</v>
      </c>
      <c r="D15" s="11">
        <v>1560000</v>
      </c>
      <c r="E15" s="11">
        <v>1675921.46</v>
      </c>
      <c r="F15" s="11">
        <v>1793339.52</v>
      </c>
    </row>
    <row r="16" spans="1:6" x14ac:dyDescent="0.25">
      <c r="A16" s="95"/>
      <c r="B16" s="12" t="s">
        <v>4</v>
      </c>
      <c r="C16" s="13">
        <v>1397604.829591837</v>
      </c>
      <c r="D16" s="13">
        <v>1562580.13</v>
      </c>
      <c r="E16" s="13">
        <v>1679273.8165853659</v>
      </c>
      <c r="F16" s="13">
        <v>1782967.2364102569</v>
      </c>
    </row>
    <row r="17" spans="1:6" x14ac:dyDescent="0.25">
      <c r="A17" s="95"/>
      <c r="B17" s="12" t="s">
        <v>5</v>
      </c>
      <c r="C17" s="13">
        <v>76016.431277132971</v>
      </c>
      <c r="D17" s="13">
        <v>71315.264336486609</v>
      </c>
      <c r="E17" s="13">
        <v>77337.085216160005</v>
      </c>
      <c r="F17" s="13">
        <v>79166.580962883163</v>
      </c>
    </row>
    <row r="18" spans="1:6" x14ac:dyDescent="0.25">
      <c r="A18" s="95"/>
      <c r="B18" s="12" t="s">
        <v>9</v>
      </c>
      <c r="C18" s="13">
        <v>1125641</v>
      </c>
      <c r="D18" s="13">
        <v>1408484</v>
      </c>
      <c r="E18" s="13">
        <v>1486936</v>
      </c>
      <c r="F18" s="13">
        <v>1569805</v>
      </c>
    </row>
    <row r="19" spans="1:6" x14ac:dyDescent="0.25">
      <c r="A19" s="95"/>
      <c r="B19" s="12" t="s">
        <v>10</v>
      </c>
      <c r="C19" s="13">
        <v>1630381</v>
      </c>
      <c r="D19" s="13">
        <v>1742745</v>
      </c>
      <c r="E19" s="13">
        <v>1900000</v>
      </c>
      <c r="F19" s="13">
        <v>1976665</v>
      </c>
    </row>
    <row r="20" spans="1:6" ht="15" customHeight="1" x14ac:dyDescent="0.25">
      <c r="A20" s="86" t="s">
        <v>6</v>
      </c>
      <c r="B20" s="5" t="s">
        <v>3</v>
      </c>
      <c r="C20" s="14">
        <v>1137079.5</v>
      </c>
      <c r="D20" s="14">
        <v>1300111.99</v>
      </c>
      <c r="E20" s="14">
        <v>1400656.06</v>
      </c>
      <c r="F20" s="14">
        <v>1500182.5</v>
      </c>
    </row>
    <row r="21" spans="1:6" x14ac:dyDescent="0.25">
      <c r="A21" s="86"/>
      <c r="B21" s="5" t="s">
        <v>4</v>
      </c>
      <c r="C21" s="14">
        <v>1139504.0926000001</v>
      </c>
      <c r="D21" s="14">
        <v>1306608.727916667</v>
      </c>
      <c r="E21" s="14">
        <v>1410526.353414634</v>
      </c>
      <c r="F21" s="14">
        <v>1501627.759736842</v>
      </c>
    </row>
    <row r="22" spans="1:6" x14ac:dyDescent="0.25">
      <c r="A22" s="86"/>
      <c r="B22" s="5" t="s">
        <v>5</v>
      </c>
      <c r="C22" s="14">
        <v>48980.883246939411</v>
      </c>
      <c r="D22" s="14">
        <v>49026.401773476056</v>
      </c>
      <c r="E22" s="14">
        <v>47834.7248019584</v>
      </c>
      <c r="F22" s="14">
        <v>33775.032100496283</v>
      </c>
    </row>
    <row r="23" spans="1:6" x14ac:dyDescent="0.25">
      <c r="A23" s="86"/>
      <c r="B23" s="5" t="s">
        <v>9</v>
      </c>
      <c r="C23" s="14">
        <v>1000000</v>
      </c>
      <c r="D23" s="14">
        <v>1185936</v>
      </c>
      <c r="E23" s="14">
        <v>1353000</v>
      </c>
      <c r="F23" s="14">
        <v>1439987.45</v>
      </c>
    </row>
    <row r="24" spans="1:6" x14ac:dyDescent="0.25">
      <c r="A24" s="86"/>
      <c r="B24" s="5" t="s">
        <v>10</v>
      </c>
      <c r="C24" s="14">
        <v>1258000</v>
      </c>
      <c r="D24" s="14">
        <v>1446760.08</v>
      </c>
      <c r="E24" s="14">
        <v>1609000</v>
      </c>
      <c r="F24" s="14">
        <v>1578563</v>
      </c>
    </row>
    <row r="25" spans="1:6" ht="15" customHeight="1" x14ac:dyDescent="0.25">
      <c r="A25" s="95" t="s">
        <v>7</v>
      </c>
      <c r="B25" s="4" t="s">
        <v>3</v>
      </c>
      <c r="C25" s="12">
        <v>1987871.7949999999</v>
      </c>
      <c r="D25" s="12">
        <v>1521885</v>
      </c>
      <c r="E25" s="12">
        <v>1575208.5</v>
      </c>
      <c r="F25" s="12">
        <v>1627681</v>
      </c>
    </row>
    <row r="26" spans="1:6" x14ac:dyDescent="0.25">
      <c r="A26" s="95"/>
      <c r="B26" s="4" t="s">
        <v>4</v>
      </c>
      <c r="C26" s="12">
        <v>1974618.8532</v>
      </c>
      <c r="D26" s="12">
        <v>1531767.955869565</v>
      </c>
      <c r="E26" s="12">
        <v>1573335.7462500001</v>
      </c>
      <c r="F26" s="12">
        <v>1631516.1831578941</v>
      </c>
    </row>
    <row r="27" spans="1:6" x14ac:dyDescent="0.25">
      <c r="A27" s="95"/>
      <c r="B27" s="4" t="s">
        <v>5</v>
      </c>
      <c r="C27" s="12">
        <v>100038.19862100649</v>
      </c>
      <c r="D27" s="12">
        <v>48925.562742819107</v>
      </c>
      <c r="E27" s="12">
        <v>30038.068467847421</v>
      </c>
      <c r="F27" s="12">
        <v>41894.632482373709</v>
      </c>
    </row>
    <row r="28" spans="1:6" x14ac:dyDescent="0.25">
      <c r="A28" s="95"/>
      <c r="B28" s="4" t="s">
        <v>9</v>
      </c>
      <c r="C28" s="12">
        <v>1577891</v>
      </c>
      <c r="D28" s="12">
        <v>1429138.33</v>
      </c>
      <c r="E28" s="12">
        <v>1510058</v>
      </c>
      <c r="F28" s="12">
        <v>1537522.7</v>
      </c>
    </row>
    <row r="29" spans="1:6" x14ac:dyDescent="0.25">
      <c r="A29" s="95"/>
      <c r="B29" s="4" t="s">
        <v>10</v>
      </c>
      <c r="C29" s="12">
        <v>2185585.48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-855318</v>
      </c>
      <c r="D30" s="14">
        <v>-226000</v>
      </c>
      <c r="E30" s="14">
        <v>-165000</v>
      </c>
      <c r="F30" s="14">
        <v>-128151</v>
      </c>
    </row>
    <row r="31" spans="1:6" x14ac:dyDescent="0.25">
      <c r="A31" s="96"/>
      <c r="B31" s="5" t="s">
        <v>4</v>
      </c>
      <c r="C31" s="14">
        <v>-848126.58653846139</v>
      </c>
      <c r="D31" s="14">
        <v>-225589.20063829789</v>
      </c>
      <c r="E31" s="14">
        <v>-163469.54348837209</v>
      </c>
      <c r="F31" s="14">
        <v>-123174.0504878049</v>
      </c>
    </row>
    <row r="32" spans="1:6" x14ac:dyDescent="0.25">
      <c r="A32" s="96"/>
      <c r="B32" s="5" t="s">
        <v>5</v>
      </c>
      <c r="C32" s="14">
        <v>64721.393589034567</v>
      </c>
      <c r="D32" s="14">
        <v>46775.458882898311</v>
      </c>
      <c r="E32" s="14">
        <v>53563.347373486373</v>
      </c>
      <c r="F32" s="14">
        <v>56110.847956333397</v>
      </c>
    </row>
    <row r="33" spans="1:14" ht="15" customHeight="1" x14ac:dyDescent="0.25">
      <c r="A33" s="96"/>
      <c r="B33" s="5" t="s">
        <v>9</v>
      </c>
      <c r="C33" s="14">
        <v>-962526</v>
      </c>
      <c r="D33" s="14">
        <v>-366428</v>
      </c>
      <c r="E33" s="14">
        <v>-326400</v>
      </c>
      <c r="F33" s="14">
        <v>-215818.6</v>
      </c>
    </row>
    <row r="34" spans="1:14" x14ac:dyDescent="0.25">
      <c r="A34" s="96"/>
      <c r="B34" s="5" t="s">
        <v>10</v>
      </c>
      <c r="C34" s="14">
        <v>-602950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94.55</v>
      </c>
      <c r="D35" s="12">
        <v>95.594999999999999</v>
      </c>
      <c r="E35" s="12">
        <v>96.7</v>
      </c>
      <c r="F35" s="12">
        <v>98</v>
      </c>
    </row>
    <row r="36" spans="1:14" x14ac:dyDescent="0.25">
      <c r="A36" s="97"/>
      <c r="B36" s="4" t="s">
        <v>4</v>
      </c>
      <c r="C36" s="12">
        <v>94.82634615384616</v>
      </c>
      <c r="D36" s="12">
        <v>95.615600000000015</v>
      </c>
      <c r="E36" s="12">
        <v>96.415227272727279</v>
      </c>
      <c r="F36" s="12">
        <v>97.36422222222221</v>
      </c>
    </row>
    <row r="37" spans="1:14" x14ac:dyDescent="0.25">
      <c r="A37" s="97"/>
      <c r="B37" s="4" t="s">
        <v>5</v>
      </c>
      <c r="C37" s="12">
        <v>1.632522442383834</v>
      </c>
      <c r="D37" s="12">
        <v>2.3922273456904928</v>
      </c>
      <c r="E37" s="12">
        <v>2.8860051158203501</v>
      </c>
      <c r="F37" s="12">
        <v>3.4700428926409081</v>
      </c>
    </row>
    <row r="38" spans="1:14" x14ac:dyDescent="0.25">
      <c r="A38" s="97"/>
      <c r="B38" s="4" t="s">
        <v>9</v>
      </c>
      <c r="C38" s="12">
        <v>91.3</v>
      </c>
      <c r="D38" s="12">
        <v>88.4</v>
      </c>
      <c r="E38" s="12">
        <v>87.6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98.8</v>
      </c>
      <c r="D39" s="15">
        <v>100.06</v>
      </c>
      <c r="E39" s="15">
        <v>100.7</v>
      </c>
      <c r="F39" s="15">
        <v>104.94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44075</v>
      </c>
      <c r="D48" s="9">
        <v>44105</v>
      </c>
      <c r="E48" s="9">
        <v>44136</v>
      </c>
      <c r="F48" s="9">
        <v>44166</v>
      </c>
      <c r="G48" s="9">
        <v>44197</v>
      </c>
      <c r="H48" s="9">
        <v>44228</v>
      </c>
      <c r="I48" s="9">
        <v>44256</v>
      </c>
      <c r="J48" s="9">
        <v>44287</v>
      </c>
      <c r="K48" s="9">
        <v>44317</v>
      </c>
      <c r="L48" s="9">
        <v>44348</v>
      </c>
      <c r="M48" s="9">
        <v>44378</v>
      </c>
      <c r="N48" s="9">
        <v>44409</v>
      </c>
    </row>
    <row r="49" spans="1:14" ht="15" customHeight="1" x14ac:dyDescent="0.25">
      <c r="A49" s="94" t="s">
        <v>11</v>
      </c>
      <c r="B49" s="4" t="s">
        <v>3</v>
      </c>
      <c r="C49" s="16">
        <v>108237</v>
      </c>
      <c r="D49" s="16">
        <v>130262.65</v>
      </c>
      <c r="E49" s="16">
        <v>122407.1</v>
      </c>
      <c r="F49" s="16">
        <v>142467.07999999999</v>
      </c>
      <c r="G49" s="16">
        <v>167918.84</v>
      </c>
      <c r="H49" s="16">
        <v>119092.5</v>
      </c>
      <c r="I49" s="16">
        <v>116078</v>
      </c>
      <c r="J49" s="16">
        <v>137320</v>
      </c>
      <c r="K49" s="16">
        <v>114868</v>
      </c>
      <c r="L49" s="16">
        <v>117833.85</v>
      </c>
      <c r="M49" s="16">
        <v>133118.53</v>
      </c>
      <c r="N49" s="16">
        <v>120112</v>
      </c>
    </row>
    <row r="50" spans="1:14" x14ac:dyDescent="0.25">
      <c r="A50" s="95"/>
      <c r="B50" s="4" t="s">
        <v>4</v>
      </c>
      <c r="C50" s="16">
        <v>109284.4204166667</v>
      </c>
      <c r="D50" s="16">
        <v>131225.0534782609</v>
      </c>
      <c r="E50" s="16">
        <v>121744.9891304348</v>
      </c>
      <c r="F50" s="16">
        <v>143790.9515909091</v>
      </c>
      <c r="G50" s="16">
        <v>169222.88452380951</v>
      </c>
      <c r="H50" s="16">
        <v>119161.49785714289</v>
      </c>
      <c r="I50" s="16">
        <v>117337.053</v>
      </c>
      <c r="J50" s="16">
        <v>134341.25756097559</v>
      </c>
      <c r="K50" s="16">
        <v>110796.66690476191</v>
      </c>
      <c r="L50" s="16">
        <v>114683.0392857143</v>
      </c>
      <c r="M50" s="16">
        <v>132609.52170731709</v>
      </c>
      <c r="N50" s="16">
        <v>121020.95675</v>
      </c>
    </row>
    <row r="51" spans="1:14" x14ac:dyDescent="0.25">
      <c r="A51" s="95"/>
      <c r="B51" s="4" t="s">
        <v>5</v>
      </c>
      <c r="C51" s="16">
        <v>9669.9011507398864</v>
      </c>
      <c r="D51" s="16">
        <v>11723.504767562799</v>
      </c>
      <c r="E51" s="16">
        <v>10093.627212636209</v>
      </c>
      <c r="F51" s="16">
        <v>9719.2344804808145</v>
      </c>
      <c r="G51" s="16">
        <v>12633.653695165031</v>
      </c>
      <c r="H51" s="16">
        <v>7618.4181601302644</v>
      </c>
      <c r="I51" s="16">
        <v>6190.7594650750589</v>
      </c>
      <c r="J51" s="16">
        <v>13026.484307421129</v>
      </c>
      <c r="K51" s="16">
        <v>16298.37537048394</v>
      </c>
      <c r="L51" s="16">
        <v>14546.76168859592</v>
      </c>
      <c r="M51" s="16">
        <v>9867.9237744773091</v>
      </c>
      <c r="N51" s="16">
        <v>6100.8418584055926</v>
      </c>
    </row>
    <row r="52" spans="1:14" ht="15" customHeight="1" x14ac:dyDescent="0.25">
      <c r="A52" s="95"/>
      <c r="B52" s="4" t="s">
        <v>9</v>
      </c>
      <c r="C52" s="16">
        <v>86126</v>
      </c>
      <c r="D52" s="16">
        <v>101129</v>
      </c>
      <c r="E52" s="16">
        <v>92109</v>
      </c>
      <c r="F52" s="16">
        <v>115367</v>
      </c>
      <c r="G52" s="16">
        <v>137792.32000000001</v>
      </c>
      <c r="H52" s="16">
        <v>102916</v>
      </c>
      <c r="I52" s="16">
        <v>108504</v>
      </c>
      <c r="J52" s="16">
        <v>102981.62</v>
      </c>
      <c r="K52" s="16">
        <v>62230</v>
      </c>
      <c r="L52" s="16">
        <v>74000</v>
      </c>
      <c r="M52" s="16">
        <v>101763</v>
      </c>
      <c r="N52" s="16">
        <v>111301</v>
      </c>
    </row>
    <row r="53" spans="1:14" x14ac:dyDescent="0.25">
      <c r="A53" s="95"/>
      <c r="B53" s="4" t="s">
        <v>10</v>
      </c>
      <c r="C53" s="16">
        <v>137915.91</v>
      </c>
      <c r="D53" s="16">
        <v>161447.06</v>
      </c>
      <c r="E53" s="16">
        <v>145402.26999999999</v>
      </c>
      <c r="F53" s="16">
        <v>162612</v>
      </c>
      <c r="G53" s="16">
        <v>200081</v>
      </c>
      <c r="H53" s="16">
        <v>139292.06</v>
      </c>
      <c r="I53" s="16">
        <v>138879.26</v>
      </c>
      <c r="J53" s="16">
        <v>158887</v>
      </c>
      <c r="K53" s="16">
        <v>139039</v>
      </c>
      <c r="L53" s="16">
        <v>139039</v>
      </c>
      <c r="M53" s="16">
        <v>151771</v>
      </c>
      <c r="N53" s="16">
        <v>139039</v>
      </c>
    </row>
    <row r="54" spans="1:14" ht="15" customHeight="1" x14ac:dyDescent="0.25">
      <c r="A54" s="86" t="s">
        <v>6</v>
      </c>
      <c r="B54" s="5" t="s">
        <v>3</v>
      </c>
      <c r="C54" s="17">
        <v>94151.5</v>
      </c>
      <c r="D54" s="17">
        <v>110335.815</v>
      </c>
      <c r="E54" s="17">
        <v>98547.99</v>
      </c>
      <c r="F54" s="17">
        <v>120916</v>
      </c>
      <c r="G54" s="17">
        <v>146237.71</v>
      </c>
      <c r="H54" s="17">
        <v>88358.904999999999</v>
      </c>
      <c r="I54" s="17">
        <v>99370.43</v>
      </c>
      <c r="J54" s="17">
        <v>120027.4</v>
      </c>
      <c r="K54" s="17">
        <v>92401.7</v>
      </c>
      <c r="L54" s="17">
        <v>96927.4</v>
      </c>
      <c r="M54" s="17">
        <v>110000</v>
      </c>
      <c r="N54" s="17">
        <v>98748.5</v>
      </c>
    </row>
    <row r="55" spans="1:14" x14ac:dyDescent="0.25">
      <c r="A55" s="86"/>
      <c r="B55" s="5" t="s">
        <v>4</v>
      </c>
      <c r="C55" s="17">
        <v>93539.951458333351</v>
      </c>
      <c r="D55" s="17">
        <v>110510.3767391304</v>
      </c>
      <c r="E55" s="17">
        <v>97640.716170212763</v>
      </c>
      <c r="F55" s="17">
        <v>121029.95333333329</v>
      </c>
      <c r="G55" s="17">
        <v>144805.91441860469</v>
      </c>
      <c r="H55" s="17">
        <v>90316.763571428572</v>
      </c>
      <c r="I55" s="17">
        <v>99625.595121951206</v>
      </c>
      <c r="J55" s="17">
        <v>115614.50595238101</v>
      </c>
      <c r="K55" s="17">
        <v>89230.444523809521</v>
      </c>
      <c r="L55" s="17">
        <v>95616.932142857142</v>
      </c>
      <c r="M55" s="17">
        <v>110742.7956097561</v>
      </c>
      <c r="N55" s="17">
        <v>98791.400500000003</v>
      </c>
    </row>
    <row r="56" spans="1:14" x14ac:dyDescent="0.25">
      <c r="A56" s="86"/>
      <c r="B56" s="5" t="s">
        <v>5</v>
      </c>
      <c r="C56" s="17">
        <v>6186.0173494490864</v>
      </c>
      <c r="D56" s="17">
        <v>8663.8031148635964</v>
      </c>
      <c r="E56" s="17">
        <v>8781.1013380509266</v>
      </c>
      <c r="F56" s="17">
        <v>14888.46600096439</v>
      </c>
      <c r="G56" s="17">
        <v>15393.11379362311</v>
      </c>
      <c r="H56" s="17">
        <v>6764.975660290369</v>
      </c>
      <c r="I56" s="17">
        <v>5943.919364271831</v>
      </c>
      <c r="J56" s="17">
        <v>13075.693724503109</v>
      </c>
      <c r="K56" s="17">
        <v>13275.67625558629</v>
      </c>
      <c r="L56" s="17">
        <v>11540.807832113969</v>
      </c>
      <c r="M56" s="17">
        <v>8195.7705823534525</v>
      </c>
      <c r="N56" s="17">
        <v>5610.7816059993174</v>
      </c>
    </row>
    <row r="57" spans="1:14" ht="15" customHeight="1" x14ac:dyDescent="0.25">
      <c r="A57" s="86"/>
      <c r="B57" s="5" t="s">
        <v>9</v>
      </c>
      <c r="C57" s="17">
        <v>75650</v>
      </c>
      <c r="D57" s="17">
        <v>90000</v>
      </c>
      <c r="E57" s="17">
        <v>77211</v>
      </c>
      <c r="F57" s="17">
        <v>92234</v>
      </c>
      <c r="G57" s="17">
        <v>98828</v>
      </c>
      <c r="H57" s="17">
        <v>78464</v>
      </c>
      <c r="I57" s="17">
        <v>90000</v>
      </c>
      <c r="J57" s="17">
        <v>86181</v>
      </c>
      <c r="K57" s="17">
        <v>61290</v>
      </c>
      <c r="L57" s="17">
        <v>68305.710000000006</v>
      </c>
      <c r="M57" s="17">
        <v>88711.46</v>
      </c>
      <c r="N57" s="17">
        <v>87673.4</v>
      </c>
    </row>
    <row r="58" spans="1:14" x14ac:dyDescent="0.25">
      <c r="A58" s="86"/>
      <c r="B58" s="5" t="s">
        <v>10</v>
      </c>
      <c r="C58" s="17">
        <v>111711.88</v>
      </c>
      <c r="D58" s="17">
        <v>131175.69</v>
      </c>
      <c r="E58" s="17">
        <v>118443.22</v>
      </c>
      <c r="F58" s="17">
        <v>184918</v>
      </c>
      <c r="G58" s="17">
        <v>182789</v>
      </c>
      <c r="H58" s="17">
        <v>107500</v>
      </c>
      <c r="I58" s="17">
        <v>118791.22</v>
      </c>
      <c r="J58" s="17">
        <v>137170</v>
      </c>
      <c r="K58" s="17">
        <v>124700</v>
      </c>
      <c r="L58" s="17">
        <v>124700</v>
      </c>
      <c r="M58" s="17">
        <v>126996.62</v>
      </c>
      <c r="N58" s="17">
        <v>110000</v>
      </c>
    </row>
    <row r="59" spans="1:14" ht="15" customHeight="1" x14ac:dyDescent="0.25">
      <c r="A59" s="95" t="s">
        <v>7</v>
      </c>
      <c r="B59" s="4" t="s">
        <v>3</v>
      </c>
      <c r="C59" s="16">
        <v>177588</v>
      </c>
      <c r="D59" s="16">
        <v>152736</v>
      </c>
      <c r="E59" s="16">
        <v>155366</v>
      </c>
      <c r="F59" s="16">
        <v>186234.61</v>
      </c>
      <c r="G59" s="16">
        <v>115670.33500000001</v>
      </c>
      <c r="H59" s="16">
        <v>113129.2</v>
      </c>
      <c r="I59" s="16">
        <v>121418</v>
      </c>
      <c r="J59" s="16">
        <v>126590.5</v>
      </c>
      <c r="K59" s="16">
        <v>115255</v>
      </c>
      <c r="L59" s="16">
        <v>121314</v>
      </c>
      <c r="M59" s="16">
        <v>126041.45</v>
      </c>
      <c r="N59" s="16">
        <v>120055</v>
      </c>
    </row>
    <row r="60" spans="1:14" x14ac:dyDescent="0.25">
      <c r="A60" s="95"/>
      <c r="B60" s="4" t="s">
        <v>4</v>
      </c>
      <c r="C60" s="16">
        <v>176151.87591836741</v>
      </c>
      <c r="D60" s="16">
        <v>153656.85425531911</v>
      </c>
      <c r="E60" s="16">
        <v>153862.82319148941</v>
      </c>
      <c r="F60" s="16">
        <v>190497.55680851071</v>
      </c>
      <c r="G60" s="16">
        <v>116596.495</v>
      </c>
      <c r="H60" s="16">
        <v>113211.2973809524</v>
      </c>
      <c r="I60" s="16">
        <v>120210.76047619049</v>
      </c>
      <c r="J60" s="16">
        <v>126938.4395238095</v>
      </c>
      <c r="K60" s="16">
        <v>117703.163902439</v>
      </c>
      <c r="L60" s="16">
        <v>132405.74279069761</v>
      </c>
      <c r="M60" s="16">
        <v>125906.5902380952</v>
      </c>
      <c r="N60" s="16">
        <v>121612.8592682927</v>
      </c>
    </row>
    <row r="61" spans="1:14" x14ac:dyDescent="0.25">
      <c r="A61" s="95"/>
      <c r="B61" s="4" t="s">
        <v>5</v>
      </c>
      <c r="C61" s="16">
        <v>17633.266539469729</v>
      </c>
      <c r="D61" s="16">
        <v>16680.933432069491</v>
      </c>
      <c r="E61" s="16">
        <v>16303.270917572379</v>
      </c>
      <c r="F61" s="16">
        <v>24291.209395059941</v>
      </c>
      <c r="G61" s="16">
        <v>8546.4193435805664</v>
      </c>
      <c r="H61" s="16">
        <v>6996.8832892837981</v>
      </c>
      <c r="I61" s="16">
        <v>10585.02174810374</v>
      </c>
      <c r="J61" s="16">
        <v>14598.37755423142</v>
      </c>
      <c r="K61" s="16">
        <v>10767.269991021371</v>
      </c>
      <c r="L61" s="16">
        <v>26308.52486239596</v>
      </c>
      <c r="M61" s="16">
        <v>7386.6796785183897</v>
      </c>
      <c r="N61" s="16">
        <v>7208.3243840445966</v>
      </c>
    </row>
    <row r="62" spans="1:14" ht="15" customHeight="1" x14ac:dyDescent="0.25">
      <c r="A62" s="95"/>
      <c r="B62" s="4" t="s">
        <v>9</v>
      </c>
      <c r="C62" s="16">
        <v>128519</v>
      </c>
      <c r="D62" s="16">
        <v>112677</v>
      </c>
      <c r="E62" s="16">
        <v>126396</v>
      </c>
      <c r="F62" s="16">
        <v>129055</v>
      </c>
      <c r="G62" s="16">
        <v>84294</v>
      </c>
      <c r="H62" s="16">
        <v>84835</v>
      </c>
      <c r="I62" s="16">
        <v>88465</v>
      </c>
      <c r="J62" s="16">
        <v>87946.49</v>
      </c>
      <c r="K62" s="16">
        <v>93556.25</v>
      </c>
      <c r="L62" s="16">
        <v>103070.38</v>
      </c>
      <c r="M62" s="16">
        <v>110000</v>
      </c>
      <c r="N62" s="16">
        <v>109950.01</v>
      </c>
    </row>
    <row r="63" spans="1:14" x14ac:dyDescent="0.25">
      <c r="A63" s="95"/>
      <c r="B63" s="4" t="s">
        <v>10</v>
      </c>
      <c r="C63" s="16">
        <v>200690</v>
      </c>
      <c r="D63" s="16">
        <v>200416.59</v>
      </c>
      <c r="E63" s="16">
        <v>200416.59</v>
      </c>
      <c r="F63" s="16">
        <v>250986</v>
      </c>
      <c r="G63" s="16">
        <v>141101</v>
      </c>
      <c r="H63" s="16">
        <v>133688</v>
      </c>
      <c r="I63" s="16">
        <v>149314.12</v>
      </c>
      <c r="J63" s="16">
        <v>176173.12</v>
      </c>
      <c r="K63" s="16">
        <v>144351</v>
      </c>
      <c r="L63" s="16">
        <v>207650</v>
      </c>
      <c r="M63" s="16">
        <v>145884</v>
      </c>
      <c r="N63" s="16">
        <v>147414</v>
      </c>
    </row>
    <row r="64" spans="1:14" ht="15" customHeight="1" x14ac:dyDescent="0.25">
      <c r="A64" s="86" t="s">
        <v>8</v>
      </c>
      <c r="B64" s="5" t="s">
        <v>3</v>
      </c>
      <c r="C64" s="17">
        <v>-83515.75</v>
      </c>
      <c r="D64" s="17">
        <v>-41125.514999999999</v>
      </c>
      <c r="E64" s="17">
        <v>-56769</v>
      </c>
      <c r="F64" s="17">
        <v>-65477</v>
      </c>
      <c r="G64" s="17">
        <v>30219.755000000001</v>
      </c>
      <c r="H64" s="17">
        <v>-24756</v>
      </c>
      <c r="I64" s="17">
        <v>-23518</v>
      </c>
      <c r="J64" s="17">
        <v>-4350</v>
      </c>
      <c r="K64" s="17">
        <v>-22142.41</v>
      </c>
      <c r="L64" s="17">
        <v>-23335.1</v>
      </c>
      <c r="M64" s="17">
        <v>-15309</v>
      </c>
      <c r="N64" s="17">
        <v>-22135.215</v>
      </c>
    </row>
    <row r="65" spans="1:14" x14ac:dyDescent="0.25">
      <c r="A65" s="86"/>
      <c r="B65" s="5" t="s">
        <v>4</v>
      </c>
      <c r="C65" s="17">
        <v>-83186.76204081632</v>
      </c>
      <c r="D65" s="17">
        <v>-41994.432391304348</v>
      </c>
      <c r="E65" s="17">
        <v>-56075.744042553168</v>
      </c>
      <c r="F65" s="17">
        <v>-67648.196170212774</v>
      </c>
      <c r="G65" s="17">
        <v>28729.419523809531</v>
      </c>
      <c r="H65" s="17">
        <v>-23523.861951219511</v>
      </c>
      <c r="I65" s="17">
        <v>-19986.891428571431</v>
      </c>
      <c r="J65" s="17">
        <v>-8617.9546341463429</v>
      </c>
      <c r="K65" s="17">
        <v>-26972.02951219512</v>
      </c>
      <c r="L65" s="17">
        <v>-30036.095249999991</v>
      </c>
      <c r="M65" s="17">
        <v>-15301.623902439031</v>
      </c>
      <c r="N65" s="17">
        <v>-22536.803500000002</v>
      </c>
    </row>
    <row r="66" spans="1:14" x14ac:dyDescent="0.25">
      <c r="A66" s="86"/>
      <c r="B66" s="5" t="s">
        <v>5</v>
      </c>
      <c r="C66" s="17">
        <v>17751.650733227951</v>
      </c>
      <c r="D66" s="17">
        <v>20430.378813646352</v>
      </c>
      <c r="E66" s="17">
        <v>18952.662294769019</v>
      </c>
      <c r="F66" s="17">
        <v>26288.572322412969</v>
      </c>
      <c r="G66" s="17">
        <v>20480.972479788368</v>
      </c>
      <c r="H66" s="17">
        <v>8906.1113554382464</v>
      </c>
      <c r="I66" s="17">
        <v>13131.783107261141</v>
      </c>
      <c r="J66" s="17">
        <v>17482.05007220379</v>
      </c>
      <c r="K66" s="17">
        <v>19828.1468625835</v>
      </c>
      <c r="L66" s="17">
        <v>20896.632166910989</v>
      </c>
      <c r="M66" s="17">
        <v>10055.175292783781</v>
      </c>
      <c r="N66" s="17">
        <v>6993.6078019631423</v>
      </c>
    </row>
    <row r="67" spans="1:14" x14ac:dyDescent="0.25">
      <c r="A67" s="86"/>
      <c r="B67" s="5" t="s">
        <v>9</v>
      </c>
      <c r="C67" s="17">
        <v>-116903</v>
      </c>
      <c r="D67" s="17">
        <v>-88704.71</v>
      </c>
      <c r="E67" s="17">
        <v>-106935.98</v>
      </c>
      <c r="F67" s="17">
        <v>-143551</v>
      </c>
      <c r="G67" s="17">
        <v>-25000</v>
      </c>
      <c r="H67" s="17">
        <v>-51878</v>
      </c>
      <c r="I67" s="17">
        <v>-46283.39</v>
      </c>
      <c r="J67" s="17">
        <v>-57831.01</v>
      </c>
      <c r="K67" s="17">
        <v>-81676</v>
      </c>
      <c r="L67" s="17">
        <v>-93400.2</v>
      </c>
      <c r="M67" s="17">
        <v>-37577</v>
      </c>
      <c r="N67" s="17">
        <v>-45591</v>
      </c>
    </row>
    <row r="68" spans="1:14" ht="15.75" thickBot="1" x14ac:dyDescent="0.3">
      <c r="A68" s="87"/>
      <c r="B68" s="6" t="s">
        <v>10</v>
      </c>
      <c r="C68" s="18">
        <v>-36877.089999999997</v>
      </c>
      <c r="D68" s="18">
        <v>16150</v>
      </c>
      <c r="E68" s="18">
        <v>-20760</v>
      </c>
      <c r="F68" s="18">
        <v>3606</v>
      </c>
      <c r="G68" s="18">
        <v>88846</v>
      </c>
      <c r="H68" s="18">
        <v>3272.44</v>
      </c>
      <c r="I68" s="18">
        <v>16274</v>
      </c>
      <c r="J68" s="18">
        <v>22635.19</v>
      </c>
      <c r="K68" s="18">
        <v>17634</v>
      </c>
      <c r="L68" s="18">
        <v>4700</v>
      </c>
      <c r="M68" s="18">
        <v>9800</v>
      </c>
      <c r="N68" s="18">
        <v>-10000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0:N68"/>
  <sheetViews>
    <sheetView topLeftCell="A4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44105</v>
      </c>
      <c r="C10" s="3"/>
    </row>
    <row r="11" spans="1:6" ht="15.75" x14ac:dyDescent="0.25">
      <c r="A11" s="1" t="s">
        <v>0</v>
      </c>
      <c r="B11" s="2">
        <v>44105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1423000</v>
      </c>
      <c r="D15" s="11">
        <v>1577601.5</v>
      </c>
      <c r="E15" s="11">
        <v>1687180.1</v>
      </c>
      <c r="F15" s="11">
        <v>1795541.5</v>
      </c>
    </row>
    <row r="16" spans="1:6" x14ac:dyDescent="0.25">
      <c r="A16" s="95"/>
      <c r="B16" s="12" t="s">
        <v>4</v>
      </c>
      <c r="C16" s="13">
        <v>1415624.8192156861</v>
      </c>
      <c r="D16" s="13">
        <v>1578094.5991666671</v>
      </c>
      <c r="E16" s="13">
        <v>1696868.927804878</v>
      </c>
      <c r="F16" s="13">
        <v>1805770.0549999999</v>
      </c>
    </row>
    <row r="17" spans="1:6" x14ac:dyDescent="0.25">
      <c r="A17" s="95"/>
      <c r="B17" s="12" t="s">
        <v>5</v>
      </c>
      <c r="C17" s="13">
        <v>46660.158704283749</v>
      </c>
      <c r="D17" s="13">
        <v>67420.95004534781</v>
      </c>
      <c r="E17" s="13">
        <v>76612.126153686273</v>
      </c>
      <c r="F17" s="13">
        <v>84758.128331431813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1525851.52</v>
      </c>
      <c r="D19" s="13">
        <v>1742745</v>
      </c>
      <c r="E19" s="13">
        <v>1900000</v>
      </c>
      <c r="F19" s="13">
        <v>1987656</v>
      </c>
    </row>
    <row r="20" spans="1:6" ht="15" customHeight="1" x14ac:dyDescent="0.25">
      <c r="A20" s="86" t="s">
        <v>6</v>
      </c>
      <c r="B20" s="5" t="s">
        <v>3</v>
      </c>
      <c r="C20" s="14">
        <v>1156844.105</v>
      </c>
      <c r="D20" s="14">
        <v>1309931.5</v>
      </c>
      <c r="E20" s="14">
        <v>1402629</v>
      </c>
      <c r="F20" s="14">
        <v>1500182.5</v>
      </c>
    </row>
    <row r="21" spans="1:6" x14ac:dyDescent="0.25">
      <c r="A21" s="86"/>
      <c r="B21" s="5" t="s">
        <v>4</v>
      </c>
      <c r="C21" s="14">
        <v>1158404.2505769229</v>
      </c>
      <c r="D21" s="14">
        <v>1315326.68</v>
      </c>
      <c r="E21" s="14">
        <v>1421084.4063414631</v>
      </c>
      <c r="F21" s="14">
        <v>1521390.6645</v>
      </c>
    </row>
    <row r="22" spans="1:6" x14ac:dyDescent="0.25">
      <c r="A22" s="86"/>
      <c r="B22" s="5" t="s">
        <v>5</v>
      </c>
      <c r="C22" s="14">
        <v>42105.970696471348</v>
      </c>
      <c r="D22" s="14">
        <v>46790.897883227357</v>
      </c>
      <c r="E22" s="14">
        <v>55584.04253879295</v>
      </c>
      <c r="F22" s="14">
        <v>64257.587967054948</v>
      </c>
    </row>
    <row r="23" spans="1:6" x14ac:dyDescent="0.25">
      <c r="A23" s="86"/>
      <c r="B23" s="5" t="s">
        <v>9</v>
      </c>
      <c r="C23" s="14">
        <v>1050000</v>
      </c>
      <c r="D23" s="14">
        <v>1185936</v>
      </c>
      <c r="E23" s="14">
        <v>1357485.92</v>
      </c>
      <c r="F23" s="14">
        <v>1420978.1</v>
      </c>
    </row>
    <row r="24" spans="1:6" x14ac:dyDescent="0.25">
      <c r="A24" s="86"/>
      <c r="B24" s="5" t="s">
        <v>10</v>
      </c>
      <c r="C24" s="14">
        <v>1258000</v>
      </c>
      <c r="D24" s="14">
        <v>1464759.25</v>
      </c>
      <c r="E24" s="14">
        <v>1609000</v>
      </c>
      <c r="F24" s="14">
        <v>1726676</v>
      </c>
    </row>
    <row r="25" spans="1:6" ht="15" customHeight="1" x14ac:dyDescent="0.25">
      <c r="A25" s="95" t="s">
        <v>7</v>
      </c>
      <c r="B25" s="4" t="s">
        <v>3</v>
      </c>
      <c r="C25" s="12">
        <v>2017611.87</v>
      </c>
      <c r="D25" s="12">
        <v>1525048</v>
      </c>
      <c r="E25" s="12">
        <v>1576271.155</v>
      </c>
      <c r="F25" s="12">
        <v>1632834.33</v>
      </c>
    </row>
    <row r="26" spans="1:6" x14ac:dyDescent="0.25">
      <c r="A26" s="95"/>
      <c r="B26" s="4" t="s">
        <v>4</v>
      </c>
      <c r="C26" s="12">
        <v>2004664.880192308</v>
      </c>
      <c r="D26" s="12">
        <v>1536756.295319149</v>
      </c>
      <c r="E26" s="12">
        <v>1580606.3387500001</v>
      </c>
      <c r="F26" s="12">
        <v>1639864.647435897</v>
      </c>
    </row>
    <row r="27" spans="1:6" x14ac:dyDescent="0.25">
      <c r="A27" s="95"/>
      <c r="B27" s="4" t="s">
        <v>5</v>
      </c>
      <c r="C27" s="12">
        <v>62412.730883316457</v>
      </c>
      <c r="D27" s="12">
        <v>41744.09994385449</v>
      </c>
      <c r="E27" s="12">
        <v>31808.98325121382</v>
      </c>
      <c r="F27" s="12">
        <v>40478.416288246743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1551355.5</v>
      </c>
    </row>
    <row r="29" spans="1:6" x14ac:dyDescent="0.25">
      <c r="A29" s="95"/>
      <c r="B29" s="4" t="s">
        <v>10</v>
      </c>
      <c r="C29" s="12">
        <v>2110333.8199999998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-858229.63</v>
      </c>
      <c r="D30" s="14">
        <v>-217997.01</v>
      </c>
      <c r="E30" s="14">
        <v>-165000</v>
      </c>
      <c r="F30" s="14">
        <v>-125921</v>
      </c>
    </row>
    <row r="31" spans="1:6" x14ac:dyDescent="0.25">
      <c r="A31" s="96"/>
      <c r="B31" s="5" t="s">
        <v>4</v>
      </c>
      <c r="C31" s="14">
        <v>-857328.06218181818</v>
      </c>
      <c r="D31" s="14">
        <v>-222815.7004</v>
      </c>
      <c r="E31" s="14">
        <v>-166830.0688888889</v>
      </c>
      <c r="F31" s="14">
        <v>-124250.2695454545</v>
      </c>
    </row>
    <row r="32" spans="1:6" x14ac:dyDescent="0.25">
      <c r="A32" s="96"/>
      <c r="B32" s="5" t="s">
        <v>5</v>
      </c>
      <c r="C32" s="14">
        <v>44440.630407829951</v>
      </c>
      <c r="D32" s="14">
        <v>52777.847628914707</v>
      </c>
      <c r="E32" s="14">
        <v>61033.649724685492</v>
      </c>
      <c r="F32" s="14">
        <v>65866.010311832841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-383727</v>
      </c>
      <c r="E33" s="14">
        <v>-339862</v>
      </c>
      <c r="F33" s="14">
        <v>-289505</v>
      </c>
    </row>
    <row r="34" spans="1:14" x14ac:dyDescent="0.25">
      <c r="A34" s="96"/>
      <c r="B34" s="5" t="s">
        <v>10</v>
      </c>
      <c r="C34" s="14">
        <v>-762882.2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95.7</v>
      </c>
      <c r="E35" s="12">
        <v>96.65</v>
      </c>
      <c r="F35" s="12">
        <v>97.9</v>
      </c>
    </row>
    <row r="36" spans="1:14" x14ac:dyDescent="0.25">
      <c r="A36" s="97"/>
      <c r="B36" s="4" t="s">
        <v>4</v>
      </c>
      <c r="C36" s="12">
        <v>94.570892857142866</v>
      </c>
      <c r="D36" s="12">
        <v>95.493333333333354</v>
      </c>
      <c r="E36" s="12">
        <v>96.158695652173918</v>
      </c>
      <c r="F36" s="12">
        <v>96.73</v>
      </c>
    </row>
    <row r="37" spans="1:14" x14ac:dyDescent="0.25">
      <c r="A37" s="97"/>
      <c r="B37" s="4" t="s">
        <v>5</v>
      </c>
      <c r="C37" s="12">
        <v>1.536422381302178</v>
      </c>
      <c r="D37" s="12">
        <v>1.9141574299588471</v>
      </c>
      <c r="E37" s="12">
        <v>2.458483370513576</v>
      </c>
      <c r="F37" s="12">
        <v>2.942319740365662</v>
      </c>
    </row>
    <row r="38" spans="1:14" x14ac:dyDescent="0.25">
      <c r="A38" s="97"/>
      <c r="B38" s="4" t="s">
        <v>9</v>
      </c>
      <c r="C38" s="12">
        <v>91.71</v>
      </c>
      <c r="D38" s="12">
        <v>91.45</v>
      </c>
      <c r="E38" s="12">
        <v>89.5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100.7</v>
      </c>
      <c r="E39" s="15">
        <v>100.09</v>
      </c>
      <c r="F39" s="15">
        <v>101.66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44105</v>
      </c>
      <c r="D48" s="9">
        <v>44136</v>
      </c>
      <c r="E48" s="9">
        <v>44166</v>
      </c>
      <c r="F48" s="9">
        <v>44197</v>
      </c>
      <c r="G48" s="9">
        <v>44228</v>
      </c>
      <c r="H48" s="9">
        <v>44256</v>
      </c>
      <c r="I48" s="9">
        <v>44287</v>
      </c>
      <c r="J48" s="9">
        <v>44317</v>
      </c>
      <c r="K48" s="9">
        <v>44348</v>
      </c>
      <c r="L48" s="9">
        <v>44378</v>
      </c>
      <c r="M48" s="9">
        <v>44409</v>
      </c>
      <c r="N48" s="9">
        <v>44440</v>
      </c>
    </row>
    <row r="49" spans="1:14" ht="15" customHeight="1" x14ac:dyDescent="0.25">
      <c r="A49" s="94" t="s">
        <v>11</v>
      </c>
      <c r="B49" s="4" t="s">
        <v>3</v>
      </c>
      <c r="C49" s="16">
        <v>135769.5</v>
      </c>
      <c r="D49" s="16">
        <v>125959</v>
      </c>
      <c r="E49" s="16">
        <v>145651.56</v>
      </c>
      <c r="F49" s="16">
        <v>167838.2</v>
      </c>
      <c r="G49" s="16">
        <v>119046.325</v>
      </c>
      <c r="H49" s="16">
        <v>115912.4</v>
      </c>
      <c r="I49" s="16">
        <v>139015</v>
      </c>
      <c r="J49" s="16">
        <v>117752.77</v>
      </c>
      <c r="K49" s="16">
        <v>119217.3</v>
      </c>
      <c r="L49" s="16">
        <v>130962.55</v>
      </c>
      <c r="M49" s="16">
        <v>121013.72</v>
      </c>
      <c r="N49" s="16">
        <v>120020.58500000001</v>
      </c>
    </row>
    <row r="50" spans="1:14" x14ac:dyDescent="0.25">
      <c r="A50" s="95"/>
      <c r="B50" s="4" t="s">
        <v>4</v>
      </c>
      <c r="C50" s="16">
        <v>136031.98579999999</v>
      </c>
      <c r="D50" s="16">
        <v>126258.5820408163</v>
      </c>
      <c r="E50" s="16">
        <v>146801.6414893617</v>
      </c>
      <c r="F50" s="16">
        <v>168652.12285714291</v>
      </c>
      <c r="G50" s="16">
        <v>118275.52928571431</v>
      </c>
      <c r="H50" s="16">
        <v>117570.8614285714</v>
      </c>
      <c r="I50" s="16">
        <v>137876.3273809524</v>
      </c>
      <c r="J50" s="16">
        <v>115652.5057142857</v>
      </c>
      <c r="K50" s="16">
        <v>116213.1588095238</v>
      </c>
      <c r="L50" s="16">
        <v>130621.18047619049</v>
      </c>
      <c r="M50" s="16">
        <v>122436.8756097561</v>
      </c>
      <c r="N50" s="16">
        <v>121583.2202631579</v>
      </c>
    </row>
    <row r="51" spans="1:14" x14ac:dyDescent="0.25">
      <c r="A51" s="95"/>
      <c r="B51" s="4" t="s">
        <v>5</v>
      </c>
      <c r="C51" s="16">
        <v>11023.84388312935</v>
      </c>
      <c r="D51" s="16">
        <v>9527.7060027226144</v>
      </c>
      <c r="E51" s="16">
        <v>11383.783301063</v>
      </c>
      <c r="F51" s="16">
        <v>12281.301970138909</v>
      </c>
      <c r="G51" s="16">
        <v>6791.78227599207</v>
      </c>
      <c r="H51" s="16">
        <v>8974.2676106590898</v>
      </c>
      <c r="I51" s="16">
        <v>13356.89697337253</v>
      </c>
      <c r="J51" s="16">
        <v>12897.52579474047</v>
      </c>
      <c r="K51" s="16">
        <v>13316.418874375549</v>
      </c>
      <c r="L51" s="16">
        <v>11264.642172704729</v>
      </c>
      <c r="M51" s="16">
        <v>7215.7994898192092</v>
      </c>
      <c r="N51" s="16">
        <v>8806.0252216896952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100000</v>
      </c>
      <c r="E52" s="16">
        <v>124231</v>
      </c>
      <c r="F52" s="16">
        <v>123828</v>
      </c>
      <c r="G52" s="16">
        <v>98833</v>
      </c>
      <c r="H52" s="16">
        <v>86216</v>
      </c>
      <c r="I52" s="16">
        <v>106089</v>
      </c>
      <c r="J52" s="16">
        <v>80719</v>
      </c>
      <c r="K52" s="16">
        <v>74000</v>
      </c>
      <c r="L52" s="16">
        <v>94206</v>
      </c>
      <c r="M52" s="16">
        <v>106731</v>
      </c>
      <c r="N52" s="16">
        <v>106182.76</v>
      </c>
    </row>
    <row r="53" spans="1:14" x14ac:dyDescent="0.25">
      <c r="A53" s="95"/>
      <c r="B53" s="4" t="s">
        <v>10</v>
      </c>
      <c r="C53" s="16">
        <v>168783</v>
      </c>
      <c r="D53" s="16">
        <v>144919</v>
      </c>
      <c r="E53" s="16">
        <v>185373.18</v>
      </c>
      <c r="F53" s="16">
        <v>194706</v>
      </c>
      <c r="G53" s="16">
        <v>130027</v>
      </c>
      <c r="H53" s="16">
        <v>150000</v>
      </c>
      <c r="I53" s="16">
        <v>164244</v>
      </c>
      <c r="J53" s="16">
        <v>139039</v>
      </c>
      <c r="K53" s="16">
        <v>139039</v>
      </c>
      <c r="L53" s="16">
        <v>159492</v>
      </c>
      <c r="M53" s="16">
        <v>139039</v>
      </c>
      <c r="N53" s="16">
        <v>148301</v>
      </c>
    </row>
    <row r="54" spans="1:14" ht="15" customHeight="1" x14ac:dyDescent="0.25">
      <c r="A54" s="86" t="s">
        <v>6</v>
      </c>
      <c r="B54" s="5" t="s">
        <v>3</v>
      </c>
      <c r="C54" s="17">
        <v>114500</v>
      </c>
      <c r="D54" s="17">
        <v>101591</v>
      </c>
      <c r="E54" s="17">
        <v>122095.67</v>
      </c>
      <c r="F54" s="17">
        <v>146237.71</v>
      </c>
      <c r="G54" s="17">
        <v>87170.1</v>
      </c>
      <c r="H54" s="17">
        <v>98505</v>
      </c>
      <c r="I54" s="17">
        <v>121599.3</v>
      </c>
      <c r="J54" s="17">
        <v>93043</v>
      </c>
      <c r="K54" s="17">
        <v>96085.684999999998</v>
      </c>
      <c r="L54" s="17">
        <v>108387.35</v>
      </c>
      <c r="M54" s="17">
        <v>98876</v>
      </c>
      <c r="N54" s="17">
        <v>104795.49</v>
      </c>
    </row>
    <row r="55" spans="1:14" x14ac:dyDescent="0.25">
      <c r="A55" s="86"/>
      <c r="B55" s="5" t="s">
        <v>4</v>
      </c>
      <c r="C55" s="17">
        <v>115110.7602040817</v>
      </c>
      <c r="D55" s="17">
        <v>101770.38530612241</v>
      </c>
      <c r="E55" s="17">
        <v>121582.5895744681</v>
      </c>
      <c r="F55" s="17">
        <v>144468.49674418609</v>
      </c>
      <c r="G55" s="17">
        <v>89026.937142857147</v>
      </c>
      <c r="H55" s="17">
        <v>98724.845952380943</v>
      </c>
      <c r="I55" s="17">
        <v>118383.6806976744</v>
      </c>
      <c r="J55" s="17">
        <v>90909.795581395359</v>
      </c>
      <c r="K55" s="17">
        <v>95819.638809523807</v>
      </c>
      <c r="L55" s="17">
        <v>108808.0135714286</v>
      </c>
      <c r="M55" s="17">
        <v>100985.5771428571</v>
      </c>
      <c r="N55" s="17">
        <v>106168.3643589744</v>
      </c>
    </row>
    <row r="56" spans="1:14" x14ac:dyDescent="0.25">
      <c r="A56" s="86"/>
      <c r="B56" s="5" t="s">
        <v>5</v>
      </c>
      <c r="C56" s="17">
        <v>9911.2321637997939</v>
      </c>
      <c r="D56" s="17">
        <v>9360.612691213355</v>
      </c>
      <c r="E56" s="17">
        <v>12514.250167861321</v>
      </c>
      <c r="F56" s="17">
        <v>13010.90726674844</v>
      </c>
      <c r="G56" s="17">
        <v>5953.6703291717376</v>
      </c>
      <c r="H56" s="17">
        <v>6816.5548906703743</v>
      </c>
      <c r="I56" s="17">
        <v>13593.056360763119</v>
      </c>
      <c r="J56" s="17">
        <v>12334.364588626309</v>
      </c>
      <c r="K56" s="17">
        <v>10138.756187840991</v>
      </c>
      <c r="L56" s="17">
        <v>9065.9428118064734</v>
      </c>
      <c r="M56" s="17">
        <v>7393.6199714774839</v>
      </c>
      <c r="N56" s="17">
        <v>9629.3196409509728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79694</v>
      </c>
      <c r="E57" s="17">
        <v>101539</v>
      </c>
      <c r="F57" s="17">
        <v>98828</v>
      </c>
      <c r="G57" s="17">
        <v>79112</v>
      </c>
      <c r="H57" s="17">
        <v>75209</v>
      </c>
      <c r="I57" s="17">
        <v>86181</v>
      </c>
      <c r="J57" s="17">
        <v>58820</v>
      </c>
      <c r="K57" s="17">
        <v>72140.7</v>
      </c>
      <c r="L57" s="17">
        <v>77541.48</v>
      </c>
      <c r="M57" s="17">
        <v>87673.4</v>
      </c>
      <c r="N57" s="17">
        <v>90397</v>
      </c>
    </row>
    <row r="58" spans="1:14" x14ac:dyDescent="0.25">
      <c r="A58" s="86"/>
      <c r="B58" s="5" t="s">
        <v>10</v>
      </c>
      <c r="C58" s="17">
        <v>138352.6</v>
      </c>
      <c r="D58" s="17">
        <v>129291</v>
      </c>
      <c r="E58" s="17">
        <v>164383.79999999999</v>
      </c>
      <c r="F58" s="17">
        <v>173449</v>
      </c>
      <c r="G58" s="17">
        <v>107500</v>
      </c>
      <c r="H58" s="17">
        <v>125300</v>
      </c>
      <c r="I58" s="17">
        <v>143417.84</v>
      </c>
      <c r="J58" s="17">
        <v>124700</v>
      </c>
      <c r="K58" s="17">
        <v>124700</v>
      </c>
      <c r="L58" s="17">
        <v>125664</v>
      </c>
      <c r="M58" s="17">
        <v>124700</v>
      </c>
      <c r="N58" s="17">
        <v>134894</v>
      </c>
    </row>
    <row r="59" spans="1:14" ht="15" customHeight="1" x14ac:dyDescent="0.25">
      <c r="A59" s="95" t="s">
        <v>7</v>
      </c>
      <c r="B59" s="4" t="s">
        <v>3</v>
      </c>
      <c r="C59" s="16">
        <v>160000</v>
      </c>
      <c r="D59" s="16">
        <v>158975.04000000001</v>
      </c>
      <c r="E59" s="16">
        <v>191707</v>
      </c>
      <c r="F59" s="16">
        <v>116095</v>
      </c>
      <c r="G59" s="16">
        <v>113422.18</v>
      </c>
      <c r="H59" s="16">
        <v>121670</v>
      </c>
      <c r="I59" s="16">
        <v>124083</v>
      </c>
      <c r="J59" s="16">
        <v>116222</v>
      </c>
      <c r="K59" s="16">
        <v>123278.785</v>
      </c>
      <c r="L59" s="16">
        <v>127019</v>
      </c>
      <c r="M59" s="16">
        <v>120615.56</v>
      </c>
      <c r="N59" s="16">
        <v>131880</v>
      </c>
    </row>
    <row r="60" spans="1:14" x14ac:dyDescent="0.25">
      <c r="A60" s="95"/>
      <c r="B60" s="4" t="s">
        <v>4</v>
      </c>
      <c r="C60" s="16">
        <v>159426.2944897959</v>
      </c>
      <c r="D60" s="16">
        <v>158941.53645833331</v>
      </c>
      <c r="E60" s="16">
        <v>194834.30632653061</v>
      </c>
      <c r="F60" s="16">
        <v>117000.74488372089</v>
      </c>
      <c r="G60" s="16">
        <v>112897.20976744191</v>
      </c>
      <c r="H60" s="16">
        <v>121198.7646511628</v>
      </c>
      <c r="I60" s="16">
        <v>124991.1893023256</v>
      </c>
      <c r="J60" s="16">
        <v>118101.38860465121</v>
      </c>
      <c r="K60" s="16">
        <v>133270.1611363636</v>
      </c>
      <c r="L60" s="16">
        <v>126398.52279069769</v>
      </c>
      <c r="M60" s="16">
        <v>122854.77833333339</v>
      </c>
      <c r="N60" s="16">
        <v>132483.48358974361</v>
      </c>
    </row>
    <row r="61" spans="1:14" x14ac:dyDescent="0.25">
      <c r="A61" s="95"/>
      <c r="B61" s="4" t="s">
        <v>5</v>
      </c>
      <c r="C61" s="16">
        <v>12158.96261483874</v>
      </c>
      <c r="D61" s="16">
        <v>14843.686387723759</v>
      </c>
      <c r="E61" s="16">
        <v>30293.472819194601</v>
      </c>
      <c r="F61" s="16">
        <v>9012.2089494670581</v>
      </c>
      <c r="G61" s="16">
        <v>6340.310948222862</v>
      </c>
      <c r="H61" s="16">
        <v>9416.4580872332608</v>
      </c>
      <c r="I61" s="16">
        <v>12353.93999664661</v>
      </c>
      <c r="J61" s="16">
        <v>9985.6541093257019</v>
      </c>
      <c r="K61" s="16">
        <v>24949.46557414344</v>
      </c>
      <c r="L61" s="16">
        <v>8906.4563585226297</v>
      </c>
      <c r="M61" s="16">
        <v>9416.7543090661929</v>
      </c>
      <c r="N61" s="16">
        <v>7513.4784197780873</v>
      </c>
    </row>
    <row r="62" spans="1:14" ht="15" customHeight="1" x14ac:dyDescent="0.25">
      <c r="A62" s="95"/>
      <c r="B62" s="4" t="s">
        <v>9</v>
      </c>
      <c r="C62" s="16">
        <v>123491.3</v>
      </c>
      <c r="D62" s="16">
        <v>128600</v>
      </c>
      <c r="E62" s="16">
        <v>129055</v>
      </c>
      <c r="F62" s="16">
        <v>82348</v>
      </c>
      <c r="G62" s="16">
        <v>82877</v>
      </c>
      <c r="H62" s="16">
        <v>86423</v>
      </c>
      <c r="I62" s="16">
        <v>87946.49</v>
      </c>
      <c r="J62" s="16">
        <v>93556.25</v>
      </c>
      <c r="K62" s="16">
        <v>106551.27</v>
      </c>
      <c r="L62" s="16">
        <v>98282.4</v>
      </c>
      <c r="M62" s="16">
        <v>109950.01</v>
      </c>
      <c r="N62" s="16">
        <v>116570</v>
      </c>
    </row>
    <row r="63" spans="1:14" x14ac:dyDescent="0.25">
      <c r="A63" s="95"/>
      <c r="B63" s="4" t="s">
        <v>10</v>
      </c>
      <c r="C63" s="16">
        <v>190972</v>
      </c>
      <c r="D63" s="16">
        <v>200416.59</v>
      </c>
      <c r="E63" s="16">
        <v>279285</v>
      </c>
      <c r="F63" s="16">
        <v>141101</v>
      </c>
      <c r="G63" s="16">
        <v>127052</v>
      </c>
      <c r="H63" s="16">
        <v>149314.12</v>
      </c>
      <c r="I63" s="16">
        <v>167386.41</v>
      </c>
      <c r="J63" s="16">
        <v>144141</v>
      </c>
      <c r="K63" s="16">
        <v>207348</v>
      </c>
      <c r="L63" s="16">
        <v>145884</v>
      </c>
      <c r="M63" s="16">
        <v>158161</v>
      </c>
      <c r="N63" s="16">
        <v>150804.35</v>
      </c>
    </row>
    <row r="64" spans="1:14" ht="15" customHeight="1" x14ac:dyDescent="0.25">
      <c r="A64" s="86" t="s">
        <v>8</v>
      </c>
      <c r="B64" s="5" t="s">
        <v>3</v>
      </c>
      <c r="C64" s="17">
        <v>-44106</v>
      </c>
      <c r="D64" s="17">
        <v>-58758</v>
      </c>
      <c r="E64" s="17">
        <v>-70726.289999999994</v>
      </c>
      <c r="F64" s="17">
        <v>27548</v>
      </c>
      <c r="G64" s="17">
        <v>-25385.5</v>
      </c>
      <c r="H64" s="17">
        <v>-24896.5</v>
      </c>
      <c r="I64" s="17">
        <v>-1748.76</v>
      </c>
      <c r="J64" s="17">
        <v>-22295.205000000002</v>
      </c>
      <c r="K64" s="17">
        <v>-25000</v>
      </c>
      <c r="L64" s="17">
        <v>-18877.12</v>
      </c>
      <c r="M64" s="17">
        <v>-21497</v>
      </c>
      <c r="N64" s="17">
        <v>-27092</v>
      </c>
    </row>
    <row r="65" spans="1:14" x14ac:dyDescent="0.25">
      <c r="A65" s="86"/>
      <c r="B65" s="5" t="s">
        <v>4</v>
      </c>
      <c r="C65" s="17">
        <v>-44696.562653061221</v>
      </c>
      <c r="D65" s="17">
        <v>-58196.246122448989</v>
      </c>
      <c r="E65" s="17">
        <v>-69793.498571428572</v>
      </c>
      <c r="F65" s="17">
        <v>25808.39302325582</v>
      </c>
      <c r="G65" s="17">
        <v>-23869.241904761911</v>
      </c>
      <c r="H65" s="17">
        <v>-22912.015476190471</v>
      </c>
      <c r="I65" s="17">
        <v>-5723.2530232558138</v>
      </c>
      <c r="J65" s="17">
        <v>-25470.01214285714</v>
      </c>
      <c r="K65" s="17">
        <v>-29774.533414634141</v>
      </c>
      <c r="L65" s="17">
        <v>-17889.240000000002</v>
      </c>
      <c r="M65" s="17">
        <v>-21787.412857142859</v>
      </c>
      <c r="N65" s="17">
        <v>-26133.577435897441</v>
      </c>
    </row>
    <row r="66" spans="1:14" x14ac:dyDescent="0.25">
      <c r="A66" s="86"/>
      <c r="B66" s="5" t="s">
        <v>5</v>
      </c>
      <c r="C66" s="17">
        <v>15552.587502388171</v>
      </c>
      <c r="D66" s="17">
        <v>17371.55360964272</v>
      </c>
      <c r="E66" s="17">
        <v>32121.835321092269</v>
      </c>
      <c r="F66" s="17">
        <v>21881.45176782431</v>
      </c>
      <c r="G66" s="17">
        <v>8406.7418539753962</v>
      </c>
      <c r="H66" s="17">
        <v>11575.251125841451</v>
      </c>
      <c r="I66" s="17">
        <v>16335.93835816552</v>
      </c>
      <c r="J66" s="17">
        <v>15094.219365992571</v>
      </c>
      <c r="K66" s="17">
        <v>18705.426697840601</v>
      </c>
      <c r="L66" s="17">
        <v>12395.93132714334</v>
      </c>
      <c r="M66" s="17">
        <v>8401.3295282102226</v>
      </c>
      <c r="N66" s="17">
        <v>12656.076860649469</v>
      </c>
    </row>
    <row r="67" spans="1:14" x14ac:dyDescent="0.25">
      <c r="A67" s="86"/>
      <c r="B67" s="5" t="s">
        <v>9</v>
      </c>
      <c r="C67" s="17">
        <v>-88704.71</v>
      </c>
      <c r="D67" s="17">
        <v>-101197</v>
      </c>
      <c r="E67" s="17">
        <v>-145964</v>
      </c>
      <c r="F67" s="17">
        <v>-48051</v>
      </c>
      <c r="G67" s="17">
        <v>-35539</v>
      </c>
      <c r="H67" s="17">
        <v>-52580.25</v>
      </c>
      <c r="I67" s="17">
        <v>-45689</v>
      </c>
      <c r="J67" s="17">
        <v>-76539</v>
      </c>
      <c r="K67" s="17">
        <v>-93400.2</v>
      </c>
      <c r="L67" s="17">
        <v>-53804.98</v>
      </c>
      <c r="M67" s="17">
        <v>-41202</v>
      </c>
      <c r="N67" s="17">
        <v>-62485.69</v>
      </c>
    </row>
    <row r="68" spans="1:14" ht="15.75" thickBot="1" x14ac:dyDescent="0.3">
      <c r="A68" s="87"/>
      <c r="B68" s="6" t="s">
        <v>10</v>
      </c>
      <c r="C68" s="18">
        <v>-3395.2</v>
      </c>
      <c r="D68" s="18">
        <v>-20760</v>
      </c>
      <c r="E68" s="18">
        <v>6523</v>
      </c>
      <c r="F68" s="18">
        <v>91101</v>
      </c>
      <c r="G68" s="18">
        <v>11320</v>
      </c>
      <c r="H68" s="18">
        <v>18489</v>
      </c>
      <c r="I68" s="18">
        <v>26268</v>
      </c>
      <c r="J68" s="18">
        <v>4700</v>
      </c>
      <c r="K68" s="18">
        <v>4700</v>
      </c>
      <c r="L68" s="18">
        <v>9800</v>
      </c>
      <c r="M68" s="18">
        <v>4700</v>
      </c>
      <c r="N68" s="18">
        <v>8794.7199999999993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0:N68"/>
  <sheetViews>
    <sheetView zoomScale="82" zoomScaleNormal="82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44136</v>
      </c>
      <c r="C10" s="3"/>
    </row>
    <row r="11" spans="1:6" ht="15.75" x14ac:dyDescent="0.25">
      <c r="A11" s="1" t="s">
        <v>0</v>
      </c>
      <c r="B11" s="2">
        <v>44136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1430650.5</v>
      </c>
      <c r="D15" s="11">
        <v>1582975</v>
      </c>
      <c r="E15" s="11">
        <v>1691293</v>
      </c>
      <c r="F15" s="11">
        <v>1799098.9</v>
      </c>
    </row>
    <row r="16" spans="1:6" x14ac:dyDescent="0.25">
      <c r="A16" s="95"/>
      <c r="B16" s="12" t="s">
        <v>4</v>
      </c>
      <c r="C16" s="13">
        <v>1424329.834130435</v>
      </c>
      <c r="D16" s="13">
        <v>1582233.799772728</v>
      </c>
      <c r="E16" s="13">
        <v>1688200.491388889</v>
      </c>
      <c r="F16" s="13">
        <v>1798702.05972973</v>
      </c>
    </row>
    <row r="17" spans="1:6" x14ac:dyDescent="0.25">
      <c r="A17" s="95"/>
      <c r="B17" s="12" t="s">
        <v>5</v>
      </c>
      <c r="C17" s="13">
        <v>47277.202373067033</v>
      </c>
      <c r="D17" s="13">
        <v>60732.104020513769</v>
      </c>
      <c r="E17" s="13">
        <v>58826.610673908799</v>
      </c>
      <c r="F17" s="13">
        <v>70520.47275702683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1533259.41</v>
      </c>
      <c r="D19" s="13">
        <v>1715559.9</v>
      </c>
      <c r="E19" s="13">
        <v>1794000</v>
      </c>
      <c r="F19" s="13">
        <v>1962350</v>
      </c>
    </row>
    <row r="20" spans="1:6" ht="15" customHeight="1" x14ac:dyDescent="0.25">
      <c r="A20" s="86" t="s">
        <v>6</v>
      </c>
      <c r="B20" s="5" t="s">
        <v>3</v>
      </c>
      <c r="C20" s="14">
        <v>1166508.5</v>
      </c>
      <c r="D20" s="14">
        <v>1311207</v>
      </c>
      <c r="E20" s="14">
        <v>1415000</v>
      </c>
      <c r="F20" s="14">
        <v>1502749.2</v>
      </c>
    </row>
    <row r="21" spans="1:6" x14ac:dyDescent="0.25">
      <c r="A21" s="86"/>
      <c r="B21" s="5" t="s">
        <v>4</v>
      </c>
      <c r="C21" s="14">
        <v>1165773.022826087</v>
      </c>
      <c r="D21" s="14">
        <v>1314261.2329545449</v>
      </c>
      <c r="E21" s="14">
        <v>1413985.3721621621</v>
      </c>
      <c r="F21" s="14">
        <v>1508722.4870270269</v>
      </c>
    </row>
    <row r="22" spans="1:6" x14ac:dyDescent="0.25">
      <c r="A22" s="86"/>
      <c r="B22" s="5" t="s">
        <v>5</v>
      </c>
      <c r="C22" s="14">
        <v>32771.726987121903</v>
      </c>
      <c r="D22" s="14">
        <v>33298.504066393303</v>
      </c>
      <c r="E22" s="14">
        <v>33975.777340793538</v>
      </c>
      <c r="F22" s="14">
        <v>38490.223110595492</v>
      </c>
    </row>
    <row r="23" spans="1:6" x14ac:dyDescent="0.25">
      <c r="A23" s="86"/>
      <c r="B23" s="5" t="s">
        <v>9</v>
      </c>
      <c r="C23" s="14">
        <v>1050000</v>
      </c>
      <c r="D23" s="14">
        <v>1256864</v>
      </c>
      <c r="E23" s="14">
        <v>1357485.92</v>
      </c>
      <c r="F23" s="14">
        <v>1448412.45</v>
      </c>
    </row>
    <row r="24" spans="1:6" x14ac:dyDescent="0.25">
      <c r="A24" s="86"/>
      <c r="B24" s="5" t="s">
        <v>10</v>
      </c>
      <c r="C24" s="14">
        <v>1236649.1599999999</v>
      </c>
      <c r="D24" s="14">
        <v>1408249</v>
      </c>
      <c r="E24" s="14">
        <v>1495000</v>
      </c>
      <c r="F24" s="14">
        <v>1635291</v>
      </c>
    </row>
    <row r="25" spans="1:6" ht="15" customHeight="1" x14ac:dyDescent="0.25">
      <c r="A25" s="95" t="s">
        <v>7</v>
      </c>
      <c r="B25" s="4" t="s">
        <v>3</v>
      </c>
      <c r="C25" s="12">
        <v>2013016.5</v>
      </c>
      <c r="D25" s="12">
        <v>1530399.655</v>
      </c>
      <c r="E25" s="12">
        <v>1588634.1</v>
      </c>
      <c r="F25" s="12">
        <v>1646095</v>
      </c>
    </row>
    <row r="26" spans="1:6" x14ac:dyDescent="0.25">
      <c r="A26" s="95"/>
      <c r="B26" s="4" t="s">
        <v>4</v>
      </c>
      <c r="C26" s="12">
        <v>1997907.471956522</v>
      </c>
      <c r="D26" s="12">
        <v>1541557.4356818181</v>
      </c>
      <c r="E26" s="12">
        <v>1592512.6613513511</v>
      </c>
      <c r="F26" s="12">
        <v>1655050.087027027</v>
      </c>
    </row>
    <row r="27" spans="1:6" x14ac:dyDescent="0.25">
      <c r="A27" s="95"/>
      <c r="B27" s="4" t="s">
        <v>5</v>
      </c>
      <c r="C27" s="12">
        <v>65053.337369873647</v>
      </c>
      <c r="D27" s="12">
        <v>49329.720094923046</v>
      </c>
      <c r="E27" s="12">
        <v>39383.465367468278</v>
      </c>
      <c r="F27" s="12">
        <v>46797.262590211583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1562910</v>
      </c>
    </row>
    <row r="29" spans="1:6" x14ac:dyDescent="0.25">
      <c r="A29" s="95"/>
      <c r="B29" s="4" t="s">
        <v>10</v>
      </c>
      <c r="C29" s="12">
        <v>2091485</v>
      </c>
      <c r="D29" s="12">
        <v>1701628</v>
      </c>
      <c r="E29" s="12">
        <v>1733155</v>
      </c>
      <c r="F29" s="12">
        <v>1807623</v>
      </c>
    </row>
    <row r="30" spans="1:6" ht="15" customHeight="1" x14ac:dyDescent="0.25">
      <c r="A30" s="96" t="s">
        <v>8</v>
      </c>
      <c r="B30" s="5" t="s">
        <v>3</v>
      </c>
      <c r="C30" s="14">
        <v>-844803</v>
      </c>
      <c r="D30" s="14">
        <v>-224838</v>
      </c>
      <c r="E30" s="14">
        <v>-177000</v>
      </c>
      <c r="F30" s="14">
        <v>-136000</v>
      </c>
    </row>
    <row r="31" spans="1:6" x14ac:dyDescent="0.25">
      <c r="A31" s="96"/>
      <c r="B31" s="5" t="s">
        <v>4</v>
      </c>
      <c r="C31" s="14">
        <v>-841843.44125000003</v>
      </c>
      <c r="D31" s="14">
        <v>-225214.56954545461</v>
      </c>
      <c r="E31" s="14">
        <v>-178895.0741025641</v>
      </c>
      <c r="F31" s="14">
        <v>-141764.77410256409</v>
      </c>
    </row>
    <row r="32" spans="1:6" x14ac:dyDescent="0.25">
      <c r="A32" s="96"/>
      <c r="B32" s="5" t="s">
        <v>5</v>
      </c>
      <c r="C32" s="14">
        <v>50706.794575566673</v>
      </c>
      <c r="D32" s="14">
        <v>42093.070959631397</v>
      </c>
      <c r="E32" s="14">
        <v>55828.799755495776</v>
      </c>
      <c r="F32" s="14">
        <v>56433.985582880487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-366428</v>
      </c>
      <c r="E33" s="14">
        <v>-339500</v>
      </c>
      <c r="F33" s="14">
        <v>-288763</v>
      </c>
    </row>
    <row r="34" spans="1:14" x14ac:dyDescent="0.25">
      <c r="A34" s="96"/>
      <c r="B34" s="5" t="s">
        <v>10</v>
      </c>
      <c r="C34" s="14">
        <v>-697905.2</v>
      </c>
      <c r="D34" s="14">
        <v>-121824</v>
      </c>
      <c r="E34" s="14">
        <v>-73229</v>
      </c>
      <c r="F34" s="14">
        <v>8478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95.45</v>
      </c>
      <c r="E35" s="12">
        <v>96.65</v>
      </c>
      <c r="F35" s="12">
        <v>97.51</v>
      </c>
    </row>
    <row r="36" spans="1:14" x14ac:dyDescent="0.25">
      <c r="A36" s="97"/>
      <c r="B36" s="4" t="s">
        <v>4</v>
      </c>
      <c r="C36" s="12">
        <v>94.633617021276635</v>
      </c>
      <c r="D36" s="12">
        <v>95.280227272727274</v>
      </c>
      <c r="E36" s="12">
        <v>96.173157894736846</v>
      </c>
      <c r="F36" s="12">
        <v>96.918974358974367</v>
      </c>
    </row>
    <row r="37" spans="1:14" x14ac:dyDescent="0.25">
      <c r="A37" s="97"/>
      <c r="B37" s="4" t="s">
        <v>5</v>
      </c>
      <c r="C37" s="12">
        <v>1.3480782223658321</v>
      </c>
      <c r="D37" s="12">
        <v>2.1085600604538688</v>
      </c>
      <c r="E37" s="12">
        <v>2.267589630235642</v>
      </c>
      <c r="F37" s="12">
        <v>3.050442413876695</v>
      </c>
    </row>
    <row r="38" spans="1:14" x14ac:dyDescent="0.25">
      <c r="A38" s="97"/>
      <c r="B38" s="4" t="s">
        <v>9</v>
      </c>
      <c r="C38" s="12">
        <v>92.2</v>
      </c>
      <c r="D38" s="12">
        <v>87.5</v>
      </c>
      <c r="E38" s="12">
        <v>90.6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98.6</v>
      </c>
      <c r="E39" s="15">
        <v>100.88</v>
      </c>
      <c r="F39" s="15">
        <v>103.03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44136</v>
      </c>
      <c r="D48" s="9">
        <v>44166</v>
      </c>
      <c r="E48" s="9">
        <v>44197</v>
      </c>
      <c r="F48" s="9">
        <v>44228</v>
      </c>
      <c r="G48" s="9">
        <v>44256</v>
      </c>
      <c r="H48" s="9">
        <v>44287</v>
      </c>
      <c r="I48" s="9">
        <v>44317</v>
      </c>
      <c r="J48" s="9">
        <v>44348</v>
      </c>
      <c r="K48" s="9">
        <v>44378</v>
      </c>
      <c r="L48" s="9">
        <v>44409</v>
      </c>
      <c r="M48" s="9">
        <v>44440</v>
      </c>
      <c r="N48" s="9">
        <v>44470</v>
      </c>
    </row>
    <row r="49" spans="1:14" ht="15" customHeight="1" x14ac:dyDescent="0.25">
      <c r="A49" s="94" t="s">
        <v>11</v>
      </c>
      <c r="B49" s="4" t="s">
        <v>3</v>
      </c>
      <c r="C49" s="16">
        <v>129772</v>
      </c>
      <c r="D49" s="16">
        <v>146256.5</v>
      </c>
      <c r="E49" s="16">
        <v>167918.84</v>
      </c>
      <c r="F49" s="16">
        <v>118419.5</v>
      </c>
      <c r="G49" s="16">
        <v>115110</v>
      </c>
      <c r="H49" s="16">
        <v>139030</v>
      </c>
      <c r="I49" s="16">
        <v>118000</v>
      </c>
      <c r="J49" s="16">
        <v>119654.315</v>
      </c>
      <c r="K49" s="16">
        <v>131431.1</v>
      </c>
      <c r="L49" s="16">
        <v>120545.3</v>
      </c>
      <c r="M49" s="16">
        <v>121362</v>
      </c>
      <c r="N49" s="16">
        <v>139039</v>
      </c>
    </row>
    <row r="50" spans="1:14" x14ac:dyDescent="0.25">
      <c r="A50" s="95"/>
      <c r="B50" s="4" t="s">
        <v>4</v>
      </c>
      <c r="C50" s="16">
        <v>127069.3465116279</v>
      </c>
      <c r="D50" s="16">
        <v>149021.6333333333</v>
      </c>
      <c r="E50" s="16">
        <v>169137.54675000001</v>
      </c>
      <c r="F50" s="16">
        <v>117983.3789473684</v>
      </c>
      <c r="G50" s="16">
        <v>116396.7689189189</v>
      </c>
      <c r="H50" s="16">
        <v>138256.1786486487</v>
      </c>
      <c r="I50" s="16">
        <v>115379.1586486486</v>
      </c>
      <c r="J50" s="16">
        <v>117126.2889473684</v>
      </c>
      <c r="K50" s="16">
        <v>130495.13081081081</v>
      </c>
      <c r="L50" s="16">
        <v>122168.405</v>
      </c>
      <c r="M50" s="16">
        <v>121857.5497297297</v>
      </c>
      <c r="N50" s="16">
        <v>138000.5257142857</v>
      </c>
    </row>
    <row r="51" spans="1:14" x14ac:dyDescent="0.25">
      <c r="A51" s="95"/>
      <c r="B51" s="4" t="s">
        <v>5</v>
      </c>
      <c r="C51" s="16">
        <v>9759.8087187276269</v>
      </c>
      <c r="D51" s="16">
        <v>13003.176429408701</v>
      </c>
      <c r="E51" s="16">
        <v>9919.3326525673674</v>
      </c>
      <c r="F51" s="16">
        <v>6758.1524019835997</v>
      </c>
      <c r="G51" s="16">
        <v>6502.2471754928192</v>
      </c>
      <c r="H51" s="16">
        <v>12131.602993877899</v>
      </c>
      <c r="I51" s="16">
        <v>12536.14948111663</v>
      </c>
      <c r="J51" s="16">
        <v>14497.8557383467</v>
      </c>
      <c r="K51" s="16">
        <v>9485.0346988978636</v>
      </c>
      <c r="L51" s="16">
        <v>9007.8179866727805</v>
      </c>
      <c r="M51" s="16">
        <v>9384.486330428379</v>
      </c>
      <c r="N51" s="16">
        <v>9327.8937101505599</v>
      </c>
    </row>
    <row r="52" spans="1:14" ht="15" customHeight="1" x14ac:dyDescent="0.25">
      <c r="A52" s="95"/>
      <c r="B52" s="4" t="s">
        <v>9</v>
      </c>
      <c r="C52" s="16">
        <v>100000</v>
      </c>
      <c r="D52" s="16">
        <v>128425</v>
      </c>
      <c r="E52" s="16">
        <v>141144</v>
      </c>
      <c r="F52" s="16">
        <v>98833</v>
      </c>
      <c r="G52" s="16">
        <v>93951</v>
      </c>
      <c r="H52" s="16">
        <v>106089</v>
      </c>
      <c r="I52" s="16">
        <v>80719</v>
      </c>
      <c r="J52" s="16">
        <v>73994</v>
      </c>
      <c r="K52" s="16">
        <v>101763</v>
      </c>
      <c r="L52" s="16">
        <v>97645</v>
      </c>
      <c r="M52" s="16">
        <v>94741</v>
      </c>
      <c r="N52" s="16">
        <v>110000</v>
      </c>
    </row>
    <row r="53" spans="1:14" x14ac:dyDescent="0.25">
      <c r="A53" s="95"/>
      <c r="B53" s="4" t="s">
        <v>10</v>
      </c>
      <c r="C53" s="16">
        <v>150788.98000000001</v>
      </c>
      <c r="D53" s="16">
        <v>194491.9</v>
      </c>
      <c r="E53" s="16">
        <v>192867.82</v>
      </c>
      <c r="F53" s="16">
        <v>130027</v>
      </c>
      <c r="G53" s="16">
        <v>130046.05</v>
      </c>
      <c r="H53" s="16">
        <v>164244</v>
      </c>
      <c r="I53" s="16">
        <v>139039</v>
      </c>
      <c r="J53" s="16">
        <v>149453</v>
      </c>
      <c r="K53" s="16">
        <v>149236</v>
      </c>
      <c r="L53" s="16">
        <v>141215</v>
      </c>
      <c r="M53" s="16">
        <v>143522</v>
      </c>
      <c r="N53" s="16">
        <v>158443.17000000001</v>
      </c>
    </row>
    <row r="54" spans="1:14" ht="15" customHeight="1" x14ac:dyDescent="0.25">
      <c r="A54" s="86" t="s">
        <v>6</v>
      </c>
      <c r="B54" s="5" t="s">
        <v>3</v>
      </c>
      <c r="C54" s="17">
        <v>102141.23</v>
      </c>
      <c r="D54" s="17">
        <v>121995.12</v>
      </c>
      <c r="E54" s="17">
        <v>145120</v>
      </c>
      <c r="F54" s="17">
        <v>87406.99</v>
      </c>
      <c r="G54" s="17">
        <v>98317</v>
      </c>
      <c r="H54" s="17">
        <v>122291.25</v>
      </c>
      <c r="I54" s="17">
        <v>93640.735000000001</v>
      </c>
      <c r="J54" s="17">
        <v>98455</v>
      </c>
      <c r="K54" s="17">
        <v>108807</v>
      </c>
      <c r="L54" s="17">
        <v>99898.28</v>
      </c>
      <c r="M54" s="17">
        <v>103827</v>
      </c>
      <c r="N54" s="17">
        <v>116457.73</v>
      </c>
    </row>
    <row r="55" spans="1:14" x14ac:dyDescent="0.25">
      <c r="A55" s="86"/>
      <c r="B55" s="5" t="s">
        <v>4</v>
      </c>
      <c r="C55" s="17">
        <v>103330.9327906977</v>
      </c>
      <c r="D55" s="17">
        <v>121082.8525581396</v>
      </c>
      <c r="E55" s="17">
        <v>145756.5894871795</v>
      </c>
      <c r="F55" s="17">
        <v>88431.667837837842</v>
      </c>
      <c r="G55" s="17">
        <v>98211.100540540516</v>
      </c>
      <c r="H55" s="17">
        <v>119951.0110810811</v>
      </c>
      <c r="I55" s="17">
        <v>90830.368684210538</v>
      </c>
      <c r="J55" s="17">
        <v>96136.778947368424</v>
      </c>
      <c r="K55" s="17">
        <v>109967.4772972973</v>
      </c>
      <c r="L55" s="17">
        <v>101582.0663157895</v>
      </c>
      <c r="M55" s="17">
        <v>106095.5356756757</v>
      </c>
      <c r="N55" s="17">
        <v>117523.1427777778</v>
      </c>
    </row>
    <row r="56" spans="1:14" x14ac:dyDescent="0.25">
      <c r="A56" s="86"/>
      <c r="B56" s="5" t="s">
        <v>5</v>
      </c>
      <c r="C56" s="17">
        <v>6561.0954652620694</v>
      </c>
      <c r="D56" s="17">
        <v>9178.2494216718442</v>
      </c>
      <c r="E56" s="17">
        <v>9392.3008430592326</v>
      </c>
      <c r="F56" s="17">
        <v>4826.1548371493054</v>
      </c>
      <c r="G56" s="17">
        <v>5249.0088086550732</v>
      </c>
      <c r="H56" s="17">
        <v>12583.14278550756</v>
      </c>
      <c r="I56" s="17">
        <v>12478.61037305603</v>
      </c>
      <c r="J56" s="17">
        <v>9991.040177337487</v>
      </c>
      <c r="K56" s="17">
        <v>7967.6280193935872</v>
      </c>
      <c r="L56" s="17">
        <v>7986.7176210835587</v>
      </c>
      <c r="M56" s="17">
        <v>8741.7956076215105</v>
      </c>
      <c r="N56" s="17">
        <v>9597.8781579113638</v>
      </c>
    </row>
    <row r="57" spans="1:14" ht="15" customHeight="1" x14ac:dyDescent="0.25">
      <c r="A57" s="86"/>
      <c r="B57" s="5" t="s">
        <v>9</v>
      </c>
      <c r="C57" s="17">
        <v>89836</v>
      </c>
      <c r="D57" s="17">
        <v>102785</v>
      </c>
      <c r="E57" s="17">
        <v>125352.28</v>
      </c>
      <c r="F57" s="17">
        <v>79329</v>
      </c>
      <c r="G57" s="17">
        <v>81944</v>
      </c>
      <c r="H57" s="17">
        <v>86181</v>
      </c>
      <c r="I57" s="17">
        <v>58820</v>
      </c>
      <c r="J57" s="17">
        <v>72140.7</v>
      </c>
      <c r="K57" s="17">
        <v>88711.46</v>
      </c>
      <c r="L57" s="17">
        <v>87673.4</v>
      </c>
      <c r="M57" s="17">
        <v>90397</v>
      </c>
      <c r="N57" s="17">
        <v>90000</v>
      </c>
    </row>
    <row r="58" spans="1:14" x14ac:dyDescent="0.25">
      <c r="A58" s="86"/>
      <c r="B58" s="5" t="s">
        <v>10</v>
      </c>
      <c r="C58" s="17">
        <v>118594.9</v>
      </c>
      <c r="D58" s="17">
        <v>151561.59</v>
      </c>
      <c r="E58" s="17">
        <v>171773.46</v>
      </c>
      <c r="F58" s="17">
        <v>100417</v>
      </c>
      <c r="G58" s="17">
        <v>108853.64</v>
      </c>
      <c r="H58" s="17">
        <v>142005</v>
      </c>
      <c r="I58" s="17">
        <v>124700</v>
      </c>
      <c r="J58" s="17">
        <v>124700</v>
      </c>
      <c r="K58" s="17">
        <v>125664</v>
      </c>
      <c r="L58" s="17">
        <v>124700</v>
      </c>
      <c r="M58" s="17">
        <v>125252.97</v>
      </c>
      <c r="N58" s="17">
        <v>143636</v>
      </c>
    </row>
    <row r="59" spans="1:14" ht="15" customHeight="1" x14ac:dyDescent="0.25">
      <c r="A59" s="95" t="s">
        <v>7</v>
      </c>
      <c r="B59" s="4" t="s">
        <v>3</v>
      </c>
      <c r="C59" s="16">
        <v>158932.98000000001</v>
      </c>
      <c r="D59" s="16">
        <v>194234.715</v>
      </c>
      <c r="E59" s="16">
        <v>116244.5</v>
      </c>
      <c r="F59" s="16">
        <v>113569.97500000001</v>
      </c>
      <c r="G59" s="16">
        <v>122966.5</v>
      </c>
      <c r="H59" s="16">
        <v>128258.015</v>
      </c>
      <c r="I59" s="16">
        <v>116317.5</v>
      </c>
      <c r="J59" s="16">
        <v>123157</v>
      </c>
      <c r="K59" s="16">
        <v>127055.645</v>
      </c>
      <c r="L59" s="16">
        <v>120351.8</v>
      </c>
      <c r="M59" s="16">
        <v>132596</v>
      </c>
      <c r="N59" s="16">
        <v>120000</v>
      </c>
    </row>
    <row r="60" spans="1:14" x14ac:dyDescent="0.25">
      <c r="A60" s="95"/>
      <c r="B60" s="4" t="s">
        <v>4</v>
      </c>
      <c r="C60" s="16">
        <v>159079.57931818179</v>
      </c>
      <c r="D60" s="16">
        <v>193849.5663636364</v>
      </c>
      <c r="E60" s="16">
        <v>117657.3797435898</v>
      </c>
      <c r="F60" s="16">
        <v>113623.71</v>
      </c>
      <c r="G60" s="16">
        <v>121969.5297368421</v>
      </c>
      <c r="H60" s="16">
        <v>124829.18</v>
      </c>
      <c r="I60" s="16">
        <v>118706.9876315789</v>
      </c>
      <c r="J60" s="16">
        <v>130336.6957894737</v>
      </c>
      <c r="K60" s="16">
        <v>128162.2463157895</v>
      </c>
      <c r="L60" s="16">
        <v>123100.8116216216</v>
      </c>
      <c r="M60" s="16">
        <v>133310.9178378378</v>
      </c>
      <c r="N60" s="16">
        <v>120781.6125</v>
      </c>
    </row>
    <row r="61" spans="1:14" x14ac:dyDescent="0.25">
      <c r="A61" s="95"/>
      <c r="B61" s="4" t="s">
        <v>5</v>
      </c>
      <c r="C61" s="16">
        <v>12525.32244977765</v>
      </c>
      <c r="D61" s="16">
        <v>24882.54874233645</v>
      </c>
      <c r="E61" s="16">
        <v>9454.0388602564653</v>
      </c>
      <c r="F61" s="16">
        <v>6806.2788703515971</v>
      </c>
      <c r="G61" s="16">
        <v>9942.7471564616844</v>
      </c>
      <c r="H61" s="16">
        <v>10714.13431081174</v>
      </c>
      <c r="I61" s="16">
        <v>9844.3275756698695</v>
      </c>
      <c r="J61" s="16">
        <v>20250.936469720022</v>
      </c>
      <c r="K61" s="16">
        <v>7127.2126414182012</v>
      </c>
      <c r="L61" s="16">
        <v>9323.1656832771259</v>
      </c>
      <c r="M61" s="16">
        <v>8306.4133001451646</v>
      </c>
      <c r="N61" s="16">
        <v>8295.908789003468</v>
      </c>
    </row>
    <row r="62" spans="1:14" ht="15" customHeight="1" x14ac:dyDescent="0.25">
      <c r="A62" s="95"/>
      <c r="B62" s="4" t="s">
        <v>9</v>
      </c>
      <c r="C62" s="16">
        <v>132246.39999999999</v>
      </c>
      <c r="D62" s="16">
        <v>129055</v>
      </c>
      <c r="E62" s="16">
        <v>81302.649999999994</v>
      </c>
      <c r="F62" s="16">
        <v>81824.740000000005</v>
      </c>
      <c r="G62" s="16">
        <v>85326.39</v>
      </c>
      <c r="H62" s="16">
        <v>87946.49</v>
      </c>
      <c r="I62" s="16">
        <v>93556.25</v>
      </c>
      <c r="J62" s="16">
        <v>106551.27</v>
      </c>
      <c r="K62" s="16">
        <v>110373.42</v>
      </c>
      <c r="L62" s="16">
        <v>109950.01</v>
      </c>
      <c r="M62" s="16">
        <v>118759</v>
      </c>
      <c r="N62" s="16">
        <v>100000</v>
      </c>
    </row>
    <row r="63" spans="1:14" x14ac:dyDescent="0.25">
      <c r="A63" s="95"/>
      <c r="B63" s="4" t="s">
        <v>10</v>
      </c>
      <c r="C63" s="16">
        <v>192282.93</v>
      </c>
      <c r="D63" s="16">
        <v>263505</v>
      </c>
      <c r="E63" s="16">
        <v>141101</v>
      </c>
      <c r="F63" s="16">
        <v>127052</v>
      </c>
      <c r="G63" s="16">
        <v>150240.26999999999</v>
      </c>
      <c r="H63" s="16">
        <v>143747</v>
      </c>
      <c r="I63" s="16">
        <v>143791</v>
      </c>
      <c r="J63" s="16">
        <v>196403.26</v>
      </c>
      <c r="K63" s="16">
        <v>145884</v>
      </c>
      <c r="L63" s="16">
        <v>157762</v>
      </c>
      <c r="M63" s="16">
        <v>156930.29999999999</v>
      </c>
      <c r="N63" s="16">
        <v>146131.34</v>
      </c>
    </row>
    <row r="64" spans="1:14" ht="15" customHeight="1" x14ac:dyDescent="0.25">
      <c r="A64" s="86" t="s">
        <v>8</v>
      </c>
      <c r="B64" s="5" t="s">
        <v>3</v>
      </c>
      <c r="C64" s="17">
        <v>-55147.514999999999</v>
      </c>
      <c r="D64" s="17">
        <v>-71796.160000000003</v>
      </c>
      <c r="E64" s="17">
        <v>28090.25</v>
      </c>
      <c r="F64" s="17">
        <v>-26274</v>
      </c>
      <c r="G64" s="17">
        <v>-25095.84</v>
      </c>
      <c r="H64" s="17">
        <v>-2637.395</v>
      </c>
      <c r="I64" s="17">
        <v>-22095</v>
      </c>
      <c r="J64" s="17">
        <v>-25862.044999999998</v>
      </c>
      <c r="K64" s="17">
        <v>-18470.5</v>
      </c>
      <c r="L64" s="17">
        <v>-22394.48</v>
      </c>
      <c r="M64" s="17">
        <v>-27092</v>
      </c>
      <c r="N64" s="17">
        <v>-2967</v>
      </c>
    </row>
    <row r="65" spans="1:14" x14ac:dyDescent="0.25">
      <c r="A65" s="86"/>
      <c r="B65" s="5" t="s">
        <v>4</v>
      </c>
      <c r="C65" s="17">
        <v>-56396.374318181814</v>
      </c>
      <c r="D65" s="17">
        <v>-70414.716818181827</v>
      </c>
      <c r="E65" s="17">
        <v>26016.88131578948</v>
      </c>
      <c r="F65" s="17">
        <v>-25419.168108108111</v>
      </c>
      <c r="G65" s="17">
        <v>-23315.973513513509</v>
      </c>
      <c r="H65" s="17">
        <v>-5055.6718421052628</v>
      </c>
      <c r="I65" s="17">
        <v>-25953.06486486486</v>
      </c>
      <c r="J65" s="17">
        <v>-29054.29</v>
      </c>
      <c r="K65" s="17">
        <v>-18719.70054054054</v>
      </c>
      <c r="L65" s="17">
        <v>-22570.928918918918</v>
      </c>
      <c r="M65" s="17">
        <v>-27754.227297297301</v>
      </c>
      <c r="N65" s="17">
        <v>-4000.526388888889</v>
      </c>
    </row>
    <row r="66" spans="1:14" x14ac:dyDescent="0.25">
      <c r="A66" s="86"/>
      <c r="B66" s="5" t="s">
        <v>5</v>
      </c>
      <c r="C66" s="17">
        <v>15236.093660817311</v>
      </c>
      <c r="D66" s="17">
        <v>25740.53490068885</v>
      </c>
      <c r="E66" s="17">
        <v>14411.8033315414</v>
      </c>
      <c r="F66" s="17">
        <v>6496.3140261171857</v>
      </c>
      <c r="G66" s="17">
        <v>11662.63469232551</v>
      </c>
      <c r="H66" s="17">
        <v>16090.19248545202</v>
      </c>
      <c r="I66" s="17">
        <v>15436.81900706331</v>
      </c>
      <c r="J66" s="17">
        <v>18256.96387638443</v>
      </c>
      <c r="K66" s="17">
        <v>9274.5455110275834</v>
      </c>
      <c r="L66" s="17">
        <v>6863.9583764750569</v>
      </c>
      <c r="M66" s="17">
        <v>11888.12751703836</v>
      </c>
      <c r="N66" s="17">
        <v>11541.84355529001</v>
      </c>
    </row>
    <row r="67" spans="1:14" x14ac:dyDescent="0.25">
      <c r="A67" s="86"/>
      <c r="B67" s="5" t="s">
        <v>9</v>
      </c>
      <c r="C67" s="17">
        <v>-90787</v>
      </c>
      <c r="D67" s="17">
        <v>-140474</v>
      </c>
      <c r="E67" s="17">
        <v>-10196</v>
      </c>
      <c r="F67" s="17">
        <v>-37000</v>
      </c>
      <c r="G67" s="17">
        <v>-53618.11</v>
      </c>
      <c r="H67" s="17">
        <v>-43943</v>
      </c>
      <c r="I67" s="17">
        <v>-75380.78</v>
      </c>
      <c r="J67" s="17">
        <v>-93400.2</v>
      </c>
      <c r="K67" s="17">
        <v>-38273</v>
      </c>
      <c r="L67" s="17">
        <v>-40616</v>
      </c>
      <c r="M67" s="17">
        <v>-62485.69</v>
      </c>
      <c r="N67" s="17">
        <v>-25000</v>
      </c>
    </row>
    <row r="68" spans="1:14" ht="15.75" thickBot="1" x14ac:dyDescent="0.3">
      <c r="A68" s="87"/>
      <c r="B68" s="6" t="s">
        <v>10</v>
      </c>
      <c r="C68" s="18">
        <v>-28726</v>
      </c>
      <c r="D68" s="18">
        <v>3606</v>
      </c>
      <c r="E68" s="18">
        <v>58419.88</v>
      </c>
      <c r="F68" s="18">
        <v>-6900</v>
      </c>
      <c r="G68" s="18">
        <v>18572.66</v>
      </c>
      <c r="H68" s="18">
        <v>26268</v>
      </c>
      <c r="I68" s="18">
        <v>4700</v>
      </c>
      <c r="J68" s="18">
        <v>4700</v>
      </c>
      <c r="K68" s="18">
        <v>4700</v>
      </c>
      <c r="L68" s="18">
        <v>-7275</v>
      </c>
      <c r="M68" s="18">
        <v>4700</v>
      </c>
      <c r="N68" s="18">
        <v>29445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44166</v>
      </c>
      <c r="C10" s="3"/>
    </row>
    <row r="11" spans="1:6" ht="15.75" x14ac:dyDescent="0.25">
      <c r="A11" s="1" t="s">
        <v>0</v>
      </c>
      <c r="B11" s="2">
        <v>44166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1461482.3</v>
      </c>
      <c r="D15" s="11">
        <v>1596480.73</v>
      </c>
      <c r="E15" s="11">
        <v>1723021.75</v>
      </c>
      <c r="F15" s="11">
        <v>1828137</v>
      </c>
    </row>
    <row r="16" spans="1:6" x14ac:dyDescent="0.25">
      <c r="A16" s="95"/>
      <c r="B16" s="12" t="s">
        <v>4</v>
      </c>
      <c r="C16" s="13">
        <v>1460061.809375</v>
      </c>
      <c r="D16" s="13">
        <v>1593176.9128125</v>
      </c>
      <c r="E16" s="13">
        <v>1707427.476785714</v>
      </c>
      <c r="F16" s="13">
        <v>1816566.333333333</v>
      </c>
    </row>
    <row r="17" spans="1:6" x14ac:dyDescent="0.25">
      <c r="A17" s="95"/>
      <c r="B17" s="12" t="s">
        <v>5</v>
      </c>
      <c r="C17" s="13">
        <v>39362.477118139257</v>
      </c>
      <c r="D17" s="13">
        <v>69159.930386859036</v>
      </c>
      <c r="E17" s="13">
        <v>73128.462705982703</v>
      </c>
      <c r="F17" s="13">
        <v>82952.662749515366</v>
      </c>
    </row>
    <row r="18" spans="1:6" x14ac:dyDescent="0.25">
      <c r="A18" s="95"/>
      <c r="B18" s="12" t="s">
        <v>9</v>
      </c>
      <c r="C18" s="13">
        <v>1375371.87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1565912.9</v>
      </c>
      <c r="D19" s="13">
        <v>1734277.01</v>
      </c>
      <c r="E19" s="13">
        <v>1800000</v>
      </c>
      <c r="F19" s="13">
        <v>1934000</v>
      </c>
    </row>
    <row r="20" spans="1:6" ht="15" customHeight="1" x14ac:dyDescent="0.25">
      <c r="A20" s="86" t="s">
        <v>6</v>
      </c>
      <c r="B20" s="5" t="s">
        <v>3</v>
      </c>
      <c r="C20" s="14">
        <v>1193283.77</v>
      </c>
      <c r="D20" s="14">
        <v>1323951</v>
      </c>
      <c r="E20" s="14">
        <v>1426299</v>
      </c>
      <c r="F20" s="14">
        <v>1524987</v>
      </c>
    </row>
    <row r="21" spans="1:6" x14ac:dyDescent="0.25">
      <c r="A21" s="86"/>
      <c r="B21" s="5" t="s">
        <v>4</v>
      </c>
      <c r="C21" s="14">
        <v>1197611.5728124999</v>
      </c>
      <c r="D21" s="14">
        <v>1323792.165483871</v>
      </c>
      <c r="E21" s="14">
        <v>1429996.4839285719</v>
      </c>
      <c r="F21" s="14">
        <v>1530357.643333334</v>
      </c>
    </row>
    <row r="22" spans="1:6" x14ac:dyDescent="0.25">
      <c r="A22" s="86"/>
      <c r="B22" s="5" t="s">
        <v>5</v>
      </c>
      <c r="C22" s="14">
        <v>27118.325910874719</v>
      </c>
      <c r="D22" s="14">
        <v>37062.283108369527</v>
      </c>
      <c r="E22" s="14">
        <v>44745.471521518601</v>
      </c>
      <c r="F22" s="14">
        <v>53216.158162741071</v>
      </c>
    </row>
    <row r="23" spans="1:6" x14ac:dyDescent="0.25">
      <c r="A23" s="86"/>
      <c r="B23" s="5" t="s">
        <v>9</v>
      </c>
      <c r="C23" s="14">
        <v>1163216</v>
      </c>
      <c r="D23" s="14">
        <v>1256864</v>
      </c>
      <c r="E23" s="14">
        <v>1357485.92</v>
      </c>
      <c r="F23" s="14">
        <v>1450149</v>
      </c>
    </row>
    <row r="24" spans="1:6" x14ac:dyDescent="0.25">
      <c r="A24" s="86"/>
      <c r="B24" s="5" t="s">
        <v>10</v>
      </c>
      <c r="C24" s="14">
        <v>1278422.2</v>
      </c>
      <c r="D24" s="14">
        <v>1428459.35</v>
      </c>
      <c r="E24" s="14">
        <v>1550127</v>
      </c>
      <c r="F24" s="14">
        <v>1684000</v>
      </c>
    </row>
    <row r="25" spans="1:6" ht="15" customHeight="1" x14ac:dyDescent="0.25">
      <c r="A25" s="95" t="s">
        <v>7</v>
      </c>
      <c r="B25" s="4" t="s">
        <v>3</v>
      </c>
      <c r="C25" s="12">
        <v>1979946</v>
      </c>
      <c r="D25" s="12">
        <v>1535997.5</v>
      </c>
      <c r="E25" s="12">
        <v>1593559.8149999999</v>
      </c>
      <c r="F25" s="12">
        <v>1651000</v>
      </c>
    </row>
    <row r="26" spans="1:6" x14ac:dyDescent="0.25">
      <c r="A26" s="95"/>
      <c r="B26" s="4" t="s">
        <v>4</v>
      </c>
      <c r="C26" s="12">
        <v>1995182.1743749999</v>
      </c>
      <c r="D26" s="12">
        <v>1547472.1496875</v>
      </c>
      <c r="E26" s="12">
        <v>1597096.067142857</v>
      </c>
      <c r="F26" s="12">
        <v>1658038.337777778</v>
      </c>
    </row>
    <row r="27" spans="1:6" x14ac:dyDescent="0.25">
      <c r="A27" s="95"/>
      <c r="B27" s="4" t="s">
        <v>5</v>
      </c>
      <c r="C27" s="12">
        <v>47722.308196713631</v>
      </c>
      <c r="D27" s="12">
        <v>48730.351498104443</v>
      </c>
      <c r="E27" s="12">
        <v>47557.65841276318</v>
      </c>
      <c r="F27" s="12">
        <v>56876.479885513298</v>
      </c>
    </row>
    <row r="28" spans="1:6" x14ac:dyDescent="0.25">
      <c r="A28" s="95"/>
      <c r="B28" s="4" t="s">
        <v>9</v>
      </c>
      <c r="C28" s="12">
        <v>1940921</v>
      </c>
      <c r="D28" s="12">
        <v>1465695</v>
      </c>
      <c r="E28" s="12">
        <v>1510058</v>
      </c>
      <c r="F28" s="12">
        <v>1544391.5</v>
      </c>
    </row>
    <row r="29" spans="1:6" x14ac:dyDescent="0.25">
      <c r="A29" s="95"/>
      <c r="B29" s="4" t="s">
        <v>10</v>
      </c>
      <c r="C29" s="12">
        <v>2149320</v>
      </c>
      <c r="D29" s="12">
        <v>1688901</v>
      </c>
      <c r="E29" s="12">
        <v>1721916</v>
      </c>
      <c r="F29" s="12">
        <v>1795991</v>
      </c>
    </row>
    <row r="30" spans="1:6" ht="15" customHeight="1" x14ac:dyDescent="0.25">
      <c r="A30" s="96" t="s">
        <v>8</v>
      </c>
      <c r="B30" s="5" t="s">
        <v>3</v>
      </c>
      <c r="C30" s="14">
        <v>-786535.62</v>
      </c>
      <c r="D30" s="14">
        <v>-227193.51</v>
      </c>
      <c r="E30" s="14">
        <v>-168436.55</v>
      </c>
      <c r="F30" s="14">
        <v>-135072.625</v>
      </c>
    </row>
    <row r="31" spans="1:6" x14ac:dyDescent="0.25">
      <c r="A31" s="96"/>
      <c r="B31" s="5" t="s">
        <v>4</v>
      </c>
      <c r="C31" s="14">
        <v>-794384.4242424242</v>
      </c>
      <c r="D31" s="14">
        <v>-217350.9571875</v>
      </c>
      <c r="E31" s="14">
        <v>-163535.3289285714</v>
      </c>
      <c r="F31" s="14">
        <v>-125524.1414285714</v>
      </c>
    </row>
    <row r="32" spans="1:6" x14ac:dyDescent="0.25">
      <c r="A32" s="96"/>
      <c r="B32" s="5" t="s">
        <v>5</v>
      </c>
      <c r="C32" s="14">
        <v>40939.745665835399</v>
      </c>
      <c r="D32" s="14">
        <v>36567.171139106438</v>
      </c>
      <c r="E32" s="14">
        <v>46341.790153560942</v>
      </c>
      <c r="F32" s="14">
        <v>58403.933640465228</v>
      </c>
    </row>
    <row r="33" spans="1:14" ht="15" customHeight="1" x14ac:dyDescent="0.25">
      <c r="A33" s="96"/>
      <c r="B33" s="5" t="s">
        <v>9</v>
      </c>
      <c r="C33" s="14">
        <v>-902377</v>
      </c>
      <c r="D33" s="14">
        <v>-282221</v>
      </c>
      <c r="E33" s="14">
        <v>-286104</v>
      </c>
      <c r="F33" s="14">
        <v>-264675</v>
      </c>
    </row>
    <row r="34" spans="1:14" x14ac:dyDescent="0.25">
      <c r="A34" s="96"/>
      <c r="B34" s="5" t="s">
        <v>10</v>
      </c>
      <c r="C34" s="14">
        <v>-740946</v>
      </c>
      <c r="D34" s="14">
        <v>-121824</v>
      </c>
      <c r="E34" s="14">
        <v>-73229</v>
      </c>
      <c r="F34" s="14">
        <v>-24758</v>
      </c>
    </row>
    <row r="35" spans="1:14" ht="15" customHeight="1" x14ac:dyDescent="0.25">
      <c r="A35" s="97" t="s">
        <v>20</v>
      </c>
      <c r="B35" s="4" t="s">
        <v>3</v>
      </c>
      <c r="C35" s="12">
        <v>92.5</v>
      </c>
      <c r="D35" s="12">
        <v>92.35</v>
      </c>
      <c r="E35" s="12">
        <v>92.484999999999999</v>
      </c>
      <c r="F35" s="12">
        <v>93.4</v>
      </c>
    </row>
    <row r="36" spans="1:14" x14ac:dyDescent="0.25">
      <c r="A36" s="97"/>
      <c r="B36" s="4" t="s">
        <v>4</v>
      </c>
      <c r="C36" s="12">
        <v>92.891212121212135</v>
      </c>
      <c r="D36" s="12">
        <v>92.889062500000009</v>
      </c>
      <c r="E36" s="12">
        <v>93.661071428571432</v>
      </c>
      <c r="F36" s="12">
        <v>94.365185185185169</v>
      </c>
    </row>
    <row r="37" spans="1:14" x14ac:dyDescent="0.25">
      <c r="A37" s="97"/>
      <c r="B37" s="4" t="s">
        <v>5</v>
      </c>
      <c r="C37" s="12">
        <v>2.259049520229357</v>
      </c>
      <c r="D37" s="12">
        <v>2.9456959957187618</v>
      </c>
      <c r="E37" s="12">
        <v>3.351401408682106</v>
      </c>
      <c r="F37" s="12">
        <v>3.574105988668161</v>
      </c>
    </row>
    <row r="38" spans="1:14" x14ac:dyDescent="0.25">
      <c r="A38" s="97"/>
      <c r="B38" s="4" t="s">
        <v>9</v>
      </c>
      <c r="C38" s="12">
        <v>89.5</v>
      </c>
      <c r="D38" s="12">
        <v>87.7</v>
      </c>
      <c r="E38" s="12">
        <v>87.3</v>
      </c>
      <c r="F38" s="12">
        <v>87.5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</v>
      </c>
      <c r="E39" s="15">
        <v>99.3</v>
      </c>
      <c r="F39" s="15">
        <v>100.4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44166</v>
      </c>
      <c r="D48" s="9">
        <v>44197</v>
      </c>
      <c r="E48" s="9">
        <v>44228</v>
      </c>
      <c r="F48" s="9">
        <v>44256</v>
      </c>
      <c r="G48" s="9">
        <v>44287</v>
      </c>
      <c r="H48" s="9">
        <v>44317</v>
      </c>
      <c r="I48" s="9">
        <v>44348</v>
      </c>
      <c r="J48" s="9">
        <v>44378</v>
      </c>
      <c r="K48" s="9">
        <v>44409</v>
      </c>
      <c r="L48" s="9">
        <v>44440</v>
      </c>
      <c r="M48" s="9">
        <v>44470</v>
      </c>
      <c r="N48" s="9">
        <v>44501</v>
      </c>
    </row>
    <row r="49" spans="1:14" ht="15" customHeight="1" x14ac:dyDescent="0.25">
      <c r="A49" s="94" t="s">
        <v>11</v>
      </c>
      <c r="B49" s="4" t="s">
        <v>3</v>
      </c>
      <c r="C49" s="16">
        <v>150068</v>
      </c>
      <c r="D49" s="16">
        <v>169844.83</v>
      </c>
      <c r="E49" s="16">
        <v>116943.825</v>
      </c>
      <c r="F49" s="16">
        <v>117697.37</v>
      </c>
      <c r="G49" s="16">
        <v>141187</v>
      </c>
      <c r="H49" s="16">
        <v>118539.2</v>
      </c>
      <c r="I49" s="16">
        <v>121130.9</v>
      </c>
      <c r="J49" s="16">
        <v>131573.02499999999</v>
      </c>
      <c r="K49" s="16">
        <v>123740.1</v>
      </c>
      <c r="L49" s="16">
        <v>121909</v>
      </c>
      <c r="M49" s="16">
        <v>142831.22500000001</v>
      </c>
      <c r="N49" s="16">
        <v>133562.96</v>
      </c>
    </row>
    <row r="50" spans="1:14" x14ac:dyDescent="0.25">
      <c r="A50" s="95"/>
      <c r="B50" s="4" t="s">
        <v>4</v>
      </c>
      <c r="C50" s="16">
        <v>149627.84666666671</v>
      </c>
      <c r="D50" s="16">
        <v>169869.88482758621</v>
      </c>
      <c r="E50" s="16">
        <v>117537.9806666667</v>
      </c>
      <c r="F50" s="16">
        <v>117218.0124137931</v>
      </c>
      <c r="G50" s="16">
        <v>140839.8224137931</v>
      </c>
      <c r="H50" s="16">
        <v>117879.7693103448</v>
      </c>
      <c r="I50" s="16">
        <v>118521.32799999999</v>
      </c>
      <c r="J50" s="16">
        <v>131437.90733333331</v>
      </c>
      <c r="K50" s="16">
        <v>123572.02133333329</v>
      </c>
      <c r="L50" s="16">
        <v>123034.43689655171</v>
      </c>
      <c r="M50" s="16">
        <v>142826.40700000001</v>
      </c>
      <c r="N50" s="16">
        <v>133373.64555555559</v>
      </c>
    </row>
    <row r="51" spans="1:14" x14ac:dyDescent="0.25">
      <c r="A51" s="95"/>
      <c r="B51" s="4" t="s">
        <v>5</v>
      </c>
      <c r="C51" s="16">
        <v>16300.560174075121</v>
      </c>
      <c r="D51" s="16">
        <v>6997.0272450170978</v>
      </c>
      <c r="E51" s="16">
        <v>7554.8575982092634</v>
      </c>
      <c r="F51" s="16">
        <v>7366.4602333160074</v>
      </c>
      <c r="G51" s="16">
        <v>10755.27913838152</v>
      </c>
      <c r="H51" s="16">
        <v>12371.36931356628</v>
      </c>
      <c r="I51" s="16">
        <v>14865.16152818798</v>
      </c>
      <c r="J51" s="16">
        <v>12640.900455261641</v>
      </c>
      <c r="K51" s="16">
        <v>9730.230180781502</v>
      </c>
      <c r="L51" s="16">
        <v>6652.4622037215349</v>
      </c>
      <c r="M51" s="16">
        <v>8706.168536891113</v>
      </c>
      <c r="N51" s="16">
        <v>8814.7163456610506</v>
      </c>
    </row>
    <row r="52" spans="1:14" ht="15" customHeight="1" x14ac:dyDescent="0.25">
      <c r="A52" s="95"/>
      <c r="B52" s="4" t="s">
        <v>9</v>
      </c>
      <c r="C52" s="16">
        <v>96013</v>
      </c>
      <c r="D52" s="16">
        <v>154443</v>
      </c>
      <c r="E52" s="16">
        <v>98833</v>
      </c>
      <c r="F52" s="16">
        <v>93951</v>
      </c>
      <c r="G52" s="16">
        <v>106089</v>
      </c>
      <c r="H52" s="16">
        <v>80719</v>
      </c>
      <c r="I52" s="16">
        <v>73990</v>
      </c>
      <c r="J52" s="16">
        <v>94193</v>
      </c>
      <c r="K52" s="16">
        <v>97638</v>
      </c>
      <c r="L52" s="16">
        <v>108352</v>
      </c>
      <c r="M52" s="16">
        <v>122365</v>
      </c>
      <c r="N52" s="16">
        <v>115086</v>
      </c>
    </row>
    <row r="53" spans="1:14" x14ac:dyDescent="0.25">
      <c r="A53" s="95"/>
      <c r="B53" s="4" t="s">
        <v>10</v>
      </c>
      <c r="C53" s="16">
        <v>202902.38</v>
      </c>
      <c r="D53" s="16">
        <v>183242.9</v>
      </c>
      <c r="E53" s="16">
        <v>130027</v>
      </c>
      <c r="F53" s="16">
        <v>133507.21</v>
      </c>
      <c r="G53" s="16">
        <v>163251</v>
      </c>
      <c r="H53" s="16">
        <v>139039</v>
      </c>
      <c r="I53" s="16">
        <v>145238</v>
      </c>
      <c r="J53" s="16">
        <v>152227</v>
      </c>
      <c r="K53" s="16">
        <v>141512</v>
      </c>
      <c r="L53" s="16">
        <v>139894.01</v>
      </c>
      <c r="M53" s="16">
        <v>158055</v>
      </c>
      <c r="N53" s="16">
        <v>154131</v>
      </c>
    </row>
    <row r="54" spans="1:14" ht="15" customHeight="1" x14ac:dyDescent="0.25">
      <c r="A54" s="86" t="s">
        <v>6</v>
      </c>
      <c r="B54" s="5" t="s">
        <v>3</v>
      </c>
      <c r="C54" s="17">
        <v>126654.395</v>
      </c>
      <c r="D54" s="17">
        <v>146300</v>
      </c>
      <c r="E54" s="17">
        <v>87510.494999999995</v>
      </c>
      <c r="F54" s="17">
        <v>98317</v>
      </c>
      <c r="G54" s="17">
        <v>122291.25</v>
      </c>
      <c r="H54" s="17">
        <v>95322.5</v>
      </c>
      <c r="I54" s="17">
        <v>98487</v>
      </c>
      <c r="J54" s="17">
        <v>107669.91</v>
      </c>
      <c r="K54" s="17">
        <v>100303</v>
      </c>
      <c r="L54" s="17">
        <v>105399</v>
      </c>
      <c r="M54" s="17">
        <v>120259</v>
      </c>
      <c r="N54" s="17">
        <v>106547.77</v>
      </c>
    </row>
    <row r="55" spans="1:14" x14ac:dyDescent="0.25">
      <c r="A55" s="86"/>
      <c r="B55" s="5" t="s">
        <v>4</v>
      </c>
      <c r="C55" s="17">
        <v>127603.3853333333</v>
      </c>
      <c r="D55" s="17">
        <v>145031.84206896549</v>
      </c>
      <c r="E55" s="17">
        <v>88436.987999999998</v>
      </c>
      <c r="F55" s="17">
        <v>98280.453448275861</v>
      </c>
      <c r="G55" s="17">
        <v>120569.52241379311</v>
      </c>
      <c r="H55" s="17">
        <v>92108.240333333335</v>
      </c>
      <c r="I55" s="17">
        <v>96985.180333333337</v>
      </c>
      <c r="J55" s="17">
        <v>109365.66133333329</v>
      </c>
      <c r="K55" s="17">
        <v>102456.9193333333</v>
      </c>
      <c r="L55" s="17">
        <v>106315.4366666667</v>
      </c>
      <c r="M55" s="17">
        <v>120520.0651724138</v>
      </c>
      <c r="N55" s="17">
        <v>107302.23142857139</v>
      </c>
    </row>
    <row r="56" spans="1:14" x14ac:dyDescent="0.25">
      <c r="A56" s="86"/>
      <c r="B56" s="5" t="s">
        <v>5</v>
      </c>
      <c r="C56" s="17">
        <v>8296.9407145374917</v>
      </c>
      <c r="D56" s="17">
        <v>6544.1711133564067</v>
      </c>
      <c r="E56" s="17">
        <v>6689.3974747157763</v>
      </c>
      <c r="F56" s="17">
        <v>5625.3275397649249</v>
      </c>
      <c r="G56" s="17">
        <v>9172.4189679267947</v>
      </c>
      <c r="H56" s="17">
        <v>14832.284613767481</v>
      </c>
      <c r="I56" s="17">
        <v>12017.526429805441</v>
      </c>
      <c r="J56" s="17">
        <v>9230.683132458098</v>
      </c>
      <c r="K56" s="17">
        <v>8298.8879568995271</v>
      </c>
      <c r="L56" s="17">
        <v>7810.0699990700887</v>
      </c>
      <c r="M56" s="17">
        <v>8563.4313167359778</v>
      </c>
      <c r="N56" s="17">
        <v>9691.1518211085604</v>
      </c>
    </row>
    <row r="57" spans="1:14" ht="15" customHeight="1" x14ac:dyDescent="0.25">
      <c r="A57" s="86"/>
      <c r="B57" s="5" t="s">
        <v>9</v>
      </c>
      <c r="C57" s="17">
        <v>114169</v>
      </c>
      <c r="D57" s="17">
        <v>127419.3</v>
      </c>
      <c r="E57" s="17">
        <v>78025</v>
      </c>
      <c r="F57" s="17">
        <v>81909</v>
      </c>
      <c r="G57" s="17">
        <v>90475</v>
      </c>
      <c r="H57" s="17">
        <v>52167</v>
      </c>
      <c r="I57" s="17">
        <v>68335</v>
      </c>
      <c r="J57" s="17">
        <v>88711.46</v>
      </c>
      <c r="K57" s="17">
        <v>87673.4</v>
      </c>
      <c r="L57" s="17">
        <v>90397</v>
      </c>
      <c r="M57" s="17">
        <v>101262.78</v>
      </c>
      <c r="N57" s="17">
        <v>92455</v>
      </c>
    </row>
    <row r="58" spans="1:14" x14ac:dyDescent="0.25">
      <c r="A58" s="86"/>
      <c r="B58" s="5" t="s">
        <v>10</v>
      </c>
      <c r="C58" s="17">
        <v>158859.04999999999</v>
      </c>
      <c r="D58" s="17">
        <v>155967.70000000001</v>
      </c>
      <c r="E58" s="17">
        <v>107500</v>
      </c>
      <c r="F58" s="17">
        <v>111750.77</v>
      </c>
      <c r="G58" s="17">
        <v>132875</v>
      </c>
      <c r="H58" s="17">
        <v>124700</v>
      </c>
      <c r="I58" s="17">
        <v>126137</v>
      </c>
      <c r="J58" s="17">
        <v>128466</v>
      </c>
      <c r="K58" s="17">
        <v>124700</v>
      </c>
      <c r="L58" s="17">
        <v>124700</v>
      </c>
      <c r="M58" s="17">
        <v>137093</v>
      </c>
      <c r="N58" s="17">
        <v>126060</v>
      </c>
    </row>
    <row r="59" spans="1:14" ht="15" customHeight="1" x14ac:dyDescent="0.25">
      <c r="A59" s="95" t="s">
        <v>7</v>
      </c>
      <c r="B59" s="4" t="s">
        <v>3</v>
      </c>
      <c r="C59" s="16">
        <v>189273.04</v>
      </c>
      <c r="D59" s="16">
        <v>116244.5</v>
      </c>
      <c r="E59" s="16">
        <v>113798.375</v>
      </c>
      <c r="F59" s="16">
        <v>122611</v>
      </c>
      <c r="G59" s="16">
        <v>128159.02</v>
      </c>
      <c r="H59" s="16">
        <v>116911.2</v>
      </c>
      <c r="I59" s="16">
        <v>123157</v>
      </c>
      <c r="J59" s="16">
        <v>127051.465</v>
      </c>
      <c r="K59" s="16">
        <v>120718.53</v>
      </c>
      <c r="L59" s="16">
        <v>132596</v>
      </c>
      <c r="M59" s="16">
        <v>118024.25</v>
      </c>
      <c r="N59" s="16">
        <v>127560.405</v>
      </c>
    </row>
    <row r="60" spans="1:14" x14ac:dyDescent="0.25">
      <c r="A60" s="95"/>
      <c r="B60" s="4" t="s">
        <v>4</v>
      </c>
      <c r="C60" s="16">
        <v>191825.85032258069</v>
      </c>
      <c r="D60" s="16">
        <v>118772.64586206889</v>
      </c>
      <c r="E60" s="16">
        <v>114278.192</v>
      </c>
      <c r="F60" s="16">
        <v>122515.9755172414</v>
      </c>
      <c r="G60" s="16">
        <v>126114.46799999999</v>
      </c>
      <c r="H60" s="16">
        <v>118924</v>
      </c>
      <c r="I60" s="16">
        <v>128543.8013793103</v>
      </c>
      <c r="J60" s="16">
        <v>127076.9576666667</v>
      </c>
      <c r="K60" s="16">
        <v>123799.88793103449</v>
      </c>
      <c r="L60" s="16">
        <v>132762.549</v>
      </c>
      <c r="M60" s="16">
        <v>119602.6663333333</v>
      </c>
      <c r="N60" s="16">
        <v>130598.49</v>
      </c>
    </row>
    <row r="61" spans="1:14" x14ac:dyDescent="0.25">
      <c r="A61" s="95"/>
      <c r="B61" s="4" t="s">
        <v>5</v>
      </c>
      <c r="C61" s="16">
        <v>25699.30795151956</v>
      </c>
      <c r="D61" s="16">
        <v>7274.5435028581096</v>
      </c>
      <c r="E61" s="16">
        <v>2758.077663805369</v>
      </c>
      <c r="F61" s="16">
        <v>4698.9793622084944</v>
      </c>
      <c r="G61" s="16">
        <v>8396.1621939617798</v>
      </c>
      <c r="H61" s="16">
        <v>6527.7474095285661</v>
      </c>
      <c r="I61" s="16">
        <v>14400.179916807259</v>
      </c>
      <c r="J61" s="16">
        <v>9710.1843248674359</v>
      </c>
      <c r="K61" s="16">
        <v>8757.1926402783647</v>
      </c>
      <c r="L61" s="16">
        <v>11237.057294402541</v>
      </c>
      <c r="M61" s="16">
        <v>6823.5498651940379</v>
      </c>
      <c r="N61" s="16">
        <v>8551.046955351705</v>
      </c>
    </row>
    <row r="62" spans="1:14" ht="15" customHeight="1" x14ac:dyDescent="0.25">
      <c r="A62" s="95"/>
      <c r="B62" s="4" t="s">
        <v>9</v>
      </c>
      <c r="C62" s="16">
        <v>141037</v>
      </c>
      <c r="D62" s="16">
        <v>111331</v>
      </c>
      <c r="E62" s="16">
        <v>107801</v>
      </c>
      <c r="F62" s="16">
        <v>112300</v>
      </c>
      <c r="G62" s="16">
        <v>107701</v>
      </c>
      <c r="H62" s="16">
        <v>107913</v>
      </c>
      <c r="I62" s="16">
        <v>109547</v>
      </c>
      <c r="J62" s="16">
        <v>103126</v>
      </c>
      <c r="K62" s="16">
        <v>109950.01</v>
      </c>
      <c r="L62" s="16">
        <v>114175.4</v>
      </c>
      <c r="M62" s="16">
        <v>107050</v>
      </c>
      <c r="N62" s="16">
        <v>111272</v>
      </c>
    </row>
    <row r="63" spans="1:14" x14ac:dyDescent="0.25">
      <c r="A63" s="95"/>
      <c r="B63" s="4" t="s">
        <v>10</v>
      </c>
      <c r="C63" s="16">
        <v>263505</v>
      </c>
      <c r="D63" s="16">
        <v>138757.39000000001</v>
      </c>
      <c r="E63" s="16">
        <v>121161.47</v>
      </c>
      <c r="F63" s="16">
        <v>131232</v>
      </c>
      <c r="G63" s="16">
        <v>139360.29999999999</v>
      </c>
      <c r="H63" s="16">
        <v>132898</v>
      </c>
      <c r="I63" s="16">
        <v>170377</v>
      </c>
      <c r="J63" s="16">
        <v>151846</v>
      </c>
      <c r="K63" s="16">
        <v>145176</v>
      </c>
      <c r="L63" s="16">
        <v>157825.70000000001</v>
      </c>
      <c r="M63" s="16">
        <v>137953.32</v>
      </c>
      <c r="N63" s="16">
        <v>145270.6</v>
      </c>
    </row>
    <row r="64" spans="1:14" ht="15" customHeight="1" x14ac:dyDescent="0.25">
      <c r="A64" s="86" t="s">
        <v>8</v>
      </c>
      <c r="B64" s="5" t="s">
        <v>3</v>
      </c>
      <c r="C64" s="17">
        <v>-59541.485000000001</v>
      </c>
      <c r="D64" s="17">
        <v>28392.625</v>
      </c>
      <c r="E64" s="17">
        <v>-26631.345000000001</v>
      </c>
      <c r="F64" s="17">
        <v>-23841</v>
      </c>
      <c r="G64" s="17">
        <v>-3156.15</v>
      </c>
      <c r="H64" s="17">
        <v>-22095</v>
      </c>
      <c r="I64" s="17">
        <v>-25862.04</v>
      </c>
      <c r="J64" s="17">
        <v>-18521.349999999999</v>
      </c>
      <c r="K64" s="17">
        <v>-21430.5</v>
      </c>
      <c r="L64" s="17">
        <v>-29041.57</v>
      </c>
      <c r="M64" s="17">
        <v>-2.5</v>
      </c>
      <c r="N64" s="17">
        <v>-25213.7</v>
      </c>
    </row>
    <row r="65" spans="1:14" x14ac:dyDescent="0.25">
      <c r="A65" s="86"/>
      <c r="B65" s="5" t="s">
        <v>4</v>
      </c>
      <c r="C65" s="17">
        <v>-59270.027666666661</v>
      </c>
      <c r="D65" s="17">
        <v>24147.047666666669</v>
      </c>
      <c r="E65" s="17">
        <v>-25762.841</v>
      </c>
      <c r="F65" s="17">
        <v>-23281.482068965521</v>
      </c>
      <c r="G65" s="17">
        <v>-7119.8083333333334</v>
      </c>
      <c r="H65" s="17">
        <v>-24471.814827586211</v>
      </c>
      <c r="I65" s="17">
        <v>-30648.131724137929</v>
      </c>
      <c r="J65" s="17">
        <v>-18283.416000000001</v>
      </c>
      <c r="K65" s="17">
        <v>-23290.918000000001</v>
      </c>
      <c r="L65" s="17">
        <v>-27102.222000000002</v>
      </c>
      <c r="M65" s="17">
        <v>1931.379333333334</v>
      </c>
      <c r="N65" s="17">
        <v>-23804.982857142859</v>
      </c>
    </row>
    <row r="66" spans="1:14" x14ac:dyDescent="0.25">
      <c r="A66" s="86"/>
      <c r="B66" s="5" t="s">
        <v>5</v>
      </c>
      <c r="C66" s="17">
        <v>21798.54667860992</v>
      </c>
      <c r="D66" s="17">
        <v>14736.748037941879</v>
      </c>
      <c r="E66" s="17">
        <v>6881.8141132043793</v>
      </c>
      <c r="F66" s="17">
        <v>7562.2394368969744</v>
      </c>
      <c r="G66" s="17">
        <v>12125.432568436931</v>
      </c>
      <c r="H66" s="17">
        <v>12882.663815734149</v>
      </c>
      <c r="I66" s="17">
        <v>18658.340676703319</v>
      </c>
      <c r="J66" s="17">
        <v>10410.81288381446</v>
      </c>
      <c r="K66" s="17">
        <v>12567.81197788536</v>
      </c>
      <c r="L66" s="17">
        <v>10836.04766218957</v>
      </c>
      <c r="M66" s="17">
        <v>14274.736524341841</v>
      </c>
      <c r="N66" s="17">
        <v>14762.32550481872</v>
      </c>
    </row>
    <row r="67" spans="1:14" x14ac:dyDescent="0.25">
      <c r="A67" s="86"/>
      <c r="B67" s="5" t="s">
        <v>9</v>
      </c>
      <c r="C67" s="17">
        <v>-108101</v>
      </c>
      <c r="D67" s="17">
        <v>-18662</v>
      </c>
      <c r="E67" s="17">
        <v>-37401</v>
      </c>
      <c r="F67" s="17">
        <v>-36517</v>
      </c>
      <c r="G67" s="17">
        <v>-41185</v>
      </c>
      <c r="H67" s="17">
        <v>-58713</v>
      </c>
      <c r="I67" s="17">
        <v>-80365</v>
      </c>
      <c r="J67" s="17">
        <v>-48600</v>
      </c>
      <c r="K67" s="17">
        <v>-52113</v>
      </c>
      <c r="L67" s="17">
        <v>-44088</v>
      </c>
      <c r="M67" s="17">
        <v>-36690.42</v>
      </c>
      <c r="N67" s="17">
        <v>-52815.6</v>
      </c>
    </row>
    <row r="68" spans="1:14" ht="15.75" thickBot="1" x14ac:dyDescent="0.3">
      <c r="A68" s="87"/>
      <c r="B68" s="6" t="s">
        <v>10</v>
      </c>
      <c r="C68" s="18">
        <v>-11856</v>
      </c>
      <c r="D68" s="18">
        <v>44210</v>
      </c>
      <c r="E68" s="18">
        <v>-6900</v>
      </c>
      <c r="F68" s="18">
        <v>-5000</v>
      </c>
      <c r="G68" s="18">
        <v>10777</v>
      </c>
      <c r="H68" s="18">
        <v>4700</v>
      </c>
      <c r="I68" s="18">
        <v>4700</v>
      </c>
      <c r="J68" s="18">
        <v>4700</v>
      </c>
      <c r="K68" s="18">
        <v>4700</v>
      </c>
      <c r="L68" s="18">
        <v>4700</v>
      </c>
      <c r="M68" s="18">
        <v>35775</v>
      </c>
      <c r="N68" s="18">
        <v>4700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0:N73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44197</v>
      </c>
      <c r="C10" s="3"/>
    </row>
    <row r="11" spans="1:6" ht="15.75" x14ac:dyDescent="0.25">
      <c r="A11" s="1" t="s">
        <v>0</v>
      </c>
      <c r="B11" s="2">
        <v>44197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1600000</v>
      </c>
      <c r="D15" s="11">
        <v>1724406</v>
      </c>
      <c r="E15" s="11">
        <v>1831363.51</v>
      </c>
      <c r="F15" s="11">
        <v>1941524</v>
      </c>
    </row>
    <row r="16" spans="1:6" x14ac:dyDescent="0.25">
      <c r="A16" s="95"/>
      <c r="B16" s="12" t="s">
        <v>4</v>
      </c>
      <c r="C16" s="13">
        <v>1612565.7387234049</v>
      </c>
      <c r="D16" s="13">
        <v>1724710.929756097</v>
      </c>
      <c r="E16" s="13">
        <v>1831137.905</v>
      </c>
      <c r="F16" s="13">
        <v>1933753.361818182</v>
      </c>
    </row>
    <row r="17" spans="1:6" x14ac:dyDescent="0.25">
      <c r="A17" s="95"/>
      <c r="B17" s="12" t="s">
        <v>5</v>
      </c>
      <c r="C17" s="13">
        <v>55568.955326117772</v>
      </c>
      <c r="D17" s="13">
        <v>74651.903755425636</v>
      </c>
      <c r="E17" s="13">
        <v>92235.182424878047</v>
      </c>
      <c r="F17" s="13">
        <v>98731.708639358098</v>
      </c>
    </row>
    <row r="18" spans="1:6" x14ac:dyDescent="0.25">
      <c r="A18" s="95"/>
      <c r="B18" s="12" t="s">
        <v>9</v>
      </c>
      <c r="C18" s="13">
        <v>1491811.79</v>
      </c>
      <c r="D18" s="13">
        <v>1503898</v>
      </c>
      <c r="E18" s="13">
        <v>1555000</v>
      </c>
      <c r="F18" s="13">
        <v>1649000</v>
      </c>
    </row>
    <row r="19" spans="1:6" x14ac:dyDescent="0.25">
      <c r="A19" s="95"/>
      <c r="B19" s="12" t="s">
        <v>10</v>
      </c>
      <c r="C19" s="13">
        <v>1762584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1323951</v>
      </c>
      <c r="D20" s="14">
        <v>1430500.01</v>
      </c>
      <c r="E20" s="14">
        <v>1531316</v>
      </c>
      <c r="F20" s="14">
        <v>1623114</v>
      </c>
    </row>
    <row r="21" spans="1:6" x14ac:dyDescent="0.25">
      <c r="A21" s="86"/>
      <c r="B21" s="5" t="s">
        <v>4</v>
      </c>
      <c r="C21" s="14">
        <v>1329548.789787234</v>
      </c>
      <c r="D21" s="14">
        <v>1432028.037142857</v>
      </c>
      <c r="E21" s="14">
        <v>1534055.651025641</v>
      </c>
      <c r="F21" s="14">
        <v>1626897.26</v>
      </c>
    </row>
    <row r="22" spans="1:6" x14ac:dyDescent="0.25">
      <c r="A22" s="86"/>
      <c r="B22" s="5" t="s">
        <v>5</v>
      </c>
      <c r="C22" s="14">
        <v>34881.082680371706</v>
      </c>
      <c r="D22" s="14">
        <v>54181.98980490856</v>
      </c>
      <c r="E22" s="14">
        <v>60173.827286989261</v>
      </c>
      <c r="F22" s="14">
        <v>73496.986397574554</v>
      </c>
    </row>
    <row r="23" spans="1:6" x14ac:dyDescent="0.25">
      <c r="A23" s="86"/>
      <c r="B23" s="5" t="s">
        <v>9</v>
      </c>
      <c r="C23" s="14">
        <v>1251369</v>
      </c>
      <c r="D23" s="14">
        <v>1339281</v>
      </c>
      <c r="E23" s="14">
        <v>1450149</v>
      </c>
      <c r="F23" s="14">
        <v>1512086</v>
      </c>
    </row>
    <row r="24" spans="1:6" x14ac:dyDescent="0.25">
      <c r="A24" s="86"/>
      <c r="B24" s="5" t="s">
        <v>10</v>
      </c>
      <c r="C24" s="14">
        <v>1435344.96</v>
      </c>
      <c r="D24" s="14">
        <v>1609000</v>
      </c>
      <c r="E24" s="14">
        <v>1715000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1588319</v>
      </c>
      <c r="E25" s="12">
        <v>1651437</v>
      </c>
      <c r="F25" s="12">
        <v>1707601</v>
      </c>
    </row>
    <row r="26" spans="1:6" x14ac:dyDescent="0.25">
      <c r="A26" s="95"/>
      <c r="B26" s="4" t="s">
        <v>4</v>
      </c>
      <c r="C26" s="12">
        <v>1550082.353404256</v>
      </c>
      <c r="D26" s="12">
        <v>1591697.895952381</v>
      </c>
      <c r="E26" s="12">
        <v>1654754.718717949</v>
      </c>
      <c r="F26" s="12">
        <v>1718122.55969697</v>
      </c>
    </row>
    <row r="27" spans="1:6" x14ac:dyDescent="0.25">
      <c r="A27" s="95"/>
      <c r="B27" s="4" t="s">
        <v>5</v>
      </c>
      <c r="C27" s="12">
        <v>50114.592461415668</v>
      </c>
      <c r="D27" s="12">
        <v>44886.616468392058</v>
      </c>
      <c r="E27" s="12">
        <v>49404.377141177603</v>
      </c>
      <c r="F27" s="12">
        <v>64248.340042114971</v>
      </c>
    </row>
    <row r="28" spans="1:6" x14ac:dyDescent="0.25">
      <c r="A28" s="95"/>
      <c r="B28" s="4" t="s">
        <v>9</v>
      </c>
      <c r="C28" s="12">
        <v>1465695</v>
      </c>
      <c r="D28" s="12">
        <v>1504281</v>
      </c>
      <c r="E28" s="12">
        <v>1559267.9</v>
      </c>
      <c r="F28" s="12">
        <v>1576663</v>
      </c>
    </row>
    <row r="29" spans="1:6" x14ac:dyDescent="0.25">
      <c r="A29" s="95"/>
      <c r="B29" s="4" t="s">
        <v>10</v>
      </c>
      <c r="C29" s="12">
        <v>1748587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-221938</v>
      </c>
      <c r="D30" s="14">
        <v>-163942</v>
      </c>
      <c r="E30" s="14">
        <v>-132060</v>
      </c>
      <c r="F30" s="14">
        <v>-102434</v>
      </c>
    </row>
    <row r="31" spans="1:6" x14ac:dyDescent="0.25">
      <c r="A31" s="96"/>
      <c r="B31" s="5" t="s">
        <v>4</v>
      </c>
      <c r="C31" s="14">
        <v>-215880.44148936169</v>
      </c>
      <c r="D31" s="14">
        <v>-156572.4458139535</v>
      </c>
      <c r="E31" s="14">
        <v>-117819.9475609756</v>
      </c>
      <c r="F31" s="14">
        <v>-94350.911428571431</v>
      </c>
    </row>
    <row r="32" spans="1:6" x14ac:dyDescent="0.25">
      <c r="A32" s="96"/>
      <c r="B32" s="5" t="s">
        <v>5</v>
      </c>
      <c r="C32" s="14">
        <v>42592.446017450187</v>
      </c>
      <c r="D32" s="14">
        <v>56487.868161449922</v>
      </c>
      <c r="E32" s="14">
        <v>65228.774037634394</v>
      </c>
      <c r="F32" s="14">
        <v>65555.358504400152</v>
      </c>
    </row>
    <row r="33" spans="1:14" ht="15" customHeight="1" x14ac:dyDescent="0.25">
      <c r="A33" s="96"/>
      <c r="B33" s="5" t="s">
        <v>9</v>
      </c>
      <c r="C33" s="14">
        <v>-282221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-245</v>
      </c>
      <c r="D34" s="14">
        <v>-150</v>
      </c>
      <c r="E34" s="14">
        <v>20000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90.77000000000001</v>
      </c>
      <c r="D35" s="12">
        <v>91.5</v>
      </c>
      <c r="E35" s="12">
        <v>92.36</v>
      </c>
      <c r="F35" s="12">
        <v>93.8</v>
      </c>
    </row>
    <row r="36" spans="1:14" x14ac:dyDescent="0.25">
      <c r="A36" s="95"/>
      <c r="B36" s="4" t="s">
        <v>4</v>
      </c>
      <c r="C36" s="12">
        <v>90.998750000000015</v>
      </c>
      <c r="D36" s="12">
        <v>91.721860465116279</v>
      </c>
      <c r="E36" s="12">
        <v>92.294878048780475</v>
      </c>
      <c r="F36" s="12">
        <v>93.480270270270267</v>
      </c>
    </row>
    <row r="37" spans="1:14" x14ac:dyDescent="0.25">
      <c r="A37" s="95"/>
      <c r="B37" s="4" t="s">
        <v>5</v>
      </c>
      <c r="C37" s="12">
        <v>2.9699241519077728</v>
      </c>
      <c r="D37" s="12">
        <v>3.0616438595832109</v>
      </c>
      <c r="E37" s="12">
        <v>3.3749504603410241</v>
      </c>
      <c r="F37" s="12">
        <v>3.5681379259017221</v>
      </c>
    </row>
    <row r="38" spans="1:14" x14ac:dyDescent="0.25">
      <c r="A38" s="95"/>
      <c r="B38" s="4" t="s">
        <v>9</v>
      </c>
      <c r="C38" s="12">
        <v>84.1</v>
      </c>
      <c r="D38" s="12">
        <v>84.7</v>
      </c>
      <c r="E38" s="12">
        <v>85.2</v>
      </c>
      <c r="F38" s="12">
        <v>85.9</v>
      </c>
    </row>
    <row r="39" spans="1:14" x14ac:dyDescent="0.25">
      <c r="A39" s="95"/>
      <c r="B39" s="4" t="s">
        <v>10</v>
      </c>
      <c r="C39" s="12">
        <v>98</v>
      </c>
      <c r="D39" s="12">
        <v>98.4</v>
      </c>
      <c r="E39" s="12">
        <v>99.5</v>
      </c>
      <c r="F39" s="12">
        <v>100.2</v>
      </c>
    </row>
    <row r="40" spans="1:14" ht="15" customHeight="1" x14ac:dyDescent="0.25">
      <c r="A40" s="96" t="s">
        <v>32</v>
      </c>
      <c r="B40" s="5" t="s">
        <v>3</v>
      </c>
      <c r="C40" s="14">
        <v>-494603.5</v>
      </c>
      <c r="D40" s="14">
        <v>-484813</v>
      </c>
      <c r="E40" s="14">
        <v>-479721</v>
      </c>
      <c r="F40" s="14">
        <v>-448621.45</v>
      </c>
    </row>
    <row r="41" spans="1:14" x14ac:dyDescent="0.25">
      <c r="A41" s="96"/>
      <c r="B41" s="5" t="s">
        <v>4</v>
      </c>
      <c r="C41" s="14">
        <v>-480589.73300000001</v>
      </c>
      <c r="D41" s="14">
        <v>-461385.21275862068</v>
      </c>
      <c r="E41" s="14">
        <v>-462691.16551724129</v>
      </c>
      <c r="F41" s="14">
        <v>-426591.12269230769</v>
      </c>
    </row>
    <row r="42" spans="1:14" x14ac:dyDescent="0.25">
      <c r="A42" s="96"/>
      <c r="B42" s="5" t="s">
        <v>5</v>
      </c>
      <c r="C42" s="14">
        <v>138165.05319249869</v>
      </c>
      <c r="D42" s="14">
        <v>137841.35967414849</v>
      </c>
      <c r="E42" s="14">
        <v>164681.78980160071</v>
      </c>
      <c r="F42" s="14">
        <v>202638.18237908761</v>
      </c>
    </row>
    <row r="43" spans="1:14" x14ac:dyDescent="0.25">
      <c r="A43" s="96"/>
      <c r="B43" s="5" t="s">
        <v>9</v>
      </c>
      <c r="C43" s="14">
        <v>-687000</v>
      </c>
      <c r="D43" s="14">
        <v>-635364</v>
      </c>
      <c r="E43" s="14">
        <v>-733569.12</v>
      </c>
      <c r="F43" s="14">
        <v>-741595.88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44197</v>
      </c>
      <c r="D48" s="9">
        <v>44228</v>
      </c>
      <c r="E48" s="9">
        <v>44256</v>
      </c>
      <c r="F48" s="9">
        <v>44287</v>
      </c>
      <c r="G48" s="9">
        <v>44317</v>
      </c>
      <c r="H48" s="9">
        <v>44348</v>
      </c>
      <c r="I48" s="9">
        <v>44378</v>
      </c>
      <c r="J48" s="9">
        <v>44409</v>
      </c>
      <c r="K48" s="9">
        <v>44440</v>
      </c>
      <c r="L48" s="9">
        <v>44470</v>
      </c>
      <c r="M48" s="9">
        <v>44501</v>
      </c>
      <c r="N48" s="9">
        <v>44531</v>
      </c>
    </row>
    <row r="49" spans="1:14" ht="15" customHeight="1" x14ac:dyDescent="0.25">
      <c r="A49" s="94" t="s">
        <v>11</v>
      </c>
      <c r="B49" s="4" t="s">
        <v>3</v>
      </c>
      <c r="C49" s="16">
        <v>170740.125</v>
      </c>
      <c r="D49" s="16">
        <v>118164.28</v>
      </c>
      <c r="E49" s="16">
        <v>116669.32</v>
      </c>
      <c r="F49" s="16">
        <v>141302.5</v>
      </c>
      <c r="G49" s="16">
        <v>118041.21</v>
      </c>
      <c r="H49" s="16">
        <v>120649.60000000001</v>
      </c>
      <c r="I49" s="16">
        <v>136079.565</v>
      </c>
      <c r="J49" s="16">
        <v>124181.15</v>
      </c>
      <c r="K49" s="16">
        <v>122109</v>
      </c>
      <c r="L49" s="16">
        <v>143289.23000000001</v>
      </c>
      <c r="M49" s="16">
        <v>132556.685</v>
      </c>
      <c r="N49" s="16">
        <v>155518</v>
      </c>
    </row>
    <row r="50" spans="1:14" x14ac:dyDescent="0.25">
      <c r="A50" s="95"/>
      <c r="B50" s="4" t="s">
        <v>4</v>
      </c>
      <c r="C50" s="16">
        <v>171937.72727272729</v>
      </c>
      <c r="D50" s="16">
        <v>118147.67111111111</v>
      </c>
      <c r="E50" s="16">
        <v>117256.7059090909</v>
      </c>
      <c r="F50" s="16">
        <v>139674.81772727269</v>
      </c>
      <c r="G50" s="16">
        <v>116468.7513636364</v>
      </c>
      <c r="H50" s="16">
        <v>120076.0581818182</v>
      </c>
      <c r="I50" s="16">
        <v>133780.61249999999</v>
      </c>
      <c r="J50" s="16">
        <v>124722.6820454546</v>
      </c>
      <c r="K50" s="16">
        <v>123902.2197674419</v>
      </c>
      <c r="L50" s="16">
        <v>143933.42000000001</v>
      </c>
      <c r="M50" s="16">
        <v>133421.43190476191</v>
      </c>
      <c r="N50" s="16">
        <v>154103.10024390239</v>
      </c>
    </row>
    <row r="51" spans="1:14" x14ac:dyDescent="0.25">
      <c r="A51" s="95"/>
      <c r="B51" s="4" t="s">
        <v>5</v>
      </c>
      <c r="C51" s="16">
        <v>8424.7781291056817</v>
      </c>
      <c r="D51" s="16">
        <v>6589.5929801206639</v>
      </c>
      <c r="E51" s="16">
        <v>7278.520293806313</v>
      </c>
      <c r="F51" s="16">
        <v>9969.0350977705402</v>
      </c>
      <c r="G51" s="16">
        <v>10053.78241560477</v>
      </c>
      <c r="H51" s="16">
        <v>10311.937589224301</v>
      </c>
      <c r="I51" s="16">
        <v>9051.8391424955535</v>
      </c>
      <c r="J51" s="16">
        <v>7628.900921905105</v>
      </c>
      <c r="K51" s="16">
        <v>6627.6898783769611</v>
      </c>
      <c r="L51" s="16">
        <v>8421.6791371325835</v>
      </c>
      <c r="M51" s="16">
        <v>8496.9488224740217</v>
      </c>
      <c r="N51" s="16">
        <v>19123.781561896489</v>
      </c>
    </row>
    <row r="52" spans="1:14" ht="15" customHeight="1" x14ac:dyDescent="0.25">
      <c r="A52" s="95"/>
      <c r="B52" s="4" t="s">
        <v>9</v>
      </c>
      <c r="C52" s="16">
        <v>153605</v>
      </c>
      <c r="D52" s="16">
        <v>98833</v>
      </c>
      <c r="E52" s="16">
        <v>93951</v>
      </c>
      <c r="F52" s="16">
        <v>112504</v>
      </c>
      <c r="G52" s="16">
        <v>88550</v>
      </c>
      <c r="H52" s="16">
        <v>93321</v>
      </c>
      <c r="I52" s="16">
        <v>116462</v>
      </c>
      <c r="J52" s="16">
        <v>106731</v>
      </c>
      <c r="K52" s="16">
        <v>108352</v>
      </c>
      <c r="L52" s="16">
        <v>122365</v>
      </c>
      <c r="M52" s="16">
        <v>100000</v>
      </c>
      <c r="N52" s="16">
        <v>97837</v>
      </c>
    </row>
    <row r="53" spans="1:14" x14ac:dyDescent="0.25">
      <c r="A53" s="95"/>
      <c r="B53" s="4" t="s">
        <v>10</v>
      </c>
      <c r="C53" s="16">
        <v>190972.1</v>
      </c>
      <c r="D53" s="16">
        <v>131268.6</v>
      </c>
      <c r="E53" s="16">
        <v>134000</v>
      </c>
      <c r="F53" s="16">
        <v>162940</v>
      </c>
      <c r="G53" s="16">
        <v>139039</v>
      </c>
      <c r="H53" s="16">
        <v>145238</v>
      </c>
      <c r="I53" s="16">
        <v>151167</v>
      </c>
      <c r="J53" s="16">
        <v>139039</v>
      </c>
      <c r="K53" s="16">
        <v>139893.75</v>
      </c>
      <c r="L53" s="16">
        <v>163509.4</v>
      </c>
      <c r="M53" s="16">
        <v>148814.39999999999</v>
      </c>
      <c r="N53" s="16">
        <v>203597.4</v>
      </c>
    </row>
    <row r="54" spans="1:14" ht="15" customHeight="1" x14ac:dyDescent="0.25">
      <c r="A54" s="86" t="s">
        <v>6</v>
      </c>
      <c r="B54" s="5" t="s">
        <v>3</v>
      </c>
      <c r="C54" s="17">
        <v>146701.41500000001</v>
      </c>
      <c r="D54" s="17">
        <v>87027.5</v>
      </c>
      <c r="E54" s="17">
        <v>98267.93</v>
      </c>
      <c r="F54" s="17">
        <v>121702.15</v>
      </c>
      <c r="G54" s="17">
        <v>94311</v>
      </c>
      <c r="H54" s="17">
        <v>97517</v>
      </c>
      <c r="I54" s="17">
        <v>110000</v>
      </c>
      <c r="J54" s="17">
        <v>101061.33</v>
      </c>
      <c r="K54" s="17">
        <v>104898</v>
      </c>
      <c r="L54" s="17">
        <v>120257</v>
      </c>
      <c r="M54" s="17">
        <v>106996</v>
      </c>
      <c r="N54" s="17">
        <v>132069.78</v>
      </c>
    </row>
    <row r="55" spans="1:14" x14ac:dyDescent="0.25">
      <c r="A55" s="86"/>
      <c r="B55" s="5" t="s">
        <v>4</v>
      </c>
      <c r="C55" s="17">
        <v>147604.27159090911</v>
      </c>
      <c r="D55" s="17">
        <v>88332.005227272733</v>
      </c>
      <c r="E55" s="17">
        <v>98850.653636363655</v>
      </c>
      <c r="F55" s="17">
        <v>119319.4559090909</v>
      </c>
      <c r="G55" s="17">
        <v>92533.338409090895</v>
      </c>
      <c r="H55" s="17">
        <v>98037.145111111138</v>
      </c>
      <c r="I55" s="17">
        <v>110431.60955555559</v>
      </c>
      <c r="J55" s="17">
        <v>103033.0753333333</v>
      </c>
      <c r="K55" s="17">
        <v>107090.19704545449</v>
      </c>
      <c r="L55" s="17">
        <v>121424.10295454549</v>
      </c>
      <c r="M55" s="17">
        <v>108597.8269767442</v>
      </c>
      <c r="N55" s="17">
        <v>131452.28853658531</v>
      </c>
    </row>
    <row r="56" spans="1:14" x14ac:dyDescent="0.25">
      <c r="A56" s="86"/>
      <c r="B56" s="5" t="s">
        <v>5</v>
      </c>
      <c r="C56" s="17">
        <v>8320.6294260439518</v>
      </c>
      <c r="D56" s="17">
        <v>5604.0672146125517</v>
      </c>
      <c r="E56" s="17">
        <v>6086.711388051649</v>
      </c>
      <c r="F56" s="17">
        <v>10948.27042288146</v>
      </c>
      <c r="G56" s="17">
        <v>10479.702494438219</v>
      </c>
      <c r="H56" s="17">
        <v>10375.71479084117</v>
      </c>
      <c r="I56" s="17">
        <v>7262.3384419144822</v>
      </c>
      <c r="J56" s="17">
        <v>7950.7254897592366</v>
      </c>
      <c r="K56" s="17">
        <v>7998.2848325222967</v>
      </c>
      <c r="L56" s="17">
        <v>11184.655659292221</v>
      </c>
      <c r="M56" s="17">
        <v>8021.4507698454972</v>
      </c>
      <c r="N56" s="17">
        <v>13246.33020575615</v>
      </c>
    </row>
    <row r="57" spans="1:14" ht="15" customHeight="1" x14ac:dyDescent="0.25">
      <c r="A57" s="86"/>
      <c r="B57" s="5" t="s">
        <v>9</v>
      </c>
      <c r="C57" s="17">
        <v>127492</v>
      </c>
      <c r="D57" s="17">
        <v>79295</v>
      </c>
      <c r="E57" s="17">
        <v>81909</v>
      </c>
      <c r="F57" s="17">
        <v>86181</v>
      </c>
      <c r="G57" s="17">
        <v>61728</v>
      </c>
      <c r="H57" s="17">
        <v>72074</v>
      </c>
      <c r="I57" s="17">
        <v>95079.75</v>
      </c>
      <c r="J57" s="17">
        <v>87673.4</v>
      </c>
      <c r="K57" s="17">
        <v>90397</v>
      </c>
      <c r="L57" s="17">
        <v>90000</v>
      </c>
      <c r="M57" s="17">
        <v>90000</v>
      </c>
      <c r="N57" s="17">
        <v>90000</v>
      </c>
    </row>
    <row r="58" spans="1:14" x14ac:dyDescent="0.25">
      <c r="A58" s="86"/>
      <c r="B58" s="5" t="s">
        <v>10</v>
      </c>
      <c r="C58" s="17">
        <v>165075.4</v>
      </c>
      <c r="D58" s="17">
        <v>105165</v>
      </c>
      <c r="E58" s="17">
        <v>112240.6</v>
      </c>
      <c r="F58" s="17">
        <v>133674</v>
      </c>
      <c r="G58" s="17">
        <v>124700</v>
      </c>
      <c r="H58" s="17">
        <v>125655</v>
      </c>
      <c r="I58" s="17">
        <v>128090</v>
      </c>
      <c r="J58" s="17">
        <v>124700</v>
      </c>
      <c r="K58" s="17">
        <v>124700</v>
      </c>
      <c r="L58" s="17">
        <v>152279</v>
      </c>
      <c r="M58" s="17">
        <v>126060</v>
      </c>
      <c r="N58" s="17">
        <v>167605.29999999999</v>
      </c>
    </row>
    <row r="59" spans="1:14" ht="15" customHeight="1" x14ac:dyDescent="0.25">
      <c r="A59" s="95" t="s">
        <v>7</v>
      </c>
      <c r="B59" s="4" t="s">
        <v>3</v>
      </c>
      <c r="C59" s="16">
        <v>118000</v>
      </c>
      <c r="D59" s="16">
        <v>115325.38499999999</v>
      </c>
      <c r="E59" s="16">
        <v>123964.855</v>
      </c>
      <c r="F59" s="16">
        <v>128000</v>
      </c>
      <c r="G59" s="16">
        <v>117319.95</v>
      </c>
      <c r="H59" s="16">
        <v>124117.5</v>
      </c>
      <c r="I59" s="16">
        <v>127085.4</v>
      </c>
      <c r="J59" s="16">
        <v>121329</v>
      </c>
      <c r="K59" s="16">
        <v>133030.18</v>
      </c>
      <c r="L59" s="16">
        <v>118959.95</v>
      </c>
      <c r="M59" s="16">
        <v>128680</v>
      </c>
      <c r="N59" s="16">
        <v>172055.07</v>
      </c>
    </row>
    <row r="60" spans="1:14" x14ac:dyDescent="0.25">
      <c r="A60" s="95"/>
      <c r="B60" s="4" t="s">
        <v>4</v>
      </c>
      <c r="C60" s="16">
        <v>120242.8646511628</v>
      </c>
      <c r="D60" s="16">
        <v>116122.8552272727</v>
      </c>
      <c r="E60" s="16">
        <v>124467.0929545455</v>
      </c>
      <c r="F60" s="16">
        <v>127277.576</v>
      </c>
      <c r="G60" s="16">
        <v>118631.6295454545</v>
      </c>
      <c r="H60" s="16">
        <v>129129.53636363641</v>
      </c>
      <c r="I60" s="16">
        <v>127751.3511111111</v>
      </c>
      <c r="J60" s="16">
        <v>123427.52046511629</v>
      </c>
      <c r="K60" s="16">
        <v>133238.53750000001</v>
      </c>
      <c r="L60" s="16">
        <v>120076.21227272729</v>
      </c>
      <c r="M60" s="16">
        <v>129449.2435714286</v>
      </c>
      <c r="N60" s="16">
        <v>168346.5252380952</v>
      </c>
    </row>
    <row r="61" spans="1:14" x14ac:dyDescent="0.25">
      <c r="A61" s="95"/>
      <c r="B61" s="4" t="s">
        <v>5</v>
      </c>
      <c r="C61" s="16">
        <v>7256.2906118449591</v>
      </c>
      <c r="D61" s="16">
        <v>6146.7027854332964</v>
      </c>
      <c r="E61" s="16">
        <v>7752.2559090375344</v>
      </c>
      <c r="F61" s="16">
        <v>9639.8101678009298</v>
      </c>
      <c r="G61" s="16">
        <v>7912.2180147938116</v>
      </c>
      <c r="H61" s="16">
        <v>15805.952592786351</v>
      </c>
      <c r="I61" s="16">
        <v>9090.6869745713902</v>
      </c>
      <c r="J61" s="16">
        <v>7948.4237798024024</v>
      </c>
      <c r="K61" s="16">
        <v>12067.770908254441</v>
      </c>
      <c r="L61" s="16">
        <v>7895.6508910435396</v>
      </c>
      <c r="M61" s="16">
        <v>7599.0180620627034</v>
      </c>
      <c r="N61" s="16">
        <v>27011.837827413448</v>
      </c>
    </row>
    <row r="62" spans="1:14" ht="15" customHeight="1" x14ac:dyDescent="0.25">
      <c r="A62" s="95"/>
      <c r="B62" s="4" t="s">
        <v>9</v>
      </c>
      <c r="C62" s="16">
        <v>110000</v>
      </c>
      <c r="D62" s="16">
        <v>95056</v>
      </c>
      <c r="E62" s="16">
        <v>111329</v>
      </c>
      <c r="F62" s="16">
        <v>106296.05</v>
      </c>
      <c r="G62" s="16">
        <v>100000</v>
      </c>
      <c r="H62" s="16">
        <v>109548</v>
      </c>
      <c r="I62" s="16">
        <v>103126</v>
      </c>
      <c r="J62" s="16">
        <v>110000</v>
      </c>
      <c r="K62" s="16">
        <v>101537</v>
      </c>
      <c r="L62" s="16">
        <v>100000</v>
      </c>
      <c r="M62" s="16">
        <v>109514.28</v>
      </c>
      <c r="N62" s="16">
        <v>100000</v>
      </c>
    </row>
    <row r="63" spans="1:14" x14ac:dyDescent="0.25">
      <c r="A63" s="95"/>
      <c r="B63" s="4" t="s">
        <v>10</v>
      </c>
      <c r="C63" s="16">
        <v>140221</v>
      </c>
      <c r="D63" s="16">
        <v>133864</v>
      </c>
      <c r="E63" s="16">
        <v>149897.31</v>
      </c>
      <c r="F63" s="16">
        <v>147405.70000000001</v>
      </c>
      <c r="G63" s="16">
        <v>135398</v>
      </c>
      <c r="H63" s="16">
        <v>170377</v>
      </c>
      <c r="I63" s="16">
        <v>151846</v>
      </c>
      <c r="J63" s="16">
        <v>147676</v>
      </c>
      <c r="K63" s="16">
        <v>158520.6</v>
      </c>
      <c r="L63" s="16">
        <v>141460</v>
      </c>
      <c r="M63" s="16">
        <v>145788.79999999999</v>
      </c>
      <c r="N63" s="16">
        <v>245002</v>
      </c>
    </row>
    <row r="64" spans="1:14" x14ac:dyDescent="0.25">
      <c r="A64" s="86" t="s">
        <v>8</v>
      </c>
      <c r="B64" s="5" t="s">
        <v>3</v>
      </c>
      <c r="C64" s="17">
        <v>27549.5</v>
      </c>
      <c r="D64" s="17">
        <v>-26329.075000000001</v>
      </c>
      <c r="E64" s="17">
        <v>-25000</v>
      </c>
      <c r="F64" s="17">
        <v>-5052.8899999999994</v>
      </c>
      <c r="G64" s="17">
        <v>-22095</v>
      </c>
      <c r="H64" s="17">
        <v>-22609.22</v>
      </c>
      <c r="I64" s="17">
        <v>-17661.755000000001</v>
      </c>
      <c r="J64" s="17">
        <v>-20934.57</v>
      </c>
      <c r="K64" s="17">
        <v>-29124.5</v>
      </c>
      <c r="L64" s="17">
        <v>-42.5</v>
      </c>
      <c r="M64" s="17">
        <v>-20290.43</v>
      </c>
      <c r="N64" s="17">
        <v>-34672.894999999997</v>
      </c>
    </row>
    <row r="65" spans="1:14" x14ac:dyDescent="0.25">
      <c r="A65" s="86"/>
      <c r="B65" s="5" t="s">
        <v>4</v>
      </c>
      <c r="C65" s="17">
        <v>24330.986590909091</v>
      </c>
      <c r="D65" s="17">
        <v>-27116.483863636371</v>
      </c>
      <c r="E65" s="17">
        <v>-24981.57795454545</v>
      </c>
      <c r="F65" s="17">
        <v>-6726.3247727272746</v>
      </c>
      <c r="G65" s="17">
        <v>-24384.652558139529</v>
      </c>
      <c r="H65" s="17">
        <v>-29915.933636363639</v>
      </c>
      <c r="I65" s="17">
        <v>-16095.09977272727</v>
      </c>
      <c r="J65" s="17">
        <v>-22577.451555555552</v>
      </c>
      <c r="K65" s="17">
        <v>-26521.56477272727</v>
      </c>
      <c r="L65" s="17">
        <v>478.8904545454547</v>
      </c>
      <c r="M65" s="17">
        <v>-19648.942558139541</v>
      </c>
      <c r="N65" s="17">
        <v>-34941.957619047607</v>
      </c>
    </row>
    <row r="66" spans="1:14" x14ac:dyDescent="0.25">
      <c r="A66" s="86"/>
      <c r="B66" s="5" t="s">
        <v>5</v>
      </c>
      <c r="C66" s="17">
        <v>14599.762155409429</v>
      </c>
      <c r="D66" s="17">
        <v>8815.4832517518462</v>
      </c>
      <c r="E66" s="17">
        <v>9478.6066245113561</v>
      </c>
      <c r="F66" s="17">
        <v>12024.280498569031</v>
      </c>
      <c r="G66" s="17">
        <v>11478.460877080681</v>
      </c>
      <c r="H66" s="17">
        <v>19486.940880751939</v>
      </c>
      <c r="I66" s="17">
        <v>9426.7876858792224</v>
      </c>
      <c r="J66" s="17">
        <v>12854.980106951471</v>
      </c>
      <c r="K66" s="17">
        <v>11690.171802155801</v>
      </c>
      <c r="L66" s="17">
        <v>13534.983710904011</v>
      </c>
      <c r="M66" s="17">
        <v>13219.66007985475</v>
      </c>
      <c r="N66" s="17">
        <v>22816.295355392951</v>
      </c>
    </row>
    <row r="67" spans="1:14" x14ac:dyDescent="0.25">
      <c r="A67" s="86"/>
      <c r="B67" s="5" t="s">
        <v>9</v>
      </c>
      <c r="C67" s="17">
        <v>-23336</v>
      </c>
      <c r="D67" s="17">
        <v>-53764</v>
      </c>
      <c r="E67" s="17">
        <v>-52804.59</v>
      </c>
      <c r="F67" s="17">
        <v>-41185</v>
      </c>
      <c r="G67" s="17">
        <v>-59303</v>
      </c>
      <c r="H67" s="17">
        <v>-80365</v>
      </c>
      <c r="I67" s="17">
        <v>-40113.360000000001</v>
      </c>
      <c r="J67" s="17">
        <v>-61017.83</v>
      </c>
      <c r="K67" s="17">
        <v>-46073.17</v>
      </c>
      <c r="L67" s="17">
        <v>-36690.42</v>
      </c>
      <c r="M67" s="17">
        <v>-45226</v>
      </c>
      <c r="N67" s="17">
        <v>-84223</v>
      </c>
    </row>
    <row r="68" spans="1:14" x14ac:dyDescent="0.25">
      <c r="A68" s="86"/>
      <c r="B68" s="33" t="s">
        <v>10</v>
      </c>
      <c r="C68" s="14">
        <v>49631</v>
      </c>
      <c r="D68" s="14">
        <v>-6900</v>
      </c>
      <c r="E68" s="14">
        <v>-5000</v>
      </c>
      <c r="F68" s="14">
        <v>12671</v>
      </c>
      <c r="G68" s="14">
        <v>4700</v>
      </c>
      <c r="H68" s="14">
        <v>4700</v>
      </c>
      <c r="I68" s="14">
        <v>9800</v>
      </c>
      <c r="J68" s="14">
        <v>5079</v>
      </c>
      <c r="K68" s="14">
        <v>4700</v>
      </c>
      <c r="L68" s="14">
        <v>35775</v>
      </c>
      <c r="M68" s="14">
        <v>15078</v>
      </c>
      <c r="N68" s="17">
        <v>17133</v>
      </c>
    </row>
    <row r="69" spans="1:14" ht="15" customHeight="1" x14ac:dyDescent="0.25">
      <c r="A69" s="95" t="s">
        <v>32</v>
      </c>
      <c r="B69" s="4" t="s">
        <v>3</v>
      </c>
      <c r="C69" s="16">
        <v>-5035.5949999999993</v>
      </c>
      <c r="D69" s="16">
        <v>-50089.25</v>
      </c>
      <c r="E69" s="16">
        <v>-53113.5</v>
      </c>
      <c r="F69" s="16">
        <v>-23495</v>
      </c>
      <c r="G69" s="16">
        <v>-43789.875</v>
      </c>
      <c r="H69" s="16">
        <v>-46987</v>
      </c>
      <c r="I69" s="16">
        <v>-31660.6</v>
      </c>
      <c r="J69" s="16">
        <v>-44460.55</v>
      </c>
      <c r="K69" s="16">
        <v>-48539.855000000003</v>
      </c>
      <c r="L69" s="16">
        <v>-15486.605</v>
      </c>
      <c r="M69" s="16">
        <v>-43272.555</v>
      </c>
      <c r="N69" s="16">
        <v>-50622.35</v>
      </c>
    </row>
    <row r="70" spans="1:14" x14ac:dyDescent="0.25">
      <c r="A70" s="95"/>
      <c r="B70" s="4" t="s">
        <v>4</v>
      </c>
      <c r="C70" s="16">
        <v>-3707.7025000000008</v>
      </c>
      <c r="D70" s="16">
        <v>-48589.289285714287</v>
      </c>
      <c r="E70" s="16">
        <v>-54047.734999999993</v>
      </c>
      <c r="F70" s="16">
        <v>-27010.011481481481</v>
      </c>
      <c r="G70" s="16">
        <v>-43901.581428571422</v>
      </c>
      <c r="H70" s="16">
        <v>-47266.462222222217</v>
      </c>
      <c r="I70" s="16">
        <v>-30085.209629629629</v>
      </c>
      <c r="J70" s="16">
        <v>-46619.065714285709</v>
      </c>
      <c r="K70" s="16">
        <v>-44613.053928571433</v>
      </c>
      <c r="L70" s="16">
        <v>-18497.860714285711</v>
      </c>
      <c r="M70" s="16">
        <v>-39005.622142857152</v>
      </c>
      <c r="N70" s="16">
        <v>-48999.8825</v>
      </c>
    </row>
    <row r="71" spans="1:14" x14ac:dyDescent="0.25">
      <c r="A71" s="95"/>
      <c r="B71" s="4" t="s">
        <v>5</v>
      </c>
      <c r="C71" s="16">
        <v>18141.007426047239</v>
      </c>
      <c r="D71" s="16">
        <v>14352.8910813972</v>
      </c>
      <c r="E71" s="16">
        <v>16122.056310357009</v>
      </c>
      <c r="F71" s="16">
        <v>12179.09056651279</v>
      </c>
      <c r="G71" s="16">
        <v>24021.562461704911</v>
      </c>
      <c r="H71" s="16">
        <v>23033.148940325169</v>
      </c>
      <c r="I71" s="16">
        <v>13197.80940912267</v>
      </c>
      <c r="J71" s="16">
        <v>17924.69632165994</v>
      </c>
      <c r="K71" s="16">
        <v>18128.764602676649</v>
      </c>
      <c r="L71" s="16">
        <v>11563.94709579188</v>
      </c>
      <c r="M71" s="16">
        <v>20230.037632347481</v>
      </c>
      <c r="N71" s="16">
        <v>30369.897284906561</v>
      </c>
    </row>
    <row r="72" spans="1:14" x14ac:dyDescent="0.25">
      <c r="A72" s="95"/>
      <c r="B72" s="4" t="s">
        <v>9</v>
      </c>
      <c r="C72" s="16">
        <v>-35863</v>
      </c>
      <c r="D72" s="16">
        <v>-76551</v>
      </c>
      <c r="E72" s="16">
        <v>-90317.5</v>
      </c>
      <c r="F72" s="16">
        <v>-53104.3</v>
      </c>
      <c r="G72" s="16">
        <v>-110373</v>
      </c>
      <c r="H72" s="16">
        <v>-97240</v>
      </c>
      <c r="I72" s="16">
        <v>-50000</v>
      </c>
      <c r="J72" s="16">
        <v>-85266</v>
      </c>
      <c r="K72" s="16">
        <v>-75651.199999999997</v>
      </c>
      <c r="L72" s="16">
        <v>-41416.339999999997</v>
      </c>
      <c r="M72" s="16">
        <v>-87314</v>
      </c>
      <c r="N72" s="16">
        <v>-115026</v>
      </c>
    </row>
    <row r="73" spans="1:14" ht="15.75" thickBot="1" x14ac:dyDescent="0.3">
      <c r="A73" s="99"/>
      <c r="B73" s="7" t="s">
        <v>10</v>
      </c>
      <c r="C73" s="32">
        <v>27146</v>
      </c>
      <c r="D73" s="32">
        <v>-17324</v>
      </c>
      <c r="E73" s="32">
        <v>-25449</v>
      </c>
      <c r="F73" s="32">
        <v>-10000</v>
      </c>
      <c r="G73" s="32">
        <v>-1008</v>
      </c>
      <c r="H73" s="32">
        <v>-8649</v>
      </c>
      <c r="I73" s="32">
        <v>1831</v>
      </c>
      <c r="J73" s="32">
        <v>-20000</v>
      </c>
      <c r="K73" s="32">
        <v>-4700</v>
      </c>
      <c r="L73" s="32">
        <v>4700</v>
      </c>
      <c r="M73" s="32">
        <v>4700</v>
      </c>
      <c r="N73" s="32">
        <v>8486</v>
      </c>
    </row>
  </sheetData>
  <mergeCells count="15">
    <mergeCell ref="A69:A73"/>
    <mergeCell ref="A35:A39"/>
    <mergeCell ref="A64:A68"/>
    <mergeCell ref="A40:A44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44228</v>
      </c>
      <c r="C10" s="3"/>
    </row>
    <row r="11" spans="1:6" ht="15.75" x14ac:dyDescent="0.25">
      <c r="A11" s="1" t="s">
        <v>0</v>
      </c>
      <c r="B11" s="2">
        <v>44228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1613295</v>
      </c>
      <c r="D15" s="11">
        <v>1735000</v>
      </c>
      <c r="E15" s="11">
        <v>1848117.9750000001</v>
      </c>
      <c r="F15" s="11">
        <v>1979885</v>
      </c>
    </row>
    <row r="16" spans="1:6" x14ac:dyDescent="0.25">
      <c r="A16" s="95"/>
      <c r="B16" s="12" t="s">
        <v>4</v>
      </c>
      <c r="C16" s="13">
        <v>1612293.540425532</v>
      </c>
      <c r="D16" s="13">
        <v>1737149.338666667</v>
      </c>
      <c r="E16" s="13">
        <v>1848425.6054761901</v>
      </c>
      <c r="F16" s="13">
        <v>1971803.945675676</v>
      </c>
    </row>
    <row r="17" spans="1:6" x14ac:dyDescent="0.25">
      <c r="A17" s="95"/>
      <c r="B17" s="12" t="s">
        <v>5</v>
      </c>
      <c r="C17" s="13">
        <v>42377.58490965188</v>
      </c>
      <c r="D17" s="13">
        <v>55378.497953001774</v>
      </c>
      <c r="E17" s="13">
        <v>61120.948382820061</v>
      </c>
      <c r="F17" s="13">
        <v>76181.892476266163</v>
      </c>
    </row>
    <row r="18" spans="1:6" x14ac:dyDescent="0.25">
      <c r="A18" s="95"/>
      <c r="B18" s="12" t="s">
        <v>9</v>
      </c>
      <c r="C18" s="13">
        <v>1464118</v>
      </c>
      <c r="D18" s="13">
        <v>1610577.5</v>
      </c>
      <c r="E18" s="13">
        <v>1688923.8</v>
      </c>
      <c r="F18" s="13">
        <v>1826608</v>
      </c>
    </row>
    <row r="19" spans="1:6" x14ac:dyDescent="0.25">
      <c r="A19" s="95"/>
      <c r="B19" s="12" t="s">
        <v>10</v>
      </c>
      <c r="C19" s="13">
        <v>1699494.5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1328586.5</v>
      </c>
      <c r="D20" s="14">
        <v>1438861.5</v>
      </c>
      <c r="E20" s="14">
        <v>1534626.55</v>
      </c>
      <c r="F20" s="14">
        <v>1633232</v>
      </c>
    </row>
    <row r="21" spans="1:6" x14ac:dyDescent="0.25">
      <c r="A21" s="86"/>
      <c r="B21" s="5" t="s">
        <v>4</v>
      </c>
      <c r="C21" s="14">
        <v>1326732.2463265311</v>
      </c>
      <c r="D21" s="14">
        <v>1436214.137608696</v>
      </c>
      <c r="E21" s="14">
        <v>1534179.546428571</v>
      </c>
      <c r="F21" s="14">
        <v>1639504.4925641031</v>
      </c>
    </row>
    <row r="22" spans="1:6" x14ac:dyDescent="0.25">
      <c r="A22" s="86"/>
      <c r="B22" s="5" t="s">
        <v>5</v>
      </c>
      <c r="C22" s="14">
        <v>36469.361230650582</v>
      </c>
      <c r="D22" s="14">
        <v>43843.13020546308</v>
      </c>
      <c r="E22" s="14">
        <v>46290.805711917223</v>
      </c>
      <c r="F22" s="14">
        <v>72807.375176446309</v>
      </c>
    </row>
    <row r="23" spans="1:6" x14ac:dyDescent="0.25">
      <c r="A23" s="86"/>
      <c r="B23" s="5" t="s">
        <v>9</v>
      </c>
      <c r="C23" s="14">
        <v>1185936</v>
      </c>
      <c r="D23" s="14">
        <v>1349408</v>
      </c>
      <c r="E23" s="14">
        <v>1436077</v>
      </c>
      <c r="F23" s="14">
        <v>1512086</v>
      </c>
    </row>
    <row r="24" spans="1:6" x14ac:dyDescent="0.25">
      <c r="A24" s="86"/>
      <c r="B24" s="5" t="s">
        <v>10</v>
      </c>
      <c r="C24" s="14">
        <v>1399325</v>
      </c>
      <c r="D24" s="14">
        <v>1580506.04</v>
      </c>
      <c r="E24" s="14">
        <v>1638981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1591309.145</v>
      </c>
      <c r="E25" s="12">
        <v>1665798</v>
      </c>
      <c r="F25" s="12">
        <v>1724198.61</v>
      </c>
    </row>
    <row r="26" spans="1:6" x14ac:dyDescent="0.25">
      <c r="A26" s="95"/>
      <c r="B26" s="4" t="s">
        <v>4</v>
      </c>
      <c r="C26" s="12">
        <v>1544599.2540816329</v>
      </c>
      <c r="D26" s="12">
        <v>1594563.9469565221</v>
      </c>
      <c r="E26" s="12">
        <v>1655732.4230952379</v>
      </c>
      <c r="F26" s="12">
        <v>1713544.973589744</v>
      </c>
    </row>
    <row r="27" spans="1:6" x14ac:dyDescent="0.25">
      <c r="A27" s="95"/>
      <c r="B27" s="4" t="s">
        <v>5</v>
      </c>
      <c r="C27" s="12">
        <v>30330.668386227419</v>
      </c>
      <c r="D27" s="12">
        <v>41364.423555468893</v>
      </c>
      <c r="E27" s="12">
        <v>50477.564769103941</v>
      </c>
      <c r="F27" s="12">
        <v>70803.844127232951</v>
      </c>
    </row>
    <row r="28" spans="1:6" x14ac:dyDescent="0.25">
      <c r="A28" s="95"/>
      <c r="B28" s="4" t="s">
        <v>9</v>
      </c>
      <c r="C28" s="12">
        <v>1465695</v>
      </c>
      <c r="D28" s="12">
        <v>1510058</v>
      </c>
      <c r="E28" s="12">
        <v>1552450.7</v>
      </c>
      <c r="F28" s="12">
        <v>1537993.2</v>
      </c>
    </row>
    <row r="29" spans="1:6" x14ac:dyDescent="0.25">
      <c r="A29" s="95"/>
      <c r="B29" s="4" t="s">
        <v>10</v>
      </c>
      <c r="C29" s="12">
        <v>1656920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-211776.19</v>
      </c>
      <c r="D30" s="14">
        <v>-164820.5</v>
      </c>
      <c r="E30" s="14">
        <v>-117731.26</v>
      </c>
      <c r="F30" s="14">
        <v>-76000</v>
      </c>
    </row>
    <row r="31" spans="1:6" x14ac:dyDescent="0.25">
      <c r="A31" s="96"/>
      <c r="B31" s="5" t="s">
        <v>4</v>
      </c>
      <c r="C31" s="14">
        <v>-220732.17499999999</v>
      </c>
      <c r="D31" s="14">
        <v>-154439.56812499999</v>
      </c>
      <c r="E31" s="14">
        <v>-118170.2193181818</v>
      </c>
      <c r="F31" s="14">
        <v>-78482.75</v>
      </c>
    </row>
    <row r="32" spans="1:6" x14ac:dyDescent="0.25">
      <c r="A32" s="96"/>
      <c r="B32" s="5" t="s">
        <v>5</v>
      </c>
      <c r="C32" s="14">
        <v>38170.24565777617</v>
      </c>
      <c r="D32" s="14">
        <v>57141.568645077088</v>
      </c>
      <c r="E32" s="14">
        <v>56755.939150944381</v>
      </c>
      <c r="F32" s="14">
        <v>69290.84476452836</v>
      </c>
    </row>
    <row r="33" spans="1:14" ht="15" customHeight="1" x14ac:dyDescent="0.25">
      <c r="A33" s="96"/>
      <c r="B33" s="5" t="s">
        <v>9</v>
      </c>
      <c r="C33" s="14">
        <v>-336100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-161702</v>
      </c>
      <c r="D34" s="14">
        <v>-150</v>
      </c>
      <c r="E34" s="14">
        <v>14838.7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90.45</v>
      </c>
      <c r="E35" s="12">
        <v>90.5</v>
      </c>
      <c r="F35" s="12">
        <v>91.685000000000002</v>
      </c>
    </row>
    <row r="36" spans="1:14" x14ac:dyDescent="0.25">
      <c r="A36" s="95"/>
      <c r="B36" s="4" t="s">
        <v>4</v>
      </c>
      <c r="C36" s="12">
        <v>89.416938775510189</v>
      </c>
      <c r="D36" s="12">
        <v>90.634347826086966</v>
      </c>
      <c r="E36" s="12">
        <v>91.354000000000013</v>
      </c>
      <c r="F36" s="12">
        <v>92.276052631578935</v>
      </c>
    </row>
    <row r="37" spans="1:14" x14ac:dyDescent="0.25">
      <c r="A37" s="95"/>
      <c r="B37" s="4" t="s">
        <v>5</v>
      </c>
      <c r="C37" s="12">
        <v>3.057563847849047</v>
      </c>
      <c r="D37" s="12">
        <v>3.417754722474267</v>
      </c>
      <c r="E37" s="12">
        <v>3.7915572877996562</v>
      </c>
      <c r="F37" s="12">
        <v>4.0930366309159636</v>
      </c>
    </row>
    <row r="38" spans="1:14" x14ac:dyDescent="0.25">
      <c r="A38" s="95"/>
      <c r="B38" s="4" t="s">
        <v>9</v>
      </c>
      <c r="C38" s="12">
        <v>83</v>
      </c>
      <c r="D38" s="12">
        <v>85</v>
      </c>
      <c r="E38" s="12">
        <v>84.8</v>
      </c>
      <c r="F38" s="12">
        <v>85</v>
      </c>
    </row>
    <row r="39" spans="1:14" x14ac:dyDescent="0.25">
      <c r="A39" s="95"/>
      <c r="B39" s="4" t="s">
        <v>10</v>
      </c>
      <c r="C39" s="12">
        <v>98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-503627.5</v>
      </c>
      <c r="D40" s="14">
        <v>-505880.1</v>
      </c>
      <c r="E40" s="14">
        <v>-471795.8</v>
      </c>
      <c r="F40" s="14">
        <v>-456505</v>
      </c>
    </row>
    <row r="41" spans="1:14" x14ac:dyDescent="0.25">
      <c r="A41" s="96"/>
      <c r="B41" s="5" t="s">
        <v>4</v>
      </c>
      <c r="C41" s="14">
        <v>-483365.81937500002</v>
      </c>
      <c r="D41" s="14">
        <v>-468256.33870967739</v>
      </c>
      <c r="E41" s="14">
        <v>-475872.2635714286</v>
      </c>
      <c r="F41" s="14">
        <v>-456100.17296296288</v>
      </c>
    </row>
    <row r="42" spans="1:14" x14ac:dyDescent="0.25">
      <c r="A42" s="96"/>
      <c r="B42" s="5" t="s">
        <v>5</v>
      </c>
      <c r="C42" s="14">
        <v>132572.65964680491</v>
      </c>
      <c r="D42" s="14">
        <v>140757.0136173568</v>
      </c>
      <c r="E42" s="14">
        <v>173717.25700548801</v>
      </c>
      <c r="F42" s="14">
        <v>205135.258838076</v>
      </c>
    </row>
    <row r="43" spans="1:14" x14ac:dyDescent="0.25">
      <c r="A43" s="96"/>
      <c r="B43" s="5" t="s">
        <v>9</v>
      </c>
      <c r="C43" s="14">
        <v>-672065</v>
      </c>
      <c r="D43" s="14">
        <v>-658321</v>
      </c>
      <c r="E43" s="14">
        <v>-776062</v>
      </c>
      <c r="F43" s="14">
        <v>-710602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44228</v>
      </c>
      <c r="D48" s="9">
        <v>44256</v>
      </c>
      <c r="E48" s="9">
        <v>44287</v>
      </c>
      <c r="F48" s="9">
        <v>44317</v>
      </c>
      <c r="G48" s="9">
        <v>44348</v>
      </c>
      <c r="H48" s="9">
        <v>44378</v>
      </c>
      <c r="I48" s="9">
        <v>44409</v>
      </c>
      <c r="J48" s="9">
        <v>44440</v>
      </c>
      <c r="K48" s="9">
        <v>44470</v>
      </c>
      <c r="L48" s="9">
        <v>44501</v>
      </c>
      <c r="M48" s="9">
        <v>44531</v>
      </c>
      <c r="N48" s="9">
        <v>44562</v>
      </c>
    </row>
    <row r="49" spans="1:14" ht="15" customHeight="1" x14ac:dyDescent="0.25">
      <c r="A49" s="94" t="s">
        <v>11</v>
      </c>
      <c r="B49" s="4" t="s">
        <v>3</v>
      </c>
      <c r="C49" s="16">
        <v>118866.61500000001</v>
      </c>
      <c r="D49" s="16">
        <v>117813.11</v>
      </c>
      <c r="E49" s="16">
        <v>141951.85</v>
      </c>
      <c r="F49" s="16">
        <v>118674</v>
      </c>
      <c r="G49" s="16">
        <v>120550.5</v>
      </c>
      <c r="H49" s="16">
        <v>135931</v>
      </c>
      <c r="I49" s="16">
        <v>125833</v>
      </c>
      <c r="J49" s="16">
        <v>124050.5</v>
      </c>
      <c r="K49" s="16">
        <v>143249.965</v>
      </c>
      <c r="L49" s="16">
        <v>133123.32999999999</v>
      </c>
      <c r="M49" s="16">
        <v>158513.79999999999</v>
      </c>
      <c r="N49" s="16">
        <v>174597.54500000001</v>
      </c>
    </row>
    <row r="50" spans="1:14" x14ac:dyDescent="0.25">
      <c r="A50" s="95"/>
      <c r="B50" s="4" t="s">
        <v>4</v>
      </c>
      <c r="C50" s="16">
        <v>119515.4118181818</v>
      </c>
      <c r="D50" s="16">
        <v>118124.97500000001</v>
      </c>
      <c r="E50" s="16">
        <v>138859.87333333329</v>
      </c>
      <c r="F50" s="16">
        <v>116155.51238095239</v>
      </c>
      <c r="G50" s="16">
        <v>119152.65619047621</v>
      </c>
      <c r="H50" s="16">
        <v>134897.23333333331</v>
      </c>
      <c r="I50" s="16">
        <v>125927.7176190476</v>
      </c>
      <c r="J50" s="16">
        <v>124725.55404761901</v>
      </c>
      <c r="K50" s="16">
        <v>145188.9483333333</v>
      </c>
      <c r="L50" s="16">
        <v>133412.54</v>
      </c>
      <c r="M50" s="16">
        <v>159332.943</v>
      </c>
      <c r="N50" s="16">
        <v>172904.61531250001</v>
      </c>
    </row>
    <row r="51" spans="1:14" x14ac:dyDescent="0.25">
      <c r="A51" s="95"/>
      <c r="B51" s="4" t="s">
        <v>5</v>
      </c>
      <c r="C51" s="16">
        <v>4000.7479827188799</v>
      </c>
      <c r="D51" s="16">
        <v>5308.8916518060341</v>
      </c>
      <c r="E51" s="16">
        <v>11768.13670072268</v>
      </c>
      <c r="F51" s="16">
        <v>11334.77118125995</v>
      </c>
      <c r="G51" s="16">
        <v>10437.67036076817</v>
      </c>
      <c r="H51" s="16">
        <v>9318.2387706236932</v>
      </c>
      <c r="I51" s="16">
        <v>7114.0600746765122</v>
      </c>
      <c r="J51" s="16">
        <v>6008.802271017953</v>
      </c>
      <c r="K51" s="16">
        <v>9606.5883176436455</v>
      </c>
      <c r="L51" s="16">
        <v>9895.2354318838734</v>
      </c>
      <c r="M51" s="16">
        <v>11632.84352321527</v>
      </c>
      <c r="N51" s="16">
        <v>17648.646214593449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109447.1</v>
      </c>
      <c r="E52" s="16">
        <v>108609.27</v>
      </c>
      <c r="F52" s="16">
        <v>83120.86</v>
      </c>
      <c r="G52" s="16">
        <v>90659</v>
      </c>
      <c r="H52" s="16">
        <v>118580</v>
      </c>
      <c r="I52" s="16">
        <v>109601.02</v>
      </c>
      <c r="J52" s="16">
        <v>112941.64</v>
      </c>
      <c r="K52" s="16">
        <v>122365</v>
      </c>
      <c r="L52" s="16">
        <v>100000</v>
      </c>
      <c r="M52" s="16">
        <v>123828</v>
      </c>
      <c r="N52" s="16">
        <v>123828</v>
      </c>
    </row>
    <row r="53" spans="1:14" x14ac:dyDescent="0.25">
      <c r="A53" s="95"/>
      <c r="B53" s="4" t="s">
        <v>10</v>
      </c>
      <c r="C53" s="16">
        <v>128164.28</v>
      </c>
      <c r="D53" s="16">
        <v>130042</v>
      </c>
      <c r="E53" s="16">
        <v>157400</v>
      </c>
      <c r="F53" s="16">
        <v>139039</v>
      </c>
      <c r="G53" s="16">
        <v>139039</v>
      </c>
      <c r="H53" s="16">
        <v>156000</v>
      </c>
      <c r="I53" s="16">
        <v>143705.5</v>
      </c>
      <c r="J53" s="16">
        <v>139649</v>
      </c>
      <c r="K53" s="16">
        <v>175855.1</v>
      </c>
      <c r="L53" s="16">
        <v>156082.70000000001</v>
      </c>
      <c r="M53" s="16">
        <v>195669.2</v>
      </c>
      <c r="N53" s="16">
        <v>204044.79999999999</v>
      </c>
    </row>
    <row r="54" spans="1:14" ht="15" customHeight="1" x14ac:dyDescent="0.25">
      <c r="A54" s="86" t="s">
        <v>6</v>
      </c>
      <c r="B54" s="5" t="s">
        <v>3</v>
      </c>
      <c r="C54" s="17">
        <v>86674.22</v>
      </c>
      <c r="D54" s="17">
        <v>98218.86</v>
      </c>
      <c r="E54" s="17">
        <v>120287</v>
      </c>
      <c r="F54" s="17">
        <v>92507</v>
      </c>
      <c r="G54" s="17">
        <v>98350.5</v>
      </c>
      <c r="H54" s="17">
        <v>110000</v>
      </c>
      <c r="I54" s="17">
        <v>101075.24</v>
      </c>
      <c r="J54" s="17">
        <v>105301.765</v>
      </c>
      <c r="K54" s="17">
        <v>121539.5</v>
      </c>
      <c r="L54" s="17">
        <v>107516.33</v>
      </c>
      <c r="M54" s="17">
        <v>132588.5</v>
      </c>
      <c r="N54" s="17">
        <v>152208.39000000001</v>
      </c>
    </row>
    <row r="55" spans="1:14" x14ac:dyDescent="0.25">
      <c r="A55" s="86"/>
      <c r="B55" s="5" t="s">
        <v>4</v>
      </c>
      <c r="C55" s="17">
        <v>88688.583555555553</v>
      </c>
      <c r="D55" s="17">
        <v>98377.356744186036</v>
      </c>
      <c r="E55" s="17">
        <v>117028.4114285714</v>
      </c>
      <c r="F55" s="17">
        <v>90776.435238095233</v>
      </c>
      <c r="G55" s="17">
        <v>96998.544761904763</v>
      </c>
      <c r="H55" s="17">
        <v>110221.6976190476</v>
      </c>
      <c r="I55" s="17">
        <v>102710.5771428571</v>
      </c>
      <c r="J55" s="17">
        <v>107090.8580952381</v>
      </c>
      <c r="K55" s="17">
        <v>122655.9245238095</v>
      </c>
      <c r="L55" s="17">
        <v>108828.87414634151</v>
      </c>
      <c r="M55" s="17">
        <v>131851.86333333331</v>
      </c>
      <c r="N55" s="17">
        <v>146614.14818181819</v>
      </c>
    </row>
    <row r="56" spans="1:14" x14ac:dyDescent="0.25">
      <c r="A56" s="86"/>
      <c r="B56" s="5" t="s">
        <v>5</v>
      </c>
      <c r="C56" s="17">
        <v>6619.8404244812546</v>
      </c>
      <c r="D56" s="17">
        <v>6416.2840089482024</v>
      </c>
      <c r="E56" s="17">
        <v>14289.28590703207</v>
      </c>
      <c r="F56" s="17">
        <v>12939.38875676829</v>
      </c>
      <c r="G56" s="17">
        <v>10642.88305419469</v>
      </c>
      <c r="H56" s="17">
        <v>7249.6271632613334</v>
      </c>
      <c r="I56" s="17">
        <v>7392.6594676335308</v>
      </c>
      <c r="J56" s="17">
        <v>7590.8393449046453</v>
      </c>
      <c r="K56" s="17">
        <v>11241.64630064459</v>
      </c>
      <c r="L56" s="17">
        <v>7604.534639786968</v>
      </c>
      <c r="M56" s="17">
        <v>15868.66274546183</v>
      </c>
      <c r="N56" s="17">
        <v>21221.091783057269</v>
      </c>
    </row>
    <row r="57" spans="1:14" ht="15" customHeight="1" x14ac:dyDescent="0.25">
      <c r="A57" s="86"/>
      <c r="B57" s="5" t="s">
        <v>9</v>
      </c>
      <c r="C57" s="17">
        <v>77179</v>
      </c>
      <c r="D57" s="17">
        <v>81909</v>
      </c>
      <c r="E57" s="17">
        <v>75139</v>
      </c>
      <c r="F57" s="17">
        <v>52167</v>
      </c>
      <c r="G57" s="17">
        <v>67177</v>
      </c>
      <c r="H57" s="17">
        <v>95079.75</v>
      </c>
      <c r="I57" s="17">
        <v>91859.62</v>
      </c>
      <c r="J57" s="17">
        <v>93365.91</v>
      </c>
      <c r="K57" s="17">
        <v>90000</v>
      </c>
      <c r="L57" s="17">
        <v>90000</v>
      </c>
      <c r="M57" s="17">
        <v>84955.97</v>
      </c>
      <c r="N57" s="17">
        <v>87956.04</v>
      </c>
    </row>
    <row r="58" spans="1:14" x14ac:dyDescent="0.25">
      <c r="A58" s="86"/>
      <c r="B58" s="5" t="s">
        <v>10</v>
      </c>
      <c r="C58" s="17">
        <v>111111.3</v>
      </c>
      <c r="D58" s="17">
        <v>125300</v>
      </c>
      <c r="E58" s="17">
        <v>139671</v>
      </c>
      <c r="F58" s="17">
        <v>124700</v>
      </c>
      <c r="G58" s="17">
        <v>124700</v>
      </c>
      <c r="H58" s="17">
        <v>124764</v>
      </c>
      <c r="I58" s="17">
        <v>124700</v>
      </c>
      <c r="J58" s="17">
        <v>124700</v>
      </c>
      <c r="K58" s="17">
        <v>156809</v>
      </c>
      <c r="L58" s="17">
        <v>129719.3</v>
      </c>
      <c r="M58" s="17">
        <v>163297</v>
      </c>
      <c r="N58" s="17">
        <v>172814.4</v>
      </c>
    </row>
    <row r="59" spans="1:14" ht="15" customHeight="1" x14ac:dyDescent="0.25">
      <c r="A59" s="95" t="s">
        <v>7</v>
      </c>
      <c r="B59" s="4" t="s">
        <v>3</v>
      </c>
      <c r="C59" s="16">
        <v>116862</v>
      </c>
      <c r="D59" s="16">
        <v>123560.3</v>
      </c>
      <c r="E59" s="16">
        <v>128039.5</v>
      </c>
      <c r="F59" s="16">
        <v>117541.505</v>
      </c>
      <c r="G59" s="16">
        <v>129440.315</v>
      </c>
      <c r="H59" s="16">
        <v>127230.465</v>
      </c>
      <c r="I59" s="16">
        <v>123031.25</v>
      </c>
      <c r="J59" s="16">
        <v>132872.28</v>
      </c>
      <c r="K59" s="16">
        <v>119113</v>
      </c>
      <c r="L59" s="16">
        <v>127957.5</v>
      </c>
      <c r="M59" s="16">
        <v>166252.45000000001</v>
      </c>
      <c r="N59" s="16">
        <v>120119.1</v>
      </c>
    </row>
    <row r="60" spans="1:14" x14ac:dyDescent="0.25">
      <c r="A60" s="95"/>
      <c r="B60" s="4" t="s">
        <v>4</v>
      </c>
      <c r="C60" s="16">
        <v>116931.0555555555</v>
      </c>
      <c r="D60" s="16">
        <v>125884.4993023256</v>
      </c>
      <c r="E60" s="16">
        <v>129433.27547619049</v>
      </c>
      <c r="F60" s="16">
        <v>119167.8033333333</v>
      </c>
      <c r="G60" s="16">
        <v>131452.22500000001</v>
      </c>
      <c r="H60" s="16">
        <v>128185.2985714286</v>
      </c>
      <c r="I60" s="16">
        <v>126568.94</v>
      </c>
      <c r="J60" s="16">
        <v>132472.0965116279</v>
      </c>
      <c r="K60" s="16">
        <v>119028.6390243902</v>
      </c>
      <c r="L60" s="16">
        <v>128007.0271428571</v>
      </c>
      <c r="M60" s="16">
        <v>164839.34595238091</v>
      </c>
      <c r="N60" s="16">
        <v>120396.53125</v>
      </c>
    </row>
    <row r="61" spans="1:14" x14ac:dyDescent="0.25">
      <c r="A61" s="95"/>
      <c r="B61" s="4" t="s">
        <v>5</v>
      </c>
      <c r="C61" s="16">
        <v>4720.266328729168</v>
      </c>
      <c r="D61" s="16">
        <v>11153.386746173381</v>
      </c>
      <c r="E61" s="16">
        <v>10606.43170995057</v>
      </c>
      <c r="F61" s="16">
        <v>10393.908436272801</v>
      </c>
      <c r="G61" s="16">
        <v>16123.782683888559</v>
      </c>
      <c r="H61" s="16">
        <v>7267.8535431149576</v>
      </c>
      <c r="I61" s="16">
        <v>11746.735017792569</v>
      </c>
      <c r="J61" s="16">
        <v>14903.963293129509</v>
      </c>
      <c r="K61" s="16">
        <v>4056.437856180471</v>
      </c>
      <c r="L61" s="16">
        <v>9510.3866063030164</v>
      </c>
      <c r="M61" s="16">
        <v>23869.157229393499</v>
      </c>
      <c r="N61" s="16">
        <v>18613.184149145942</v>
      </c>
    </row>
    <row r="62" spans="1:14" ht="15" customHeight="1" x14ac:dyDescent="0.25">
      <c r="A62" s="95"/>
      <c r="B62" s="4" t="s">
        <v>9</v>
      </c>
      <c r="C62" s="16">
        <v>109876.5</v>
      </c>
      <c r="D62" s="16">
        <v>98864.17</v>
      </c>
      <c r="E62" s="16">
        <v>115224.77</v>
      </c>
      <c r="F62" s="16">
        <v>93556.25</v>
      </c>
      <c r="G62" s="16">
        <v>109548</v>
      </c>
      <c r="H62" s="16">
        <v>114403</v>
      </c>
      <c r="I62" s="16">
        <v>112330.16</v>
      </c>
      <c r="J62" s="16">
        <v>101537</v>
      </c>
      <c r="K62" s="16">
        <v>110679.32</v>
      </c>
      <c r="L62" s="16">
        <v>100000</v>
      </c>
      <c r="M62" s="16">
        <v>100000</v>
      </c>
      <c r="N62" s="16">
        <v>58607.77</v>
      </c>
    </row>
    <row r="63" spans="1:14" x14ac:dyDescent="0.25">
      <c r="A63" s="95"/>
      <c r="B63" s="4" t="s">
        <v>10</v>
      </c>
      <c r="C63" s="16">
        <v>132149.6</v>
      </c>
      <c r="D63" s="16">
        <v>159659.4</v>
      </c>
      <c r="E63" s="16">
        <v>157784.24</v>
      </c>
      <c r="F63" s="16">
        <v>148620.70000000001</v>
      </c>
      <c r="G63" s="16">
        <v>178382.7</v>
      </c>
      <c r="H63" s="16">
        <v>151846</v>
      </c>
      <c r="I63" s="16">
        <v>168944</v>
      </c>
      <c r="J63" s="16">
        <v>170860</v>
      </c>
      <c r="K63" s="16">
        <v>126988.19</v>
      </c>
      <c r="L63" s="16">
        <v>151000</v>
      </c>
      <c r="M63" s="16">
        <v>217400</v>
      </c>
      <c r="N63" s="16">
        <v>177320.61</v>
      </c>
    </row>
    <row r="64" spans="1:14" x14ac:dyDescent="0.25">
      <c r="A64" s="86" t="s">
        <v>8</v>
      </c>
      <c r="B64" s="5" t="s">
        <v>3</v>
      </c>
      <c r="C64" s="17">
        <v>-27574.09</v>
      </c>
      <c r="D64" s="17">
        <v>-26889</v>
      </c>
      <c r="E64" s="17">
        <v>-10000</v>
      </c>
      <c r="F64" s="17">
        <v>-22448</v>
      </c>
      <c r="G64" s="17">
        <v>-29911.97</v>
      </c>
      <c r="H64" s="17">
        <v>-18338</v>
      </c>
      <c r="I64" s="17">
        <v>-21075.75</v>
      </c>
      <c r="J64" s="17">
        <v>-27045.334999999999</v>
      </c>
      <c r="K64" s="17">
        <v>355.75</v>
      </c>
      <c r="L64" s="17">
        <v>-20209.215</v>
      </c>
      <c r="M64" s="17">
        <v>-31000</v>
      </c>
      <c r="N64" s="17">
        <v>29084.904999999999</v>
      </c>
    </row>
    <row r="65" spans="1:14" x14ac:dyDescent="0.25">
      <c r="A65" s="86"/>
      <c r="B65" s="5" t="s">
        <v>4</v>
      </c>
      <c r="C65" s="17">
        <v>-27740.226590909089</v>
      </c>
      <c r="D65" s="17">
        <v>-28735.612558139539</v>
      </c>
      <c r="E65" s="17">
        <v>-11813.71906976744</v>
      </c>
      <c r="F65" s="17">
        <v>-29008.23046511627</v>
      </c>
      <c r="G65" s="17">
        <v>-33618.38785714285</v>
      </c>
      <c r="H65" s="17">
        <v>-17691.336428571431</v>
      </c>
      <c r="I65" s="17">
        <v>-23212.379761904758</v>
      </c>
      <c r="J65" s="17">
        <v>-24712.322142857141</v>
      </c>
      <c r="K65" s="17">
        <v>2221.1226190476182</v>
      </c>
      <c r="L65" s="17">
        <v>-19678.579761904759</v>
      </c>
      <c r="M65" s="17">
        <v>-30928.739756097559</v>
      </c>
      <c r="N65" s="17">
        <v>25109.301875000001</v>
      </c>
    </row>
    <row r="66" spans="1:14" x14ac:dyDescent="0.25">
      <c r="A66" s="86"/>
      <c r="B66" s="5" t="s">
        <v>5</v>
      </c>
      <c r="C66" s="17">
        <v>6929.1322369362069</v>
      </c>
      <c r="D66" s="17">
        <v>11412.883227055099</v>
      </c>
      <c r="E66" s="17">
        <v>14601.557859691809</v>
      </c>
      <c r="F66" s="17">
        <v>19246.06727396114</v>
      </c>
      <c r="G66" s="17">
        <v>22771.49434169499</v>
      </c>
      <c r="H66" s="17">
        <v>9835.6550657033895</v>
      </c>
      <c r="I66" s="17">
        <v>13137.69624406054</v>
      </c>
      <c r="J66" s="17">
        <v>14342.975054787659</v>
      </c>
      <c r="K66" s="17">
        <v>12720.512033888141</v>
      </c>
      <c r="L66" s="17">
        <v>12220.48634049348</v>
      </c>
      <c r="M66" s="17">
        <v>21172.083409863029</v>
      </c>
      <c r="N66" s="17">
        <v>26126.711551050888</v>
      </c>
    </row>
    <row r="67" spans="1:14" x14ac:dyDescent="0.25">
      <c r="A67" s="86"/>
      <c r="B67" s="5" t="s">
        <v>9</v>
      </c>
      <c r="C67" s="17">
        <v>-42949</v>
      </c>
      <c r="D67" s="17">
        <v>-66590</v>
      </c>
      <c r="E67" s="17">
        <v>-50732.36</v>
      </c>
      <c r="F67" s="17">
        <v>-84775.1</v>
      </c>
      <c r="G67" s="17">
        <v>-98257.43</v>
      </c>
      <c r="H67" s="17">
        <v>-48600</v>
      </c>
      <c r="I67" s="17">
        <v>-60926.559999999998</v>
      </c>
      <c r="J67" s="17">
        <v>-60612</v>
      </c>
      <c r="K67" s="17">
        <v>-25000</v>
      </c>
      <c r="L67" s="17">
        <v>-43635.75</v>
      </c>
      <c r="M67" s="17">
        <v>-86598.59</v>
      </c>
      <c r="N67" s="17">
        <v>-25000</v>
      </c>
    </row>
    <row r="68" spans="1:14" x14ac:dyDescent="0.25">
      <c r="A68" s="86"/>
      <c r="B68" s="33" t="s">
        <v>10</v>
      </c>
      <c r="C68" s="14">
        <v>-14085</v>
      </c>
      <c r="D68" s="14">
        <v>-5000</v>
      </c>
      <c r="E68" s="14">
        <v>12671</v>
      </c>
      <c r="F68" s="14">
        <v>4700</v>
      </c>
      <c r="G68" s="14">
        <v>4700</v>
      </c>
      <c r="H68" s="14">
        <v>4700</v>
      </c>
      <c r="I68" s="14">
        <v>4700</v>
      </c>
      <c r="J68" s="14">
        <v>4700</v>
      </c>
      <c r="K68" s="14">
        <v>39834.699999999997</v>
      </c>
      <c r="L68" s="14">
        <v>6648.8</v>
      </c>
      <c r="M68" s="14">
        <v>17133</v>
      </c>
      <c r="N68" s="17">
        <v>90726.53</v>
      </c>
    </row>
    <row r="69" spans="1:14" ht="15" customHeight="1" x14ac:dyDescent="0.25">
      <c r="A69" s="95" t="s">
        <v>32</v>
      </c>
      <c r="B69" s="4" t="s">
        <v>3</v>
      </c>
      <c r="C69" s="16">
        <v>-52024</v>
      </c>
      <c r="D69" s="16">
        <v>-52480.404999999999</v>
      </c>
      <c r="E69" s="16">
        <v>-33297.54</v>
      </c>
      <c r="F69" s="16">
        <v>-46635.5</v>
      </c>
      <c r="G69" s="16">
        <v>-50110</v>
      </c>
      <c r="H69" s="16">
        <v>-37831.985000000001</v>
      </c>
      <c r="I69" s="16">
        <v>-48041.5</v>
      </c>
      <c r="J69" s="16">
        <v>-45237.365000000013</v>
      </c>
      <c r="K69" s="16">
        <v>-17702</v>
      </c>
      <c r="L69" s="16">
        <v>-43872.824999999997</v>
      </c>
      <c r="M69" s="16">
        <v>-48511.5</v>
      </c>
      <c r="N69" s="16">
        <v>4700</v>
      </c>
    </row>
    <row r="70" spans="1:14" x14ac:dyDescent="0.25">
      <c r="A70" s="95"/>
      <c r="B70" s="4" t="s">
        <v>4</v>
      </c>
      <c r="C70" s="16">
        <v>-50492.46206896552</v>
      </c>
      <c r="D70" s="16">
        <v>-56223.328214285721</v>
      </c>
      <c r="E70" s="16">
        <v>-32947.32153846154</v>
      </c>
      <c r="F70" s="16">
        <v>-46053.779615384607</v>
      </c>
      <c r="G70" s="16">
        <v>-53456.365599999997</v>
      </c>
      <c r="H70" s="16">
        <v>-35037.908461538464</v>
      </c>
      <c r="I70" s="16">
        <v>-49822.58</v>
      </c>
      <c r="J70" s="16">
        <v>-46819.717692307699</v>
      </c>
      <c r="K70" s="16">
        <v>-20232.808799999999</v>
      </c>
      <c r="L70" s="16">
        <v>-38191.242692307693</v>
      </c>
      <c r="M70" s="16">
        <v>-48229.051153846151</v>
      </c>
      <c r="N70" s="16">
        <v>-2412.52695652174</v>
      </c>
    </row>
    <row r="71" spans="1:14" x14ac:dyDescent="0.25">
      <c r="A71" s="95"/>
      <c r="B71" s="4" t="s">
        <v>5</v>
      </c>
      <c r="C71" s="16">
        <v>10511.376990814821</v>
      </c>
      <c r="D71" s="16">
        <v>17694.700953987882</v>
      </c>
      <c r="E71" s="16">
        <v>14146.429692022421</v>
      </c>
      <c r="F71" s="16">
        <v>19240.49193093762</v>
      </c>
      <c r="G71" s="16">
        <v>24641.102308957641</v>
      </c>
      <c r="H71" s="16">
        <v>13331.499663493731</v>
      </c>
      <c r="I71" s="16">
        <v>15745.42881906872</v>
      </c>
      <c r="J71" s="16">
        <v>17996.80254289084</v>
      </c>
      <c r="K71" s="16">
        <v>12005.72179982227</v>
      </c>
      <c r="L71" s="16">
        <v>22070.466012792491</v>
      </c>
      <c r="M71" s="16">
        <v>25262.8711128496</v>
      </c>
      <c r="N71" s="16">
        <v>23280.425502831851</v>
      </c>
    </row>
    <row r="72" spans="1:14" x14ac:dyDescent="0.25">
      <c r="A72" s="95"/>
      <c r="B72" s="4" t="s">
        <v>9</v>
      </c>
      <c r="C72" s="16">
        <v>-66240.600000000006</v>
      </c>
      <c r="D72" s="16">
        <v>-108501.6</v>
      </c>
      <c r="E72" s="16">
        <v>-55207</v>
      </c>
      <c r="F72" s="16">
        <v>-82756</v>
      </c>
      <c r="G72" s="16">
        <v>-110043</v>
      </c>
      <c r="H72" s="16">
        <v>-56558</v>
      </c>
      <c r="I72" s="16">
        <v>-84513.4</v>
      </c>
      <c r="J72" s="16">
        <v>-86779</v>
      </c>
      <c r="K72" s="16">
        <v>-54120</v>
      </c>
      <c r="L72" s="16">
        <v>-87314</v>
      </c>
      <c r="M72" s="16">
        <v>-113466</v>
      </c>
      <c r="N72" s="16">
        <v>-70140</v>
      </c>
    </row>
    <row r="73" spans="1:14" ht="15.75" thickBot="1" x14ac:dyDescent="0.3">
      <c r="A73" s="99"/>
      <c r="B73" s="7" t="s">
        <v>10</v>
      </c>
      <c r="C73" s="32">
        <v>-26042</v>
      </c>
      <c r="D73" s="32">
        <v>-30968</v>
      </c>
      <c r="E73" s="32">
        <v>-10000</v>
      </c>
      <c r="F73" s="32">
        <v>-1008</v>
      </c>
      <c r="G73" s="32">
        <v>-13108</v>
      </c>
      <c r="H73" s="32">
        <v>1831</v>
      </c>
      <c r="I73" s="32">
        <v>-20000</v>
      </c>
      <c r="J73" s="32">
        <v>-4700</v>
      </c>
      <c r="K73" s="32">
        <v>4700</v>
      </c>
      <c r="L73" s="32">
        <v>8835</v>
      </c>
      <c r="M73" s="32">
        <v>4700</v>
      </c>
      <c r="N73" s="32">
        <v>26841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0:N73"/>
  <sheetViews>
    <sheetView topLeftCell="A25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44256</v>
      </c>
      <c r="C10" s="3"/>
    </row>
    <row r="11" spans="1:6" ht="15.75" x14ac:dyDescent="0.25">
      <c r="A11" s="1" t="s">
        <v>0</v>
      </c>
      <c r="B11" s="2">
        <v>44256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1620000</v>
      </c>
      <c r="D15" s="11">
        <v>1735544.0149999999</v>
      </c>
      <c r="E15" s="11">
        <v>1852816.55</v>
      </c>
      <c r="F15" s="11">
        <v>1966862.05</v>
      </c>
    </row>
    <row r="16" spans="1:6" x14ac:dyDescent="0.25">
      <c r="A16" s="95"/>
      <c r="B16" s="12" t="s">
        <v>4</v>
      </c>
      <c r="C16" s="13">
        <v>1615989.3478431371</v>
      </c>
      <c r="D16" s="13">
        <v>1737826.855909091</v>
      </c>
      <c r="E16" s="13">
        <v>1852355.1730952379</v>
      </c>
      <c r="F16" s="13">
        <v>1967998.2071052629</v>
      </c>
    </row>
    <row r="17" spans="1:6" x14ac:dyDescent="0.25">
      <c r="A17" s="95"/>
      <c r="B17" s="12" t="s">
        <v>5</v>
      </c>
      <c r="C17" s="13">
        <v>61458.76144440248</v>
      </c>
      <c r="D17" s="13">
        <v>61365.120098824649</v>
      </c>
      <c r="E17" s="13">
        <v>56422.664305750317</v>
      </c>
      <c r="F17" s="13">
        <v>67293.792795331421</v>
      </c>
    </row>
    <row r="18" spans="1:6" x14ac:dyDescent="0.25">
      <c r="A18" s="95"/>
      <c r="B18" s="12" t="s">
        <v>9</v>
      </c>
      <c r="C18" s="13">
        <v>1416119</v>
      </c>
      <c r="D18" s="13">
        <v>1617736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1732262</v>
      </c>
      <c r="D19" s="13">
        <v>1900000</v>
      </c>
      <c r="E19" s="13">
        <v>1967980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1340878.625</v>
      </c>
      <c r="D20" s="14">
        <v>1433583</v>
      </c>
      <c r="E20" s="14">
        <v>1531316</v>
      </c>
      <c r="F20" s="14">
        <v>1631116</v>
      </c>
    </row>
    <row r="21" spans="1:6" x14ac:dyDescent="0.25">
      <c r="A21" s="86"/>
      <c r="B21" s="5" t="s">
        <v>4</v>
      </c>
      <c r="C21" s="14">
        <v>1332565.3973076921</v>
      </c>
      <c r="D21" s="14">
        <v>1434850.343478261</v>
      </c>
      <c r="E21" s="14">
        <v>1531084.3290697681</v>
      </c>
      <c r="F21" s="14">
        <v>1637200.9157499999</v>
      </c>
    </row>
    <row r="22" spans="1:6" x14ac:dyDescent="0.25">
      <c r="A22" s="86"/>
      <c r="B22" s="5" t="s">
        <v>5</v>
      </c>
      <c r="C22" s="14">
        <v>46162.602133805762</v>
      </c>
      <c r="D22" s="14">
        <v>57414.011272142139</v>
      </c>
      <c r="E22" s="14">
        <v>60100.132548975511</v>
      </c>
      <c r="F22" s="14">
        <v>79314.477598948928</v>
      </c>
    </row>
    <row r="23" spans="1:6" x14ac:dyDescent="0.25">
      <c r="A23" s="86"/>
      <c r="B23" s="5" t="s">
        <v>9</v>
      </c>
      <c r="C23" s="14">
        <v>1185936</v>
      </c>
      <c r="D23" s="14">
        <v>1328599.77</v>
      </c>
      <c r="E23" s="14">
        <v>1430890.01</v>
      </c>
      <c r="F23" s="14">
        <v>1500086</v>
      </c>
    </row>
    <row r="24" spans="1:6" x14ac:dyDescent="0.25">
      <c r="A24" s="86"/>
      <c r="B24" s="5" t="s">
        <v>10</v>
      </c>
      <c r="C24" s="14">
        <v>1431353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1586852</v>
      </c>
      <c r="D25" s="12">
        <v>1598172.7</v>
      </c>
      <c r="E25" s="12">
        <v>1657226</v>
      </c>
      <c r="F25" s="12">
        <v>1720000</v>
      </c>
    </row>
    <row r="26" spans="1:6" x14ac:dyDescent="0.25">
      <c r="A26" s="95"/>
      <c r="B26" s="4" t="s">
        <v>4</v>
      </c>
      <c r="C26" s="12">
        <v>1578206.734423077</v>
      </c>
      <c r="D26" s="12">
        <v>1604687.6628260871</v>
      </c>
      <c r="E26" s="12">
        <v>1660127.9213953479</v>
      </c>
      <c r="F26" s="12">
        <v>1725757.554146342</v>
      </c>
    </row>
    <row r="27" spans="1:6" x14ac:dyDescent="0.25">
      <c r="A27" s="95"/>
      <c r="B27" s="4" t="s">
        <v>5</v>
      </c>
      <c r="C27" s="12">
        <v>42613.103801612109</v>
      </c>
      <c r="D27" s="12">
        <v>55692.229518924403</v>
      </c>
      <c r="E27" s="12">
        <v>66414.506360086525</v>
      </c>
      <c r="F27" s="12">
        <v>93091.851116530408</v>
      </c>
    </row>
    <row r="28" spans="1:6" x14ac:dyDescent="0.25">
      <c r="A28" s="95"/>
      <c r="B28" s="4" t="s">
        <v>9</v>
      </c>
      <c r="C28" s="12">
        <v>1482804.17</v>
      </c>
      <c r="D28" s="12">
        <v>1454749.19</v>
      </c>
      <c r="E28" s="12">
        <v>1503524.2</v>
      </c>
      <c r="F28" s="12">
        <v>1552388.74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1862365.9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-248376.33</v>
      </c>
      <c r="D30" s="14">
        <v>-167927</v>
      </c>
      <c r="E30" s="14">
        <v>-118462.52</v>
      </c>
      <c r="F30" s="14">
        <v>-85915.5</v>
      </c>
    </row>
    <row r="31" spans="1:6" x14ac:dyDescent="0.25">
      <c r="A31" s="96"/>
      <c r="B31" s="5" t="s">
        <v>4</v>
      </c>
      <c r="C31" s="14">
        <v>-247879.9805660377</v>
      </c>
      <c r="D31" s="14">
        <v>-168722.3520833333</v>
      </c>
      <c r="E31" s="14">
        <v>-125723.8333333333</v>
      </c>
      <c r="F31" s="14">
        <v>-84192.404047619057</v>
      </c>
    </row>
    <row r="32" spans="1:6" x14ac:dyDescent="0.25">
      <c r="A32" s="96"/>
      <c r="B32" s="5" t="s">
        <v>5</v>
      </c>
      <c r="C32" s="14">
        <v>33920.014470846778</v>
      </c>
      <c r="D32" s="14">
        <v>49112.72773614958</v>
      </c>
      <c r="E32" s="14">
        <v>59637.672766068579</v>
      </c>
      <c r="F32" s="14">
        <v>77072.558285767445</v>
      </c>
    </row>
    <row r="33" spans="1:14" ht="15" customHeight="1" x14ac:dyDescent="0.25">
      <c r="A33" s="96"/>
      <c r="B33" s="5" t="s">
        <v>9</v>
      </c>
      <c r="C33" s="14">
        <v>-335400</v>
      </c>
      <c r="D33" s="14">
        <v>-286104</v>
      </c>
      <c r="E33" s="14">
        <v>-268090.7</v>
      </c>
      <c r="F33" s="14">
        <v>-275636</v>
      </c>
    </row>
    <row r="34" spans="1:14" x14ac:dyDescent="0.25">
      <c r="A34" s="96"/>
      <c r="B34" s="5" t="s">
        <v>10</v>
      </c>
      <c r="C34" s="14">
        <v>-172000</v>
      </c>
      <c r="D34" s="14">
        <v>-72275.64</v>
      </c>
      <c r="E34" s="14">
        <v>9017.5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91.1</v>
      </c>
      <c r="E35" s="12">
        <v>91.4</v>
      </c>
      <c r="F35" s="12">
        <v>93</v>
      </c>
    </row>
    <row r="36" spans="1:14" x14ac:dyDescent="0.25">
      <c r="A36" s="95"/>
      <c r="B36" s="4" t="s">
        <v>4</v>
      </c>
      <c r="C36" s="12">
        <v>89.655094339622636</v>
      </c>
      <c r="D36" s="12">
        <v>90.971666666666678</v>
      </c>
      <c r="E36" s="12">
        <v>91.927111111111117</v>
      </c>
      <c r="F36" s="12">
        <v>93.000697674418603</v>
      </c>
    </row>
    <row r="37" spans="1:14" x14ac:dyDescent="0.25">
      <c r="A37" s="95"/>
      <c r="B37" s="4" t="s">
        <v>5</v>
      </c>
      <c r="C37" s="12">
        <v>2.4799330191338669</v>
      </c>
      <c r="D37" s="12">
        <v>3.0105448247524831</v>
      </c>
      <c r="E37" s="12">
        <v>3.333289817897779</v>
      </c>
      <c r="F37" s="12">
        <v>3.7862076738182462</v>
      </c>
    </row>
    <row r="38" spans="1:14" x14ac:dyDescent="0.25">
      <c r="A38" s="95"/>
      <c r="B38" s="4" t="s">
        <v>9</v>
      </c>
      <c r="C38" s="12">
        <v>84</v>
      </c>
      <c r="D38" s="12">
        <v>85.9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95.6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-546417.25</v>
      </c>
      <c r="D40" s="14">
        <v>-502743.81</v>
      </c>
      <c r="E40" s="14">
        <v>-498041</v>
      </c>
      <c r="F40" s="14">
        <v>-478000</v>
      </c>
    </row>
    <row r="41" spans="1:14" x14ac:dyDescent="0.25">
      <c r="A41" s="96"/>
      <c r="B41" s="5" t="s">
        <v>4</v>
      </c>
      <c r="C41" s="14">
        <v>-539564.981142857</v>
      </c>
      <c r="D41" s="14">
        <v>-479126.15666666662</v>
      </c>
      <c r="E41" s="14">
        <v>-472597.78233333322</v>
      </c>
      <c r="F41" s="14">
        <v>-458660.24655172421</v>
      </c>
    </row>
    <row r="42" spans="1:14" x14ac:dyDescent="0.25">
      <c r="A42" s="96"/>
      <c r="B42" s="5" t="s">
        <v>5</v>
      </c>
      <c r="C42" s="14">
        <v>104881.6513561356</v>
      </c>
      <c r="D42" s="14">
        <v>124644.4625413388</v>
      </c>
      <c r="E42" s="14">
        <v>144882.09079447479</v>
      </c>
      <c r="F42" s="14">
        <v>181580.0639726441</v>
      </c>
    </row>
    <row r="43" spans="1:14" x14ac:dyDescent="0.25">
      <c r="A43" s="96"/>
      <c r="B43" s="5" t="s">
        <v>9</v>
      </c>
      <c r="C43" s="14">
        <v>-700000</v>
      </c>
      <c r="D43" s="14">
        <v>-660000</v>
      </c>
      <c r="E43" s="14">
        <v>-697071.36</v>
      </c>
      <c r="F43" s="14">
        <v>-707852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44256</v>
      </c>
      <c r="D48" s="9">
        <v>44287</v>
      </c>
      <c r="E48" s="9">
        <v>44317</v>
      </c>
      <c r="F48" s="9">
        <v>44348</v>
      </c>
      <c r="G48" s="9">
        <v>44378</v>
      </c>
      <c r="H48" s="9">
        <v>44409</v>
      </c>
      <c r="I48" s="9">
        <v>44440</v>
      </c>
      <c r="J48" s="9">
        <v>44470</v>
      </c>
      <c r="K48" s="9">
        <v>44501</v>
      </c>
      <c r="L48" s="9">
        <v>44531</v>
      </c>
      <c r="M48" s="9">
        <v>44562</v>
      </c>
      <c r="N48" s="9">
        <v>44593</v>
      </c>
    </row>
    <row r="49" spans="1:14" ht="15" customHeight="1" x14ac:dyDescent="0.25">
      <c r="A49" s="94" t="s">
        <v>11</v>
      </c>
      <c r="B49" s="4" t="s">
        <v>3</v>
      </c>
      <c r="C49" s="16">
        <v>117738.93</v>
      </c>
      <c r="D49" s="16">
        <v>139039</v>
      </c>
      <c r="E49" s="16">
        <v>118586.565</v>
      </c>
      <c r="F49" s="16">
        <v>119982.2</v>
      </c>
      <c r="G49" s="16">
        <v>134151.60500000001</v>
      </c>
      <c r="H49" s="16">
        <v>125455.35</v>
      </c>
      <c r="I49" s="16">
        <v>124623</v>
      </c>
      <c r="J49" s="16">
        <v>147553.81</v>
      </c>
      <c r="K49" s="16">
        <v>134460.03</v>
      </c>
      <c r="L49" s="16">
        <v>161163</v>
      </c>
      <c r="M49" s="16">
        <v>180221</v>
      </c>
      <c r="N49" s="16">
        <v>126604.14</v>
      </c>
    </row>
    <row r="50" spans="1:14" x14ac:dyDescent="0.25">
      <c r="A50" s="95"/>
      <c r="B50" s="4" t="s">
        <v>4</v>
      </c>
      <c r="C50" s="16">
        <v>117508.925106383</v>
      </c>
      <c r="D50" s="16">
        <v>137902.5253191489</v>
      </c>
      <c r="E50" s="16">
        <v>116434.3076086956</v>
      </c>
      <c r="F50" s="16">
        <v>118859.9936956522</v>
      </c>
      <c r="G50" s="16">
        <v>134471.60739130439</v>
      </c>
      <c r="H50" s="16">
        <v>127123.3065217391</v>
      </c>
      <c r="I50" s="16">
        <v>125480.33</v>
      </c>
      <c r="J50" s="16">
        <v>146400.0495652174</v>
      </c>
      <c r="K50" s="16">
        <v>135590.85239130439</v>
      </c>
      <c r="L50" s="16">
        <v>161681.1511111111</v>
      </c>
      <c r="M50" s="16">
        <v>178225.54571428569</v>
      </c>
      <c r="N50" s="16">
        <v>130662.93294117651</v>
      </c>
    </row>
    <row r="51" spans="1:14" x14ac:dyDescent="0.25">
      <c r="A51" s="95"/>
      <c r="B51" s="4" t="s">
        <v>5</v>
      </c>
      <c r="C51" s="16">
        <v>5393.6770110428024</v>
      </c>
      <c r="D51" s="16">
        <v>13868.618690430731</v>
      </c>
      <c r="E51" s="16">
        <v>10811.09379082928</v>
      </c>
      <c r="F51" s="16">
        <v>10931.217737532441</v>
      </c>
      <c r="G51" s="16">
        <v>10257.115573321429</v>
      </c>
      <c r="H51" s="16">
        <v>8453.7458711235631</v>
      </c>
      <c r="I51" s="16">
        <v>6253.2479493187466</v>
      </c>
      <c r="J51" s="16">
        <v>10507.472465521951</v>
      </c>
      <c r="K51" s="16">
        <v>11450.12203696424</v>
      </c>
      <c r="L51" s="16">
        <v>12540.891026785181</v>
      </c>
      <c r="M51" s="16">
        <v>18634.397500949421</v>
      </c>
      <c r="N51" s="16">
        <v>16711.14372636352</v>
      </c>
    </row>
    <row r="52" spans="1:14" ht="15" customHeight="1" x14ac:dyDescent="0.25">
      <c r="A52" s="95"/>
      <c r="B52" s="4" t="s">
        <v>9</v>
      </c>
      <c r="C52" s="16">
        <v>108159</v>
      </c>
      <c r="D52" s="16">
        <v>99840</v>
      </c>
      <c r="E52" s="16">
        <v>91952.18</v>
      </c>
      <c r="F52" s="16">
        <v>92615</v>
      </c>
      <c r="G52" s="16">
        <v>113321</v>
      </c>
      <c r="H52" s="16">
        <v>106731</v>
      </c>
      <c r="I52" s="16">
        <v>108352</v>
      </c>
      <c r="J52" s="16">
        <v>122365</v>
      </c>
      <c r="K52" s="16">
        <v>100000</v>
      </c>
      <c r="L52" s="16">
        <v>123828</v>
      </c>
      <c r="M52" s="16">
        <v>123828</v>
      </c>
      <c r="N52" s="16">
        <v>100000</v>
      </c>
    </row>
    <row r="53" spans="1:14" x14ac:dyDescent="0.25">
      <c r="A53" s="95"/>
      <c r="B53" s="4" t="s">
        <v>10</v>
      </c>
      <c r="C53" s="16">
        <v>131604.01999999999</v>
      </c>
      <c r="D53" s="16">
        <v>162546</v>
      </c>
      <c r="E53" s="16">
        <v>139039</v>
      </c>
      <c r="F53" s="16">
        <v>140730</v>
      </c>
      <c r="G53" s="16">
        <v>161112</v>
      </c>
      <c r="H53" s="16">
        <v>145700</v>
      </c>
      <c r="I53" s="16">
        <v>139649</v>
      </c>
      <c r="J53" s="16">
        <v>175855.1</v>
      </c>
      <c r="K53" s="16">
        <v>156082.70000000001</v>
      </c>
      <c r="L53" s="16">
        <v>196340</v>
      </c>
      <c r="M53" s="16">
        <v>212570.4</v>
      </c>
      <c r="N53" s="16">
        <v>180000</v>
      </c>
    </row>
    <row r="54" spans="1:14" ht="15" customHeight="1" x14ac:dyDescent="0.25">
      <c r="A54" s="86" t="s">
        <v>6</v>
      </c>
      <c r="B54" s="5" t="s">
        <v>3</v>
      </c>
      <c r="C54" s="17">
        <v>97951.17</v>
      </c>
      <c r="D54" s="17">
        <v>117744.705</v>
      </c>
      <c r="E54" s="17">
        <v>92122.62</v>
      </c>
      <c r="F54" s="17">
        <v>98551.98</v>
      </c>
      <c r="G54" s="17">
        <v>110056</v>
      </c>
      <c r="H54" s="17">
        <v>101150.48</v>
      </c>
      <c r="I54" s="17">
        <v>106148</v>
      </c>
      <c r="J54" s="17">
        <v>123480</v>
      </c>
      <c r="K54" s="17">
        <v>107459</v>
      </c>
      <c r="L54" s="17">
        <v>134493.70000000001</v>
      </c>
      <c r="M54" s="17">
        <v>155233</v>
      </c>
      <c r="N54" s="17">
        <v>91738</v>
      </c>
    </row>
    <row r="55" spans="1:14" x14ac:dyDescent="0.25">
      <c r="A55" s="86"/>
      <c r="B55" s="5" t="s">
        <v>4</v>
      </c>
      <c r="C55" s="17">
        <v>97208.203333333353</v>
      </c>
      <c r="D55" s="17">
        <v>116245.2647916667</v>
      </c>
      <c r="E55" s="17">
        <v>90384.871086956497</v>
      </c>
      <c r="F55" s="17">
        <v>96635.9559574468</v>
      </c>
      <c r="G55" s="17">
        <v>109668.984893617</v>
      </c>
      <c r="H55" s="17">
        <v>103546.14234042561</v>
      </c>
      <c r="I55" s="17">
        <v>108621.4197826087</v>
      </c>
      <c r="J55" s="17">
        <v>123898.9659574468</v>
      </c>
      <c r="K55" s="17">
        <v>109911.68808510641</v>
      </c>
      <c r="L55" s="17">
        <v>135329.05130434781</v>
      </c>
      <c r="M55" s="17">
        <v>156318.12352941179</v>
      </c>
      <c r="N55" s="17">
        <v>96733.439090909087</v>
      </c>
    </row>
    <row r="56" spans="1:14" x14ac:dyDescent="0.25">
      <c r="A56" s="86"/>
      <c r="B56" s="5" t="s">
        <v>5</v>
      </c>
      <c r="C56" s="17">
        <v>4692.0606236217618</v>
      </c>
      <c r="D56" s="17">
        <v>14409.337472599769</v>
      </c>
      <c r="E56" s="17">
        <v>11093.88832005427</v>
      </c>
      <c r="F56" s="17">
        <v>10555.81413940568</v>
      </c>
      <c r="G56" s="17">
        <v>8185.3808595231139</v>
      </c>
      <c r="H56" s="17">
        <v>8022.7731143905539</v>
      </c>
      <c r="I56" s="17">
        <v>6902.1593245816084</v>
      </c>
      <c r="J56" s="17">
        <v>11609.562015525909</v>
      </c>
      <c r="K56" s="17">
        <v>8841.1940214023725</v>
      </c>
      <c r="L56" s="17">
        <v>11943.995008711019</v>
      </c>
      <c r="M56" s="17">
        <v>11103.360740421729</v>
      </c>
      <c r="N56" s="17">
        <v>17141.501473254611</v>
      </c>
    </row>
    <row r="57" spans="1:14" ht="15" customHeight="1" x14ac:dyDescent="0.25">
      <c r="A57" s="86"/>
      <c r="B57" s="5" t="s">
        <v>9</v>
      </c>
      <c r="C57" s="17">
        <v>81909</v>
      </c>
      <c r="D57" s="17">
        <v>75139</v>
      </c>
      <c r="E57" s="17">
        <v>63845.599999999999</v>
      </c>
      <c r="F57" s="17">
        <v>74126.31</v>
      </c>
      <c r="G57" s="17">
        <v>92056</v>
      </c>
      <c r="H57" s="17">
        <v>91859.62</v>
      </c>
      <c r="I57" s="17">
        <v>98642</v>
      </c>
      <c r="J57" s="17">
        <v>90000</v>
      </c>
      <c r="K57" s="17">
        <v>90000</v>
      </c>
      <c r="L57" s="17">
        <v>98828</v>
      </c>
      <c r="M57" s="17">
        <v>139039</v>
      </c>
      <c r="N57" s="17">
        <v>76492</v>
      </c>
    </row>
    <row r="58" spans="1:14" x14ac:dyDescent="0.25">
      <c r="A58" s="86"/>
      <c r="B58" s="5" t="s">
        <v>10</v>
      </c>
      <c r="C58" s="17">
        <v>110080.96000000001</v>
      </c>
      <c r="D58" s="17">
        <v>139671</v>
      </c>
      <c r="E58" s="17">
        <v>124700</v>
      </c>
      <c r="F58" s="17">
        <v>124700</v>
      </c>
      <c r="G58" s="17">
        <v>124824</v>
      </c>
      <c r="H58" s="17">
        <v>124700</v>
      </c>
      <c r="I58" s="17">
        <v>124700</v>
      </c>
      <c r="J58" s="17">
        <v>156809</v>
      </c>
      <c r="K58" s="17">
        <v>129719.3</v>
      </c>
      <c r="L58" s="17">
        <v>163297</v>
      </c>
      <c r="M58" s="17">
        <v>181572.8</v>
      </c>
      <c r="N58" s="17">
        <v>153583.79</v>
      </c>
    </row>
    <row r="59" spans="1:14" ht="15" customHeight="1" x14ac:dyDescent="0.25">
      <c r="A59" s="95" t="s">
        <v>7</v>
      </c>
      <c r="B59" s="4" t="s">
        <v>3</v>
      </c>
      <c r="C59" s="16">
        <v>129102.49</v>
      </c>
      <c r="D59" s="16">
        <v>133803.79999999999</v>
      </c>
      <c r="E59" s="16">
        <v>129565</v>
      </c>
      <c r="F59" s="16">
        <v>140501.70000000001</v>
      </c>
      <c r="G59" s="16">
        <v>131657.29999999999</v>
      </c>
      <c r="H59" s="16">
        <v>123479</v>
      </c>
      <c r="I59" s="16">
        <v>133030</v>
      </c>
      <c r="J59" s="16">
        <v>119872.80499999999</v>
      </c>
      <c r="K59" s="16">
        <v>128187.65</v>
      </c>
      <c r="L59" s="16">
        <v>166300</v>
      </c>
      <c r="M59" s="16">
        <v>120524.65</v>
      </c>
      <c r="N59" s="16">
        <v>119500</v>
      </c>
    </row>
    <row r="60" spans="1:14" x14ac:dyDescent="0.25">
      <c r="A60" s="95"/>
      <c r="B60" s="4" t="s">
        <v>4</v>
      </c>
      <c r="C60" s="16">
        <v>130004.4852083333</v>
      </c>
      <c r="D60" s="16">
        <v>134117.33604166671</v>
      </c>
      <c r="E60" s="16">
        <v>131598.30826086961</v>
      </c>
      <c r="F60" s="16">
        <v>141463.1693478261</v>
      </c>
      <c r="G60" s="16">
        <v>130860.2472340426</v>
      </c>
      <c r="H60" s="16">
        <v>124717.9346666667</v>
      </c>
      <c r="I60" s="16">
        <v>134220.89680851059</v>
      </c>
      <c r="J60" s="16">
        <v>120133.1141304348</v>
      </c>
      <c r="K60" s="16">
        <v>127216.2142553192</v>
      </c>
      <c r="L60" s="16">
        <v>166520.72829787229</v>
      </c>
      <c r="M60" s="16">
        <v>121613.5282352941</v>
      </c>
      <c r="N60" s="16">
        <v>121958.6446875</v>
      </c>
    </row>
    <row r="61" spans="1:14" x14ac:dyDescent="0.25">
      <c r="A61" s="95"/>
      <c r="B61" s="4" t="s">
        <v>5</v>
      </c>
      <c r="C61" s="16">
        <v>10652.7217656454</v>
      </c>
      <c r="D61" s="16">
        <v>14117.9328531873</v>
      </c>
      <c r="E61" s="16">
        <v>15263.693022367999</v>
      </c>
      <c r="F61" s="16">
        <v>19830.840297215</v>
      </c>
      <c r="G61" s="16">
        <v>10467.267387750861</v>
      </c>
      <c r="H61" s="16">
        <v>9126.9390321831961</v>
      </c>
      <c r="I61" s="16">
        <v>13873.539004996739</v>
      </c>
      <c r="J61" s="16">
        <v>7805.5495713249729</v>
      </c>
      <c r="K61" s="16">
        <v>9363.1092428330103</v>
      </c>
      <c r="L61" s="16">
        <v>24034.52380586286</v>
      </c>
      <c r="M61" s="16">
        <v>11354.37557420779</v>
      </c>
      <c r="N61" s="16">
        <v>11558.856075869469</v>
      </c>
    </row>
    <row r="62" spans="1:14" ht="15" customHeight="1" x14ac:dyDescent="0.25">
      <c r="A62" s="95"/>
      <c r="B62" s="4" t="s">
        <v>9</v>
      </c>
      <c r="C62" s="16">
        <v>98866</v>
      </c>
      <c r="D62" s="16">
        <v>97948</v>
      </c>
      <c r="E62" s="16">
        <v>100000</v>
      </c>
      <c r="F62" s="16">
        <v>111852.48</v>
      </c>
      <c r="G62" s="16">
        <v>101039</v>
      </c>
      <c r="H62" s="16">
        <v>108248.1</v>
      </c>
      <c r="I62" s="16">
        <v>106574.6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159051.70000000001</v>
      </c>
      <c r="D63" s="16">
        <v>168759.36</v>
      </c>
      <c r="E63" s="16">
        <v>177954</v>
      </c>
      <c r="F63" s="16">
        <v>198314</v>
      </c>
      <c r="G63" s="16">
        <v>159000</v>
      </c>
      <c r="H63" s="16">
        <v>162079.16</v>
      </c>
      <c r="I63" s="16">
        <v>170860</v>
      </c>
      <c r="J63" s="16">
        <v>141728</v>
      </c>
      <c r="K63" s="16">
        <v>151000</v>
      </c>
      <c r="L63" s="16">
        <v>221972.81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-29976.7</v>
      </c>
      <c r="D64" s="17">
        <v>-14142</v>
      </c>
      <c r="E64" s="17">
        <v>-36527.5</v>
      </c>
      <c r="F64" s="17">
        <v>-35793.350000000013</v>
      </c>
      <c r="G64" s="17">
        <v>-20290</v>
      </c>
      <c r="H64" s="17">
        <v>-21392.25</v>
      </c>
      <c r="I64" s="17">
        <v>-27858.22</v>
      </c>
      <c r="J64" s="17">
        <v>3169.89</v>
      </c>
      <c r="K64" s="17">
        <v>-20290.43</v>
      </c>
      <c r="L64" s="17">
        <v>-32447.65</v>
      </c>
      <c r="M64" s="17">
        <v>33189.5</v>
      </c>
      <c r="N64" s="17">
        <v>-24610</v>
      </c>
    </row>
    <row r="65" spans="1:14" x14ac:dyDescent="0.25">
      <c r="A65" s="86"/>
      <c r="B65" s="5" t="s">
        <v>4</v>
      </c>
      <c r="C65" s="17">
        <v>-32109.531875000011</v>
      </c>
      <c r="D65" s="17">
        <v>-18808.907916666671</v>
      </c>
      <c r="E65" s="17">
        <v>-39335.958260869556</v>
      </c>
      <c r="F65" s="17">
        <v>-42077.790217391303</v>
      </c>
      <c r="G65" s="17">
        <v>-20559.563829787239</v>
      </c>
      <c r="H65" s="17">
        <v>-21656.162826086951</v>
      </c>
      <c r="I65" s="17">
        <v>-24832.562127659581</v>
      </c>
      <c r="J65" s="17">
        <v>1801.9785106382981</v>
      </c>
      <c r="K65" s="17">
        <v>-17670.572765957451</v>
      </c>
      <c r="L65" s="17">
        <v>-32676.666382978721</v>
      </c>
      <c r="M65" s="17">
        <v>28163.55388888888</v>
      </c>
      <c r="N65" s="17">
        <v>-25577.19848484849</v>
      </c>
    </row>
    <row r="66" spans="1:14" x14ac:dyDescent="0.25">
      <c r="A66" s="86"/>
      <c r="B66" s="5" t="s">
        <v>5</v>
      </c>
      <c r="C66" s="17">
        <v>11515.37752701414</v>
      </c>
      <c r="D66" s="17">
        <v>18357.686290914251</v>
      </c>
      <c r="E66" s="17">
        <v>17506.586015916451</v>
      </c>
      <c r="F66" s="17">
        <v>22825.201343972371</v>
      </c>
      <c r="G66" s="17">
        <v>10772.850128385049</v>
      </c>
      <c r="H66" s="17">
        <v>11332.25041445062</v>
      </c>
      <c r="I66" s="17">
        <v>14957.030168939889</v>
      </c>
      <c r="J66" s="17">
        <v>12662.77068202981</v>
      </c>
      <c r="K66" s="17">
        <v>10456.788273378599</v>
      </c>
      <c r="L66" s="17">
        <v>21715.31465006902</v>
      </c>
      <c r="M66" s="17">
        <v>24960.027605309398</v>
      </c>
      <c r="N66" s="17">
        <v>10463.58987044364</v>
      </c>
    </row>
    <row r="67" spans="1:14" x14ac:dyDescent="0.25">
      <c r="A67" s="86"/>
      <c r="B67" s="5" t="s">
        <v>9</v>
      </c>
      <c r="C67" s="17">
        <v>-63602</v>
      </c>
      <c r="D67" s="17">
        <v>-69174.100000000006</v>
      </c>
      <c r="E67" s="17">
        <v>-81384.83</v>
      </c>
      <c r="F67" s="17">
        <v>-101478.3</v>
      </c>
      <c r="G67" s="17">
        <v>-48600</v>
      </c>
      <c r="H67" s="17">
        <v>-60926.559999999998</v>
      </c>
      <c r="I67" s="17">
        <v>-60612</v>
      </c>
      <c r="J67" s="17">
        <v>-27245.599999999999</v>
      </c>
      <c r="K67" s="17">
        <v>-33338</v>
      </c>
      <c r="L67" s="17">
        <v>-84223</v>
      </c>
      <c r="M67" s="17">
        <v>-25000</v>
      </c>
      <c r="N67" s="17">
        <v>-53709</v>
      </c>
    </row>
    <row r="68" spans="1:14" x14ac:dyDescent="0.25">
      <c r="A68" s="86"/>
      <c r="B68" s="33" t="s">
        <v>10</v>
      </c>
      <c r="C68" s="14">
        <v>-3777</v>
      </c>
      <c r="D68" s="14">
        <v>10777</v>
      </c>
      <c r="E68" s="14">
        <v>4700</v>
      </c>
      <c r="F68" s="14">
        <v>4700</v>
      </c>
      <c r="G68" s="14">
        <v>4700</v>
      </c>
      <c r="H68" s="14">
        <v>4700</v>
      </c>
      <c r="I68" s="14">
        <v>5560</v>
      </c>
      <c r="J68" s="14">
        <v>35834.699999999997</v>
      </c>
      <c r="K68" s="14">
        <v>9056</v>
      </c>
      <c r="L68" s="14">
        <v>17133</v>
      </c>
      <c r="M68" s="14">
        <v>90726.53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-59586</v>
      </c>
      <c r="D69" s="16">
        <v>-34550</v>
      </c>
      <c r="E69" s="16">
        <v>-60000</v>
      </c>
      <c r="F69" s="16">
        <v>-71359</v>
      </c>
      <c r="G69" s="16">
        <v>-45121.279999999999</v>
      </c>
      <c r="H69" s="16">
        <v>-48393</v>
      </c>
      <c r="I69" s="16">
        <v>-43879.75</v>
      </c>
      <c r="J69" s="16">
        <v>-20998.1</v>
      </c>
      <c r="K69" s="16">
        <v>-44926</v>
      </c>
      <c r="L69" s="16">
        <v>-43931.199999999997</v>
      </c>
      <c r="M69" s="16">
        <v>2003.2</v>
      </c>
      <c r="N69" s="16">
        <v>-53064.5</v>
      </c>
    </row>
    <row r="70" spans="1:14" x14ac:dyDescent="0.25">
      <c r="A70" s="95"/>
      <c r="B70" s="4" t="s">
        <v>4</v>
      </c>
      <c r="C70" s="16">
        <v>-60911.378333333327</v>
      </c>
      <c r="D70" s="16">
        <v>-38596.721290322574</v>
      </c>
      <c r="E70" s="16">
        <v>-60174.41758620691</v>
      </c>
      <c r="F70" s="16">
        <v>-67489.08517241379</v>
      </c>
      <c r="G70" s="16">
        <v>-40077.851379310327</v>
      </c>
      <c r="H70" s="16">
        <v>-48690.463103448281</v>
      </c>
      <c r="I70" s="16">
        <v>-45190.438965517242</v>
      </c>
      <c r="J70" s="16">
        <v>-20760.975357142859</v>
      </c>
      <c r="K70" s="16">
        <v>-39855.175172413787</v>
      </c>
      <c r="L70" s="16">
        <v>-51169.513448275851</v>
      </c>
      <c r="M70" s="16">
        <v>1498.4744000000001</v>
      </c>
      <c r="N70" s="16">
        <v>-49603.692083333342</v>
      </c>
    </row>
    <row r="71" spans="1:14" x14ac:dyDescent="0.25">
      <c r="A71" s="95"/>
      <c r="B71" s="4" t="s">
        <v>5</v>
      </c>
      <c r="C71" s="16">
        <v>15607.240557810759</v>
      </c>
      <c r="D71" s="16">
        <v>16033.82120408706</v>
      </c>
      <c r="E71" s="16">
        <v>21500.095952625528</v>
      </c>
      <c r="F71" s="16">
        <v>29416.970846164841</v>
      </c>
      <c r="G71" s="16">
        <v>15004.968271334261</v>
      </c>
      <c r="H71" s="16">
        <v>14307.14353371373</v>
      </c>
      <c r="I71" s="16">
        <v>20681.094046597129</v>
      </c>
      <c r="J71" s="16">
        <v>11577.770194020921</v>
      </c>
      <c r="K71" s="16">
        <v>20463.361659865361</v>
      </c>
      <c r="L71" s="16">
        <v>26709.225928671069</v>
      </c>
      <c r="M71" s="16">
        <v>16427.900078852159</v>
      </c>
      <c r="N71" s="16">
        <v>18216.938905503881</v>
      </c>
    </row>
    <row r="72" spans="1:14" x14ac:dyDescent="0.25">
      <c r="A72" s="95"/>
      <c r="B72" s="4" t="s">
        <v>9</v>
      </c>
      <c r="C72" s="16">
        <v>-97981.3</v>
      </c>
      <c r="D72" s="16">
        <v>-73238</v>
      </c>
      <c r="E72" s="16">
        <v>-98433</v>
      </c>
      <c r="F72" s="16">
        <v>-153994</v>
      </c>
      <c r="G72" s="16">
        <v>-66143</v>
      </c>
      <c r="H72" s="16">
        <v>-76604</v>
      </c>
      <c r="I72" s="16">
        <v>-86219</v>
      </c>
      <c r="J72" s="16">
        <v>-54120</v>
      </c>
      <c r="K72" s="16">
        <v>-87314</v>
      </c>
      <c r="L72" s="16">
        <v>-115026</v>
      </c>
      <c r="M72" s="16">
        <v>-46363</v>
      </c>
      <c r="N72" s="16">
        <v>-72911.12</v>
      </c>
    </row>
    <row r="73" spans="1:14" ht="15.75" thickBot="1" x14ac:dyDescent="0.3">
      <c r="A73" s="99"/>
      <c r="B73" s="7" t="s">
        <v>10</v>
      </c>
      <c r="C73" s="32">
        <v>-34793</v>
      </c>
      <c r="D73" s="32">
        <v>-10000</v>
      </c>
      <c r="E73" s="32">
        <v>-1008</v>
      </c>
      <c r="F73" s="32">
        <v>-13108</v>
      </c>
      <c r="G73" s="32">
        <v>1831</v>
      </c>
      <c r="H73" s="32">
        <v>-20000</v>
      </c>
      <c r="I73" s="32">
        <v>3542</v>
      </c>
      <c r="J73" s="32">
        <v>4700</v>
      </c>
      <c r="K73" s="32">
        <v>8835</v>
      </c>
      <c r="L73" s="32">
        <v>4700</v>
      </c>
      <c r="M73" s="32">
        <v>25000</v>
      </c>
      <c r="N73" s="32">
        <v>4700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N63"/>
  <sheetViews>
    <sheetView showGridLines="0" topLeftCell="A3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5" ht="15.75" x14ac:dyDescent="0.25">
      <c r="A10" s="1" t="s">
        <v>30</v>
      </c>
      <c r="B10" s="2">
        <f>B11</f>
        <v>42370</v>
      </c>
      <c r="C10" s="3"/>
    </row>
    <row r="11" spans="1:5" ht="15.75" x14ac:dyDescent="0.25">
      <c r="A11" s="1" t="s">
        <v>0</v>
      </c>
      <c r="B11" s="2">
        <v>42370</v>
      </c>
      <c r="C11" s="3" t="s">
        <v>1</v>
      </c>
    </row>
    <row r="13" spans="1:5" ht="15.75" customHeight="1" thickBot="1" x14ac:dyDescent="0.3">
      <c r="A13" s="90" t="s">
        <v>12</v>
      </c>
      <c r="B13" s="91"/>
      <c r="C13" s="91"/>
      <c r="D13" s="91"/>
      <c r="E13" s="91"/>
    </row>
    <row r="14" spans="1:5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</row>
    <row r="15" spans="1:5" ht="15" customHeight="1" x14ac:dyDescent="0.25">
      <c r="A15" s="94" t="s">
        <v>11</v>
      </c>
      <c r="B15" s="10" t="s">
        <v>3</v>
      </c>
      <c r="C15" s="11">
        <v>1295875.95</v>
      </c>
      <c r="D15" s="11">
        <v>1402537.29</v>
      </c>
      <c r="E15" s="11">
        <v>1502312.45</v>
      </c>
    </row>
    <row r="16" spans="1:5" x14ac:dyDescent="0.25">
      <c r="A16" s="95"/>
      <c r="B16" s="12" t="s">
        <v>4</v>
      </c>
      <c r="C16" s="13">
        <v>1291724.5</v>
      </c>
      <c r="D16" s="13">
        <v>1407995.91</v>
      </c>
      <c r="E16" s="13">
        <v>1518893.99</v>
      </c>
    </row>
    <row r="17" spans="1:5" x14ac:dyDescent="0.25">
      <c r="A17" s="95"/>
      <c r="B17" s="12" t="s">
        <v>5</v>
      </c>
      <c r="C17" s="13">
        <v>54246.87</v>
      </c>
      <c r="D17" s="13">
        <v>74721.2</v>
      </c>
      <c r="E17" s="13">
        <v>91360.72</v>
      </c>
    </row>
    <row r="18" spans="1:5" x14ac:dyDescent="0.25">
      <c r="A18" s="95"/>
      <c r="B18" s="12" t="s">
        <v>9</v>
      </c>
      <c r="C18" s="13">
        <v>1168105</v>
      </c>
      <c r="D18" s="13">
        <v>1202306.74</v>
      </c>
      <c r="E18" s="13">
        <v>1315570.56</v>
      </c>
    </row>
    <row r="19" spans="1:5" x14ac:dyDescent="0.25">
      <c r="A19" s="95"/>
      <c r="B19" s="12" t="s">
        <v>10</v>
      </c>
      <c r="C19" s="13">
        <v>1407265.59</v>
      </c>
      <c r="D19" s="13">
        <v>1551585.4</v>
      </c>
      <c r="E19" s="13">
        <v>1706286.7</v>
      </c>
    </row>
    <row r="20" spans="1:5" ht="15" customHeight="1" x14ac:dyDescent="0.25">
      <c r="A20" s="86" t="s">
        <v>6</v>
      </c>
      <c r="B20" s="5" t="s">
        <v>3</v>
      </c>
      <c r="C20" s="14">
        <v>1110764.27</v>
      </c>
      <c r="D20" s="14">
        <v>1203119.76</v>
      </c>
      <c r="E20" s="14">
        <v>1290000</v>
      </c>
    </row>
    <row r="21" spans="1:5" x14ac:dyDescent="0.25">
      <c r="A21" s="86"/>
      <c r="B21" s="5" t="s">
        <v>4</v>
      </c>
      <c r="C21" s="14">
        <v>1110653.1000000001</v>
      </c>
      <c r="D21" s="14">
        <v>1210936.27</v>
      </c>
      <c r="E21" s="14">
        <v>1303942.77</v>
      </c>
    </row>
    <row r="22" spans="1:5" x14ac:dyDescent="0.25">
      <c r="A22" s="86"/>
      <c r="B22" s="5" t="s">
        <v>5</v>
      </c>
      <c r="C22" s="14">
        <v>58820.68</v>
      </c>
      <c r="D22" s="14">
        <v>78311.31</v>
      </c>
      <c r="E22" s="14">
        <v>99870.29</v>
      </c>
    </row>
    <row r="23" spans="1:5" x14ac:dyDescent="0.25">
      <c r="A23" s="86"/>
      <c r="B23" s="5" t="s">
        <v>9</v>
      </c>
      <c r="C23" s="14">
        <v>983548</v>
      </c>
      <c r="D23" s="14">
        <v>1009704.2</v>
      </c>
      <c r="E23" s="14">
        <v>1058020</v>
      </c>
    </row>
    <row r="24" spans="1:5" x14ac:dyDescent="0.25">
      <c r="A24" s="86"/>
      <c r="B24" s="5" t="s">
        <v>10</v>
      </c>
      <c r="C24" s="14">
        <v>1235586.04</v>
      </c>
      <c r="D24" s="14">
        <v>1328254.99</v>
      </c>
      <c r="E24" s="14">
        <v>1429719.76</v>
      </c>
    </row>
    <row r="25" spans="1:5" ht="15" customHeight="1" x14ac:dyDescent="0.25">
      <c r="A25" s="95" t="s">
        <v>7</v>
      </c>
      <c r="B25" s="4" t="s">
        <v>3</v>
      </c>
      <c r="C25" s="12">
        <v>1181797.5</v>
      </c>
      <c r="D25" s="12">
        <v>1259000</v>
      </c>
      <c r="E25" s="12">
        <v>1353000</v>
      </c>
    </row>
    <row r="26" spans="1:5" x14ac:dyDescent="0.25">
      <c r="A26" s="95"/>
      <c r="B26" s="4" t="s">
        <v>4</v>
      </c>
      <c r="C26" s="12">
        <v>1175592.8700000001</v>
      </c>
      <c r="D26" s="12">
        <v>1244086.96</v>
      </c>
      <c r="E26" s="12">
        <v>1317971.1100000001</v>
      </c>
    </row>
    <row r="27" spans="1:5" x14ac:dyDescent="0.25">
      <c r="A27" s="95"/>
      <c r="B27" s="4" t="s">
        <v>5</v>
      </c>
      <c r="C27" s="12">
        <v>41714.61</v>
      </c>
      <c r="D27" s="12">
        <v>77726.929999999993</v>
      </c>
      <c r="E27" s="12">
        <v>109806.06</v>
      </c>
    </row>
    <row r="28" spans="1:5" x14ac:dyDescent="0.25">
      <c r="A28" s="95"/>
      <c r="B28" s="4" t="s">
        <v>9</v>
      </c>
      <c r="C28" s="12">
        <v>1081894.3600000001</v>
      </c>
      <c r="D28" s="12">
        <v>1084058.1499999999</v>
      </c>
      <c r="E28" s="12">
        <v>1098698.54</v>
      </c>
    </row>
    <row r="29" spans="1:5" x14ac:dyDescent="0.25">
      <c r="A29" s="95"/>
      <c r="B29" s="4" t="s">
        <v>10</v>
      </c>
      <c r="C29" s="12">
        <v>1257323.05</v>
      </c>
      <c r="D29" s="12">
        <v>1379973.28</v>
      </c>
      <c r="E29" s="12">
        <v>1474091.69</v>
      </c>
    </row>
    <row r="30" spans="1:5" ht="15" customHeight="1" x14ac:dyDescent="0.25">
      <c r="A30" s="96" t="s">
        <v>8</v>
      </c>
      <c r="B30" s="5" t="s">
        <v>3</v>
      </c>
      <c r="C30" s="14">
        <v>-68230.559999999998</v>
      </c>
      <c r="D30" s="14">
        <v>-27935.5</v>
      </c>
      <c r="E30" s="14">
        <v>-30339.27</v>
      </c>
    </row>
    <row r="31" spans="1:5" x14ac:dyDescent="0.25">
      <c r="A31" s="96"/>
      <c r="B31" s="5" t="s">
        <v>4</v>
      </c>
      <c r="C31" s="14">
        <v>-64799</v>
      </c>
      <c r="D31" s="14">
        <v>-31235.200000000001</v>
      </c>
      <c r="E31" s="14">
        <v>-13249.05</v>
      </c>
    </row>
    <row r="32" spans="1:5" x14ac:dyDescent="0.25">
      <c r="A32" s="96"/>
      <c r="B32" s="5" t="s">
        <v>5</v>
      </c>
      <c r="C32" s="14">
        <v>36751.24</v>
      </c>
      <c r="D32" s="14">
        <v>61020.91</v>
      </c>
      <c r="E32" s="14">
        <v>83624.27</v>
      </c>
    </row>
    <row r="33" spans="1:14" ht="15" customHeight="1" x14ac:dyDescent="0.25">
      <c r="A33" s="96"/>
      <c r="B33" s="5" t="s">
        <v>9</v>
      </c>
      <c r="C33" s="14">
        <v>-152442</v>
      </c>
      <c r="D33" s="14">
        <v>-130000</v>
      </c>
      <c r="E33" s="14">
        <v>-167000</v>
      </c>
    </row>
    <row r="34" spans="1:14" x14ac:dyDescent="0.25">
      <c r="A34" s="96"/>
      <c r="B34" s="5" t="s">
        <v>10</v>
      </c>
      <c r="C34" s="14">
        <v>2959.51</v>
      </c>
      <c r="D34" s="14">
        <v>65201.1</v>
      </c>
      <c r="E34" s="14">
        <v>136220.64000000001</v>
      </c>
    </row>
    <row r="35" spans="1:14" ht="15" customHeight="1" x14ac:dyDescent="0.25">
      <c r="A35" s="97" t="s">
        <v>20</v>
      </c>
      <c r="B35" s="4" t="s">
        <v>3</v>
      </c>
      <c r="C35" s="12">
        <v>73.95</v>
      </c>
      <c r="D35" s="12">
        <v>77.819999999999993</v>
      </c>
      <c r="E35" s="12">
        <v>79.05</v>
      </c>
    </row>
    <row r="36" spans="1:14" x14ac:dyDescent="0.25">
      <c r="A36" s="97"/>
      <c r="B36" s="4" t="s">
        <v>4</v>
      </c>
      <c r="C36" s="12">
        <v>74.010000000000005</v>
      </c>
      <c r="D36" s="12">
        <v>68.099999999999994</v>
      </c>
      <c r="E36" s="12">
        <v>68.92</v>
      </c>
    </row>
    <row r="37" spans="1:14" x14ac:dyDescent="0.25">
      <c r="A37" s="97"/>
      <c r="B37" s="4" t="s">
        <v>5</v>
      </c>
      <c r="C37" s="12">
        <v>2.04</v>
      </c>
      <c r="D37" s="12">
        <v>26.35</v>
      </c>
      <c r="E37" s="12">
        <v>28.28</v>
      </c>
    </row>
    <row r="38" spans="1:14" x14ac:dyDescent="0.25">
      <c r="A38" s="97"/>
      <c r="B38" s="4" t="s">
        <v>9</v>
      </c>
      <c r="C38" s="12">
        <v>71</v>
      </c>
      <c r="D38" s="12">
        <v>0</v>
      </c>
      <c r="E38" s="12">
        <v>0</v>
      </c>
    </row>
    <row r="39" spans="1:14" ht="15.75" thickBot="1" x14ac:dyDescent="0.3">
      <c r="A39" s="98"/>
      <c r="B39" s="7" t="s">
        <v>10</v>
      </c>
      <c r="C39" s="15">
        <v>79</v>
      </c>
      <c r="D39" s="15">
        <v>82</v>
      </c>
      <c r="E39" s="15">
        <v>86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42370</v>
      </c>
      <c r="D43" s="9">
        <v>42401</v>
      </c>
      <c r="E43" s="9">
        <v>42430</v>
      </c>
      <c r="F43" s="9">
        <v>42461</v>
      </c>
      <c r="G43" s="9">
        <v>42491</v>
      </c>
      <c r="H43" s="9">
        <v>42522</v>
      </c>
      <c r="I43" s="9">
        <v>42552</v>
      </c>
      <c r="J43" s="9">
        <v>42583</v>
      </c>
      <c r="K43" s="9">
        <v>42614</v>
      </c>
      <c r="L43" s="9">
        <v>42644</v>
      </c>
      <c r="M43" s="9">
        <v>42675</v>
      </c>
      <c r="N43" s="9">
        <v>42705</v>
      </c>
    </row>
    <row r="44" spans="1:14" ht="15" customHeight="1" x14ac:dyDescent="0.25">
      <c r="A44" s="94" t="s">
        <v>11</v>
      </c>
      <c r="B44" s="4" t="s">
        <v>3</v>
      </c>
      <c r="C44" s="16">
        <v>127472.2</v>
      </c>
      <c r="D44" s="16">
        <v>91833.38</v>
      </c>
      <c r="E44" s="16">
        <v>97699.99</v>
      </c>
      <c r="F44" s="16">
        <v>116089.26</v>
      </c>
      <c r="G44" s="16">
        <v>97720.16</v>
      </c>
      <c r="H44" s="16">
        <v>101419.06</v>
      </c>
      <c r="I44" s="16">
        <v>110189.57</v>
      </c>
      <c r="J44" s="16">
        <v>100046.5</v>
      </c>
      <c r="K44" s="16">
        <v>99997</v>
      </c>
      <c r="L44" s="16">
        <v>110509.6</v>
      </c>
      <c r="M44" s="16">
        <v>103417.34</v>
      </c>
      <c r="N44" s="16">
        <v>125289.1</v>
      </c>
    </row>
    <row r="45" spans="1:14" x14ac:dyDescent="0.25">
      <c r="A45" s="95"/>
      <c r="B45" s="4" t="s">
        <v>4</v>
      </c>
      <c r="C45" s="16">
        <v>126292.71</v>
      </c>
      <c r="D45" s="16">
        <v>91579.17</v>
      </c>
      <c r="E45" s="16">
        <v>99348.79</v>
      </c>
      <c r="F45" s="16">
        <v>114896.27</v>
      </c>
      <c r="G45" s="16">
        <v>97039.12</v>
      </c>
      <c r="H45" s="16">
        <v>100942.5</v>
      </c>
      <c r="I45" s="16">
        <v>109366.45</v>
      </c>
      <c r="J45" s="16">
        <v>99987.29</v>
      </c>
      <c r="K45" s="16">
        <v>100924.06</v>
      </c>
      <c r="L45" s="16">
        <v>111535.1</v>
      </c>
      <c r="M45" s="16">
        <v>104194.1</v>
      </c>
      <c r="N45" s="16">
        <v>124795.56</v>
      </c>
    </row>
    <row r="46" spans="1:14" x14ac:dyDescent="0.25">
      <c r="A46" s="95"/>
      <c r="B46" s="4" t="s">
        <v>5</v>
      </c>
      <c r="C46" s="16">
        <v>8557.5300000000007</v>
      </c>
      <c r="D46" s="16">
        <v>6144.54</v>
      </c>
      <c r="E46" s="16">
        <v>7361.78</v>
      </c>
      <c r="F46" s="16">
        <v>5792.32</v>
      </c>
      <c r="G46" s="16">
        <v>5039.7700000000004</v>
      </c>
      <c r="H46" s="16">
        <v>4520.62</v>
      </c>
      <c r="I46" s="16">
        <v>5537.93</v>
      </c>
      <c r="J46" s="16">
        <v>4956.3999999999996</v>
      </c>
      <c r="K46" s="16">
        <v>5928.48</v>
      </c>
      <c r="L46" s="16">
        <v>5622.61</v>
      </c>
      <c r="M46" s="16">
        <v>6620.47</v>
      </c>
      <c r="N46" s="16">
        <v>6646.67</v>
      </c>
    </row>
    <row r="47" spans="1:14" ht="15" customHeight="1" x14ac:dyDescent="0.25">
      <c r="A47" s="95"/>
      <c r="B47" s="4" t="s">
        <v>9</v>
      </c>
      <c r="C47" s="16">
        <v>101000</v>
      </c>
      <c r="D47" s="16">
        <v>73998.03</v>
      </c>
      <c r="E47" s="16">
        <v>90734.82</v>
      </c>
      <c r="F47" s="16">
        <v>103519.1</v>
      </c>
      <c r="G47" s="16">
        <v>88592.1</v>
      </c>
      <c r="H47" s="16">
        <v>89562.7</v>
      </c>
      <c r="I47" s="16">
        <v>99868.81</v>
      </c>
      <c r="J47" s="16">
        <v>92184.68</v>
      </c>
      <c r="K47" s="16">
        <v>90133.74</v>
      </c>
      <c r="L47" s="16">
        <v>103007.45</v>
      </c>
      <c r="M47" s="16">
        <v>92232.42</v>
      </c>
      <c r="N47" s="16">
        <v>114960.64</v>
      </c>
    </row>
    <row r="48" spans="1:14" x14ac:dyDescent="0.25">
      <c r="A48" s="95"/>
      <c r="B48" s="4" t="s">
        <v>10</v>
      </c>
      <c r="C48" s="16">
        <v>143267.17000000001</v>
      </c>
      <c r="D48" s="16">
        <v>103000</v>
      </c>
      <c r="E48" s="16">
        <v>125000</v>
      </c>
      <c r="F48" s="16">
        <v>125155.67</v>
      </c>
      <c r="G48" s="16">
        <v>107000</v>
      </c>
      <c r="H48" s="16">
        <v>109059.47</v>
      </c>
      <c r="I48" s="16">
        <v>126206.07</v>
      </c>
      <c r="J48" s="16">
        <v>113208.97</v>
      </c>
      <c r="K48" s="16">
        <v>115490.39</v>
      </c>
      <c r="L48" s="16">
        <v>121928.53</v>
      </c>
      <c r="M48" s="16">
        <v>115612.98</v>
      </c>
      <c r="N48" s="16">
        <v>136089.07999999999</v>
      </c>
    </row>
    <row r="49" spans="1:14" ht="15" customHeight="1" x14ac:dyDescent="0.25">
      <c r="A49" s="86" t="s">
        <v>6</v>
      </c>
      <c r="B49" s="5" t="s">
        <v>3</v>
      </c>
      <c r="C49" s="17">
        <v>108533.47</v>
      </c>
      <c r="D49" s="17">
        <v>72740.53</v>
      </c>
      <c r="E49" s="17">
        <v>86486.99</v>
      </c>
      <c r="F49" s="17">
        <v>102771</v>
      </c>
      <c r="G49" s="17">
        <v>81523.740000000005</v>
      </c>
      <c r="H49" s="17">
        <v>86729.53</v>
      </c>
      <c r="I49" s="17">
        <v>94232.61</v>
      </c>
      <c r="J49" s="17">
        <v>85984.93</v>
      </c>
      <c r="K49" s="17">
        <v>87324.160000000003</v>
      </c>
      <c r="L49" s="17">
        <v>96429.34</v>
      </c>
      <c r="M49" s="17">
        <v>88108.46</v>
      </c>
      <c r="N49" s="17">
        <v>108351.36</v>
      </c>
    </row>
    <row r="50" spans="1:14" x14ac:dyDescent="0.25">
      <c r="A50" s="86"/>
      <c r="B50" s="5" t="s">
        <v>4</v>
      </c>
      <c r="C50" s="17">
        <v>106183.63</v>
      </c>
      <c r="D50" s="17">
        <v>74963.8</v>
      </c>
      <c r="E50" s="17">
        <v>87774.56</v>
      </c>
      <c r="F50" s="17">
        <v>99642</v>
      </c>
      <c r="G50" s="17">
        <v>80878.97</v>
      </c>
      <c r="H50" s="17">
        <v>87283.16</v>
      </c>
      <c r="I50" s="17">
        <v>94754.91</v>
      </c>
      <c r="J50" s="17">
        <v>85811.22</v>
      </c>
      <c r="K50" s="17">
        <v>88819.81</v>
      </c>
      <c r="L50" s="17">
        <v>96481.96</v>
      </c>
      <c r="M50" s="17">
        <v>88450.17</v>
      </c>
      <c r="N50" s="17">
        <v>107223.85</v>
      </c>
    </row>
    <row r="51" spans="1:14" x14ac:dyDescent="0.25">
      <c r="A51" s="86"/>
      <c r="B51" s="5" t="s">
        <v>5</v>
      </c>
      <c r="C51" s="17">
        <v>13051.08</v>
      </c>
      <c r="D51" s="17">
        <v>6597.47</v>
      </c>
      <c r="E51" s="17">
        <v>6363.86</v>
      </c>
      <c r="F51" s="17">
        <v>8239.17</v>
      </c>
      <c r="G51" s="17">
        <v>6250.2</v>
      </c>
      <c r="H51" s="17">
        <v>5139.2700000000004</v>
      </c>
      <c r="I51" s="17">
        <v>6303.37</v>
      </c>
      <c r="J51" s="17">
        <v>4753.01</v>
      </c>
      <c r="K51" s="17">
        <v>7134.54</v>
      </c>
      <c r="L51" s="17">
        <v>6508.75</v>
      </c>
      <c r="M51" s="17">
        <v>8908.9599999999991</v>
      </c>
      <c r="N51" s="17">
        <v>9341.08</v>
      </c>
    </row>
    <row r="52" spans="1:14" ht="15" customHeight="1" x14ac:dyDescent="0.25">
      <c r="A52" s="86"/>
      <c r="B52" s="5" t="s">
        <v>9</v>
      </c>
      <c r="C52" s="17">
        <v>72754</v>
      </c>
      <c r="D52" s="17">
        <v>66855.88</v>
      </c>
      <c r="E52" s="17">
        <v>79300.67</v>
      </c>
      <c r="F52" s="17">
        <v>82892.06</v>
      </c>
      <c r="G52" s="17">
        <v>65980</v>
      </c>
      <c r="H52" s="17">
        <v>76890</v>
      </c>
      <c r="I52" s="17">
        <v>84576.95</v>
      </c>
      <c r="J52" s="17">
        <v>77851.92</v>
      </c>
      <c r="K52" s="17">
        <v>75800</v>
      </c>
      <c r="L52" s="17">
        <v>84360</v>
      </c>
      <c r="M52" s="17">
        <v>76552.91</v>
      </c>
      <c r="N52" s="17">
        <v>94500</v>
      </c>
    </row>
    <row r="53" spans="1:14" x14ac:dyDescent="0.25">
      <c r="A53" s="86"/>
      <c r="B53" s="5" t="s">
        <v>10</v>
      </c>
      <c r="C53" s="17">
        <v>126777.7</v>
      </c>
      <c r="D53" s="17">
        <v>91535.89</v>
      </c>
      <c r="E53" s="17">
        <v>105000</v>
      </c>
      <c r="F53" s="17">
        <v>111847.9</v>
      </c>
      <c r="G53" s="17">
        <v>89911.55</v>
      </c>
      <c r="H53" s="17">
        <v>97768</v>
      </c>
      <c r="I53" s="17">
        <v>110200.3</v>
      </c>
      <c r="J53" s="17">
        <v>94283.199999999997</v>
      </c>
      <c r="K53" s="17">
        <v>103569.77</v>
      </c>
      <c r="L53" s="17">
        <v>110072.09</v>
      </c>
      <c r="M53" s="17">
        <v>112576.8</v>
      </c>
      <c r="N53" s="17">
        <v>119873.47</v>
      </c>
    </row>
    <row r="54" spans="1:14" ht="15" customHeight="1" x14ac:dyDescent="0.25">
      <c r="A54" s="95" t="s">
        <v>7</v>
      </c>
      <c r="B54" s="4" t="s">
        <v>3</v>
      </c>
      <c r="C54" s="16">
        <v>98491.71</v>
      </c>
      <c r="D54" s="16">
        <v>82391.3</v>
      </c>
      <c r="E54" s="16">
        <v>88272.87</v>
      </c>
      <c r="F54" s="16">
        <v>94817.18</v>
      </c>
      <c r="G54" s="16">
        <v>90759.08</v>
      </c>
      <c r="H54" s="16">
        <v>94481.55</v>
      </c>
      <c r="I54" s="16">
        <v>102536.36</v>
      </c>
      <c r="J54" s="16">
        <v>92880.75</v>
      </c>
      <c r="K54" s="16">
        <v>98301.6</v>
      </c>
      <c r="L54" s="16">
        <v>102604.36</v>
      </c>
      <c r="M54" s="16">
        <v>102990.93</v>
      </c>
      <c r="N54" s="16">
        <v>116702.67</v>
      </c>
    </row>
    <row r="55" spans="1:14" x14ac:dyDescent="0.25">
      <c r="A55" s="95"/>
      <c r="B55" s="4" t="s">
        <v>4</v>
      </c>
      <c r="C55" s="16">
        <v>98477.45</v>
      </c>
      <c r="D55" s="16">
        <v>83068.960000000006</v>
      </c>
      <c r="E55" s="16">
        <v>88408.74</v>
      </c>
      <c r="F55" s="16">
        <v>94878.720000000001</v>
      </c>
      <c r="G55" s="16">
        <v>91533.49</v>
      </c>
      <c r="H55" s="16">
        <v>95252.65</v>
      </c>
      <c r="I55" s="16">
        <v>103218.22</v>
      </c>
      <c r="J55" s="16">
        <v>93368.65</v>
      </c>
      <c r="K55" s="16">
        <v>100011.33</v>
      </c>
      <c r="L55" s="16">
        <v>104944.02</v>
      </c>
      <c r="M55" s="16">
        <v>102893.57</v>
      </c>
      <c r="N55" s="16">
        <v>117441.8</v>
      </c>
    </row>
    <row r="56" spans="1:14" x14ac:dyDescent="0.25">
      <c r="A56" s="95"/>
      <c r="B56" s="4" t="s">
        <v>5</v>
      </c>
      <c r="C56" s="16">
        <v>5873.72</v>
      </c>
      <c r="D56" s="16">
        <v>3544.63</v>
      </c>
      <c r="E56" s="16">
        <v>3337.31</v>
      </c>
      <c r="F56" s="16">
        <v>2667.89</v>
      </c>
      <c r="G56" s="16">
        <v>3094.2</v>
      </c>
      <c r="H56" s="16">
        <v>3484.16</v>
      </c>
      <c r="I56" s="16">
        <v>3777.3</v>
      </c>
      <c r="J56" s="16">
        <v>5952.42</v>
      </c>
      <c r="K56" s="16">
        <v>7676.51</v>
      </c>
      <c r="L56" s="16">
        <v>5663.37</v>
      </c>
      <c r="M56" s="16">
        <v>4083.5</v>
      </c>
      <c r="N56" s="16">
        <v>15369.06</v>
      </c>
    </row>
    <row r="57" spans="1:14" ht="15" customHeight="1" x14ac:dyDescent="0.25">
      <c r="A57" s="95"/>
      <c r="B57" s="4" t="s">
        <v>9</v>
      </c>
      <c r="C57" s="16">
        <v>84000</v>
      </c>
      <c r="D57" s="16">
        <v>78612.22</v>
      </c>
      <c r="E57" s="16">
        <v>82798.84</v>
      </c>
      <c r="F57" s="16">
        <v>90660.88</v>
      </c>
      <c r="G57" s="16">
        <v>86098.41</v>
      </c>
      <c r="H57" s="16">
        <v>89510.43</v>
      </c>
      <c r="I57" s="16">
        <v>97675.53</v>
      </c>
      <c r="J57" s="16">
        <v>83200</v>
      </c>
      <c r="K57" s="16">
        <v>88300.79</v>
      </c>
      <c r="L57" s="16">
        <v>97026.29</v>
      </c>
      <c r="M57" s="16">
        <v>92764.24</v>
      </c>
      <c r="N57" s="16">
        <v>94993.21</v>
      </c>
    </row>
    <row r="58" spans="1:14" x14ac:dyDescent="0.25">
      <c r="A58" s="95"/>
      <c r="B58" s="4" t="s">
        <v>10</v>
      </c>
      <c r="C58" s="16">
        <v>112521</v>
      </c>
      <c r="D58" s="16">
        <v>90375.8</v>
      </c>
      <c r="E58" s="16">
        <v>96000</v>
      </c>
      <c r="F58" s="16">
        <v>99822.61</v>
      </c>
      <c r="G58" s="16">
        <v>98082.57</v>
      </c>
      <c r="H58" s="16">
        <v>104012.84</v>
      </c>
      <c r="I58" s="16">
        <v>110374.2</v>
      </c>
      <c r="J58" s="16">
        <v>105678.76</v>
      </c>
      <c r="K58" s="16">
        <v>116414.73</v>
      </c>
      <c r="L58" s="16">
        <v>115594.03</v>
      </c>
      <c r="M58" s="16">
        <v>109556.95</v>
      </c>
      <c r="N58" s="16">
        <v>160480.1</v>
      </c>
    </row>
    <row r="59" spans="1:14" ht="15" customHeight="1" x14ac:dyDescent="0.25">
      <c r="A59" s="86" t="s">
        <v>8</v>
      </c>
      <c r="B59" s="5" t="s">
        <v>3</v>
      </c>
      <c r="C59" s="17">
        <v>9227.9599999999991</v>
      </c>
      <c r="D59" s="17">
        <v>-8955.01</v>
      </c>
      <c r="E59" s="17">
        <v>-1426.8</v>
      </c>
      <c r="F59" s="17">
        <v>8195.76</v>
      </c>
      <c r="G59" s="17">
        <v>-8684.7800000000007</v>
      </c>
      <c r="H59" s="17">
        <v>-8077.96</v>
      </c>
      <c r="I59" s="17">
        <v>-7586.47</v>
      </c>
      <c r="J59" s="17">
        <v>-6284.69</v>
      </c>
      <c r="K59" s="17">
        <v>-11296.56</v>
      </c>
      <c r="L59" s="17">
        <v>-9391.64</v>
      </c>
      <c r="M59" s="17">
        <v>-15317.17</v>
      </c>
      <c r="N59" s="17">
        <v>-6615.85</v>
      </c>
    </row>
    <row r="60" spans="1:14" x14ac:dyDescent="0.25">
      <c r="A60" s="86"/>
      <c r="B60" s="5" t="s">
        <v>4</v>
      </c>
      <c r="C60" s="17">
        <v>9042.7099999999991</v>
      </c>
      <c r="D60" s="17">
        <v>-8091.9</v>
      </c>
      <c r="E60" s="17">
        <v>-620.88</v>
      </c>
      <c r="F60" s="17">
        <v>4776.54</v>
      </c>
      <c r="G60" s="17">
        <v>-10641.26</v>
      </c>
      <c r="H60" s="17">
        <v>-7955.63</v>
      </c>
      <c r="I60" s="17">
        <v>-7806.35</v>
      </c>
      <c r="J60" s="17">
        <v>-7543.57</v>
      </c>
      <c r="K60" s="17">
        <v>-11177.66</v>
      </c>
      <c r="L60" s="17">
        <v>-8448.19</v>
      </c>
      <c r="M60" s="17">
        <v>-14426.46</v>
      </c>
      <c r="N60" s="17">
        <v>-7834.05</v>
      </c>
    </row>
    <row r="61" spans="1:14" x14ac:dyDescent="0.25">
      <c r="A61" s="86"/>
      <c r="B61" s="5" t="s">
        <v>5</v>
      </c>
      <c r="C61" s="17">
        <v>8543.4500000000007</v>
      </c>
      <c r="D61" s="17">
        <v>5434.37</v>
      </c>
      <c r="E61" s="17">
        <v>5188.3500000000004</v>
      </c>
      <c r="F61" s="17">
        <v>7869.12</v>
      </c>
      <c r="G61" s="17">
        <v>5662.95</v>
      </c>
      <c r="H61" s="17">
        <v>4406.05</v>
      </c>
      <c r="I61" s="17">
        <v>3390.84</v>
      </c>
      <c r="J61" s="17">
        <v>5623.49</v>
      </c>
      <c r="K61" s="17">
        <v>9361</v>
      </c>
      <c r="L61" s="17">
        <v>7030.1</v>
      </c>
      <c r="M61" s="17">
        <v>8662.31</v>
      </c>
      <c r="N61" s="17">
        <v>8004.98</v>
      </c>
    </row>
    <row r="62" spans="1:14" x14ac:dyDescent="0.25">
      <c r="A62" s="86"/>
      <c r="B62" s="5" t="s">
        <v>9</v>
      </c>
      <c r="C62" s="17">
        <v>-8317.9599999999991</v>
      </c>
      <c r="D62" s="17">
        <v>-16865.71</v>
      </c>
      <c r="E62" s="17">
        <v>-9657.1</v>
      </c>
      <c r="F62" s="17">
        <v>-16354.64</v>
      </c>
      <c r="G62" s="17">
        <v>-22720</v>
      </c>
      <c r="H62" s="17">
        <v>-16570</v>
      </c>
      <c r="I62" s="17">
        <v>-13200</v>
      </c>
      <c r="J62" s="17">
        <v>-20073</v>
      </c>
      <c r="K62" s="17">
        <v>-28923.69</v>
      </c>
      <c r="L62" s="17">
        <v>-21584.61</v>
      </c>
      <c r="M62" s="17">
        <v>-27776.5</v>
      </c>
      <c r="N62" s="17">
        <v>-29556.1</v>
      </c>
    </row>
    <row r="63" spans="1:14" ht="15.75" thickBot="1" x14ac:dyDescent="0.3">
      <c r="A63" s="87"/>
      <c r="B63" s="6" t="s">
        <v>10</v>
      </c>
      <c r="C63" s="18">
        <v>21287.08</v>
      </c>
      <c r="D63" s="18">
        <v>2145.0500000000002</v>
      </c>
      <c r="E63" s="18">
        <v>13095.25</v>
      </c>
      <c r="F63" s="18">
        <v>16887.599999999999</v>
      </c>
      <c r="G63" s="18">
        <v>-624.91</v>
      </c>
      <c r="H63" s="18">
        <v>1300.1300000000001</v>
      </c>
      <c r="I63" s="18">
        <v>210.1</v>
      </c>
      <c r="J63" s="18">
        <v>2458.65</v>
      </c>
      <c r="K63" s="18">
        <v>6657.87</v>
      </c>
      <c r="L63" s="18">
        <v>7994.83</v>
      </c>
      <c r="M63" s="18">
        <v>10733.68</v>
      </c>
      <c r="N63" s="18">
        <v>3456</v>
      </c>
    </row>
  </sheetData>
  <customSheetViews>
    <customSheetView guid="{9AF725CD-40AE-4355-A75E-AFD319006142}" showGridLines="0" topLeftCell="A37">
      <selection activeCell="F13" sqref="F13:F39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13:E1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  <mergeCell ref="A42:N42"/>
    <mergeCell ref="A43:B4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44287</v>
      </c>
      <c r="C10" s="3"/>
    </row>
    <row r="11" spans="1:6" ht="15.75" x14ac:dyDescent="0.25">
      <c r="A11" s="1" t="s">
        <v>0</v>
      </c>
      <c r="B11" s="2">
        <v>44287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1631835</v>
      </c>
      <c r="D15" s="11">
        <v>1740909.38</v>
      </c>
      <c r="E15" s="11">
        <v>1863533.08</v>
      </c>
      <c r="F15" s="11">
        <v>1975157.6</v>
      </c>
    </row>
    <row r="16" spans="1:6" x14ac:dyDescent="0.25">
      <c r="A16" s="95"/>
      <c r="B16" s="12" t="s">
        <v>4</v>
      </c>
      <c r="C16" s="13">
        <v>1620928.72787234</v>
      </c>
      <c r="D16" s="13">
        <v>1743138.7179069771</v>
      </c>
      <c r="E16" s="13">
        <v>1856935.585</v>
      </c>
      <c r="F16" s="13">
        <v>1966283.6289189181</v>
      </c>
    </row>
    <row r="17" spans="1:6" x14ac:dyDescent="0.25">
      <c r="A17" s="95"/>
      <c r="B17" s="12" t="s">
        <v>5</v>
      </c>
      <c r="C17" s="13">
        <v>52184.86385121911</v>
      </c>
      <c r="D17" s="13">
        <v>52823.481621684521</v>
      </c>
      <c r="E17" s="13">
        <v>56352.665048487943</v>
      </c>
      <c r="F17" s="13">
        <v>62915.381622640118</v>
      </c>
    </row>
    <row r="18" spans="1:6" x14ac:dyDescent="0.25">
      <c r="A18" s="95"/>
      <c r="B18" s="12" t="s">
        <v>9</v>
      </c>
      <c r="C18" s="13">
        <v>1440000</v>
      </c>
      <c r="D18" s="13">
        <v>1656000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1716451.8</v>
      </c>
      <c r="D19" s="13">
        <v>1900000</v>
      </c>
      <c r="E19" s="13">
        <v>2002166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1342167.625</v>
      </c>
      <c r="D20" s="14">
        <v>1437506.5</v>
      </c>
      <c r="E20" s="14">
        <v>1537751</v>
      </c>
      <c r="F20" s="14">
        <v>1637393</v>
      </c>
    </row>
    <row r="21" spans="1:6" x14ac:dyDescent="0.25">
      <c r="A21" s="86"/>
      <c r="B21" s="5" t="s">
        <v>4</v>
      </c>
      <c r="C21" s="14">
        <v>1334913.4235416669</v>
      </c>
      <c r="D21" s="14">
        <v>1440633.117954545</v>
      </c>
      <c r="E21" s="14">
        <v>1539636.3732499999</v>
      </c>
      <c r="F21" s="14">
        <v>1641753.774102564</v>
      </c>
    </row>
    <row r="22" spans="1:6" x14ac:dyDescent="0.25">
      <c r="A22" s="86"/>
      <c r="B22" s="5" t="s">
        <v>5</v>
      </c>
      <c r="C22" s="14">
        <v>46342.046929352713</v>
      </c>
      <c r="D22" s="14">
        <v>47332.406356894819</v>
      </c>
      <c r="E22" s="14">
        <v>58580.451401108199</v>
      </c>
      <c r="F22" s="14">
        <v>84103.958088055428</v>
      </c>
    </row>
    <row r="23" spans="1:6" x14ac:dyDescent="0.25">
      <c r="A23" s="86"/>
      <c r="B23" s="5" t="s">
        <v>9</v>
      </c>
      <c r="C23" s="14">
        <v>1185936</v>
      </c>
      <c r="D23" s="14">
        <v>1343839</v>
      </c>
      <c r="E23" s="14">
        <v>1432671</v>
      </c>
      <c r="F23" s="14">
        <v>1500086</v>
      </c>
    </row>
    <row r="24" spans="1:6" x14ac:dyDescent="0.25">
      <c r="A24" s="86"/>
      <c r="B24" s="5" t="s">
        <v>10</v>
      </c>
      <c r="C24" s="14">
        <v>1413366.7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1598505</v>
      </c>
      <c r="D25" s="12">
        <v>1602642.9</v>
      </c>
      <c r="E25" s="12">
        <v>1663779.69</v>
      </c>
      <c r="F25" s="12">
        <v>1726046.11</v>
      </c>
    </row>
    <row r="26" spans="1:6" x14ac:dyDescent="0.25">
      <c r="A26" s="95"/>
      <c r="B26" s="4" t="s">
        <v>4</v>
      </c>
      <c r="C26" s="12">
        <v>1588272.5816666661</v>
      </c>
      <c r="D26" s="12">
        <v>1605744.1438636361</v>
      </c>
      <c r="E26" s="12">
        <v>1667113.7207317071</v>
      </c>
      <c r="F26" s="12">
        <v>1727795.91</v>
      </c>
    </row>
    <row r="27" spans="1:6" x14ac:dyDescent="0.25">
      <c r="A27" s="95"/>
      <c r="B27" s="4" t="s">
        <v>5</v>
      </c>
      <c r="C27" s="12">
        <v>49549.059677100457</v>
      </c>
      <c r="D27" s="12">
        <v>58570.836787870387</v>
      </c>
      <c r="E27" s="12">
        <v>82850.215767048561</v>
      </c>
      <c r="F27" s="12">
        <v>98804.319343865733</v>
      </c>
    </row>
    <row r="28" spans="1:6" x14ac:dyDescent="0.25">
      <c r="A28" s="95"/>
      <c r="B28" s="4" t="s">
        <v>9</v>
      </c>
      <c r="C28" s="12">
        <v>1453148</v>
      </c>
      <c r="D28" s="12">
        <v>1438168</v>
      </c>
      <c r="E28" s="12">
        <v>1488704</v>
      </c>
      <c r="F28" s="12">
        <v>1537087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1900000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-251231</v>
      </c>
      <c r="D30" s="14">
        <v>-163650</v>
      </c>
      <c r="E30" s="14">
        <v>-127530</v>
      </c>
      <c r="F30" s="14">
        <v>-86854.5</v>
      </c>
    </row>
    <row r="31" spans="1:6" x14ac:dyDescent="0.25">
      <c r="A31" s="96"/>
      <c r="B31" s="5" t="s">
        <v>4</v>
      </c>
      <c r="C31" s="14">
        <v>-256257.52367346929</v>
      </c>
      <c r="D31" s="14">
        <v>-168371.9534782609</v>
      </c>
      <c r="E31" s="14">
        <v>-125823.5607142857</v>
      </c>
      <c r="F31" s="14">
        <v>-89091.348780487795</v>
      </c>
    </row>
    <row r="32" spans="1:6" x14ac:dyDescent="0.25">
      <c r="A32" s="96"/>
      <c r="B32" s="5" t="s">
        <v>5</v>
      </c>
      <c r="C32" s="14">
        <v>39241.296544133082</v>
      </c>
      <c r="D32" s="14">
        <v>46942.199985669293</v>
      </c>
      <c r="E32" s="14">
        <v>63323.004552595907</v>
      </c>
      <c r="F32" s="14">
        <v>77105.746128353159</v>
      </c>
    </row>
    <row r="33" spans="1:14" ht="15" customHeight="1" x14ac:dyDescent="0.25">
      <c r="A33" s="96"/>
      <c r="B33" s="5" t="s">
        <v>9</v>
      </c>
      <c r="C33" s="14">
        <v>-361226</v>
      </c>
      <c r="D33" s="14">
        <v>-286104</v>
      </c>
      <c r="E33" s="14">
        <v>-268090.7</v>
      </c>
      <c r="F33" s="14">
        <v>-312303</v>
      </c>
    </row>
    <row r="34" spans="1:14" x14ac:dyDescent="0.25">
      <c r="A34" s="96"/>
      <c r="B34" s="5" t="s">
        <v>10</v>
      </c>
      <c r="C34" s="14">
        <v>-172000</v>
      </c>
      <c r="D34" s="14">
        <v>-94329</v>
      </c>
      <c r="E34" s="14">
        <v>9017.5</v>
      </c>
      <c r="F34" s="14">
        <v>66438.100000000006</v>
      </c>
    </row>
    <row r="35" spans="1:14" x14ac:dyDescent="0.25">
      <c r="A35" s="95" t="s">
        <v>33</v>
      </c>
      <c r="B35" s="4" t="s">
        <v>3</v>
      </c>
      <c r="C35" s="12">
        <v>89.58</v>
      </c>
      <c r="D35" s="12">
        <v>91</v>
      </c>
      <c r="E35" s="12">
        <v>92.49</v>
      </c>
      <c r="F35" s="12">
        <v>93.2</v>
      </c>
    </row>
    <row r="36" spans="1:14" x14ac:dyDescent="0.25">
      <c r="A36" s="95"/>
      <c r="B36" s="4" t="s">
        <v>4</v>
      </c>
      <c r="C36" s="12">
        <v>89.656382978723414</v>
      </c>
      <c r="D36" s="12">
        <v>91.136590909090913</v>
      </c>
      <c r="E36" s="12">
        <v>92.303589743589711</v>
      </c>
      <c r="F36" s="12">
        <v>93.17871794871796</v>
      </c>
    </row>
    <row r="37" spans="1:14" x14ac:dyDescent="0.25">
      <c r="A37" s="95"/>
      <c r="B37" s="4" t="s">
        <v>5</v>
      </c>
      <c r="C37" s="12">
        <v>2.4135842240660512</v>
      </c>
      <c r="D37" s="12">
        <v>2.858878413336428</v>
      </c>
      <c r="E37" s="12">
        <v>3.3802152587788719</v>
      </c>
      <c r="F37" s="12">
        <v>3.7409203620493829</v>
      </c>
    </row>
    <row r="38" spans="1:14" x14ac:dyDescent="0.25">
      <c r="A38" s="95"/>
      <c r="B38" s="4" t="s">
        <v>9</v>
      </c>
      <c r="C38" s="12">
        <v>83.9</v>
      </c>
      <c r="D38" s="12">
        <v>86.5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96.7</v>
      </c>
      <c r="D39" s="12">
        <v>98</v>
      </c>
      <c r="E39" s="12">
        <v>99.5</v>
      </c>
      <c r="F39" s="12">
        <v>99.8</v>
      </c>
    </row>
    <row r="40" spans="1:14" ht="15" customHeight="1" x14ac:dyDescent="0.25">
      <c r="A40" s="96" t="s">
        <v>32</v>
      </c>
      <c r="B40" s="5" t="s">
        <v>3</v>
      </c>
      <c r="C40" s="14">
        <v>-563644.19500000007</v>
      </c>
      <c r="D40" s="14">
        <v>-531787.5</v>
      </c>
      <c r="E40" s="14">
        <v>-518784</v>
      </c>
      <c r="F40" s="14">
        <v>-483743</v>
      </c>
    </row>
    <row r="41" spans="1:14" x14ac:dyDescent="0.25">
      <c r="A41" s="96"/>
      <c r="B41" s="5" t="s">
        <v>4</v>
      </c>
      <c r="C41" s="14">
        <v>-539101.49124999996</v>
      </c>
      <c r="D41" s="14">
        <v>-504738.17064516118</v>
      </c>
      <c r="E41" s="14">
        <v>-485914.76571428578</v>
      </c>
      <c r="F41" s="14">
        <v>-481592.6232142857</v>
      </c>
    </row>
    <row r="42" spans="1:14" x14ac:dyDescent="0.25">
      <c r="A42" s="96"/>
      <c r="B42" s="5" t="s">
        <v>5</v>
      </c>
      <c r="C42" s="14">
        <v>120084.08410614351</v>
      </c>
      <c r="D42" s="14">
        <v>152855.70195167809</v>
      </c>
      <c r="E42" s="14">
        <v>161145.45656297449</v>
      </c>
      <c r="F42" s="14">
        <v>179051.23320061079</v>
      </c>
    </row>
    <row r="43" spans="1:14" x14ac:dyDescent="0.25">
      <c r="A43" s="96"/>
      <c r="B43" s="5" t="s">
        <v>9</v>
      </c>
      <c r="C43" s="14">
        <v>-700000</v>
      </c>
      <c r="D43" s="14">
        <v>-723670.17</v>
      </c>
      <c r="E43" s="14">
        <v>-732676.34</v>
      </c>
      <c r="F43" s="14">
        <v>-739592.02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-100000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44287</v>
      </c>
      <c r="D48" s="9">
        <v>44317</v>
      </c>
      <c r="E48" s="9">
        <v>44348</v>
      </c>
      <c r="F48" s="9">
        <v>44378</v>
      </c>
      <c r="G48" s="9">
        <v>44409</v>
      </c>
      <c r="H48" s="9">
        <v>44440</v>
      </c>
      <c r="I48" s="9">
        <v>44470</v>
      </c>
      <c r="J48" s="9">
        <v>44501</v>
      </c>
      <c r="K48" s="9">
        <v>44531</v>
      </c>
      <c r="L48" s="9">
        <v>44562</v>
      </c>
      <c r="M48" s="9">
        <v>44593</v>
      </c>
      <c r="N48" s="9">
        <v>44621</v>
      </c>
    </row>
    <row r="49" spans="1:14" ht="15" customHeight="1" x14ac:dyDescent="0.25">
      <c r="A49" s="94" t="s">
        <v>11</v>
      </c>
      <c r="B49" s="4" t="s">
        <v>3</v>
      </c>
      <c r="C49" s="16">
        <v>135633</v>
      </c>
      <c r="D49" s="16">
        <v>117970</v>
      </c>
      <c r="E49" s="16">
        <v>119752.61500000001</v>
      </c>
      <c r="F49" s="16">
        <v>135759.39000000001</v>
      </c>
      <c r="G49" s="16">
        <v>124093.58500000001</v>
      </c>
      <c r="H49" s="16">
        <v>125905.71</v>
      </c>
      <c r="I49" s="16">
        <v>147192.95999999999</v>
      </c>
      <c r="J49" s="16">
        <v>133944.26500000001</v>
      </c>
      <c r="K49" s="16">
        <v>162940.9</v>
      </c>
      <c r="L49" s="16">
        <v>180000</v>
      </c>
      <c r="M49" s="16">
        <v>129386.14</v>
      </c>
      <c r="N49" s="16">
        <v>126073.9</v>
      </c>
    </row>
    <row r="50" spans="1:14" x14ac:dyDescent="0.25">
      <c r="A50" s="95"/>
      <c r="B50" s="4" t="s">
        <v>4</v>
      </c>
      <c r="C50" s="16">
        <v>136043.36325581389</v>
      </c>
      <c r="D50" s="16">
        <v>116228.9972093023</v>
      </c>
      <c r="E50" s="16">
        <v>118302.735952381</v>
      </c>
      <c r="F50" s="16">
        <v>134761.4607142857</v>
      </c>
      <c r="G50" s="16">
        <v>126388.52785714289</v>
      </c>
      <c r="H50" s="16">
        <v>125928.2509523809</v>
      </c>
      <c r="I50" s="16">
        <v>147029.08595238099</v>
      </c>
      <c r="J50" s="16">
        <v>135252.45404761899</v>
      </c>
      <c r="K50" s="16">
        <v>160869.4095121951</v>
      </c>
      <c r="L50" s="16">
        <v>177227.89787878789</v>
      </c>
      <c r="M50" s="16">
        <v>130070.11812499999</v>
      </c>
      <c r="N50" s="16">
        <v>125989.6425806452</v>
      </c>
    </row>
    <row r="51" spans="1:14" x14ac:dyDescent="0.25">
      <c r="A51" s="95"/>
      <c r="B51" s="4" t="s">
        <v>5</v>
      </c>
      <c r="C51" s="16">
        <v>11234.826984394111</v>
      </c>
      <c r="D51" s="16">
        <v>9715.8420663680172</v>
      </c>
      <c r="E51" s="16">
        <v>10197.079609614941</v>
      </c>
      <c r="F51" s="16">
        <v>9661.5995074386337</v>
      </c>
      <c r="G51" s="16">
        <v>7517.7071252481983</v>
      </c>
      <c r="H51" s="16">
        <v>5417.0251661787297</v>
      </c>
      <c r="I51" s="16">
        <v>10392.15930293159</v>
      </c>
      <c r="J51" s="16">
        <v>10586.49096449535</v>
      </c>
      <c r="K51" s="16">
        <v>11606.05032282472</v>
      </c>
      <c r="L51" s="16">
        <v>17846.1572772076</v>
      </c>
      <c r="M51" s="16">
        <v>11810.68290498997</v>
      </c>
      <c r="N51" s="16">
        <v>8982.3899531245643</v>
      </c>
    </row>
    <row r="52" spans="1:14" ht="15" customHeight="1" x14ac:dyDescent="0.25">
      <c r="A52" s="95"/>
      <c r="B52" s="4" t="s">
        <v>9</v>
      </c>
      <c r="C52" s="16">
        <v>108609</v>
      </c>
      <c r="D52" s="16">
        <v>91952.18</v>
      </c>
      <c r="E52" s="16">
        <v>92615</v>
      </c>
      <c r="F52" s="16">
        <v>119024</v>
      </c>
      <c r="G52" s="16">
        <v>109601.02</v>
      </c>
      <c r="H52" s="16">
        <v>109371.3</v>
      </c>
      <c r="I52" s="16">
        <v>122365</v>
      </c>
      <c r="J52" s="16">
        <v>100000</v>
      </c>
      <c r="K52" s="16">
        <v>123828</v>
      </c>
      <c r="L52" s="16">
        <v>123828</v>
      </c>
      <c r="M52" s="16">
        <v>100000</v>
      </c>
      <c r="N52" s="16">
        <v>100000</v>
      </c>
    </row>
    <row r="53" spans="1:14" x14ac:dyDescent="0.25">
      <c r="A53" s="95"/>
      <c r="B53" s="4" t="s">
        <v>10</v>
      </c>
      <c r="C53" s="16">
        <v>159484.76999999999</v>
      </c>
      <c r="D53" s="16">
        <v>139039</v>
      </c>
      <c r="E53" s="16">
        <v>139039</v>
      </c>
      <c r="F53" s="16">
        <v>156000</v>
      </c>
      <c r="G53" s="16">
        <v>143801.22</v>
      </c>
      <c r="H53" s="16">
        <v>139649</v>
      </c>
      <c r="I53" s="16">
        <v>175855.1</v>
      </c>
      <c r="J53" s="16">
        <v>156082.70000000001</v>
      </c>
      <c r="K53" s="16">
        <v>194516.5</v>
      </c>
      <c r="L53" s="16">
        <v>198742.1</v>
      </c>
      <c r="M53" s="16">
        <v>167213.24</v>
      </c>
      <c r="N53" s="16">
        <v>140981.6</v>
      </c>
    </row>
    <row r="54" spans="1:14" ht="15" customHeight="1" x14ac:dyDescent="0.25">
      <c r="A54" s="86" t="s">
        <v>6</v>
      </c>
      <c r="B54" s="5" t="s">
        <v>3</v>
      </c>
      <c r="C54" s="17">
        <v>116722</v>
      </c>
      <c r="D54" s="17">
        <v>89758.55</v>
      </c>
      <c r="E54" s="17">
        <v>96203.5</v>
      </c>
      <c r="F54" s="17">
        <v>110566.7</v>
      </c>
      <c r="G54" s="17">
        <v>101051</v>
      </c>
      <c r="H54" s="17">
        <v>108518.93</v>
      </c>
      <c r="I54" s="17">
        <v>124980.5</v>
      </c>
      <c r="J54" s="17">
        <v>107516.33</v>
      </c>
      <c r="K54" s="17">
        <v>134514.29999999999</v>
      </c>
      <c r="L54" s="17">
        <v>155758</v>
      </c>
      <c r="M54" s="17">
        <v>97011.4</v>
      </c>
      <c r="N54" s="17">
        <v>105581.69</v>
      </c>
    </row>
    <row r="55" spans="1:14" x14ac:dyDescent="0.25">
      <c r="A55" s="86"/>
      <c r="B55" s="5" t="s">
        <v>4</v>
      </c>
      <c r="C55" s="17">
        <v>115471.5858139535</v>
      </c>
      <c r="D55" s="17">
        <v>88514.846904761915</v>
      </c>
      <c r="E55" s="17">
        <v>94341.815952380974</v>
      </c>
      <c r="F55" s="17">
        <v>110024.03348837209</v>
      </c>
      <c r="G55" s="17">
        <v>103395.3109302325</v>
      </c>
      <c r="H55" s="17">
        <v>109322.22116279069</v>
      </c>
      <c r="I55" s="17">
        <v>124680.87860465109</v>
      </c>
      <c r="J55" s="17">
        <v>109847.52279069769</v>
      </c>
      <c r="K55" s="17">
        <v>135150.83880952379</v>
      </c>
      <c r="L55" s="17">
        <v>156266.21281249999</v>
      </c>
      <c r="M55" s="17">
        <v>98642.753750000003</v>
      </c>
      <c r="N55" s="17">
        <v>106967.4048387097</v>
      </c>
    </row>
    <row r="56" spans="1:14" x14ac:dyDescent="0.25">
      <c r="A56" s="86"/>
      <c r="B56" s="5" t="s">
        <v>5</v>
      </c>
      <c r="C56" s="17">
        <v>10722.123626890339</v>
      </c>
      <c r="D56" s="17">
        <v>9257.3000064654298</v>
      </c>
      <c r="E56" s="17">
        <v>8774.9232078243822</v>
      </c>
      <c r="F56" s="17">
        <v>8016.8060201099352</v>
      </c>
      <c r="G56" s="17">
        <v>8118.3221296315814</v>
      </c>
      <c r="H56" s="17">
        <v>7399.5847619499509</v>
      </c>
      <c r="I56" s="17">
        <v>12270.838226801819</v>
      </c>
      <c r="J56" s="17">
        <v>8672.0001504734228</v>
      </c>
      <c r="K56" s="17">
        <v>11414.488934275751</v>
      </c>
      <c r="L56" s="17">
        <v>9659.0256913241283</v>
      </c>
      <c r="M56" s="17">
        <v>13845.65367116169</v>
      </c>
      <c r="N56" s="17">
        <v>9523.1108222054136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63845.599999999999</v>
      </c>
      <c r="E57" s="17">
        <v>74126.31</v>
      </c>
      <c r="F57" s="17">
        <v>93584</v>
      </c>
      <c r="G57" s="17">
        <v>91023.4</v>
      </c>
      <c r="H57" s="17">
        <v>87497.1</v>
      </c>
      <c r="I57" s="17">
        <v>90000</v>
      </c>
      <c r="J57" s="17">
        <v>90000</v>
      </c>
      <c r="K57" s="17">
        <v>98828</v>
      </c>
      <c r="L57" s="17">
        <v>139039</v>
      </c>
      <c r="M57" s="17">
        <v>83183</v>
      </c>
      <c r="N57" s="17">
        <v>89084</v>
      </c>
    </row>
    <row r="58" spans="1:14" x14ac:dyDescent="0.25">
      <c r="A58" s="86"/>
      <c r="B58" s="5" t="s">
        <v>10</v>
      </c>
      <c r="C58" s="17">
        <v>135780.20000000001</v>
      </c>
      <c r="D58" s="17">
        <v>102743</v>
      </c>
      <c r="E58" s="17">
        <v>110000</v>
      </c>
      <c r="F58" s="17">
        <v>128191</v>
      </c>
      <c r="G58" s="17">
        <v>124700</v>
      </c>
      <c r="H58" s="17">
        <v>124700</v>
      </c>
      <c r="I58" s="17">
        <v>156809</v>
      </c>
      <c r="J58" s="17">
        <v>129719.3</v>
      </c>
      <c r="K58" s="17">
        <v>163297</v>
      </c>
      <c r="L58" s="17">
        <v>172266.8</v>
      </c>
      <c r="M58" s="17">
        <v>153583.79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136857.17499999999</v>
      </c>
      <c r="D59" s="16">
        <v>134596.82500000001</v>
      </c>
      <c r="E59" s="16">
        <v>151921</v>
      </c>
      <c r="F59" s="16">
        <v>134255</v>
      </c>
      <c r="G59" s="16">
        <v>123062.5</v>
      </c>
      <c r="H59" s="16">
        <v>128848</v>
      </c>
      <c r="I59" s="16">
        <v>119933.03</v>
      </c>
      <c r="J59" s="16">
        <v>124606</v>
      </c>
      <c r="K59" s="16">
        <v>161072</v>
      </c>
      <c r="L59" s="16">
        <v>120000</v>
      </c>
      <c r="M59" s="16">
        <v>120630.63</v>
      </c>
      <c r="N59" s="16">
        <v>127805.46</v>
      </c>
    </row>
    <row r="60" spans="1:14" x14ac:dyDescent="0.25">
      <c r="A60" s="95"/>
      <c r="B60" s="4" t="s">
        <v>4</v>
      </c>
      <c r="C60" s="16">
        <v>136057.37840909089</v>
      </c>
      <c r="D60" s="16">
        <v>136741.52477272731</v>
      </c>
      <c r="E60" s="16">
        <v>148700.97714285721</v>
      </c>
      <c r="F60" s="16">
        <v>133612.1213953488</v>
      </c>
      <c r="G60" s="16">
        <v>124589.6690243902</v>
      </c>
      <c r="H60" s="16">
        <v>131526.62</v>
      </c>
      <c r="I60" s="16">
        <v>119816.6653488372</v>
      </c>
      <c r="J60" s="16">
        <v>126505.891627907</v>
      </c>
      <c r="K60" s="16">
        <v>162953.40651162789</v>
      </c>
      <c r="L60" s="16">
        <v>120359.0542424242</v>
      </c>
      <c r="M60" s="16">
        <v>121058.9184375</v>
      </c>
      <c r="N60" s="16">
        <v>127942.2103125</v>
      </c>
    </row>
    <row r="61" spans="1:14" x14ac:dyDescent="0.25">
      <c r="A61" s="95"/>
      <c r="B61" s="4" t="s">
        <v>5</v>
      </c>
      <c r="C61" s="16">
        <v>12848.85541194088</v>
      </c>
      <c r="D61" s="16">
        <v>17145.850741904382</v>
      </c>
      <c r="E61" s="16">
        <v>21001.853606610981</v>
      </c>
      <c r="F61" s="16">
        <v>10917.99470884531</v>
      </c>
      <c r="G61" s="16">
        <v>10643.12271152123</v>
      </c>
      <c r="H61" s="16">
        <v>15498.095456779291</v>
      </c>
      <c r="I61" s="16">
        <v>7556.5220167867328</v>
      </c>
      <c r="J61" s="16">
        <v>9199.3328141051115</v>
      </c>
      <c r="K61" s="16">
        <v>25745.415393746171</v>
      </c>
      <c r="L61" s="16">
        <v>11075.862271247221</v>
      </c>
      <c r="M61" s="16">
        <v>10439.71861053059</v>
      </c>
      <c r="N61" s="16">
        <v>11440.335248159779</v>
      </c>
    </row>
    <row r="62" spans="1:14" ht="15" customHeight="1" x14ac:dyDescent="0.25">
      <c r="A62" s="95"/>
      <c r="B62" s="4" t="s">
        <v>9</v>
      </c>
      <c r="C62" s="16">
        <v>97948</v>
      </c>
      <c r="D62" s="16">
        <v>100000</v>
      </c>
      <c r="E62" s="16">
        <v>115548.65</v>
      </c>
      <c r="F62" s="16">
        <v>101039</v>
      </c>
      <c r="G62" s="16">
        <v>108297.9</v>
      </c>
      <c r="H62" s="16">
        <v>106623.4</v>
      </c>
      <c r="I62" s="16">
        <v>100000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164705.1</v>
      </c>
      <c r="D63" s="16">
        <v>177954</v>
      </c>
      <c r="E63" s="16">
        <v>183608</v>
      </c>
      <c r="F63" s="16">
        <v>159000</v>
      </c>
      <c r="G63" s="16">
        <v>168944</v>
      </c>
      <c r="H63" s="16">
        <v>170860</v>
      </c>
      <c r="I63" s="16">
        <v>141000</v>
      </c>
      <c r="J63" s="16">
        <v>152829</v>
      </c>
      <c r="K63" s="16">
        <v>229307.9</v>
      </c>
      <c r="L63" s="16">
        <v>162000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-19975</v>
      </c>
      <c r="D64" s="17">
        <v>-44841.32</v>
      </c>
      <c r="E64" s="17">
        <v>-52614.080000000002</v>
      </c>
      <c r="F64" s="17">
        <v>-23826.3</v>
      </c>
      <c r="G64" s="17">
        <v>-21764.255000000001</v>
      </c>
      <c r="H64" s="17">
        <v>-24293.62</v>
      </c>
      <c r="I64" s="17">
        <v>4128</v>
      </c>
      <c r="J64" s="17">
        <v>-18182</v>
      </c>
      <c r="K64" s="17">
        <v>-25000</v>
      </c>
      <c r="L64" s="17">
        <v>33882</v>
      </c>
      <c r="M64" s="17">
        <v>-21439.5</v>
      </c>
      <c r="N64" s="17">
        <v>-19850.12</v>
      </c>
    </row>
    <row r="65" spans="1:14" x14ac:dyDescent="0.25">
      <c r="A65" s="86"/>
      <c r="B65" s="5" t="s">
        <v>4</v>
      </c>
      <c r="C65" s="17">
        <v>-20958.1923255814</v>
      </c>
      <c r="D65" s="17">
        <v>-46199.465348837213</v>
      </c>
      <c r="E65" s="17">
        <v>-52266.188333333339</v>
      </c>
      <c r="F65" s="17">
        <v>-23140.575813953481</v>
      </c>
      <c r="G65" s="17">
        <v>-21806.20976190476</v>
      </c>
      <c r="H65" s="17">
        <v>-22168.196046511632</v>
      </c>
      <c r="I65" s="17">
        <v>3671.3374418604649</v>
      </c>
      <c r="J65" s="17">
        <v>-16165.956976744181</v>
      </c>
      <c r="K65" s="17">
        <v>-29147.04488372093</v>
      </c>
      <c r="L65" s="17">
        <v>28242.71470588235</v>
      </c>
      <c r="M65" s="17">
        <v>-22564.336562500001</v>
      </c>
      <c r="N65" s="17">
        <v>-18424.289687500001</v>
      </c>
    </row>
    <row r="66" spans="1:14" x14ac:dyDescent="0.25">
      <c r="A66" s="86"/>
      <c r="B66" s="5" t="s">
        <v>5</v>
      </c>
      <c r="C66" s="17">
        <v>12840.04804322877</v>
      </c>
      <c r="D66" s="17">
        <v>19048.12774680373</v>
      </c>
      <c r="E66" s="17">
        <v>24963.081761833611</v>
      </c>
      <c r="F66" s="17">
        <v>9697.5720146280091</v>
      </c>
      <c r="G66" s="17">
        <v>12659.385188989911</v>
      </c>
      <c r="H66" s="17">
        <v>14860.616143063089</v>
      </c>
      <c r="I66" s="17">
        <v>12584.50967398244</v>
      </c>
      <c r="J66" s="17">
        <v>12016.349309458999</v>
      </c>
      <c r="K66" s="17">
        <v>22255.90719851723</v>
      </c>
      <c r="L66" s="17">
        <v>21310.826454390281</v>
      </c>
      <c r="M66" s="17">
        <v>9455.491431323373</v>
      </c>
      <c r="N66" s="17">
        <v>13388.007137501951</v>
      </c>
    </row>
    <row r="67" spans="1:14" x14ac:dyDescent="0.25">
      <c r="A67" s="86"/>
      <c r="B67" s="5" t="s">
        <v>9</v>
      </c>
      <c r="C67" s="17">
        <v>-46404</v>
      </c>
      <c r="D67" s="17">
        <v>-81810</v>
      </c>
      <c r="E67" s="17">
        <v>-101478.3</v>
      </c>
      <c r="F67" s="17">
        <v>-48600</v>
      </c>
      <c r="G67" s="17">
        <v>-69527</v>
      </c>
      <c r="H67" s="17">
        <v>-60612</v>
      </c>
      <c r="I67" s="17">
        <v>-25000</v>
      </c>
      <c r="J67" s="17">
        <v>-41125</v>
      </c>
      <c r="K67" s="17">
        <v>-86552.5</v>
      </c>
      <c r="L67" s="17">
        <v>-25000</v>
      </c>
      <c r="M67" s="17">
        <v>-53709</v>
      </c>
      <c r="N67" s="17">
        <v>-43660</v>
      </c>
    </row>
    <row r="68" spans="1:14" x14ac:dyDescent="0.25">
      <c r="A68" s="86"/>
      <c r="B68" s="33" t="s">
        <v>10</v>
      </c>
      <c r="C68" s="14">
        <v>5565</v>
      </c>
      <c r="D68" s="14">
        <v>4700</v>
      </c>
      <c r="E68" s="14">
        <v>4700</v>
      </c>
      <c r="F68" s="14">
        <v>4700</v>
      </c>
      <c r="G68" s="14">
        <v>4700</v>
      </c>
      <c r="H68" s="14">
        <v>4700</v>
      </c>
      <c r="I68" s="14">
        <v>35834.699999999997</v>
      </c>
      <c r="J68" s="14">
        <v>9459</v>
      </c>
      <c r="K68" s="14">
        <v>17133</v>
      </c>
      <c r="L68" s="14">
        <v>53120.6</v>
      </c>
      <c r="M68" s="14">
        <v>4700</v>
      </c>
      <c r="N68" s="17">
        <v>20000</v>
      </c>
    </row>
    <row r="69" spans="1:14" ht="15" customHeight="1" x14ac:dyDescent="0.25">
      <c r="A69" s="95" t="s">
        <v>32</v>
      </c>
      <c r="B69" s="4" t="s">
        <v>3</v>
      </c>
      <c r="C69" s="16">
        <v>-39528.199999999997</v>
      </c>
      <c r="D69" s="16">
        <v>-65268.3</v>
      </c>
      <c r="E69" s="16">
        <v>-75357.919999999998</v>
      </c>
      <c r="F69" s="16">
        <v>-48243.4</v>
      </c>
      <c r="G69" s="16">
        <v>-46398</v>
      </c>
      <c r="H69" s="16">
        <v>-43922.7</v>
      </c>
      <c r="I69" s="16">
        <v>-19638.97</v>
      </c>
      <c r="J69" s="16">
        <v>-39995.25</v>
      </c>
      <c r="K69" s="16">
        <v>-47831.5</v>
      </c>
      <c r="L69" s="16">
        <v>5350.22</v>
      </c>
      <c r="M69" s="16">
        <v>-51667.285000000003</v>
      </c>
      <c r="N69" s="16">
        <v>-52278.09</v>
      </c>
    </row>
    <row r="70" spans="1:14" x14ac:dyDescent="0.25">
      <c r="A70" s="95"/>
      <c r="B70" s="4" t="s">
        <v>4</v>
      </c>
      <c r="C70" s="16">
        <v>-44344.302580645162</v>
      </c>
      <c r="D70" s="16">
        <v>-67201.521935483863</v>
      </c>
      <c r="E70" s="16">
        <v>-76153.729666666666</v>
      </c>
      <c r="F70" s="16">
        <v>-42853.065666666676</v>
      </c>
      <c r="G70" s="16">
        <v>-46563.968333333338</v>
      </c>
      <c r="H70" s="16">
        <v>-45197.988666666657</v>
      </c>
      <c r="I70" s="16">
        <v>-19682.548275862071</v>
      </c>
      <c r="J70" s="16">
        <v>-36727.139000000003</v>
      </c>
      <c r="K70" s="16">
        <v>-49635.317666666662</v>
      </c>
      <c r="L70" s="16">
        <v>3184.0688</v>
      </c>
      <c r="M70" s="16">
        <v>-50253.573333333326</v>
      </c>
      <c r="N70" s="16">
        <v>-50216.287600000011</v>
      </c>
    </row>
    <row r="71" spans="1:14" x14ac:dyDescent="0.25">
      <c r="A71" s="95"/>
      <c r="B71" s="4" t="s">
        <v>5</v>
      </c>
      <c r="C71" s="16">
        <v>15529.22267010898</v>
      </c>
      <c r="D71" s="16">
        <v>23221.999401019631</v>
      </c>
      <c r="E71" s="16">
        <v>29802.099027264481</v>
      </c>
      <c r="F71" s="16">
        <v>15865.26960057716</v>
      </c>
      <c r="G71" s="16">
        <v>12652.640253644509</v>
      </c>
      <c r="H71" s="16">
        <v>18248.704285924581</v>
      </c>
      <c r="I71" s="16">
        <v>10735.541265698481</v>
      </c>
      <c r="J71" s="16">
        <v>17450.76180543088</v>
      </c>
      <c r="K71" s="16">
        <v>23469.030440543629</v>
      </c>
      <c r="L71" s="16">
        <v>15773.32564661707</v>
      </c>
      <c r="M71" s="16">
        <v>12789.75516763682</v>
      </c>
      <c r="N71" s="16">
        <v>21265.76586603127</v>
      </c>
    </row>
    <row r="72" spans="1:14" x14ac:dyDescent="0.25">
      <c r="A72" s="95"/>
      <c r="B72" s="4" t="s">
        <v>9</v>
      </c>
      <c r="C72" s="16">
        <v>-81131</v>
      </c>
      <c r="D72" s="16">
        <v>-103218.9</v>
      </c>
      <c r="E72" s="16">
        <v>-153994</v>
      </c>
      <c r="F72" s="16">
        <v>-73905</v>
      </c>
      <c r="G72" s="16">
        <v>-70676.3</v>
      </c>
      <c r="H72" s="16">
        <v>-85612</v>
      </c>
      <c r="I72" s="16">
        <v>-54120</v>
      </c>
      <c r="J72" s="16">
        <v>-60325</v>
      </c>
      <c r="K72" s="16">
        <v>-103272.9</v>
      </c>
      <c r="L72" s="16">
        <v>-46363</v>
      </c>
      <c r="M72" s="16">
        <v>-75156.7</v>
      </c>
      <c r="N72" s="16">
        <v>-82422.3</v>
      </c>
    </row>
    <row r="73" spans="1:14" ht="15.75" thickBot="1" x14ac:dyDescent="0.3">
      <c r="A73" s="99"/>
      <c r="B73" s="7" t="s">
        <v>10</v>
      </c>
      <c r="C73" s="32">
        <v>-10000</v>
      </c>
      <c r="D73" s="32">
        <v>-1008</v>
      </c>
      <c r="E73" s="32">
        <v>-13108</v>
      </c>
      <c r="F73" s="32">
        <v>1831</v>
      </c>
      <c r="G73" s="32">
        <v>-20000</v>
      </c>
      <c r="H73" s="32">
        <v>-4700</v>
      </c>
      <c r="I73" s="32">
        <v>4700</v>
      </c>
      <c r="J73" s="32">
        <v>8835</v>
      </c>
      <c r="K73" s="32">
        <v>4700</v>
      </c>
      <c r="L73" s="32">
        <v>21449</v>
      </c>
      <c r="M73" s="32">
        <v>-20000</v>
      </c>
      <c r="N73" s="32">
        <v>4700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0:N73"/>
  <sheetViews>
    <sheetView topLeftCell="A40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44317</v>
      </c>
      <c r="C10" s="3"/>
    </row>
    <row r="11" spans="1:6" ht="15.75" x14ac:dyDescent="0.25">
      <c r="A11" s="1" t="s">
        <v>0</v>
      </c>
      <c r="B11" s="2">
        <v>44317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1655911.1</v>
      </c>
      <c r="D15" s="11">
        <v>1765200</v>
      </c>
      <c r="E15" s="11">
        <v>1877625</v>
      </c>
      <c r="F15" s="11">
        <v>1991682</v>
      </c>
    </row>
    <row r="16" spans="1:6" x14ac:dyDescent="0.25">
      <c r="A16" s="95"/>
      <c r="B16" s="12" t="s">
        <v>4</v>
      </c>
      <c r="C16" s="13">
        <v>1652143.5503030301</v>
      </c>
      <c r="D16" s="13">
        <v>1756146.9480645161</v>
      </c>
      <c r="E16" s="13">
        <v>1859599.7513793099</v>
      </c>
      <c r="F16" s="13">
        <v>1973155.904074074</v>
      </c>
    </row>
    <row r="17" spans="1:6" x14ac:dyDescent="0.25">
      <c r="A17" s="95"/>
      <c r="B17" s="12" t="s">
        <v>5</v>
      </c>
      <c r="C17" s="13">
        <v>27974.688105796009</v>
      </c>
      <c r="D17" s="13">
        <v>43934.453647412993</v>
      </c>
      <c r="E17" s="13">
        <v>67292.879035925289</v>
      </c>
      <c r="F17" s="13">
        <v>89565.759547673864</v>
      </c>
    </row>
    <row r="18" spans="1:6" x14ac:dyDescent="0.25">
      <c r="A18" s="95"/>
      <c r="B18" s="12" t="s">
        <v>9</v>
      </c>
      <c r="C18" s="13">
        <v>1590319.26</v>
      </c>
      <c r="D18" s="13">
        <v>1663902</v>
      </c>
      <c r="E18" s="13">
        <v>1679935.9</v>
      </c>
      <c r="F18" s="13">
        <v>1813836.42</v>
      </c>
    </row>
    <row r="19" spans="1:6" x14ac:dyDescent="0.25">
      <c r="A19" s="95"/>
      <c r="B19" s="12" t="s">
        <v>10</v>
      </c>
      <c r="C19" s="13">
        <v>1704616</v>
      </c>
      <c r="D19" s="13">
        <v>1824081</v>
      </c>
      <c r="E19" s="13">
        <v>1995866</v>
      </c>
      <c r="F19" s="13">
        <v>2193726</v>
      </c>
    </row>
    <row r="20" spans="1:6" ht="15" customHeight="1" x14ac:dyDescent="0.25">
      <c r="A20" s="86" t="s">
        <v>6</v>
      </c>
      <c r="B20" s="5" t="s">
        <v>3</v>
      </c>
      <c r="C20" s="14">
        <v>1367619.28</v>
      </c>
      <c r="D20" s="14">
        <v>1445166.8</v>
      </c>
      <c r="E20" s="14">
        <v>1547381.5</v>
      </c>
      <c r="F20" s="14">
        <v>1633616</v>
      </c>
    </row>
    <row r="21" spans="1:6" x14ac:dyDescent="0.25">
      <c r="A21" s="86"/>
      <c r="B21" s="5" t="s">
        <v>4</v>
      </c>
      <c r="C21" s="14">
        <v>1360079.0072727271</v>
      </c>
      <c r="D21" s="14">
        <v>1449288.959032258</v>
      </c>
      <c r="E21" s="14">
        <v>1538224.799333334</v>
      </c>
      <c r="F21" s="14">
        <v>1632326.7296428571</v>
      </c>
    </row>
    <row r="22" spans="1:6" x14ac:dyDescent="0.25">
      <c r="A22" s="86"/>
      <c r="B22" s="5" t="s">
        <v>5</v>
      </c>
      <c r="C22" s="14">
        <v>24750.411862667552</v>
      </c>
      <c r="D22" s="14">
        <v>37709.629395606629</v>
      </c>
      <c r="E22" s="14">
        <v>59252.975078724543</v>
      </c>
      <c r="F22" s="14">
        <v>80923.949584183443</v>
      </c>
    </row>
    <row r="23" spans="1:6" x14ac:dyDescent="0.25">
      <c r="A23" s="86"/>
      <c r="B23" s="5" t="s">
        <v>9</v>
      </c>
      <c r="C23" s="14">
        <v>1304400.22</v>
      </c>
      <c r="D23" s="14">
        <v>1367444.11</v>
      </c>
      <c r="E23" s="14">
        <v>1387727.1</v>
      </c>
      <c r="F23" s="14">
        <v>1447320.19</v>
      </c>
    </row>
    <row r="24" spans="1:6" x14ac:dyDescent="0.25">
      <c r="A24" s="86"/>
      <c r="B24" s="5" t="s">
        <v>10</v>
      </c>
      <c r="C24" s="14">
        <v>1408509</v>
      </c>
      <c r="D24" s="14">
        <v>1507222</v>
      </c>
      <c r="E24" s="14">
        <v>1625640.37</v>
      </c>
      <c r="F24" s="14">
        <v>1804318.38</v>
      </c>
    </row>
    <row r="25" spans="1:6" ht="15" customHeight="1" x14ac:dyDescent="0.25">
      <c r="A25" s="95" t="s">
        <v>7</v>
      </c>
      <c r="B25" s="4" t="s">
        <v>3</v>
      </c>
      <c r="C25" s="12">
        <v>1619163</v>
      </c>
      <c r="D25" s="12">
        <v>1623139</v>
      </c>
      <c r="E25" s="12">
        <v>1676615</v>
      </c>
      <c r="F25" s="12">
        <v>1752660.35</v>
      </c>
    </row>
    <row r="26" spans="1:6" x14ac:dyDescent="0.25">
      <c r="A26" s="95"/>
      <c r="B26" s="4" t="s">
        <v>4</v>
      </c>
      <c r="C26" s="12">
        <v>1609752.593030303</v>
      </c>
      <c r="D26" s="12">
        <v>1628795.331935484</v>
      </c>
      <c r="E26" s="12">
        <v>1686605.7830000001</v>
      </c>
      <c r="F26" s="12">
        <v>1747921.2239285719</v>
      </c>
    </row>
    <row r="27" spans="1:6" x14ac:dyDescent="0.25">
      <c r="A27" s="95"/>
      <c r="B27" s="4" t="s">
        <v>5</v>
      </c>
      <c r="C27" s="12">
        <v>43418.045743307717</v>
      </c>
      <c r="D27" s="12">
        <v>51434.600601086648</v>
      </c>
      <c r="E27" s="12">
        <v>68876.239185662707</v>
      </c>
      <c r="F27" s="12">
        <v>85871.985113187257</v>
      </c>
    </row>
    <row r="28" spans="1:6" x14ac:dyDescent="0.25">
      <c r="A28" s="95"/>
      <c r="B28" s="4" t="s">
        <v>9</v>
      </c>
      <c r="C28" s="12">
        <v>1465695</v>
      </c>
      <c r="D28" s="12">
        <v>1548045</v>
      </c>
      <c r="E28" s="12">
        <v>1538139.3</v>
      </c>
      <c r="F28" s="12">
        <v>1552450.7</v>
      </c>
    </row>
    <row r="29" spans="1:6" x14ac:dyDescent="0.25">
      <c r="A29" s="95"/>
      <c r="B29" s="4" t="s">
        <v>10</v>
      </c>
      <c r="C29" s="12">
        <v>1682483.69</v>
      </c>
      <c r="D29" s="12">
        <v>1767048</v>
      </c>
      <c r="E29" s="12">
        <v>1862547</v>
      </c>
      <c r="F29" s="12">
        <v>1949696</v>
      </c>
    </row>
    <row r="30" spans="1:6" ht="15" customHeight="1" x14ac:dyDescent="0.25">
      <c r="A30" s="96" t="s">
        <v>8</v>
      </c>
      <c r="B30" s="5" t="s">
        <v>3</v>
      </c>
      <c r="C30" s="14">
        <v>-257441.59</v>
      </c>
      <c r="D30" s="14">
        <v>-170168.6</v>
      </c>
      <c r="E30" s="14">
        <v>-136328.82999999999</v>
      </c>
      <c r="F30" s="14">
        <v>-93601.005000000005</v>
      </c>
    </row>
    <row r="31" spans="1:6" x14ac:dyDescent="0.25">
      <c r="A31" s="96"/>
      <c r="B31" s="5" t="s">
        <v>4</v>
      </c>
      <c r="C31" s="14">
        <v>-257942.94257142849</v>
      </c>
      <c r="D31" s="14">
        <v>-178625.55787878789</v>
      </c>
      <c r="E31" s="14">
        <v>-142183.3783870968</v>
      </c>
      <c r="F31" s="14">
        <v>-98465.101071428551</v>
      </c>
    </row>
    <row r="32" spans="1:6" x14ac:dyDescent="0.25">
      <c r="A32" s="96"/>
      <c r="B32" s="5" t="s">
        <v>5</v>
      </c>
      <c r="C32" s="14">
        <v>30201.654159278249</v>
      </c>
      <c r="D32" s="14">
        <v>42656.313234837282</v>
      </c>
      <c r="E32" s="14">
        <v>47183.137460796097</v>
      </c>
      <c r="F32" s="14">
        <v>51883.004615222177</v>
      </c>
    </row>
    <row r="33" spans="1:14" ht="15" customHeight="1" x14ac:dyDescent="0.25">
      <c r="A33" s="96"/>
      <c r="B33" s="5" t="s">
        <v>9</v>
      </c>
      <c r="C33" s="14">
        <v>-339700</v>
      </c>
      <c r="D33" s="14">
        <v>-286104</v>
      </c>
      <c r="E33" s="14">
        <v>-267520</v>
      </c>
      <c r="F33" s="14">
        <v>-242998</v>
      </c>
    </row>
    <row r="34" spans="1:14" x14ac:dyDescent="0.25">
      <c r="A34" s="96"/>
      <c r="B34" s="5" t="s">
        <v>10</v>
      </c>
      <c r="C34" s="14">
        <v>-180612.88</v>
      </c>
      <c r="D34" s="14">
        <v>-102943</v>
      </c>
      <c r="E34" s="14">
        <v>-63013</v>
      </c>
      <c r="F34" s="14">
        <v>-3249</v>
      </c>
    </row>
    <row r="35" spans="1:14" x14ac:dyDescent="0.25">
      <c r="A35" s="95" t="s">
        <v>33</v>
      </c>
      <c r="B35" s="4" t="s">
        <v>3</v>
      </c>
      <c r="C35" s="12">
        <v>88.95</v>
      </c>
      <c r="D35" s="12">
        <v>90.6</v>
      </c>
      <c r="E35" s="12">
        <v>91.9</v>
      </c>
      <c r="F35" s="12">
        <v>92.74</v>
      </c>
    </row>
    <row r="36" spans="1:14" x14ac:dyDescent="0.25">
      <c r="A36" s="95"/>
      <c r="B36" s="4" t="s">
        <v>4</v>
      </c>
      <c r="C36" s="12">
        <v>89.43</v>
      </c>
      <c r="D36" s="12">
        <v>90.982121212121214</v>
      </c>
      <c r="E36" s="12">
        <v>92.311935483870982</v>
      </c>
      <c r="F36" s="12">
        <v>93.605517241379289</v>
      </c>
    </row>
    <row r="37" spans="1:14" x14ac:dyDescent="0.25">
      <c r="A37" s="95"/>
      <c r="B37" s="4" t="s">
        <v>5</v>
      </c>
      <c r="C37" s="12">
        <v>2.8601028952519472</v>
      </c>
      <c r="D37" s="12">
        <v>2.9771964135489091</v>
      </c>
      <c r="E37" s="12">
        <v>3.1912217298445849</v>
      </c>
      <c r="F37" s="12">
        <v>3.399957548271634</v>
      </c>
    </row>
    <row r="38" spans="1:14" x14ac:dyDescent="0.25">
      <c r="A38" s="95"/>
      <c r="B38" s="4" t="s">
        <v>9</v>
      </c>
      <c r="C38" s="12">
        <v>83.9</v>
      </c>
      <c r="D38" s="12">
        <v>86.6</v>
      </c>
      <c r="E38" s="12">
        <v>87.5</v>
      </c>
      <c r="F38" s="12">
        <v>87.8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99.5</v>
      </c>
      <c r="F39" s="12">
        <v>99.6</v>
      </c>
    </row>
    <row r="40" spans="1:14" ht="15" customHeight="1" x14ac:dyDescent="0.25">
      <c r="A40" s="96" t="s">
        <v>32</v>
      </c>
      <c r="B40" s="5" t="s">
        <v>3</v>
      </c>
      <c r="C40" s="14">
        <v>-561293.5</v>
      </c>
      <c r="D40" s="14">
        <v>-519406.67</v>
      </c>
      <c r="E40" s="14">
        <v>-513184</v>
      </c>
      <c r="F40" s="14">
        <v>-489486</v>
      </c>
    </row>
    <row r="41" spans="1:14" x14ac:dyDescent="0.25">
      <c r="A41" s="96"/>
      <c r="B41" s="5" t="s">
        <v>4</v>
      </c>
      <c r="C41" s="14">
        <v>-543599.67769230774</v>
      </c>
      <c r="D41" s="14">
        <v>-505782.84360000002</v>
      </c>
      <c r="E41" s="14">
        <v>-502572.12727272732</v>
      </c>
      <c r="F41" s="14">
        <v>-496910.01285714278</v>
      </c>
    </row>
    <row r="42" spans="1:14" x14ac:dyDescent="0.25">
      <c r="A42" s="96"/>
      <c r="B42" s="5" t="s">
        <v>5</v>
      </c>
      <c r="C42" s="14">
        <v>79784.568092944071</v>
      </c>
      <c r="D42" s="14">
        <v>115871.1235027629</v>
      </c>
      <c r="E42" s="14">
        <v>128810.7145905936</v>
      </c>
      <c r="F42" s="14">
        <v>144429.40685091011</v>
      </c>
    </row>
    <row r="43" spans="1:14" x14ac:dyDescent="0.25">
      <c r="A43" s="96"/>
      <c r="B43" s="5" t="s">
        <v>9</v>
      </c>
      <c r="C43" s="14">
        <v>-672065</v>
      </c>
      <c r="D43" s="14">
        <v>-718395.78</v>
      </c>
      <c r="E43" s="14">
        <v>-726740.04</v>
      </c>
      <c r="F43" s="14">
        <v>-732959.21</v>
      </c>
    </row>
    <row r="44" spans="1:14" ht="15.75" thickBot="1" x14ac:dyDescent="0.3">
      <c r="A44" s="100"/>
      <c r="B44" s="31" t="s">
        <v>10</v>
      </c>
      <c r="C44" s="30">
        <v>-363485.89</v>
      </c>
      <c r="D44" s="30">
        <v>-250000</v>
      </c>
      <c r="E44" s="30">
        <v>-218462.52</v>
      </c>
      <c r="F44" s="30">
        <v>-192325.42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44317</v>
      </c>
      <c r="D48" s="9">
        <v>44348</v>
      </c>
      <c r="E48" s="9">
        <v>44378</v>
      </c>
      <c r="F48" s="9">
        <v>44409</v>
      </c>
      <c r="G48" s="9">
        <v>44440</v>
      </c>
      <c r="H48" s="9">
        <v>44470</v>
      </c>
      <c r="I48" s="9">
        <v>44501</v>
      </c>
      <c r="J48" s="9">
        <v>44531</v>
      </c>
      <c r="K48" s="9">
        <v>44562</v>
      </c>
      <c r="L48" s="9">
        <v>44593</v>
      </c>
      <c r="M48" s="9">
        <v>44621</v>
      </c>
      <c r="N48" s="9">
        <v>44652</v>
      </c>
    </row>
    <row r="49" spans="1:14" ht="15" customHeight="1" x14ac:dyDescent="0.25">
      <c r="A49" s="94" t="s">
        <v>11</v>
      </c>
      <c r="B49" s="4" t="s">
        <v>3</v>
      </c>
      <c r="C49" s="16">
        <v>117970</v>
      </c>
      <c r="D49" s="16">
        <v>119901.29</v>
      </c>
      <c r="E49" s="16">
        <v>138306</v>
      </c>
      <c r="F49" s="16">
        <v>126000</v>
      </c>
      <c r="G49" s="16">
        <v>126818.83</v>
      </c>
      <c r="H49" s="16">
        <v>147804.6</v>
      </c>
      <c r="I49" s="16">
        <v>137377</v>
      </c>
      <c r="J49" s="16">
        <v>164063</v>
      </c>
      <c r="K49" s="16">
        <v>187258</v>
      </c>
      <c r="L49" s="16">
        <v>133561.5</v>
      </c>
      <c r="M49" s="16">
        <v>134501</v>
      </c>
      <c r="N49" s="16">
        <v>156917.315</v>
      </c>
    </row>
    <row r="50" spans="1:14" x14ac:dyDescent="0.25">
      <c r="A50" s="95"/>
      <c r="B50" s="4" t="s">
        <v>4</v>
      </c>
      <c r="C50" s="16">
        <v>117649.6693939394</v>
      </c>
      <c r="D50" s="16">
        <v>119212.7559375</v>
      </c>
      <c r="E50" s="16">
        <v>137873.70290322581</v>
      </c>
      <c r="F50" s="16">
        <v>127633.4174193548</v>
      </c>
      <c r="G50" s="16">
        <v>127278.24387096769</v>
      </c>
      <c r="H50" s="16">
        <v>148692.3725806452</v>
      </c>
      <c r="I50" s="16">
        <v>138516.73709677419</v>
      </c>
      <c r="J50" s="16">
        <v>164306.90774193549</v>
      </c>
      <c r="K50" s="16">
        <v>182359.84689655169</v>
      </c>
      <c r="L50" s="16">
        <v>133351.29285714289</v>
      </c>
      <c r="M50" s="16">
        <v>135001.61407407411</v>
      </c>
      <c r="N50" s="16">
        <v>152578.4769230769</v>
      </c>
    </row>
    <row r="51" spans="1:14" x14ac:dyDescent="0.25">
      <c r="A51" s="95"/>
      <c r="B51" s="4" t="s">
        <v>5</v>
      </c>
      <c r="C51" s="16">
        <v>8748.4805485131019</v>
      </c>
      <c r="D51" s="16">
        <v>9856.3497820819812</v>
      </c>
      <c r="E51" s="16">
        <v>9742.9008537629416</v>
      </c>
      <c r="F51" s="16">
        <v>7344.2256099491588</v>
      </c>
      <c r="G51" s="16">
        <v>5164.462101420102</v>
      </c>
      <c r="H51" s="16">
        <v>6859.1690599731601</v>
      </c>
      <c r="I51" s="16">
        <v>6809.3336529537128</v>
      </c>
      <c r="J51" s="16">
        <v>10813.142596877409</v>
      </c>
      <c r="K51" s="16">
        <v>17572.399800309631</v>
      </c>
      <c r="L51" s="16">
        <v>11348.71282676679</v>
      </c>
      <c r="M51" s="16">
        <v>10406.839824893001</v>
      </c>
      <c r="N51" s="16">
        <v>15828.511213742309</v>
      </c>
    </row>
    <row r="52" spans="1:14" ht="15" customHeight="1" x14ac:dyDescent="0.25">
      <c r="A52" s="95"/>
      <c r="B52" s="4" t="s">
        <v>9</v>
      </c>
      <c r="C52" s="16">
        <v>91952.18</v>
      </c>
      <c r="D52" s="16">
        <v>96059.9</v>
      </c>
      <c r="E52" s="16">
        <v>121900</v>
      </c>
      <c r="F52" s="16">
        <v>109601.02</v>
      </c>
      <c r="G52" s="16">
        <v>115629.44</v>
      </c>
      <c r="H52" s="16">
        <v>135225</v>
      </c>
      <c r="I52" s="16">
        <v>128889.01</v>
      </c>
      <c r="J52" s="16">
        <v>139039</v>
      </c>
      <c r="K52" s="16">
        <v>132294</v>
      </c>
      <c r="L52" s="16">
        <v>108850</v>
      </c>
      <c r="M52" s="16">
        <v>116040</v>
      </c>
      <c r="N52" s="16">
        <v>121490</v>
      </c>
    </row>
    <row r="53" spans="1:14" x14ac:dyDescent="0.25">
      <c r="A53" s="95"/>
      <c r="B53" s="4" t="s">
        <v>10</v>
      </c>
      <c r="C53" s="16">
        <v>137000</v>
      </c>
      <c r="D53" s="16">
        <v>139039</v>
      </c>
      <c r="E53" s="16">
        <v>166764.98000000001</v>
      </c>
      <c r="F53" s="16">
        <v>143801.22</v>
      </c>
      <c r="G53" s="16">
        <v>139039</v>
      </c>
      <c r="H53" s="16">
        <v>167209.21</v>
      </c>
      <c r="I53" s="16">
        <v>155310.20000000001</v>
      </c>
      <c r="J53" s="16">
        <v>194516.5</v>
      </c>
      <c r="K53" s="16">
        <v>221753.1</v>
      </c>
      <c r="L53" s="16">
        <v>167213.24</v>
      </c>
      <c r="M53" s="16">
        <v>156779.5</v>
      </c>
      <c r="N53" s="16">
        <v>188135.4</v>
      </c>
    </row>
    <row r="54" spans="1:14" ht="15" customHeight="1" x14ac:dyDescent="0.25">
      <c r="A54" s="86" t="s">
        <v>6</v>
      </c>
      <c r="B54" s="5" t="s">
        <v>3</v>
      </c>
      <c r="C54" s="17">
        <v>92101.88</v>
      </c>
      <c r="D54" s="17">
        <v>97144.5</v>
      </c>
      <c r="E54" s="17">
        <v>111097.5</v>
      </c>
      <c r="F54" s="17">
        <v>102173</v>
      </c>
      <c r="G54" s="17">
        <v>109537.96</v>
      </c>
      <c r="H54" s="17">
        <v>125914.65</v>
      </c>
      <c r="I54" s="17">
        <v>111910</v>
      </c>
      <c r="J54" s="17">
        <v>135866.78</v>
      </c>
      <c r="K54" s="17">
        <v>158850</v>
      </c>
      <c r="L54" s="17">
        <v>98455.66</v>
      </c>
      <c r="M54" s="17">
        <v>111105.375</v>
      </c>
      <c r="N54" s="17">
        <v>135262.9</v>
      </c>
    </row>
    <row r="55" spans="1:14" x14ac:dyDescent="0.25">
      <c r="A55" s="86"/>
      <c r="B55" s="5" t="s">
        <v>4</v>
      </c>
      <c r="C55" s="17">
        <v>91239.960588235292</v>
      </c>
      <c r="D55" s="17">
        <v>95730.692647058808</v>
      </c>
      <c r="E55" s="17">
        <v>113393.436875</v>
      </c>
      <c r="F55" s="17">
        <v>104929.1993939394</v>
      </c>
      <c r="G55" s="17">
        <v>110246.2506060606</v>
      </c>
      <c r="H55" s="17">
        <v>127538.6375757576</v>
      </c>
      <c r="I55" s="17">
        <v>112482.5884848485</v>
      </c>
      <c r="J55" s="17">
        <v>136798.12666666659</v>
      </c>
      <c r="K55" s="17">
        <v>157385.1026666667</v>
      </c>
      <c r="L55" s="17">
        <v>101336.3357142857</v>
      </c>
      <c r="M55" s="17">
        <v>112084.655</v>
      </c>
      <c r="N55" s="17">
        <v>131856.7144444444</v>
      </c>
    </row>
    <row r="56" spans="1:14" x14ac:dyDescent="0.25">
      <c r="A56" s="86"/>
      <c r="B56" s="5" t="s">
        <v>5</v>
      </c>
      <c r="C56" s="17">
        <v>9988.0292404757984</v>
      </c>
      <c r="D56" s="17">
        <v>10370.81643859587</v>
      </c>
      <c r="E56" s="17">
        <v>9446.1305020639102</v>
      </c>
      <c r="F56" s="17">
        <v>8240.9953047587569</v>
      </c>
      <c r="G56" s="17">
        <v>5587.3598344130378</v>
      </c>
      <c r="H56" s="17">
        <v>8283.0605529644126</v>
      </c>
      <c r="I56" s="17">
        <v>7888.3699253331661</v>
      </c>
      <c r="J56" s="17">
        <v>8644.1929244271669</v>
      </c>
      <c r="K56" s="17">
        <v>11119.208624790101</v>
      </c>
      <c r="L56" s="17">
        <v>11638.56975198968</v>
      </c>
      <c r="M56" s="17">
        <v>11293.825810452719</v>
      </c>
      <c r="N56" s="17">
        <v>14377.48411723113</v>
      </c>
    </row>
    <row r="57" spans="1:14" ht="15" customHeight="1" x14ac:dyDescent="0.25">
      <c r="A57" s="86"/>
      <c r="B57" s="5" t="s">
        <v>9</v>
      </c>
      <c r="C57" s="17">
        <v>64031.28</v>
      </c>
      <c r="D57" s="17">
        <v>74126.31</v>
      </c>
      <c r="E57" s="17">
        <v>95079.75</v>
      </c>
      <c r="F57" s="17">
        <v>91859.62</v>
      </c>
      <c r="G57" s="17">
        <v>96856.02</v>
      </c>
      <c r="H57" s="17">
        <v>114284</v>
      </c>
      <c r="I57" s="17">
        <v>102734</v>
      </c>
      <c r="J57" s="17">
        <v>122399.5</v>
      </c>
      <c r="K57" s="17">
        <v>139039</v>
      </c>
      <c r="L57" s="17">
        <v>83183</v>
      </c>
      <c r="M57" s="17">
        <v>97677</v>
      </c>
      <c r="N57" s="17">
        <v>104577</v>
      </c>
    </row>
    <row r="58" spans="1:14" x14ac:dyDescent="0.25">
      <c r="A58" s="86"/>
      <c r="B58" s="5" t="s">
        <v>10</v>
      </c>
      <c r="C58" s="17">
        <v>115000</v>
      </c>
      <c r="D58" s="17">
        <v>124700</v>
      </c>
      <c r="E58" s="17">
        <v>143503.82</v>
      </c>
      <c r="F58" s="17">
        <v>124700</v>
      </c>
      <c r="G58" s="17">
        <v>124700</v>
      </c>
      <c r="H58" s="17">
        <v>152279</v>
      </c>
      <c r="I58" s="17">
        <v>128966.23</v>
      </c>
      <c r="J58" s="17">
        <v>160378</v>
      </c>
      <c r="K58" s="17">
        <v>189416.4</v>
      </c>
      <c r="L58" s="17">
        <v>139039</v>
      </c>
      <c r="M58" s="17">
        <v>141101.5</v>
      </c>
      <c r="N58" s="17">
        <v>169321.8</v>
      </c>
    </row>
    <row r="59" spans="1:14" ht="15" customHeight="1" x14ac:dyDescent="0.25">
      <c r="A59" s="95" t="s">
        <v>7</v>
      </c>
      <c r="B59" s="4" t="s">
        <v>3</v>
      </c>
      <c r="C59" s="16">
        <v>142768.54</v>
      </c>
      <c r="D59" s="16">
        <v>154607.16500000001</v>
      </c>
      <c r="E59" s="16">
        <v>146780.26</v>
      </c>
      <c r="F59" s="16">
        <v>126056.72500000001</v>
      </c>
      <c r="G59" s="16">
        <v>128472</v>
      </c>
      <c r="H59" s="16">
        <v>121406.1</v>
      </c>
      <c r="I59" s="16">
        <v>128816.295</v>
      </c>
      <c r="J59" s="16">
        <v>160210.87</v>
      </c>
      <c r="K59" s="16">
        <v>120600</v>
      </c>
      <c r="L59" s="16">
        <v>121057</v>
      </c>
      <c r="M59" s="16">
        <v>127792</v>
      </c>
      <c r="N59" s="16">
        <v>134735</v>
      </c>
    </row>
    <row r="60" spans="1:14" x14ac:dyDescent="0.25">
      <c r="A60" s="95"/>
      <c r="B60" s="4" t="s">
        <v>4</v>
      </c>
      <c r="C60" s="16">
        <v>143090.41</v>
      </c>
      <c r="D60" s="16">
        <v>158302.13176470579</v>
      </c>
      <c r="E60" s="16">
        <v>144974.80454545459</v>
      </c>
      <c r="F60" s="16">
        <v>128080.77187500001</v>
      </c>
      <c r="G60" s="16">
        <v>128875.6915625</v>
      </c>
      <c r="H60" s="16">
        <v>121868.45343749999</v>
      </c>
      <c r="I60" s="16">
        <v>128315.579375</v>
      </c>
      <c r="J60" s="16">
        <v>163751.20393939389</v>
      </c>
      <c r="K60" s="16">
        <v>122034.8855172414</v>
      </c>
      <c r="L60" s="16">
        <v>122471.12178571431</v>
      </c>
      <c r="M60" s="16">
        <v>127401.8040740741</v>
      </c>
      <c r="N60" s="16">
        <v>136012.9907407407</v>
      </c>
    </row>
    <row r="61" spans="1:14" x14ac:dyDescent="0.25">
      <c r="A61" s="95"/>
      <c r="B61" s="4" t="s">
        <v>5</v>
      </c>
      <c r="C61" s="16">
        <v>14955.498616065641</v>
      </c>
      <c r="D61" s="16">
        <v>23821.538932638308</v>
      </c>
      <c r="E61" s="16">
        <v>13616.653792565719</v>
      </c>
      <c r="F61" s="16">
        <v>12855.84401261566</v>
      </c>
      <c r="G61" s="16">
        <v>8616.8260594037783</v>
      </c>
      <c r="H61" s="16">
        <v>8366.3711183463965</v>
      </c>
      <c r="I61" s="16">
        <v>9552.6891138987448</v>
      </c>
      <c r="J61" s="16">
        <v>21995.899949557919</v>
      </c>
      <c r="K61" s="16">
        <v>11765.48489813276</v>
      </c>
      <c r="L61" s="16">
        <v>10505.96908096396</v>
      </c>
      <c r="M61" s="16">
        <v>8674.8149942747659</v>
      </c>
      <c r="N61" s="16">
        <v>12528.893809033199</v>
      </c>
    </row>
    <row r="62" spans="1:14" ht="15" customHeight="1" x14ac:dyDescent="0.25">
      <c r="A62" s="95"/>
      <c r="B62" s="4" t="s">
        <v>9</v>
      </c>
      <c r="C62" s="16">
        <v>98246.2</v>
      </c>
      <c r="D62" s="16">
        <v>115548.65</v>
      </c>
      <c r="E62" s="16">
        <v>116405.19</v>
      </c>
      <c r="F62" s="16">
        <v>112330.16</v>
      </c>
      <c r="G62" s="16">
        <v>115422.49</v>
      </c>
      <c r="H62" s="16">
        <v>100549.13</v>
      </c>
      <c r="I62" s="16">
        <v>97618.45</v>
      </c>
      <c r="J62" s="16">
        <v>120000</v>
      </c>
      <c r="K62" s="16">
        <v>87151.71</v>
      </c>
      <c r="L62" s="16">
        <v>91251.71</v>
      </c>
      <c r="M62" s="16">
        <v>103134.5</v>
      </c>
      <c r="N62" s="16">
        <v>101663.9</v>
      </c>
    </row>
    <row r="63" spans="1:14" x14ac:dyDescent="0.25">
      <c r="A63" s="95"/>
      <c r="B63" s="4" t="s">
        <v>10</v>
      </c>
      <c r="C63" s="16">
        <v>180750.73</v>
      </c>
      <c r="D63" s="16">
        <v>221491</v>
      </c>
      <c r="E63" s="16">
        <v>173419</v>
      </c>
      <c r="F63" s="16">
        <v>170411.31</v>
      </c>
      <c r="G63" s="16">
        <v>155791</v>
      </c>
      <c r="H63" s="16">
        <v>139853</v>
      </c>
      <c r="I63" s="16">
        <v>150650.9</v>
      </c>
      <c r="J63" s="16">
        <v>229307.9</v>
      </c>
      <c r="K63" s="16">
        <v>158758.57</v>
      </c>
      <c r="L63" s="16">
        <v>149018.1</v>
      </c>
      <c r="M63" s="16">
        <v>153643.9</v>
      </c>
      <c r="N63" s="16">
        <v>159180</v>
      </c>
    </row>
    <row r="64" spans="1:14" x14ac:dyDescent="0.25">
      <c r="A64" s="86" t="s">
        <v>8</v>
      </c>
      <c r="B64" s="5" t="s">
        <v>3</v>
      </c>
      <c r="C64" s="17">
        <v>-48677</v>
      </c>
      <c r="D64" s="17">
        <v>-60393</v>
      </c>
      <c r="E64" s="17">
        <v>-32097.759999999998</v>
      </c>
      <c r="F64" s="17">
        <v>-24169.34</v>
      </c>
      <c r="G64" s="17">
        <v>-21169.94</v>
      </c>
      <c r="H64" s="17">
        <v>3108.5</v>
      </c>
      <c r="I64" s="17">
        <v>-17988</v>
      </c>
      <c r="J64" s="17">
        <v>-23800</v>
      </c>
      <c r="K64" s="17">
        <v>37180</v>
      </c>
      <c r="L64" s="17">
        <v>-22951</v>
      </c>
      <c r="M64" s="17">
        <v>-15703</v>
      </c>
      <c r="N64" s="17">
        <v>1078.8399999999999</v>
      </c>
    </row>
    <row r="65" spans="1:14" x14ac:dyDescent="0.25">
      <c r="A65" s="86"/>
      <c r="B65" s="5" t="s">
        <v>4</v>
      </c>
      <c r="C65" s="17">
        <v>-51742.198857142859</v>
      </c>
      <c r="D65" s="17">
        <v>-62851.472647058843</v>
      </c>
      <c r="E65" s="17">
        <v>-31966.23454545455</v>
      </c>
      <c r="F65" s="17">
        <v>-23810.57</v>
      </c>
      <c r="G65" s="17">
        <v>-18713.466874999998</v>
      </c>
      <c r="H65" s="17">
        <v>4409.3962499999998</v>
      </c>
      <c r="I65" s="17">
        <v>-16380.612121212131</v>
      </c>
      <c r="J65" s="17">
        <v>-26894.343636363639</v>
      </c>
      <c r="K65" s="17">
        <v>31827.425666666659</v>
      </c>
      <c r="L65" s="17">
        <v>-20740.68034482759</v>
      </c>
      <c r="M65" s="17">
        <v>-14418.37107142857</v>
      </c>
      <c r="N65" s="17">
        <v>-4208.6407407407414</v>
      </c>
    </row>
    <row r="66" spans="1:14" x14ac:dyDescent="0.25">
      <c r="A66" s="86"/>
      <c r="B66" s="5" t="s">
        <v>5</v>
      </c>
      <c r="C66" s="17">
        <v>16174.919324663389</v>
      </c>
      <c r="D66" s="17">
        <v>31780.180594207141</v>
      </c>
      <c r="E66" s="17">
        <v>16131.96594318503</v>
      </c>
      <c r="F66" s="17">
        <v>12994.7498634276</v>
      </c>
      <c r="G66" s="17">
        <v>10229.198648086871</v>
      </c>
      <c r="H66" s="17">
        <v>13446.179763759919</v>
      </c>
      <c r="I66" s="17">
        <v>14107.22476736317</v>
      </c>
      <c r="J66" s="17">
        <v>21601.098698819671</v>
      </c>
      <c r="K66" s="17">
        <v>19485.518661558632</v>
      </c>
      <c r="L66" s="17">
        <v>11353.893017418701</v>
      </c>
      <c r="M66" s="17">
        <v>13960.543379763891</v>
      </c>
      <c r="N66" s="17">
        <v>18876.781012551441</v>
      </c>
    </row>
    <row r="67" spans="1:14" x14ac:dyDescent="0.25">
      <c r="A67" s="86"/>
      <c r="B67" s="5" t="s">
        <v>9</v>
      </c>
      <c r="C67" s="17">
        <v>-87267.06</v>
      </c>
      <c r="D67" s="17">
        <v>-149003</v>
      </c>
      <c r="E67" s="17">
        <v>-60941.25</v>
      </c>
      <c r="F67" s="17">
        <v>-61147.16</v>
      </c>
      <c r="G67" s="17">
        <v>-33817</v>
      </c>
      <c r="H67" s="17">
        <v>-28422.5</v>
      </c>
      <c r="I67" s="17">
        <v>-42706.2</v>
      </c>
      <c r="J67" s="17">
        <v>-86552.5</v>
      </c>
      <c r="K67" s="17">
        <v>-23736.82</v>
      </c>
      <c r="L67" s="17">
        <v>-53709</v>
      </c>
      <c r="M67" s="17">
        <v>-36743</v>
      </c>
      <c r="N67" s="17">
        <v>-46207</v>
      </c>
    </row>
    <row r="68" spans="1:14" x14ac:dyDescent="0.25">
      <c r="A68" s="86"/>
      <c r="B68" s="33" t="s">
        <v>10</v>
      </c>
      <c r="C68" s="14">
        <v>-21084.1</v>
      </c>
      <c r="D68" s="14">
        <v>8696.73</v>
      </c>
      <c r="E68" s="14">
        <v>14516</v>
      </c>
      <c r="F68" s="14">
        <v>4700</v>
      </c>
      <c r="G68" s="14">
        <v>4700</v>
      </c>
      <c r="H68" s="14">
        <v>37680.730000000003</v>
      </c>
      <c r="I68" s="14">
        <v>16738.939999999999</v>
      </c>
      <c r="J68" s="14">
        <v>17133</v>
      </c>
      <c r="K68" s="14">
        <v>72381.5</v>
      </c>
      <c r="L68" s="14">
        <v>4700</v>
      </c>
      <c r="M68" s="14">
        <v>12760.12</v>
      </c>
      <c r="N68" s="17">
        <v>33598.9</v>
      </c>
    </row>
    <row r="69" spans="1:14" ht="15" customHeight="1" x14ac:dyDescent="0.25">
      <c r="A69" s="95" t="s">
        <v>32</v>
      </c>
      <c r="B69" s="4" t="s">
        <v>3</v>
      </c>
      <c r="C69" s="16">
        <v>-68128.2</v>
      </c>
      <c r="D69" s="16">
        <v>-83913.72</v>
      </c>
      <c r="E69" s="16">
        <v>-54630.985000000001</v>
      </c>
      <c r="F69" s="16">
        <v>-53357.120000000003</v>
      </c>
      <c r="G69" s="16">
        <v>-45462.100000000013</v>
      </c>
      <c r="H69" s="16">
        <v>-18400</v>
      </c>
      <c r="I69" s="16">
        <v>-44519.324999999997</v>
      </c>
      <c r="J69" s="16">
        <v>-51297.345000000001</v>
      </c>
      <c r="K69" s="16">
        <v>3278</v>
      </c>
      <c r="L69" s="16">
        <v>-54384.03</v>
      </c>
      <c r="M69" s="16">
        <v>-53349.394999999997</v>
      </c>
      <c r="N69" s="16">
        <v>-30860.224999999999</v>
      </c>
    </row>
    <row r="70" spans="1:14" x14ac:dyDescent="0.25">
      <c r="A70" s="95"/>
      <c r="B70" s="4" t="s">
        <v>4</v>
      </c>
      <c r="C70" s="16">
        <v>-70473.2644</v>
      </c>
      <c r="D70" s="16">
        <v>-80926.416153846163</v>
      </c>
      <c r="E70" s="16">
        <v>-50797.006250000013</v>
      </c>
      <c r="F70" s="16">
        <v>-51704.447916666657</v>
      </c>
      <c r="G70" s="16">
        <v>-44865.355416666658</v>
      </c>
      <c r="H70" s="16">
        <v>-16580.552</v>
      </c>
      <c r="I70" s="16">
        <v>-38600.854583333326</v>
      </c>
      <c r="J70" s="16">
        <v>-52547.658750000002</v>
      </c>
      <c r="K70" s="16">
        <v>4454.0056521739134</v>
      </c>
      <c r="L70" s="16">
        <v>-49775.892727272731</v>
      </c>
      <c r="M70" s="16">
        <v>-50236.609545454528</v>
      </c>
      <c r="N70" s="16">
        <v>-23659.004545454551</v>
      </c>
    </row>
    <row r="71" spans="1:14" x14ac:dyDescent="0.25">
      <c r="A71" s="95"/>
      <c r="B71" s="4" t="s">
        <v>5</v>
      </c>
      <c r="C71" s="16">
        <v>22111.380005421812</v>
      </c>
      <c r="D71" s="16">
        <v>34751.546905448013</v>
      </c>
      <c r="E71" s="16">
        <v>18018.108575184029</v>
      </c>
      <c r="F71" s="16">
        <v>13824.769637820369</v>
      </c>
      <c r="G71" s="16">
        <v>16155.5948221451</v>
      </c>
      <c r="H71" s="16">
        <v>16845.679414317929</v>
      </c>
      <c r="I71" s="16">
        <v>19266.92283185491</v>
      </c>
      <c r="J71" s="16">
        <v>24027.81275101913</v>
      </c>
      <c r="K71" s="16">
        <v>10689.0430007703</v>
      </c>
      <c r="L71" s="16">
        <v>14015.860177554359</v>
      </c>
      <c r="M71" s="16">
        <v>19190.206493242589</v>
      </c>
      <c r="N71" s="16">
        <v>26162.735008002681</v>
      </c>
    </row>
    <row r="72" spans="1:14" x14ac:dyDescent="0.25">
      <c r="A72" s="95"/>
      <c r="B72" s="4" t="s">
        <v>9</v>
      </c>
      <c r="C72" s="16">
        <v>-113248.53</v>
      </c>
      <c r="D72" s="16">
        <v>-153994</v>
      </c>
      <c r="E72" s="16">
        <v>-78285.399999999994</v>
      </c>
      <c r="F72" s="16">
        <v>-79607.05</v>
      </c>
      <c r="G72" s="16">
        <v>-77219.429999999993</v>
      </c>
      <c r="H72" s="16">
        <v>-48375.32</v>
      </c>
      <c r="I72" s="16">
        <v>-65613.399999999994</v>
      </c>
      <c r="J72" s="16">
        <v>-103272.9</v>
      </c>
      <c r="K72" s="16">
        <v>-18964.89</v>
      </c>
      <c r="L72" s="16">
        <v>-60717.36</v>
      </c>
      <c r="M72" s="16">
        <v>-81038</v>
      </c>
      <c r="N72" s="16">
        <v>-60991</v>
      </c>
    </row>
    <row r="73" spans="1:14" ht="15.75" thickBot="1" x14ac:dyDescent="0.3">
      <c r="A73" s="99"/>
      <c r="B73" s="7" t="s">
        <v>10</v>
      </c>
      <c r="C73" s="32">
        <v>-1008</v>
      </c>
      <c r="D73" s="32">
        <v>21135.25</v>
      </c>
      <c r="E73" s="32">
        <v>1831</v>
      </c>
      <c r="F73" s="32">
        <v>-25758.9</v>
      </c>
      <c r="G73" s="32">
        <v>-4700</v>
      </c>
      <c r="H73" s="32">
        <v>26633</v>
      </c>
      <c r="I73" s="32">
        <v>8835</v>
      </c>
      <c r="J73" s="32">
        <v>4700</v>
      </c>
      <c r="K73" s="32">
        <v>22469</v>
      </c>
      <c r="L73" s="32">
        <v>4700</v>
      </c>
      <c r="M73" s="32">
        <v>4700</v>
      </c>
      <c r="N73" s="32">
        <v>38698.839999999997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0:N73"/>
  <sheetViews>
    <sheetView topLeftCell="A10" workbookViewId="0">
      <selection activeCell="T70" sqref="T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44348</v>
      </c>
      <c r="C10" s="3"/>
    </row>
    <row r="11" spans="1:6" ht="15.75" x14ac:dyDescent="0.25">
      <c r="A11" s="1" t="s">
        <v>0</v>
      </c>
      <c r="B11" s="2">
        <v>44348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1720505.54</v>
      </c>
      <c r="D15" s="11">
        <v>1828593.24</v>
      </c>
      <c r="E15" s="11">
        <v>1920256.82</v>
      </c>
      <c r="F15" s="11">
        <v>2054797.05</v>
      </c>
    </row>
    <row r="16" spans="1:6" x14ac:dyDescent="0.25">
      <c r="A16" s="95"/>
      <c r="B16" s="12" t="s">
        <v>4</v>
      </c>
      <c r="C16" s="13">
        <v>1721803.4395744679</v>
      </c>
      <c r="D16" s="13">
        <v>1827792.6044444439</v>
      </c>
      <c r="E16" s="13">
        <v>1929385.5966666669</v>
      </c>
      <c r="F16" s="13">
        <v>2044248.8313888891</v>
      </c>
    </row>
    <row r="17" spans="1:6" x14ac:dyDescent="0.25">
      <c r="A17" s="95"/>
      <c r="B17" s="12" t="s">
        <v>5</v>
      </c>
      <c r="C17" s="13">
        <v>51208.520609432708</v>
      </c>
      <c r="D17" s="13">
        <v>77973.23346861254</v>
      </c>
      <c r="E17" s="13">
        <v>96495.732140503198</v>
      </c>
      <c r="F17" s="13">
        <v>103068.6234337788</v>
      </c>
    </row>
    <row r="18" spans="1:6" x14ac:dyDescent="0.25">
      <c r="A18" s="95"/>
      <c r="B18" s="12" t="s">
        <v>9</v>
      </c>
      <c r="C18" s="13">
        <v>1600000</v>
      </c>
      <c r="D18" s="13">
        <v>1663902</v>
      </c>
      <c r="E18" s="13">
        <v>1679935.9</v>
      </c>
      <c r="F18" s="13">
        <v>1826608</v>
      </c>
    </row>
    <row r="19" spans="1:6" x14ac:dyDescent="0.25">
      <c r="A19" s="95"/>
      <c r="B19" s="12" t="s">
        <v>10</v>
      </c>
      <c r="C19" s="13">
        <v>1856467</v>
      </c>
      <c r="D19" s="13">
        <v>1978040</v>
      </c>
      <c r="E19" s="13">
        <v>2110000</v>
      </c>
      <c r="F19" s="13">
        <v>2225459.7999999998</v>
      </c>
    </row>
    <row r="20" spans="1:6" ht="15" customHeight="1" x14ac:dyDescent="0.25">
      <c r="A20" s="86" t="s">
        <v>6</v>
      </c>
      <c r="B20" s="5" t="s">
        <v>3</v>
      </c>
      <c r="C20" s="14">
        <v>1417438</v>
      </c>
      <c r="D20" s="14">
        <v>1512673</v>
      </c>
      <c r="E20" s="14">
        <v>1602708.5</v>
      </c>
      <c r="F20" s="14">
        <v>1693000</v>
      </c>
    </row>
    <row r="21" spans="1:6" x14ac:dyDescent="0.25">
      <c r="A21" s="86"/>
      <c r="B21" s="5" t="s">
        <v>4</v>
      </c>
      <c r="C21" s="14">
        <v>1417662.1868749999</v>
      </c>
      <c r="D21" s="14">
        <v>1506208.924444444</v>
      </c>
      <c r="E21" s="14">
        <v>1593221.4850000001</v>
      </c>
      <c r="F21" s="14">
        <v>1686757.1264102559</v>
      </c>
    </row>
    <row r="22" spans="1:6" x14ac:dyDescent="0.25">
      <c r="A22" s="86"/>
      <c r="B22" s="5" t="s">
        <v>5</v>
      </c>
      <c r="C22" s="14">
        <v>37224.600993880347</v>
      </c>
      <c r="D22" s="14">
        <v>64982.526478690052</v>
      </c>
      <c r="E22" s="14">
        <v>79113.326995690993</v>
      </c>
      <c r="F22" s="14">
        <v>93033.907451242892</v>
      </c>
    </row>
    <row r="23" spans="1:6" x14ac:dyDescent="0.25">
      <c r="A23" s="86"/>
      <c r="B23" s="5" t="s">
        <v>9</v>
      </c>
      <c r="C23" s="14">
        <v>1323951</v>
      </c>
      <c r="D23" s="14">
        <v>1370282</v>
      </c>
      <c r="E23" s="14">
        <v>1387727.1</v>
      </c>
      <c r="F23" s="14">
        <v>1475367</v>
      </c>
    </row>
    <row r="24" spans="1:6" x14ac:dyDescent="0.25">
      <c r="A24" s="86"/>
      <c r="B24" s="5" t="s">
        <v>10</v>
      </c>
      <c r="C24" s="14">
        <v>1488253.53</v>
      </c>
      <c r="D24" s="14">
        <v>1629203.47</v>
      </c>
      <c r="E24" s="14">
        <v>1724000</v>
      </c>
      <c r="F24" s="14">
        <v>1852000</v>
      </c>
    </row>
    <row r="25" spans="1:6" ht="15" customHeight="1" x14ac:dyDescent="0.25">
      <c r="A25" s="95" t="s">
        <v>7</v>
      </c>
      <c r="B25" s="4" t="s">
        <v>3</v>
      </c>
      <c r="C25" s="12">
        <v>1624442</v>
      </c>
      <c r="D25" s="12">
        <v>1632487</v>
      </c>
      <c r="E25" s="12">
        <v>1683976.355</v>
      </c>
      <c r="F25" s="12">
        <v>1757532</v>
      </c>
    </row>
    <row r="26" spans="1:6" x14ac:dyDescent="0.25">
      <c r="A26" s="95"/>
      <c r="B26" s="4" t="s">
        <v>4</v>
      </c>
      <c r="C26" s="12">
        <v>1615356.5467346939</v>
      </c>
      <c r="D26" s="12">
        <v>1632271.259772727</v>
      </c>
      <c r="E26" s="12">
        <v>1691589.0037499999</v>
      </c>
      <c r="F26" s="12">
        <v>1749650.9582051281</v>
      </c>
    </row>
    <row r="27" spans="1:6" x14ac:dyDescent="0.25">
      <c r="A27" s="95"/>
      <c r="B27" s="4" t="s">
        <v>5</v>
      </c>
      <c r="C27" s="12">
        <v>44911.637485272382</v>
      </c>
      <c r="D27" s="12">
        <v>59228.547637131953</v>
      </c>
      <c r="E27" s="12">
        <v>78798.106013509532</v>
      </c>
      <c r="F27" s="12">
        <v>94029.289584978178</v>
      </c>
    </row>
    <row r="28" spans="1:6" x14ac:dyDescent="0.25">
      <c r="A28" s="95"/>
      <c r="B28" s="4" t="s">
        <v>9</v>
      </c>
      <c r="C28" s="12">
        <v>1465695</v>
      </c>
      <c r="D28" s="12">
        <v>1449409</v>
      </c>
      <c r="E28" s="12">
        <v>1504487</v>
      </c>
      <c r="F28" s="12">
        <v>1552450.7</v>
      </c>
    </row>
    <row r="29" spans="1:6" x14ac:dyDescent="0.25">
      <c r="A29" s="95"/>
      <c r="B29" s="4" t="s">
        <v>10</v>
      </c>
      <c r="C29" s="12">
        <v>1695967</v>
      </c>
      <c r="D29" s="12">
        <v>1779654</v>
      </c>
      <c r="E29" s="12">
        <v>1902186.6</v>
      </c>
      <c r="F29" s="12">
        <v>1974620</v>
      </c>
    </row>
    <row r="30" spans="1:6" ht="15" customHeight="1" x14ac:dyDescent="0.25">
      <c r="A30" s="96" t="s">
        <v>8</v>
      </c>
      <c r="B30" s="5" t="s">
        <v>3</v>
      </c>
      <c r="C30" s="14">
        <v>-200832.25</v>
      </c>
      <c r="D30" s="14">
        <v>-135609</v>
      </c>
      <c r="E30" s="14">
        <v>-108633.5</v>
      </c>
      <c r="F30" s="14">
        <v>-64813</v>
      </c>
    </row>
    <row r="31" spans="1:6" x14ac:dyDescent="0.25">
      <c r="A31" s="96"/>
      <c r="B31" s="5" t="s">
        <v>4</v>
      </c>
      <c r="C31" s="14">
        <v>-203559.595</v>
      </c>
      <c r="D31" s="14">
        <v>-133141.6413333333</v>
      </c>
      <c r="E31" s="14">
        <v>-99122.982500000013</v>
      </c>
      <c r="F31" s="14">
        <v>-63196.651025641033</v>
      </c>
    </row>
    <row r="32" spans="1:6" x14ac:dyDescent="0.25">
      <c r="A32" s="96"/>
      <c r="B32" s="5" t="s">
        <v>5</v>
      </c>
      <c r="C32" s="14">
        <v>47136.878714890263</v>
      </c>
      <c r="D32" s="14">
        <v>58403.577941562638</v>
      </c>
      <c r="E32" s="14">
        <v>61501.259467528471</v>
      </c>
      <c r="F32" s="14">
        <v>72938.591407018132</v>
      </c>
    </row>
    <row r="33" spans="1:14" ht="15" customHeight="1" x14ac:dyDescent="0.25">
      <c r="A33" s="96"/>
      <c r="B33" s="5" t="s">
        <v>9</v>
      </c>
      <c r="C33" s="14">
        <v>-350300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-52886</v>
      </c>
      <c r="D34" s="14">
        <v>6528.89</v>
      </c>
      <c r="E34" s="14">
        <v>47881</v>
      </c>
      <c r="F34" s="14">
        <v>101298</v>
      </c>
    </row>
    <row r="35" spans="1:14" x14ac:dyDescent="0.25">
      <c r="A35" s="95" t="s">
        <v>33</v>
      </c>
      <c r="B35" s="4" t="s">
        <v>3</v>
      </c>
      <c r="C35" s="12">
        <v>84.5</v>
      </c>
      <c r="D35" s="12">
        <v>86.199999999999989</v>
      </c>
      <c r="E35" s="12">
        <v>87.8</v>
      </c>
      <c r="F35" s="12">
        <v>87.8</v>
      </c>
    </row>
    <row r="36" spans="1:14" x14ac:dyDescent="0.25">
      <c r="A36" s="95"/>
      <c r="B36" s="4" t="s">
        <v>4</v>
      </c>
      <c r="C36" s="12">
        <v>85.315400000000011</v>
      </c>
      <c r="D36" s="12">
        <v>86.749782608695654</v>
      </c>
      <c r="E36" s="12">
        <v>87.672926829268278</v>
      </c>
      <c r="F36" s="12">
        <v>88.544250000000005</v>
      </c>
    </row>
    <row r="37" spans="1:14" x14ac:dyDescent="0.25">
      <c r="A37" s="95"/>
      <c r="B37" s="4" t="s">
        <v>5</v>
      </c>
      <c r="C37" s="12">
        <v>3.0752057903596031</v>
      </c>
      <c r="D37" s="12">
        <v>4.3508688731896772</v>
      </c>
      <c r="E37" s="12">
        <v>4.8443777948785343</v>
      </c>
      <c r="F37" s="12">
        <v>5.4260316932264097</v>
      </c>
    </row>
    <row r="38" spans="1:14" x14ac:dyDescent="0.25">
      <c r="A38" s="95"/>
      <c r="B38" s="4" t="s">
        <v>9</v>
      </c>
      <c r="C38" s="12">
        <v>80.900000000000006</v>
      </c>
      <c r="D38" s="12">
        <v>80</v>
      </c>
      <c r="E38" s="12">
        <v>78.7</v>
      </c>
      <c r="F38" s="12">
        <v>76</v>
      </c>
    </row>
    <row r="39" spans="1:14" x14ac:dyDescent="0.25">
      <c r="A39" s="95"/>
      <c r="B39" s="4" t="s">
        <v>10</v>
      </c>
      <c r="C39" s="12">
        <v>94</v>
      </c>
      <c r="D39" s="12">
        <v>98</v>
      </c>
      <c r="E39" s="12">
        <v>98</v>
      </c>
      <c r="F39" s="12">
        <v>99</v>
      </c>
    </row>
    <row r="40" spans="1:14" ht="15" customHeight="1" x14ac:dyDescent="0.25">
      <c r="A40" s="96" t="s">
        <v>32</v>
      </c>
      <c r="B40" s="5" t="s">
        <v>3</v>
      </c>
      <c r="C40" s="14">
        <v>-505360</v>
      </c>
      <c r="D40" s="14">
        <v>-505706</v>
      </c>
      <c r="E40" s="14">
        <v>-481549.7</v>
      </c>
      <c r="F40" s="14">
        <v>-455560</v>
      </c>
    </row>
    <row r="41" spans="1:14" x14ac:dyDescent="0.25">
      <c r="A41" s="96"/>
      <c r="B41" s="5" t="s">
        <v>4</v>
      </c>
      <c r="C41" s="14">
        <v>-491300.37161290331</v>
      </c>
      <c r="D41" s="14">
        <v>-451626.80322580651</v>
      </c>
      <c r="E41" s="14">
        <v>-459033.10035714292</v>
      </c>
      <c r="F41" s="14">
        <v>-448499.56925925933</v>
      </c>
    </row>
    <row r="42" spans="1:14" x14ac:dyDescent="0.25">
      <c r="A42" s="96"/>
      <c r="B42" s="5" t="s">
        <v>5</v>
      </c>
      <c r="C42" s="14">
        <v>105633.7423216809</v>
      </c>
      <c r="D42" s="14">
        <v>167358.33274207069</v>
      </c>
      <c r="E42" s="14">
        <v>166749.26314853111</v>
      </c>
      <c r="F42" s="14">
        <v>173987.61301618189</v>
      </c>
    </row>
    <row r="43" spans="1:14" x14ac:dyDescent="0.25">
      <c r="A43" s="96"/>
      <c r="B43" s="5" t="s">
        <v>9</v>
      </c>
      <c r="C43" s="14">
        <v>-766930</v>
      </c>
      <c r="D43" s="14">
        <v>-663438.77</v>
      </c>
      <c r="E43" s="14">
        <v>-678936.46</v>
      </c>
      <c r="F43" s="14">
        <v>-710992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-252.56</v>
      </c>
      <c r="E44" s="30">
        <v>-539.1</v>
      </c>
      <c r="F44" s="30">
        <v>-538.5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44348</v>
      </c>
      <c r="D48" s="9">
        <v>44378</v>
      </c>
      <c r="E48" s="9">
        <v>44409</v>
      </c>
      <c r="F48" s="9">
        <v>44440</v>
      </c>
      <c r="G48" s="9">
        <v>44470</v>
      </c>
      <c r="H48" s="9">
        <v>44501</v>
      </c>
      <c r="I48" s="9">
        <v>44531</v>
      </c>
      <c r="J48" s="9">
        <v>44562</v>
      </c>
      <c r="K48" s="9">
        <v>44593</v>
      </c>
      <c r="L48" s="9">
        <v>44621</v>
      </c>
      <c r="M48" s="9">
        <v>44652</v>
      </c>
      <c r="N48" s="9">
        <v>44682</v>
      </c>
    </row>
    <row r="49" spans="1:14" ht="15" customHeight="1" x14ac:dyDescent="0.25">
      <c r="A49" s="94" t="s">
        <v>11</v>
      </c>
      <c r="B49" s="4" t="s">
        <v>3</v>
      </c>
      <c r="C49" s="16">
        <v>129032</v>
      </c>
      <c r="D49" s="16">
        <v>141286.05499999999</v>
      </c>
      <c r="E49" s="16">
        <v>128954.16</v>
      </c>
      <c r="F49" s="16">
        <v>130140.95</v>
      </c>
      <c r="G49" s="16">
        <v>151929.22</v>
      </c>
      <c r="H49" s="16">
        <v>139399</v>
      </c>
      <c r="I49" s="16">
        <v>165915.95000000001</v>
      </c>
      <c r="J49" s="16">
        <v>189286</v>
      </c>
      <c r="K49" s="16">
        <v>135000</v>
      </c>
      <c r="L49" s="16">
        <v>136910.35</v>
      </c>
      <c r="M49" s="16">
        <v>158838.375</v>
      </c>
      <c r="N49" s="16">
        <v>134606.06</v>
      </c>
    </row>
    <row r="50" spans="1:14" x14ac:dyDescent="0.25">
      <c r="A50" s="95"/>
      <c r="B50" s="4" t="s">
        <v>4</v>
      </c>
      <c r="C50" s="16">
        <v>127640.75744680849</v>
      </c>
      <c r="D50" s="16">
        <v>141599.3265909091</v>
      </c>
      <c r="E50" s="16">
        <v>130203.60159090901</v>
      </c>
      <c r="F50" s="16">
        <v>131071.47636363631</v>
      </c>
      <c r="G50" s="16">
        <v>150987.62733333331</v>
      </c>
      <c r="H50" s="16">
        <v>141470.98022727281</v>
      </c>
      <c r="I50" s="16">
        <v>168136.26704545459</v>
      </c>
      <c r="J50" s="16">
        <v>184681.21948717951</v>
      </c>
      <c r="K50" s="16">
        <v>133701.4862162162</v>
      </c>
      <c r="L50" s="16">
        <v>137625.23368421051</v>
      </c>
      <c r="M50" s="16">
        <v>156993.78868421051</v>
      </c>
      <c r="N50" s="16">
        <v>134422.48628571429</v>
      </c>
    </row>
    <row r="51" spans="1:14" x14ac:dyDescent="0.25">
      <c r="A51" s="95"/>
      <c r="B51" s="4" t="s">
        <v>5</v>
      </c>
      <c r="C51" s="16">
        <v>7475.1069814678222</v>
      </c>
      <c r="D51" s="16">
        <v>8761.3646302810266</v>
      </c>
      <c r="E51" s="16">
        <v>8188.4367508388405</v>
      </c>
      <c r="F51" s="16">
        <v>6538.2031967609673</v>
      </c>
      <c r="G51" s="16">
        <v>10328.265159606561</v>
      </c>
      <c r="H51" s="16">
        <v>8502.9275637209794</v>
      </c>
      <c r="I51" s="16">
        <v>17663.61543456974</v>
      </c>
      <c r="J51" s="16">
        <v>21253.500100228059</v>
      </c>
      <c r="K51" s="16">
        <v>9745.5618288823352</v>
      </c>
      <c r="L51" s="16">
        <v>11848.945526630019</v>
      </c>
      <c r="M51" s="16">
        <v>16458.02120458283</v>
      </c>
      <c r="N51" s="16">
        <v>13416.76018234657</v>
      </c>
    </row>
    <row r="52" spans="1:14" ht="15" customHeight="1" x14ac:dyDescent="0.25">
      <c r="A52" s="95"/>
      <c r="B52" s="4" t="s">
        <v>9</v>
      </c>
      <c r="C52" s="16">
        <v>106146</v>
      </c>
      <c r="D52" s="16">
        <v>123828</v>
      </c>
      <c r="E52" s="16">
        <v>109566</v>
      </c>
      <c r="F52" s="16">
        <v>120158</v>
      </c>
      <c r="G52" s="16">
        <v>122365</v>
      </c>
      <c r="H52" s="16">
        <v>123828</v>
      </c>
      <c r="I52" s="16">
        <v>123828</v>
      </c>
      <c r="J52" s="16">
        <v>123828</v>
      </c>
      <c r="K52" s="16">
        <v>112684.99</v>
      </c>
      <c r="L52" s="16">
        <v>109113.89</v>
      </c>
      <c r="M52" s="16">
        <v>119041.5</v>
      </c>
      <c r="N52" s="16">
        <v>96172.479999999996</v>
      </c>
    </row>
    <row r="53" spans="1:14" x14ac:dyDescent="0.25">
      <c r="A53" s="95"/>
      <c r="B53" s="4" t="s">
        <v>10</v>
      </c>
      <c r="C53" s="16">
        <v>144937.85999999999</v>
      </c>
      <c r="D53" s="16">
        <v>157728.69</v>
      </c>
      <c r="E53" s="16">
        <v>153003</v>
      </c>
      <c r="F53" s="16">
        <v>150259</v>
      </c>
      <c r="G53" s="16">
        <v>175874</v>
      </c>
      <c r="H53" s="16">
        <v>168725.7</v>
      </c>
      <c r="I53" s="16">
        <v>222450</v>
      </c>
      <c r="J53" s="16">
        <v>240908</v>
      </c>
      <c r="K53" s="16">
        <v>168635.54</v>
      </c>
      <c r="L53" s="16">
        <v>170321.89</v>
      </c>
      <c r="M53" s="16">
        <v>204386.27</v>
      </c>
      <c r="N53" s="16">
        <v>165552.88</v>
      </c>
    </row>
    <row r="54" spans="1:14" ht="15" customHeight="1" x14ac:dyDescent="0.25">
      <c r="A54" s="86" t="s">
        <v>6</v>
      </c>
      <c r="B54" s="5" t="s">
        <v>3</v>
      </c>
      <c r="C54" s="17">
        <v>103067.5</v>
      </c>
      <c r="D54" s="17">
        <v>115982</v>
      </c>
      <c r="E54" s="17">
        <v>104022</v>
      </c>
      <c r="F54" s="17">
        <v>111875.89</v>
      </c>
      <c r="G54" s="17">
        <v>129965</v>
      </c>
      <c r="H54" s="17">
        <v>111812.74</v>
      </c>
      <c r="I54" s="17">
        <v>137973.005</v>
      </c>
      <c r="J54" s="17">
        <v>161042</v>
      </c>
      <c r="K54" s="17">
        <v>98807</v>
      </c>
      <c r="L54" s="17">
        <v>115624.96000000001</v>
      </c>
      <c r="M54" s="17">
        <v>139544.5</v>
      </c>
      <c r="N54" s="17">
        <v>105555</v>
      </c>
    </row>
    <row r="55" spans="1:14" x14ac:dyDescent="0.25">
      <c r="A55" s="86"/>
      <c r="B55" s="5" t="s">
        <v>4</v>
      </c>
      <c r="C55" s="17">
        <v>103825.0802127659</v>
      </c>
      <c r="D55" s="17">
        <v>117309.0357777778</v>
      </c>
      <c r="E55" s="17">
        <v>105084.42511111109</v>
      </c>
      <c r="F55" s="17">
        <v>113693.5984444444</v>
      </c>
      <c r="G55" s="17">
        <v>128822.99431818179</v>
      </c>
      <c r="H55" s="17">
        <v>113609.6686363636</v>
      </c>
      <c r="I55" s="17">
        <v>139284.52045454539</v>
      </c>
      <c r="J55" s="17">
        <v>160388.75394736839</v>
      </c>
      <c r="K55" s="17">
        <v>99931.878918918941</v>
      </c>
      <c r="L55" s="17">
        <v>114956.6086486486</v>
      </c>
      <c r="M55" s="17">
        <v>135779.27631578941</v>
      </c>
      <c r="N55" s="17">
        <v>105904.3808571429</v>
      </c>
    </row>
    <row r="56" spans="1:14" x14ac:dyDescent="0.25">
      <c r="A56" s="86"/>
      <c r="B56" s="5" t="s">
        <v>5</v>
      </c>
      <c r="C56" s="17">
        <v>7330.3776802781122</v>
      </c>
      <c r="D56" s="17">
        <v>8109.3486558949871</v>
      </c>
      <c r="E56" s="17">
        <v>8080.3984443831177</v>
      </c>
      <c r="F56" s="17">
        <v>6366.1763783647912</v>
      </c>
      <c r="G56" s="17">
        <v>9143.5308668973248</v>
      </c>
      <c r="H56" s="17">
        <v>9032.6833859795825</v>
      </c>
      <c r="I56" s="17">
        <v>12574.243287892579</v>
      </c>
      <c r="J56" s="17">
        <v>15110.978571629321</v>
      </c>
      <c r="K56" s="17">
        <v>9844.4991103858429</v>
      </c>
      <c r="L56" s="17">
        <v>10155.70971642585</v>
      </c>
      <c r="M56" s="17">
        <v>15012.296951925129</v>
      </c>
      <c r="N56" s="17">
        <v>13166.051081892039</v>
      </c>
    </row>
    <row r="57" spans="1:14" ht="15" customHeight="1" x14ac:dyDescent="0.25">
      <c r="A57" s="86"/>
      <c r="B57" s="5" t="s">
        <v>9</v>
      </c>
      <c r="C57" s="17">
        <v>86776.13</v>
      </c>
      <c r="D57" s="17">
        <v>98828</v>
      </c>
      <c r="E57" s="17">
        <v>90566</v>
      </c>
      <c r="F57" s="17">
        <v>98828</v>
      </c>
      <c r="G57" s="17">
        <v>98828</v>
      </c>
      <c r="H57" s="17">
        <v>98828</v>
      </c>
      <c r="I57" s="17">
        <v>98828</v>
      </c>
      <c r="J57" s="17">
        <v>120984.9</v>
      </c>
      <c r="K57" s="17">
        <v>77551.8</v>
      </c>
      <c r="L57" s="17">
        <v>86969.77</v>
      </c>
      <c r="M57" s="17">
        <v>96666.94</v>
      </c>
      <c r="N57" s="17">
        <v>71676.28</v>
      </c>
    </row>
    <row r="58" spans="1:14" x14ac:dyDescent="0.25">
      <c r="A58" s="86"/>
      <c r="B58" s="5" t="s">
        <v>10</v>
      </c>
      <c r="C58" s="17">
        <v>121393.84</v>
      </c>
      <c r="D58" s="17">
        <v>131044.43</v>
      </c>
      <c r="E58" s="17">
        <v>124700</v>
      </c>
      <c r="F58" s="17">
        <v>128143</v>
      </c>
      <c r="G58" s="17">
        <v>152279</v>
      </c>
      <c r="H58" s="17">
        <v>137095</v>
      </c>
      <c r="I58" s="17">
        <v>166568.1</v>
      </c>
      <c r="J58" s="17">
        <v>205778</v>
      </c>
      <c r="K58" s="17">
        <v>134908.4</v>
      </c>
      <c r="L58" s="17">
        <v>139039</v>
      </c>
      <c r="M58" s="17">
        <v>163509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159328.5</v>
      </c>
      <c r="D59" s="16">
        <v>149103.91</v>
      </c>
      <c r="E59" s="16">
        <v>130000</v>
      </c>
      <c r="F59" s="16">
        <v>131947.20000000001</v>
      </c>
      <c r="G59" s="16">
        <v>124105.3</v>
      </c>
      <c r="H59" s="16">
        <v>128308.38</v>
      </c>
      <c r="I59" s="16">
        <v>166782.39999999999</v>
      </c>
      <c r="J59" s="16">
        <v>123675.85</v>
      </c>
      <c r="K59" s="16">
        <v>121171</v>
      </c>
      <c r="L59" s="16">
        <v>128331.55</v>
      </c>
      <c r="M59" s="16">
        <v>132538.5</v>
      </c>
      <c r="N59" s="16">
        <v>125772.3</v>
      </c>
    </row>
    <row r="60" spans="1:14" x14ac:dyDescent="0.25">
      <c r="A60" s="95"/>
      <c r="B60" s="4" t="s">
        <v>4</v>
      </c>
      <c r="C60" s="16">
        <v>161112.39166666669</v>
      </c>
      <c r="D60" s="16">
        <v>149416.17249999999</v>
      </c>
      <c r="E60" s="16">
        <v>130774.67795454551</v>
      </c>
      <c r="F60" s="16">
        <v>132677.8388636364</v>
      </c>
      <c r="G60" s="16">
        <v>123678.9984090909</v>
      </c>
      <c r="H60" s="16">
        <v>129774.0129545454</v>
      </c>
      <c r="I60" s="16">
        <v>166868.72199999989</v>
      </c>
      <c r="J60" s="16">
        <v>122742.8231578947</v>
      </c>
      <c r="K60" s="16">
        <v>122032.0540540541</v>
      </c>
      <c r="L60" s="16">
        <v>127325.33777777779</v>
      </c>
      <c r="M60" s="16">
        <v>134171.0760526316</v>
      </c>
      <c r="N60" s="16">
        <v>130243.4065714286</v>
      </c>
    </row>
    <row r="61" spans="1:14" x14ac:dyDescent="0.25">
      <c r="A61" s="95"/>
      <c r="B61" s="4" t="s">
        <v>5</v>
      </c>
      <c r="C61" s="16">
        <v>22147.311952409422</v>
      </c>
      <c r="D61" s="16">
        <v>13199.78093445249</v>
      </c>
      <c r="E61" s="16">
        <v>10280.222606311319</v>
      </c>
      <c r="F61" s="16">
        <v>10486.52820099469</v>
      </c>
      <c r="G61" s="16">
        <v>6874.2727027691408</v>
      </c>
      <c r="H61" s="16">
        <v>8174.0397700381591</v>
      </c>
      <c r="I61" s="16">
        <v>18656.562525684269</v>
      </c>
      <c r="J61" s="16">
        <v>10051.63718841676</v>
      </c>
      <c r="K61" s="16">
        <v>10217.170108295501</v>
      </c>
      <c r="L61" s="16">
        <v>6725.6105531681187</v>
      </c>
      <c r="M61" s="16">
        <v>14150.892157636061</v>
      </c>
      <c r="N61" s="16">
        <v>12008.409028423501</v>
      </c>
    </row>
    <row r="62" spans="1:14" ht="15" customHeight="1" x14ac:dyDescent="0.25">
      <c r="A62" s="95"/>
      <c r="B62" s="4" t="s">
        <v>9</v>
      </c>
      <c r="C62" s="16">
        <v>108422.9</v>
      </c>
      <c r="D62" s="16">
        <v>116405.19</v>
      </c>
      <c r="E62" s="16">
        <v>112330.16</v>
      </c>
      <c r="F62" s="16">
        <v>115263</v>
      </c>
      <c r="G62" s="16">
        <v>110581.8</v>
      </c>
      <c r="H62" s="16">
        <v>114297.79</v>
      </c>
      <c r="I62" s="16">
        <v>120000</v>
      </c>
      <c r="J62" s="16">
        <v>87151.71</v>
      </c>
      <c r="K62" s="16">
        <v>91251.72</v>
      </c>
      <c r="L62" s="16">
        <v>101925</v>
      </c>
      <c r="M62" s="16">
        <v>97139.73</v>
      </c>
      <c r="N62" s="16">
        <v>110344</v>
      </c>
    </row>
    <row r="63" spans="1:14" x14ac:dyDescent="0.25">
      <c r="A63" s="95"/>
      <c r="B63" s="4" t="s">
        <v>10</v>
      </c>
      <c r="C63" s="16">
        <v>221491</v>
      </c>
      <c r="D63" s="16">
        <v>175919</v>
      </c>
      <c r="E63" s="16">
        <v>168944</v>
      </c>
      <c r="F63" s="16">
        <v>162947</v>
      </c>
      <c r="G63" s="16">
        <v>142214</v>
      </c>
      <c r="H63" s="16">
        <v>157936</v>
      </c>
      <c r="I63" s="16">
        <v>207993.98</v>
      </c>
      <c r="J63" s="16">
        <v>148508</v>
      </c>
      <c r="K63" s="16">
        <v>161890.1</v>
      </c>
      <c r="L63" s="16">
        <v>139219</v>
      </c>
      <c r="M63" s="16">
        <v>173728.3</v>
      </c>
      <c r="N63" s="16">
        <v>163396</v>
      </c>
    </row>
    <row r="64" spans="1:14" x14ac:dyDescent="0.25">
      <c r="A64" s="86" t="s">
        <v>8</v>
      </c>
      <c r="B64" s="5" t="s">
        <v>3</v>
      </c>
      <c r="C64" s="17">
        <v>-56927.99</v>
      </c>
      <c r="D64" s="17">
        <v>-35000</v>
      </c>
      <c r="E64" s="17">
        <v>-27943.5</v>
      </c>
      <c r="F64" s="17">
        <v>-20820.5</v>
      </c>
      <c r="G64" s="17">
        <v>5300.5</v>
      </c>
      <c r="H64" s="17">
        <v>-17085.13</v>
      </c>
      <c r="I64" s="17">
        <v>-23568.41</v>
      </c>
      <c r="J64" s="17">
        <v>43946</v>
      </c>
      <c r="K64" s="17">
        <v>-21678</v>
      </c>
      <c r="L64" s="17">
        <v>-8974.1</v>
      </c>
      <c r="M64" s="17">
        <v>3020.5749999999998</v>
      </c>
      <c r="N64" s="17">
        <v>-18861.8</v>
      </c>
    </row>
    <row r="65" spans="1:14" x14ac:dyDescent="0.25">
      <c r="A65" s="86"/>
      <c r="B65" s="5" t="s">
        <v>4</v>
      </c>
      <c r="C65" s="17">
        <v>-55970.450638297873</v>
      </c>
      <c r="D65" s="17">
        <v>-33303.649777777777</v>
      </c>
      <c r="E65" s="17">
        <v>-26153.205227272731</v>
      </c>
      <c r="F65" s="17">
        <v>-18710.95454545454</v>
      </c>
      <c r="G65" s="17">
        <v>4035.3113636363641</v>
      </c>
      <c r="H65" s="17">
        <v>-17051.023555555559</v>
      </c>
      <c r="I65" s="17">
        <v>-25009.200909090909</v>
      </c>
      <c r="J65" s="17">
        <v>34264.901025641033</v>
      </c>
      <c r="K65" s="17">
        <v>-19994.20972972973</v>
      </c>
      <c r="L65" s="17">
        <v>-11676.85631578947</v>
      </c>
      <c r="M65" s="17">
        <v>994.85026315789412</v>
      </c>
      <c r="N65" s="17">
        <v>-22835.448857142859</v>
      </c>
    </row>
    <row r="66" spans="1:14" x14ac:dyDescent="0.25">
      <c r="A66" s="86"/>
      <c r="B66" s="5" t="s">
        <v>5</v>
      </c>
      <c r="C66" s="17">
        <v>21577.767312302931</v>
      </c>
      <c r="D66" s="17">
        <v>14193.2409920674</v>
      </c>
      <c r="E66" s="17">
        <v>10538.476836785419</v>
      </c>
      <c r="F66" s="17">
        <v>11881.71500770425</v>
      </c>
      <c r="G66" s="17">
        <v>11996.53541573113</v>
      </c>
      <c r="H66" s="17">
        <v>11596.381643835201</v>
      </c>
      <c r="I66" s="17">
        <v>16990.386859650931</v>
      </c>
      <c r="J66" s="17">
        <v>20735.770412275218</v>
      </c>
      <c r="K66" s="17">
        <v>7743.2374658154586</v>
      </c>
      <c r="L66" s="17">
        <v>11330.173270487399</v>
      </c>
      <c r="M66" s="17">
        <v>17597.661869920121</v>
      </c>
      <c r="N66" s="17">
        <v>15535.8261242195</v>
      </c>
    </row>
    <row r="67" spans="1:14" x14ac:dyDescent="0.25">
      <c r="A67" s="86"/>
      <c r="B67" s="5" t="s">
        <v>9</v>
      </c>
      <c r="C67" s="17">
        <v>-94079.82</v>
      </c>
      <c r="D67" s="17">
        <v>-67923.64</v>
      </c>
      <c r="E67" s="17">
        <v>-52113</v>
      </c>
      <c r="F67" s="17">
        <v>-39931</v>
      </c>
      <c r="G67" s="17">
        <v>-30877.599999999999</v>
      </c>
      <c r="H67" s="17">
        <v>-37477</v>
      </c>
      <c r="I67" s="17">
        <v>-69379.210000000006</v>
      </c>
      <c r="J67" s="17">
        <v>-25000</v>
      </c>
      <c r="K67" s="17">
        <v>-36600</v>
      </c>
      <c r="L67" s="17">
        <v>-37734.35</v>
      </c>
      <c r="M67" s="17">
        <v>-38594</v>
      </c>
      <c r="N67" s="17">
        <v>-66861</v>
      </c>
    </row>
    <row r="68" spans="1:14" x14ac:dyDescent="0.25">
      <c r="A68" s="86"/>
      <c r="B68" s="33" t="s">
        <v>10</v>
      </c>
      <c r="C68" s="14">
        <v>11290.25</v>
      </c>
      <c r="D68" s="14">
        <v>4700</v>
      </c>
      <c r="E68" s="14">
        <v>4700</v>
      </c>
      <c r="F68" s="14">
        <v>5777</v>
      </c>
      <c r="G68" s="14">
        <v>35775</v>
      </c>
      <c r="H68" s="14">
        <v>6564.08</v>
      </c>
      <c r="I68" s="14">
        <v>17133</v>
      </c>
      <c r="J68" s="14">
        <v>58049</v>
      </c>
      <c r="K68" s="14">
        <v>4700</v>
      </c>
      <c r="L68" s="14">
        <v>12412</v>
      </c>
      <c r="M68" s="14">
        <v>36000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-77936.994999999995</v>
      </c>
      <c r="D69" s="16">
        <v>-56558</v>
      </c>
      <c r="E69" s="16">
        <v>-51331.8</v>
      </c>
      <c r="F69" s="16">
        <v>-43764</v>
      </c>
      <c r="G69" s="16">
        <v>-20867.88</v>
      </c>
      <c r="H69" s="16">
        <v>-37060</v>
      </c>
      <c r="I69" s="16">
        <v>-46363</v>
      </c>
      <c r="J69" s="16">
        <v>3303.98</v>
      </c>
      <c r="K69" s="16">
        <v>-49823.11</v>
      </c>
      <c r="L69" s="16">
        <v>-45312</v>
      </c>
      <c r="M69" s="16">
        <v>-30022.63</v>
      </c>
      <c r="N69" s="16">
        <v>-49891.54</v>
      </c>
    </row>
    <row r="70" spans="1:14" x14ac:dyDescent="0.25">
      <c r="A70" s="95"/>
      <c r="B70" s="4" t="s">
        <v>4</v>
      </c>
      <c r="C70" s="16">
        <v>-76145.056562500002</v>
      </c>
      <c r="D70" s="16">
        <v>-48609.147931034488</v>
      </c>
      <c r="E70" s="16">
        <v>-50291.386551724143</v>
      </c>
      <c r="F70" s="16">
        <v>-43203.119655172421</v>
      </c>
      <c r="G70" s="16">
        <v>-18881.236896551731</v>
      </c>
      <c r="H70" s="16">
        <v>-35347.717931034487</v>
      </c>
      <c r="I70" s="16">
        <v>-40820.233448275852</v>
      </c>
      <c r="J70" s="16">
        <v>-579.32555555555564</v>
      </c>
      <c r="K70" s="16">
        <v>-48629.035769230773</v>
      </c>
      <c r="L70" s="16">
        <v>-43432.637777777767</v>
      </c>
      <c r="M70" s="16">
        <v>-28826.124444444449</v>
      </c>
      <c r="N70" s="16">
        <v>-46908.335384615391</v>
      </c>
    </row>
    <row r="71" spans="1:14" x14ac:dyDescent="0.25">
      <c r="A71" s="95"/>
      <c r="B71" s="4" t="s">
        <v>5</v>
      </c>
      <c r="C71" s="16">
        <v>31514.739855662581</v>
      </c>
      <c r="D71" s="16">
        <v>18082.278296598732</v>
      </c>
      <c r="E71" s="16">
        <v>13466.817471568311</v>
      </c>
      <c r="F71" s="16">
        <v>18920.00094971183</v>
      </c>
      <c r="G71" s="16">
        <v>16400.85905796447</v>
      </c>
      <c r="H71" s="16">
        <v>19766.561708498739</v>
      </c>
      <c r="I71" s="16">
        <v>23988.1385898673</v>
      </c>
      <c r="J71" s="16">
        <v>18489.249581502208</v>
      </c>
      <c r="K71" s="16">
        <v>13124.611628969191</v>
      </c>
      <c r="L71" s="16">
        <v>19489.872535828279</v>
      </c>
      <c r="M71" s="16">
        <v>22870.161738195769</v>
      </c>
      <c r="N71" s="16">
        <v>17718.32042508775</v>
      </c>
    </row>
    <row r="72" spans="1:14" x14ac:dyDescent="0.25">
      <c r="A72" s="95"/>
      <c r="B72" s="4" t="s">
        <v>9</v>
      </c>
      <c r="C72" s="16">
        <v>-153994</v>
      </c>
      <c r="D72" s="16">
        <v>-69244</v>
      </c>
      <c r="E72" s="16">
        <v>-79176</v>
      </c>
      <c r="F72" s="16">
        <v>-85612</v>
      </c>
      <c r="G72" s="16">
        <v>-60649</v>
      </c>
      <c r="H72" s="16">
        <v>-67204.84</v>
      </c>
      <c r="I72" s="16">
        <v>-91706.81</v>
      </c>
      <c r="J72" s="16">
        <v>-46363</v>
      </c>
      <c r="K72" s="16">
        <v>-66161.100000000006</v>
      </c>
      <c r="L72" s="16">
        <v>-76662</v>
      </c>
      <c r="M72" s="16">
        <v>-79011</v>
      </c>
      <c r="N72" s="16">
        <v>-70000</v>
      </c>
    </row>
    <row r="73" spans="1:14" ht="15.75" thickBot="1" x14ac:dyDescent="0.3">
      <c r="A73" s="99"/>
      <c r="B73" s="7" t="s">
        <v>10</v>
      </c>
      <c r="C73" s="32">
        <v>9417.41</v>
      </c>
      <c r="D73" s="32">
        <v>1831</v>
      </c>
      <c r="E73" s="32">
        <v>-25786</v>
      </c>
      <c r="F73" s="32">
        <v>-4700</v>
      </c>
      <c r="G73" s="32">
        <v>26633</v>
      </c>
      <c r="H73" s="32">
        <v>8835</v>
      </c>
      <c r="I73" s="32">
        <v>14674</v>
      </c>
      <c r="J73" s="32">
        <v>22469</v>
      </c>
      <c r="K73" s="32">
        <v>-11622</v>
      </c>
      <c r="L73" s="32">
        <v>8130</v>
      </c>
      <c r="M73" s="32">
        <v>36941.9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44378</v>
      </c>
      <c r="C10" s="3"/>
    </row>
    <row r="11" spans="1:6" ht="15.75" x14ac:dyDescent="0.25">
      <c r="A11" s="1" t="s">
        <v>0</v>
      </c>
      <c r="B11" s="2">
        <v>44378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1754557.3</v>
      </c>
      <c r="D15" s="11">
        <v>1867181.9</v>
      </c>
      <c r="E15" s="11">
        <v>1962060</v>
      </c>
      <c r="F15" s="11">
        <v>2073870</v>
      </c>
    </row>
    <row r="16" spans="1:6" x14ac:dyDescent="0.25">
      <c r="A16" s="95"/>
      <c r="B16" s="12" t="s">
        <v>4</v>
      </c>
      <c r="C16" s="13">
        <v>1746601.758723404</v>
      </c>
      <c r="D16" s="13">
        <v>1863862.562954545</v>
      </c>
      <c r="E16" s="13">
        <v>1966972.540526316</v>
      </c>
      <c r="F16" s="13">
        <v>2088418.818571429</v>
      </c>
    </row>
    <row r="17" spans="1:6" x14ac:dyDescent="0.25">
      <c r="A17" s="95"/>
      <c r="B17" s="12" t="s">
        <v>5</v>
      </c>
      <c r="C17" s="13">
        <v>55264.209790014618</v>
      </c>
      <c r="D17" s="13">
        <v>72326.566312036652</v>
      </c>
      <c r="E17" s="13">
        <v>81721.295326752981</v>
      </c>
      <c r="F17" s="13">
        <v>112222.2019824749</v>
      </c>
    </row>
    <row r="18" spans="1:6" x14ac:dyDescent="0.25">
      <c r="A18" s="95"/>
      <c r="B18" s="12" t="s">
        <v>9</v>
      </c>
      <c r="C18" s="13">
        <v>1600000</v>
      </c>
      <c r="D18" s="13">
        <v>1720406</v>
      </c>
      <c r="E18" s="13">
        <v>1813168</v>
      </c>
      <c r="F18" s="13">
        <v>1829414</v>
      </c>
    </row>
    <row r="19" spans="1:6" x14ac:dyDescent="0.25">
      <c r="A19" s="95"/>
      <c r="B19" s="12" t="s">
        <v>10</v>
      </c>
      <c r="C19" s="13">
        <v>1915555.19</v>
      </c>
      <c r="D19" s="13">
        <v>2099555.0299999998</v>
      </c>
      <c r="E19" s="13">
        <v>2115916</v>
      </c>
      <c r="F19" s="13">
        <v>2402220.19</v>
      </c>
    </row>
    <row r="20" spans="1:6" ht="15" customHeight="1" x14ac:dyDescent="0.25">
      <c r="A20" s="86" t="s">
        <v>6</v>
      </c>
      <c r="B20" s="5" t="s">
        <v>3</v>
      </c>
      <c r="C20" s="14">
        <v>1444469.365</v>
      </c>
      <c r="D20" s="14">
        <v>1538000</v>
      </c>
      <c r="E20" s="14">
        <v>1621231</v>
      </c>
      <c r="F20" s="14">
        <v>1726808.1</v>
      </c>
    </row>
    <row r="21" spans="1:6" x14ac:dyDescent="0.25">
      <c r="A21" s="86"/>
      <c r="B21" s="5" t="s">
        <v>4</v>
      </c>
      <c r="C21" s="14">
        <v>1439893.2970833329</v>
      </c>
      <c r="D21" s="14">
        <v>1533601.050222222</v>
      </c>
      <c r="E21" s="14">
        <v>1628193.24425</v>
      </c>
      <c r="F21" s="14">
        <v>1720187.698648649</v>
      </c>
    </row>
    <row r="22" spans="1:6" x14ac:dyDescent="0.25">
      <c r="A22" s="86"/>
      <c r="B22" s="5" t="s">
        <v>5</v>
      </c>
      <c r="C22" s="14">
        <v>37786.00068392609</v>
      </c>
      <c r="D22" s="14">
        <v>51832.677184577587</v>
      </c>
      <c r="E22" s="14">
        <v>62518.127216830551</v>
      </c>
      <c r="F22" s="14">
        <v>81176.972705249282</v>
      </c>
    </row>
    <row r="23" spans="1:6" x14ac:dyDescent="0.25">
      <c r="A23" s="86"/>
      <c r="B23" s="5" t="s">
        <v>9</v>
      </c>
      <c r="C23" s="14">
        <v>1315951</v>
      </c>
      <c r="D23" s="14">
        <v>1414223</v>
      </c>
      <c r="E23" s="14">
        <v>1499038</v>
      </c>
      <c r="F23" s="14">
        <v>1512771.7</v>
      </c>
    </row>
    <row r="24" spans="1:6" x14ac:dyDescent="0.25">
      <c r="A24" s="86"/>
      <c r="B24" s="5" t="s">
        <v>10</v>
      </c>
      <c r="C24" s="14">
        <v>1497248</v>
      </c>
      <c r="D24" s="14">
        <v>1629203.47</v>
      </c>
      <c r="E24" s="14">
        <v>1747561</v>
      </c>
      <c r="F24" s="14">
        <v>1873188</v>
      </c>
    </row>
    <row r="25" spans="1:6" ht="15" customHeight="1" x14ac:dyDescent="0.25">
      <c r="A25" s="95" t="s">
        <v>7</v>
      </c>
      <c r="B25" s="4" t="s">
        <v>3</v>
      </c>
      <c r="C25" s="12">
        <v>1628949.09</v>
      </c>
      <c r="D25" s="12">
        <v>1643643</v>
      </c>
      <c r="E25" s="12">
        <v>1708636.5</v>
      </c>
      <c r="F25" s="12">
        <v>1773075.36</v>
      </c>
    </row>
    <row r="26" spans="1:6" x14ac:dyDescent="0.25">
      <c r="A26" s="95"/>
      <c r="B26" s="4" t="s">
        <v>4</v>
      </c>
      <c r="C26" s="12">
        <v>1625728.1380851059</v>
      </c>
      <c r="D26" s="12">
        <v>1648831.211333334</v>
      </c>
      <c r="E26" s="12">
        <v>1713577.1457499999</v>
      </c>
      <c r="F26" s="12">
        <v>1771993.27972973</v>
      </c>
    </row>
    <row r="27" spans="1:6" x14ac:dyDescent="0.25">
      <c r="A27" s="95"/>
      <c r="B27" s="4" t="s">
        <v>5</v>
      </c>
      <c r="C27" s="12">
        <v>36037.430394158269</v>
      </c>
      <c r="D27" s="12">
        <v>37914.022577013398</v>
      </c>
      <c r="E27" s="12">
        <v>45657.809407301473</v>
      </c>
      <c r="F27" s="12">
        <v>59484.57210242076</v>
      </c>
    </row>
    <row r="28" spans="1:6" x14ac:dyDescent="0.25">
      <c r="A28" s="95"/>
      <c r="B28" s="4" t="s">
        <v>9</v>
      </c>
      <c r="C28" s="12">
        <v>1533500</v>
      </c>
      <c r="D28" s="12">
        <v>1548045</v>
      </c>
      <c r="E28" s="12">
        <v>1602226</v>
      </c>
      <c r="F28" s="12">
        <v>1602226</v>
      </c>
    </row>
    <row r="29" spans="1:6" x14ac:dyDescent="0.25">
      <c r="A29" s="95"/>
      <c r="B29" s="4" t="s">
        <v>10</v>
      </c>
      <c r="C29" s="12">
        <v>1709606</v>
      </c>
      <c r="D29" s="12">
        <v>1748696.04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-184337.405</v>
      </c>
      <c r="D30" s="14">
        <v>-116000</v>
      </c>
      <c r="E30" s="14">
        <v>-88909.3</v>
      </c>
      <c r="F30" s="14">
        <v>-47234.3</v>
      </c>
    </row>
    <row r="31" spans="1:6" x14ac:dyDescent="0.25">
      <c r="A31" s="96"/>
      <c r="B31" s="5" t="s">
        <v>4</v>
      </c>
      <c r="C31" s="14">
        <v>-182804.3735416666</v>
      </c>
      <c r="D31" s="14">
        <v>-124433.145106383</v>
      </c>
      <c r="E31" s="14">
        <v>-92026.417142857143</v>
      </c>
      <c r="F31" s="14">
        <v>-53289.386153846157</v>
      </c>
    </row>
    <row r="32" spans="1:6" x14ac:dyDescent="0.25">
      <c r="A32" s="96"/>
      <c r="B32" s="5" t="s">
        <v>5</v>
      </c>
      <c r="C32" s="14">
        <v>32072.053390593072</v>
      </c>
      <c r="D32" s="14">
        <v>63460.155719973212</v>
      </c>
      <c r="E32" s="14">
        <v>66019.09292188425</v>
      </c>
      <c r="F32" s="14">
        <v>77318.865975234032</v>
      </c>
    </row>
    <row r="33" spans="1:14" ht="15" customHeight="1" x14ac:dyDescent="0.25">
      <c r="A33" s="96"/>
      <c r="B33" s="5" t="s">
        <v>9</v>
      </c>
      <c r="C33" s="14">
        <v>-288047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-117620.5</v>
      </c>
      <c r="D34" s="14">
        <v>6528.89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82.77000000000001</v>
      </c>
      <c r="D35" s="12">
        <v>83.24</v>
      </c>
      <c r="E35" s="12">
        <v>84.4</v>
      </c>
      <c r="F35" s="12">
        <v>84.954999999999998</v>
      </c>
    </row>
    <row r="36" spans="1:14" x14ac:dyDescent="0.25">
      <c r="A36" s="95"/>
      <c r="B36" s="4" t="s">
        <v>4</v>
      </c>
      <c r="C36" s="12">
        <v>83.793750000000003</v>
      </c>
      <c r="D36" s="12">
        <v>84.820444444444462</v>
      </c>
      <c r="E36" s="12">
        <v>85.950250000000011</v>
      </c>
      <c r="F36" s="12">
        <v>86.509210526315798</v>
      </c>
    </row>
    <row r="37" spans="1:14" x14ac:dyDescent="0.25">
      <c r="A37" s="95"/>
      <c r="B37" s="4" t="s">
        <v>5</v>
      </c>
      <c r="C37" s="12">
        <v>3.1580903366541122</v>
      </c>
      <c r="D37" s="12">
        <v>3.8994125172643619</v>
      </c>
      <c r="E37" s="12">
        <v>4.3027781648485481</v>
      </c>
      <c r="F37" s="12">
        <v>4.5962636891748012</v>
      </c>
    </row>
    <row r="38" spans="1:14" x14ac:dyDescent="0.25">
      <c r="A38" s="95"/>
      <c r="B38" s="4" t="s">
        <v>9</v>
      </c>
      <c r="C38" s="12">
        <v>80.5</v>
      </c>
      <c r="D38" s="12">
        <v>81</v>
      </c>
      <c r="E38" s="12">
        <v>79</v>
      </c>
      <c r="F38" s="12">
        <v>77.900000000000006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98</v>
      </c>
      <c r="F39" s="12">
        <v>98</v>
      </c>
    </row>
    <row r="40" spans="1:14" ht="15" customHeight="1" x14ac:dyDescent="0.25">
      <c r="A40" s="96" t="s">
        <v>32</v>
      </c>
      <c r="B40" s="5" t="s">
        <v>3</v>
      </c>
      <c r="C40" s="14">
        <v>-487322.5</v>
      </c>
      <c r="D40" s="14">
        <v>-500012</v>
      </c>
      <c r="E40" s="14">
        <v>-467192</v>
      </c>
      <c r="F40" s="14">
        <v>-460000</v>
      </c>
    </row>
    <row r="41" spans="1:14" x14ac:dyDescent="0.25">
      <c r="A41" s="96"/>
      <c r="B41" s="5" t="s">
        <v>4</v>
      </c>
      <c r="C41" s="14">
        <v>-470817.4632352941</v>
      </c>
      <c r="D41" s="14">
        <v>-479725.51181818178</v>
      </c>
      <c r="E41" s="14">
        <v>-468249.8783870968</v>
      </c>
      <c r="F41" s="14">
        <v>-459764.72931034479</v>
      </c>
    </row>
    <row r="42" spans="1:14" x14ac:dyDescent="0.25">
      <c r="A42" s="96"/>
      <c r="B42" s="5" t="s">
        <v>5</v>
      </c>
      <c r="C42" s="14">
        <v>113771.71534915789</v>
      </c>
      <c r="D42" s="14">
        <v>129848.8954836804</v>
      </c>
      <c r="E42" s="14">
        <v>155085.929509932</v>
      </c>
      <c r="F42" s="14">
        <v>175767.73032999091</v>
      </c>
    </row>
    <row r="43" spans="1:14" x14ac:dyDescent="0.25">
      <c r="A43" s="96"/>
      <c r="B43" s="5" t="s">
        <v>9</v>
      </c>
      <c r="C43" s="14">
        <v>-766930</v>
      </c>
      <c r="D43" s="14">
        <v>-733639.9</v>
      </c>
      <c r="E43" s="14">
        <v>-778740.5</v>
      </c>
      <c r="F43" s="14">
        <v>-795479.4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44378</v>
      </c>
      <c r="D48" s="9">
        <v>44409</v>
      </c>
      <c r="E48" s="9">
        <v>44440</v>
      </c>
      <c r="F48" s="9">
        <v>44470</v>
      </c>
      <c r="G48" s="9">
        <v>44501</v>
      </c>
      <c r="H48" s="9">
        <v>44531</v>
      </c>
      <c r="I48" s="9">
        <v>44562</v>
      </c>
      <c r="J48" s="9">
        <v>44593</v>
      </c>
      <c r="K48" s="9">
        <v>44621</v>
      </c>
      <c r="L48" s="9">
        <v>44652</v>
      </c>
      <c r="M48" s="9">
        <v>44682</v>
      </c>
      <c r="N48" s="9">
        <v>44713</v>
      </c>
    </row>
    <row r="49" spans="1:14" ht="15" customHeight="1" x14ac:dyDescent="0.25">
      <c r="A49" s="94" t="s">
        <v>11</v>
      </c>
      <c r="B49" s="4" t="s">
        <v>3</v>
      </c>
      <c r="C49" s="16">
        <v>146436.28</v>
      </c>
      <c r="D49" s="16">
        <v>130477</v>
      </c>
      <c r="E49" s="16">
        <v>132252.45000000001</v>
      </c>
      <c r="F49" s="16">
        <v>153728.35999999999</v>
      </c>
      <c r="G49" s="16">
        <v>140817</v>
      </c>
      <c r="H49" s="16">
        <v>167955.75</v>
      </c>
      <c r="I49" s="16">
        <v>193269</v>
      </c>
      <c r="J49" s="16">
        <v>136588.63</v>
      </c>
      <c r="K49" s="16">
        <v>138315</v>
      </c>
      <c r="L49" s="16">
        <v>162451.17000000001</v>
      </c>
      <c r="M49" s="16">
        <v>141391.35999999999</v>
      </c>
      <c r="N49" s="16">
        <v>141590</v>
      </c>
    </row>
    <row r="50" spans="1:14" x14ac:dyDescent="0.25">
      <c r="A50" s="95"/>
      <c r="B50" s="4" t="s">
        <v>4</v>
      </c>
      <c r="C50" s="16">
        <v>146751.02340909091</v>
      </c>
      <c r="D50" s="16">
        <v>132311.6575</v>
      </c>
      <c r="E50" s="16">
        <v>131622.03761904771</v>
      </c>
      <c r="F50" s="16">
        <v>152473.6759523809</v>
      </c>
      <c r="G50" s="16">
        <v>142048.88951219511</v>
      </c>
      <c r="H50" s="16">
        <v>168369.0354761905</v>
      </c>
      <c r="I50" s="16">
        <v>188629.32421052631</v>
      </c>
      <c r="J50" s="16">
        <v>135271.62944444449</v>
      </c>
      <c r="K50" s="16">
        <v>139412.49945945939</v>
      </c>
      <c r="L50" s="16">
        <v>161482.95567567571</v>
      </c>
      <c r="M50" s="16">
        <v>139295.5937142857</v>
      </c>
      <c r="N50" s="16">
        <v>140483.5165714286</v>
      </c>
    </row>
    <row r="51" spans="1:14" x14ac:dyDescent="0.25">
      <c r="A51" s="95"/>
      <c r="B51" s="4" t="s">
        <v>5</v>
      </c>
      <c r="C51" s="16">
        <v>8194.7814637930005</v>
      </c>
      <c r="D51" s="16">
        <v>7947.6853770993412</v>
      </c>
      <c r="E51" s="16">
        <v>6417.8830427625844</v>
      </c>
      <c r="F51" s="16">
        <v>8204.9703594099228</v>
      </c>
      <c r="G51" s="16">
        <v>6998.1656097037121</v>
      </c>
      <c r="H51" s="16">
        <v>13057.707473381241</v>
      </c>
      <c r="I51" s="16">
        <v>18811.30426998081</v>
      </c>
      <c r="J51" s="16">
        <v>7633.6746738614675</v>
      </c>
      <c r="K51" s="16">
        <v>11737.71640668044</v>
      </c>
      <c r="L51" s="16">
        <v>16065.003232246539</v>
      </c>
      <c r="M51" s="16">
        <v>15811.808179759029</v>
      </c>
      <c r="N51" s="16">
        <v>14284.7924430928</v>
      </c>
    </row>
    <row r="52" spans="1:14" ht="15" customHeight="1" x14ac:dyDescent="0.25">
      <c r="A52" s="95"/>
      <c r="B52" s="4" t="s">
        <v>9</v>
      </c>
      <c r="C52" s="16">
        <v>128100</v>
      </c>
      <c r="D52" s="16">
        <v>109566</v>
      </c>
      <c r="E52" s="16">
        <v>120158</v>
      </c>
      <c r="F52" s="16">
        <v>122365</v>
      </c>
      <c r="G52" s="16">
        <v>130322.43</v>
      </c>
      <c r="H52" s="16">
        <v>139039</v>
      </c>
      <c r="I52" s="16">
        <v>132294</v>
      </c>
      <c r="J52" s="16">
        <v>110000</v>
      </c>
      <c r="K52" s="16">
        <v>110386.92</v>
      </c>
      <c r="L52" s="16">
        <v>120430.36</v>
      </c>
      <c r="M52" s="16">
        <v>97294.52</v>
      </c>
      <c r="N52" s="16">
        <v>104399</v>
      </c>
    </row>
    <row r="53" spans="1:14" x14ac:dyDescent="0.25">
      <c r="A53" s="95"/>
      <c r="B53" s="4" t="s">
        <v>10</v>
      </c>
      <c r="C53" s="16">
        <v>162159</v>
      </c>
      <c r="D53" s="16">
        <v>155048.6</v>
      </c>
      <c r="E53" s="16">
        <v>150259</v>
      </c>
      <c r="F53" s="16">
        <v>169327</v>
      </c>
      <c r="G53" s="16">
        <v>162925.53</v>
      </c>
      <c r="H53" s="16">
        <v>213536.7</v>
      </c>
      <c r="I53" s="16">
        <v>241296</v>
      </c>
      <c r="J53" s="16">
        <v>150142</v>
      </c>
      <c r="K53" s="16">
        <v>170596.6</v>
      </c>
      <c r="L53" s="16">
        <v>204715.9</v>
      </c>
      <c r="M53" s="16">
        <v>165819.9</v>
      </c>
      <c r="N53" s="16">
        <v>175951.1</v>
      </c>
    </row>
    <row r="54" spans="1:14" ht="15" customHeight="1" x14ac:dyDescent="0.25">
      <c r="A54" s="86" t="s">
        <v>6</v>
      </c>
      <c r="B54" s="5" t="s">
        <v>3</v>
      </c>
      <c r="C54" s="17">
        <v>122124.005</v>
      </c>
      <c r="D54" s="17">
        <v>106267</v>
      </c>
      <c r="E54" s="17">
        <v>112530.5</v>
      </c>
      <c r="F54" s="17">
        <v>130517</v>
      </c>
      <c r="G54" s="17">
        <v>113216</v>
      </c>
      <c r="H54" s="17">
        <v>140227.185</v>
      </c>
      <c r="I54" s="17">
        <v>164985</v>
      </c>
      <c r="J54" s="17">
        <v>100070</v>
      </c>
      <c r="K54" s="17">
        <v>116116.705</v>
      </c>
      <c r="L54" s="17">
        <v>144597.77499999999</v>
      </c>
      <c r="M54" s="17">
        <v>109294</v>
      </c>
      <c r="N54" s="17">
        <v>114582.36</v>
      </c>
    </row>
    <row r="55" spans="1:14" x14ac:dyDescent="0.25">
      <c r="A55" s="86"/>
      <c r="B55" s="5" t="s">
        <v>4</v>
      </c>
      <c r="C55" s="17">
        <v>121253.58863636359</v>
      </c>
      <c r="D55" s="17">
        <v>107446.3206666667</v>
      </c>
      <c r="E55" s="17">
        <v>115040.1568181818</v>
      </c>
      <c r="F55" s="17">
        <v>131025.7533333333</v>
      </c>
      <c r="G55" s="17">
        <v>114461.629047619</v>
      </c>
      <c r="H55" s="17">
        <v>141062.1338095238</v>
      </c>
      <c r="I55" s="17">
        <v>161447.36378378369</v>
      </c>
      <c r="J55" s="17">
        <v>101961.8955555555</v>
      </c>
      <c r="K55" s="17">
        <v>116835.1616666667</v>
      </c>
      <c r="L55" s="17">
        <v>140664.4138888889</v>
      </c>
      <c r="M55" s="17">
        <v>109820.0711428572</v>
      </c>
      <c r="N55" s="17">
        <v>113814.164</v>
      </c>
    </row>
    <row r="56" spans="1:14" x14ac:dyDescent="0.25">
      <c r="A56" s="86"/>
      <c r="B56" s="5" t="s">
        <v>5</v>
      </c>
      <c r="C56" s="17">
        <v>7013.4471160712628</v>
      </c>
      <c r="D56" s="17">
        <v>7941.6524057292099</v>
      </c>
      <c r="E56" s="17">
        <v>6827.1843603796797</v>
      </c>
      <c r="F56" s="17">
        <v>7365.9587358587623</v>
      </c>
      <c r="G56" s="17">
        <v>7285.4357410828816</v>
      </c>
      <c r="H56" s="17">
        <v>11638.166896267439</v>
      </c>
      <c r="I56" s="17">
        <v>12715.87660948954</v>
      </c>
      <c r="J56" s="17">
        <v>10008.593440069229</v>
      </c>
      <c r="K56" s="17">
        <v>10012.786957723471</v>
      </c>
      <c r="L56" s="17">
        <v>11787.855165338189</v>
      </c>
      <c r="M56" s="17">
        <v>14731.710393761399</v>
      </c>
      <c r="N56" s="17">
        <v>11526.02106094911</v>
      </c>
    </row>
    <row r="57" spans="1:14" ht="15" customHeight="1" x14ac:dyDescent="0.25">
      <c r="A57" s="86"/>
      <c r="B57" s="5" t="s">
        <v>9</v>
      </c>
      <c r="C57" s="17">
        <v>103246</v>
      </c>
      <c r="D57" s="17">
        <v>90566</v>
      </c>
      <c r="E57" s="17">
        <v>104719.8</v>
      </c>
      <c r="F57" s="17">
        <v>112346.34</v>
      </c>
      <c r="G57" s="17">
        <v>103610.05</v>
      </c>
      <c r="H57" s="17">
        <v>108352.86</v>
      </c>
      <c r="I57" s="17">
        <v>123452.58</v>
      </c>
      <c r="J57" s="17">
        <v>78866.490000000005</v>
      </c>
      <c r="K57" s="17">
        <v>88242.8</v>
      </c>
      <c r="L57" s="17">
        <v>116317.51</v>
      </c>
      <c r="M57" s="17">
        <v>68645.88</v>
      </c>
      <c r="N57" s="17">
        <v>85572</v>
      </c>
    </row>
    <row r="58" spans="1:14" x14ac:dyDescent="0.25">
      <c r="A58" s="86"/>
      <c r="B58" s="5" t="s">
        <v>10</v>
      </c>
      <c r="C58" s="17">
        <v>136974</v>
      </c>
      <c r="D58" s="17">
        <v>126909</v>
      </c>
      <c r="E58" s="17">
        <v>135064.6</v>
      </c>
      <c r="F58" s="17">
        <v>152279</v>
      </c>
      <c r="G58" s="17">
        <v>136231</v>
      </c>
      <c r="H58" s="17">
        <v>170829.4</v>
      </c>
      <c r="I58" s="17">
        <v>176290</v>
      </c>
      <c r="J58" s="17">
        <v>135126</v>
      </c>
      <c r="K58" s="17">
        <v>139039</v>
      </c>
      <c r="L58" s="17">
        <v>163772.70000000001</v>
      </c>
      <c r="M58" s="17">
        <v>139039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151462.78</v>
      </c>
      <c r="D59" s="16">
        <v>131848.5</v>
      </c>
      <c r="E59" s="16">
        <v>133524.6</v>
      </c>
      <c r="F59" s="16">
        <v>127741.91</v>
      </c>
      <c r="G59" s="16">
        <v>130389.3</v>
      </c>
      <c r="H59" s="16">
        <v>172071</v>
      </c>
      <c r="I59" s="16">
        <v>124009.60000000001</v>
      </c>
      <c r="J59" s="16">
        <v>122559.5</v>
      </c>
      <c r="K59" s="16">
        <v>128732.9</v>
      </c>
      <c r="L59" s="16">
        <v>132534</v>
      </c>
      <c r="M59" s="16">
        <v>125903.6</v>
      </c>
      <c r="N59" s="16">
        <v>142672.68</v>
      </c>
    </row>
    <row r="60" spans="1:14" x14ac:dyDescent="0.25">
      <c r="A60" s="95"/>
      <c r="B60" s="4" t="s">
        <v>4</v>
      </c>
      <c r="C60" s="16">
        <v>150890.0520454545</v>
      </c>
      <c r="D60" s="16">
        <v>133965.8234090909</v>
      </c>
      <c r="E60" s="16">
        <v>137012.41363636361</v>
      </c>
      <c r="F60" s="16">
        <v>128190.8566666667</v>
      </c>
      <c r="G60" s="16">
        <v>131734.25261904759</v>
      </c>
      <c r="H60" s="16">
        <v>173397.63627906979</v>
      </c>
      <c r="I60" s="16">
        <v>125461.7872972973</v>
      </c>
      <c r="J60" s="16">
        <v>122713.0747222222</v>
      </c>
      <c r="K60" s="16">
        <v>128670.83199999999</v>
      </c>
      <c r="L60" s="16">
        <v>133758.26081081081</v>
      </c>
      <c r="M60" s="16">
        <v>127517.0362857143</v>
      </c>
      <c r="N60" s="16">
        <v>145000.29571428569</v>
      </c>
    </row>
    <row r="61" spans="1:14" x14ac:dyDescent="0.25">
      <c r="A61" s="95"/>
      <c r="B61" s="4" t="s">
        <v>5</v>
      </c>
      <c r="C61" s="16">
        <v>13779.021369024889</v>
      </c>
      <c r="D61" s="16">
        <v>10368.409453490551</v>
      </c>
      <c r="E61" s="16">
        <v>13894.87696238991</v>
      </c>
      <c r="F61" s="16">
        <v>9597.6869050874011</v>
      </c>
      <c r="G61" s="16">
        <v>9442.3419143330702</v>
      </c>
      <c r="H61" s="16">
        <v>23465.367818835341</v>
      </c>
      <c r="I61" s="16">
        <v>10153.456447598861</v>
      </c>
      <c r="J61" s="16">
        <v>9046.0905425642977</v>
      </c>
      <c r="K61" s="16">
        <v>9071.8076128600751</v>
      </c>
      <c r="L61" s="16">
        <v>14195.048410421619</v>
      </c>
      <c r="M61" s="16">
        <v>12346.20378774004</v>
      </c>
      <c r="N61" s="16">
        <v>20826.753856738931</v>
      </c>
    </row>
    <row r="62" spans="1:14" ht="15" customHeight="1" x14ac:dyDescent="0.25">
      <c r="A62" s="95"/>
      <c r="B62" s="4" t="s">
        <v>9</v>
      </c>
      <c r="C62" s="16">
        <v>112141</v>
      </c>
      <c r="D62" s="16">
        <v>116613</v>
      </c>
      <c r="E62" s="16">
        <v>106942.24</v>
      </c>
      <c r="F62" s="16">
        <v>110581.8</v>
      </c>
      <c r="G62" s="16">
        <v>114322.67</v>
      </c>
      <c r="H62" s="16">
        <v>120000</v>
      </c>
      <c r="I62" s="16">
        <v>109867.41</v>
      </c>
      <c r="J62" s="16">
        <v>91354.99</v>
      </c>
      <c r="K62" s="16">
        <v>103985</v>
      </c>
      <c r="L62" s="16">
        <v>97241.27</v>
      </c>
      <c r="M62" s="16">
        <v>103387</v>
      </c>
      <c r="N62" s="16">
        <v>113614</v>
      </c>
    </row>
    <row r="63" spans="1:14" x14ac:dyDescent="0.25">
      <c r="A63" s="95"/>
      <c r="B63" s="4" t="s">
        <v>10</v>
      </c>
      <c r="C63" s="16">
        <v>183879.96</v>
      </c>
      <c r="D63" s="16">
        <v>168944</v>
      </c>
      <c r="E63" s="16">
        <v>171858</v>
      </c>
      <c r="F63" s="16">
        <v>152152.56</v>
      </c>
      <c r="G63" s="16">
        <v>166804</v>
      </c>
      <c r="H63" s="16">
        <v>236555.51999999999</v>
      </c>
      <c r="I63" s="16">
        <v>152021.76000000001</v>
      </c>
      <c r="J63" s="16">
        <v>147754.15</v>
      </c>
      <c r="K63" s="16">
        <v>152684.76</v>
      </c>
      <c r="L63" s="16">
        <v>174008.5</v>
      </c>
      <c r="M63" s="16">
        <v>153056</v>
      </c>
      <c r="N63" s="16">
        <v>187582</v>
      </c>
    </row>
    <row r="64" spans="1:14" x14ac:dyDescent="0.25">
      <c r="A64" s="86" t="s">
        <v>8</v>
      </c>
      <c r="B64" s="5" t="s">
        <v>3</v>
      </c>
      <c r="C64" s="17">
        <v>-31410.5</v>
      </c>
      <c r="D64" s="17">
        <v>-26966.639999999999</v>
      </c>
      <c r="E64" s="17">
        <v>-22286.85</v>
      </c>
      <c r="F64" s="17">
        <v>1830</v>
      </c>
      <c r="G64" s="17">
        <v>-17966</v>
      </c>
      <c r="H64" s="17">
        <v>-25926</v>
      </c>
      <c r="I64" s="17">
        <v>44610</v>
      </c>
      <c r="J64" s="17">
        <v>-20110</v>
      </c>
      <c r="K64" s="17">
        <v>-8000</v>
      </c>
      <c r="L64" s="17">
        <v>4700</v>
      </c>
      <c r="M64" s="17">
        <v>-14600</v>
      </c>
      <c r="N64" s="17">
        <v>-22962.2</v>
      </c>
    </row>
    <row r="65" spans="1:14" x14ac:dyDescent="0.25">
      <c r="A65" s="86"/>
      <c r="B65" s="5" t="s">
        <v>4</v>
      </c>
      <c r="C65" s="17">
        <v>-31211.28022727272</v>
      </c>
      <c r="D65" s="17">
        <v>-26892.509545454541</v>
      </c>
      <c r="E65" s="17">
        <v>-22079.622272727269</v>
      </c>
      <c r="F65" s="17">
        <v>1384.227441860465</v>
      </c>
      <c r="G65" s="17">
        <v>-17890.285348837209</v>
      </c>
      <c r="H65" s="17">
        <v>-31565.718139534889</v>
      </c>
      <c r="I65" s="17">
        <v>40330.466666666667</v>
      </c>
      <c r="J65" s="17">
        <v>-18899.876216216209</v>
      </c>
      <c r="K65" s="17">
        <v>-8433.3886486486499</v>
      </c>
      <c r="L65" s="17">
        <v>5844.1959459459458</v>
      </c>
      <c r="M65" s="17">
        <v>-15934.840571428569</v>
      </c>
      <c r="N65" s="17">
        <v>-26838.90057142857</v>
      </c>
    </row>
    <row r="66" spans="1:14" x14ac:dyDescent="0.25">
      <c r="A66" s="86"/>
      <c r="B66" s="5" t="s">
        <v>5</v>
      </c>
      <c r="C66" s="17">
        <v>15344.52587543488</v>
      </c>
      <c r="D66" s="17">
        <v>10828.587261940511</v>
      </c>
      <c r="E66" s="17">
        <v>13954.03463713263</v>
      </c>
      <c r="F66" s="17">
        <v>13366.12505388673</v>
      </c>
      <c r="G66" s="17">
        <v>11471.140992410221</v>
      </c>
      <c r="H66" s="17">
        <v>26999.213549736371</v>
      </c>
      <c r="I66" s="17">
        <v>12095.883563418</v>
      </c>
      <c r="J66" s="17">
        <v>8269.7782311412375</v>
      </c>
      <c r="K66" s="17">
        <v>11042.23723532891</v>
      </c>
      <c r="L66" s="17">
        <v>15842.405443507811</v>
      </c>
      <c r="M66" s="17">
        <v>11972.23583079813</v>
      </c>
      <c r="N66" s="17">
        <v>18393.19274854902</v>
      </c>
    </row>
    <row r="67" spans="1:14" x14ac:dyDescent="0.25">
      <c r="A67" s="86"/>
      <c r="B67" s="5" t="s">
        <v>9</v>
      </c>
      <c r="C67" s="17">
        <v>-66559.78</v>
      </c>
      <c r="D67" s="17">
        <v>-52113</v>
      </c>
      <c r="E67" s="17">
        <v>-60612</v>
      </c>
      <c r="F67" s="17">
        <v>-35580.199999999997</v>
      </c>
      <c r="G67" s="17">
        <v>-45603</v>
      </c>
      <c r="H67" s="17">
        <v>-94776</v>
      </c>
      <c r="I67" s="17">
        <v>4700</v>
      </c>
      <c r="J67" s="17">
        <v>-35672</v>
      </c>
      <c r="K67" s="17">
        <v>-30771</v>
      </c>
      <c r="L67" s="17">
        <v>-31500</v>
      </c>
      <c r="M67" s="17">
        <v>-45129.07</v>
      </c>
      <c r="N67" s="17">
        <v>-70377.59</v>
      </c>
    </row>
    <row r="68" spans="1:14" x14ac:dyDescent="0.25">
      <c r="A68" s="86"/>
      <c r="B68" s="33" t="s">
        <v>10</v>
      </c>
      <c r="C68" s="14">
        <v>12570.31</v>
      </c>
      <c r="D68" s="14">
        <v>4700</v>
      </c>
      <c r="E68" s="14">
        <v>14460.12</v>
      </c>
      <c r="F68" s="14">
        <v>35775</v>
      </c>
      <c r="G68" s="14">
        <v>4716.1899999999996</v>
      </c>
      <c r="H68" s="14">
        <v>40130.400000000001</v>
      </c>
      <c r="I68" s="14">
        <v>57362.400000000001</v>
      </c>
      <c r="J68" s="14">
        <v>4700</v>
      </c>
      <c r="K68" s="14">
        <v>11362</v>
      </c>
      <c r="L68" s="14">
        <v>33849.33</v>
      </c>
      <c r="M68" s="14">
        <v>4700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-53337</v>
      </c>
      <c r="D69" s="16">
        <v>-52571.09</v>
      </c>
      <c r="E69" s="16">
        <v>-45379.57</v>
      </c>
      <c r="F69" s="16">
        <v>-22071.485000000001</v>
      </c>
      <c r="G69" s="16">
        <v>-39262</v>
      </c>
      <c r="H69" s="16">
        <v>-46895</v>
      </c>
      <c r="I69" s="16">
        <v>7576.9</v>
      </c>
      <c r="J69" s="16">
        <v>-51682.73</v>
      </c>
      <c r="K69" s="16">
        <v>-39694.39</v>
      </c>
      <c r="L69" s="16">
        <v>-20775</v>
      </c>
      <c r="M69" s="16">
        <v>-41995.695</v>
      </c>
      <c r="N69" s="16">
        <v>-47367.95</v>
      </c>
    </row>
    <row r="70" spans="1:14" x14ac:dyDescent="0.25">
      <c r="A70" s="95"/>
      <c r="B70" s="4" t="s">
        <v>4</v>
      </c>
      <c r="C70" s="16">
        <v>-50102.295151515173</v>
      </c>
      <c r="D70" s="16">
        <v>-51213.464545454553</v>
      </c>
      <c r="E70" s="16">
        <v>-43302.131250000013</v>
      </c>
      <c r="F70" s="16">
        <v>-22986.714666666659</v>
      </c>
      <c r="G70" s="16">
        <v>-38256.160322580647</v>
      </c>
      <c r="H70" s="16">
        <v>-49794.670322580641</v>
      </c>
      <c r="I70" s="16">
        <v>7093.4139999999998</v>
      </c>
      <c r="J70" s="16">
        <v>-45190.919655172409</v>
      </c>
      <c r="K70" s="16">
        <v>-39802.46103448276</v>
      </c>
      <c r="L70" s="16">
        <v>-17364.493793103451</v>
      </c>
      <c r="M70" s="16">
        <v>-40708.125714285707</v>
      </c>
      <c r="N70" s="16">
        <v>-46993.340357142857</v>
      </c>
    </row>
    <row r="71" spans="1:14" x14ac:dyDescent="0.25">
      <c r="A71" s="95"/>
      <c r="B71" s="4" t="s">
        <v>5</v>
      </c>
      <c r="C71" s="16">
        <v>18684.34892348458</v>
      </c>
      <c r="D71" s="16">
        <v>15852.51450988969</v>
      </c>
      <c r="E71" s="16">
        <v>17641.654548343678</v>
      </c>
      <c r="F71" s="16">
        <v>13255.167534944751</v>
      </c>
      <c r="G71" s="16">
        <v>18528.958092158431</v>
      </c>
      <c r="H71" s="16">
        <v>26483.768652313</v>
      </c>
      <c r="I71" s="16">
        <v>19910.490876688269</v>
      </c>
      <c r="J71" s="16">
        <v>17253.68858961375</v>
      </c>
      <c r="K71" s="16">
        <v>18378.96884488206</v>
      </c>
      <c r="L71" s="16">
        <v>22149.764798646029</v>
      </c>
      <c r="M71" s="16">
        <v>20636.389570541971</v>
      </c>
      <c r="N71" s="16">
        <v>24901.705480953391</v>
      </c>
    </row>
    <row r="72" spans="1:14" x14ac:dyDescent="0.25">
      <c r="A72" s="95"/>
      <c r="B72" s="4" t="s">
        <v>9</v>
      </c>
      <c r="C72" s="16">
        <v>-94464.58</v>
      </c>
      <c r="D72" s="16">
        <v>-89235.8</v>
      </c>
      <c r="E72" s="16">
        <v>-90612</v>
      </c>
      <c r="F72" s="16">
        <v>-58860.01</v>
      </c>
      <c r="G72" s="16">
        <v>-76040</v>
      </c>
      <c r="H72" s="16">
        <v>-122877.4</v>
      </c>
      <c r="I72" s="16">
        <v>-52332.03</v>
      </c>
      <c r="J72" s="16">
        <v>-77702.48</v>
      </c>
      <c r="K72" s="16">
        <v>-74026.2</v>
      </c>
      <c r="L72" s="16">
        <v>-58551.33</v>
      </c>
      <c r="M72" s="16">
        <v>-96754.7</v>
      </c>
      <c r="N72" s="16">
        <v>-104827.95</v>
      </c>
    </row>
    <row r="73" spans="1:14" ht="15.75" thickBot="1" x14ac:dyDescent="0.3">
      <c r="A73" s="99"/>
      <c r="B73" s="7" t="s">
        <v>10</v>
      </c>
      <c r="C73" s="32">
        <v>-14715</v>
      </c>
      <c r="D73" s="32">
        <v>-20877.12</v>
      </c>
      <c r="E73" s="32">
        <v>-4700</v>
      </c>
      <c r="F73" s="32">
        <v>4700</v>
      </c>
      <c r="G73" s="32">
        <v>8835</v>
      </c>
      <c r="H73" s="32">
        <v>4700</v>
      </c>
      <c r="I73" s="32">
        <v>53981.9</v>
      </c>
      <c r="J73" s="32">
        <v>4700</v>
      </c>
      <c r="K73" s="32">
        <v>4700</v>
      </c>
      <c r="L73" s="32">
        <v>39384.879999999997</v>
      </c>
      <c r="M73" s="32">
        <v>4700</v>
      </c>
      <c r="N73" s="32">
        <v>4700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44409</v>
      </c>
      <c r="C10" s="3"/>
    </row>
    <row r="11" spans="1:6" ht="15.75" x14ac:dyDescent="0.25">
      <c r="A11" s="1" t="s">
        <v>0</v>
      </c>
      <c r="B11" s="2">
        <v>44409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1775614</v>
      </c>
      <c r="D15" s="11">
        <v>1889303</v>
      </c>
      <c r="E15" s="11">
        <v>2025867.92</v>
      </c>
      <c r="F15" s="11">
        <v>2151075.5</v>
      </c>
    </row>
    <row r="16" spans="1:6" x14ac:dyDescent="0.25">
      <c r="A16" s="95"/>
      <c r="B16" s="12" t="s">
        <v>4</v>
      </c>
      <c r="C16" s="13">
        <v>1774646.5256000001</v>
      </c>
      <c r="D16" s="13">
        <v>1887813.289787235</v>
      </c>
      <c r="E16" s="13">
        <v>2010825.5632499999</v>
      </c>
      <c r="F16" s="13">
        <v>2139118.0291666668</v>
      </c>
    </row>
    <row r="17" spans="1:6" x14ac:dyDescent="0.25">
      <c r="A17" s="95"/>
      <c r="B17" s="12" t="s">
        <v>5</v>
      </c>
      <c r="C17" s="13">
        <v>54439.551412540968</v>
      </c>
      <c r="D17" s="13">
        <v>74146.49172858712</v>
      </c>
      <c r="E17" s="13">
        <v>79196.240578848709</v>
      </c>
      <c r="F17" s="13">
        <v>90207.289687224693</v>
      </c>
    </row>
    <row r="18" spans="1:6" x14ac:dyDescent="0.25">
      <c r="A18" s="95"/>
      <c r="B18" s="12" t="s">
        <v>9</v>
      </c>
      <c r="C18" s="13">
        <v>1569946</v>
      </c>
      <c r="D18" s="13">
        <v>1688821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1934076.48</v>
      </c>
      <c r="D19" s="13">
        <v>2064491.26</v>
      </c>
      <c r="E19" s="13">
        <v>2200231.56</v>
      </c>
      <c r="F19" s="13">
        <v>2344896.79</v>
      </c>
    </row>
    <row r="20" spans="1:6" ht="15" customHeight="1" x14ac:dyDescent="0.25">
      <c r="A20" s="86" t="s">
        <v>6</v>
      </c>
      <c r="B20" s="5" t="s">
        <v>3</v>
      </c>
      <c r="C20" s="14">
        <v>1466809</v>
      </c>
      <c r="D20" s="14">
        <v>1559480</v>
      </c>
      <c r="E20" s="14">
        <v>1659842</v>
      </c>
      <c r="F20" s="14">
        <v>1759821</v>
      </c>
    </row>
    <row r="21" spans="1:6" x14ac:dyDescent="0.25">
      <c r="A21" s="86"/>
      <c r="B21" s="5" t="s">
        <v>4</v>
      </c>
      <c r="C21" s="14">
        <v>1465829.514901961</v>
      </c>
      <c r="D21" s="14">
        <v>1565423.977234042</v>
      </c>
      <c r="E21" s="14">
        <v>1663559.402682927</v>
      </c>
      <c r="F21" s="14">
        <v>1772512.3529729729</v>
      </c>
    </row>
    <row r="22" spans="1:6" x14ac:dyDescent="0.25">
      <c r="A22" s="86"/>
      <c r="B22" s="5" t="s">
        <v>5</v>
      </c>
      <c r="C22" s="14">
        <v>34548.429001245517</v>
      </c>
      <c r="D22" s="14">
        <v>50450.448537730197</v>
      </c>
      <c r="E22" s="14">
        <v>63623.521822291157</v>
      </c>
      <c r="F22" s="14">
        <v>68245.279643546077</v>
      </c>
    </row>
    <row r="23" spans="1:6" x14ac:dyDescent="0.25">
      <c r="A23" s="86"/>
      <c r="B23" s="5" t="s">
        <v>9</v>
      </c>
      <c r="C23" s="14">
        <v>1324950</v>
      </c>
      <c r="D23" s="14">
        <v>1430500.01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1600009.09</v>
      </c>
      <c r="D24" s="14">
        <v>1707897.7</v>
      </c>
      <c r="E24" s="14">
        <v>1820191.98</v>
      </c>
      <c r="F24" s="14">
        <v>1939869.6</v>
      </c>
    </row>
    <row r="25" spans="1:6" ht="15" customHeight="1" x14ac:dyDescent="0.25">
      <c r="A25" s="95" t="s">
        <v>7</v>
      </c>
      <c r="B25" s="4" t="s">
        <v>3</v>
      </c>
      <c r="C25" s="12">
        <v>1630529</v>
      </c>
      <c r="D25" s="12">
        <v>1653000</v>
      </c>
      <c r="E25" s="12">
        <v>1717874</v>
      </c>
      <c r="F25" s="12">
        <v>1774540.08</v>
      </c>
    </row>
    <row r="26" spans="1:6" x14ac:dyDescent="0.25">
      <c r="A26" s="95"/>
      <c r="B26" s="4" t="s">
        <v>4</v>
      </c>
      <c r="C26" s="12">
        <v>1629215.7648</v>
      </c>
      <c r="D26" s="12">
        <v>1660642.8908510639</v>
      </c>
      <c r="E26" s="12">
        <v>1723527.225499999</v>
      </c>
      <c r="F26" s="12">
        <v>1783993.2683783779</v>
      </c>
    </row>
    <row r="27" spans="1:6" x14ac:dyDescent="0.25">
      <c r="A27" s="95"/>
      <c r="B27" s="4" t="s">
        <v>5</v>
      </c>
      <c r="C27" s="12">
        <v>30370.256893566158</v>
      </c>
      <c r="D27" s="12">
        <v>46460.74946318633</v>
      </c>
      <c r="E27" s="12">
        <v>52340.020437278297</v>
      </c>
      <c r="F27" s="12">
        <v>64720.00568153464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1742113.3</v>
      </c>
      <c r="D29" s="12">
        <v>1802483.8</v>
      </c>
      <c r="E29" s="12">
        <v>1854999.9</v>
      </c>
      <c r="F29" s="12">
        <v>1922099.14</v>
      </c>
    </row>
    <row r="30" spans="1:6" ht="15" customHeight="1" x14ac:dyDescent="0.25">
      <c r="A30" s="96" t="s">
        <v>8</v>
      </c>
      <c r="B30" s="5" t="s">
        <v>3</v>
      </c>
      <c r="C30" s="14">
        <v>-163640.04500000001</v>
      </c>
      <c r="D30" s="14">
        <v>-100566.55</v>
      </c>
      <c r="E30" s="14">
        <v>-63000</v>
      </c>
      <c r="F30" s="14">
        <v>-31364.445</v>
      </c>
    </row>
    <row r="31" spans="1:6" x14ac:dyDescent="0.25">
      <c r="A31" s="96"/>
      <c r="B31" s="5" t="s">
        <v>4</v>
      </c>
      <c r="C31" s="14">
        <v>-172009.51057692309</v>
      </c>
      <c r="D31" s="14">
        <v>-103456.6831914894</v>
      </c>
      <c r="E31" s="14">
        <v>-63894.530487804863</v>
      </c>
      <c r="F31" s="14">
        <v>-21844.452631578952</v>
      </c>
    </row>
    <row r="32" spans="1:6" x14ac:dyDescent="0.25">
      <c r="A32" s="96"/>
      <c r="B32" s="5" t="s">
        <v>5</v>
      </c>
      <c r="C32" s="14">
        <v>45079.138375097522</v>
      </c>
      <c r="D32" s="14">
        <v>46614.359294063353</v>
      </c>
      <c r="E32" s="14">
        <v>52168.182209848121</v>
      </c>
      <c r="F32" s="14">
        <v>57501.529385468617</v>
      </c>
    </row>
    <row r="33" spans="1:14" ht="15" customHeight="1" x14ac:dyDescent="0.25">
      <c r="A33" s="96"/>
      <c r="B33" s="5" t="s">
        <v>9</v>
      </c>
      <c r="C33" s="14">
        <v>-353600</v>
      </c>
      <c r="D33" s="14">
        <v>-256225.65</v>
      </c>
      <c r="E33" s="14">
        <v>-203100</v>
      </c>
      <c r="F33" s="14">
        <v>-120658.85</v>
      </c>
    </row>
    <row r="34" spans="1:14" x14ac:dyDescent="0.25">
      <c r="A34" s="96"/>
      <c r="B34" s="5" t="s">
        <v>10</v>
      </c>
      <c r="C34" s="14">
        <v>-94176.53</v>
      </c>
      <c r="D34" s="14">
        <v>-17699</v>
      </c>
      <c r="E34" s="14">
        <v>25509</v>
      </c>
      <c r="F34" s="14">
        <v>94093</v>
      </c>
    </row>
    <row r="35" spans="1:14" x14ac:dyDescent="0.25">
      <c r="A35" s="95" t="s">
        <v>33</v>
      </c>
      <c r="B35" s="4" t="s">
        <v>3</v>
      </c>
      <c r="C35" s="12">
        <v>82</v>
      </c>
      <c r="D35" s="12">
        <v>83.2</v>
      </c>
      <c r="E35" s="12">
        <v>84.515000000000001</v>
      </c>
      <c r="F35" s="12">
        <v>85</v>
      </c>
    </row>
    <row r="36" spans="1:14" x14ac:dyDescent="0.25">
      <c r="A36" s="95"/>
      <c r="B36" s="4" t="s">
        <v>4</v>
      </c>
      <c r="C36" s="12">
        <v>83.163200000000003</v>
      </c>
      <c r="D36" s="12">
        <v>83.747659574468102</v>
      </c>
      <c r="E36" s="12">
        <v>84.732249999999993</v>
      </c>
      <c r="F36" s="12">
        <v>85.227894736842117</v>
      </c>
    </row>
    <row r="37" spans="1:14" x14ac:dyDescent="0.25">
      <c r="A37" s="95"/>
      <c r="B37" s="4" t="s">
        <v>5</v>
      </c>
      <c r="C37" s="12">
        <v>3.0434308245257489</v>
      </c>
      <c r="D37" s="12">
        <v>2.9615838981766078</v>
      </c>
      <c r="E37" s="12">
        <v>3.194303814444448</v>
      </c>
      <c r="F37" s="12">
        <v>3.4588430794240521</v>
      </c>
    </row>
    <row r="38" spans="1:14" x14ac:dyDescent="0.25">
      <c r="A38" s="95"/>
      <c r="B38" s="4" t="s">
        <v>9</v>
      </c>
      <c r="C38" s="12">
        <v>79.78</v>
      </c>
      <c r="D38" s="12">
        <v>78.8</v>
      </c>
      <c r="E38" s="12">
        <v>78.5</v>
      </c>
      <c r="F38" s="12">
        <v>78.8</v>
      </c>
    </row>
    <row r="39" spans="1:14" x14ac:dyDescent="0.25">
      <c r="A39" s="95"/>
      <c r="B39" s="4" t="s">
        <v>10</v>
      </c>
      <c r="C39" s="12">
        <v>95</v>
      </c>
      <c r="D39" s="12">
        <v>91</v>
      </c>
      <c r="E39" s="12">
        <v>92.6</v>
      </c>
      <c r="F39" s="12">
        <v>92.97</v>
      </c>
    </row>
    <row r="40" spans="1:14" ht="15" customHeight="1" x14ac:dyDescent="0.25">
      <c r="A40" s="96" t="s">
        <v>32</v>
      </c>
      <c r="B40" s="5" t="s">
        <v>3</v>
      </c>
      <c r="C40" s="14">
        <v>-464229.5</v>
      </c>
      <c r="D40" s="14">
        <v>-494088.79499999998</v>
      </c>
      <c r="E40" s="14">
        <v>-470459</v>
      </c>
      <c r="F40" s="14">
        <v>-445000</v>
      </c>
    </row>
    <row r="41" spans="1:14" x14ac:dyDescent="0.25">
      <c r="A41" s="96"/>
      <c r="B41" s="5" t="s">
        <v>4</v>
      </c>
      <c r="C41" s="14">
        <v>-445766.33352941182</v>
      </c>
      <c r="D41" s="14">
        <v>-468111.88735294109</v>
      </c>
      <c r="E41" s="14">
        <v>-448906.75366666663</v>
      </c>
      <c r="F41" s="14">
        <v>-422442.39250000002</v>
      </c>
    </row>
    <row r="42" spans="1:14" x14ac:dyDescent="0.25">
      <c r="A42" s="96"/>
      <c r="B42" s="5" t="s">
        <v>5</v>
      </c>
      <c r="C42" s="14">
        <v>110897.6529375864</v>
      </c>
      <c r="D42" s="14">
        <v>150969.9270403577</v>
      </c>
      <c r="E42" s="14">
        <v>181455.16014324149</v>
      </c>
      <c r="F42" s="14">
        <v>193469.74425782429</v>
      </c>
    </row>
    <row r="43" spans="1:14" x14ac:dyDescent="0.25">
      <c r="A43" s="96"/>
      <c r="B43" s="5" t="s">
        <v>9</v>
      </c>
      <c r="C43" s="14">
        <v>-570000</v>
      </c>
      <c r="D43" s="14">
        <v>-810773.83</v>
      </c>
      <c r="E43" s="14">
        <v>-868279.6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82.1</v>
      </c>
      <c r="D44" s="30">
        <v>83.7</v>
      </c>
      <c r="E44" s="30">
        <v>83.8</v>
      </c>
      <c r="F44" s="30">
        <v>14293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44409</v>
      </c>
      <c r="D48" s="9">
        <v>44440</v>
      </c>
      <c r="E48" s="9">
        <v>44470</v>
      </c>
      <c r="F48" s="9">
        <v>44501</v>
      </c>
      <c r="G48" s="9">
        <v>44531</v>
      </c>
      <c r="H48" s="9">
        <v>44562</v>
      </c>
      <c r="I48" s="9">
        <v>44593</v>
      </c>
      <c r="J48" s="9">
        <v>44621</v>
      </c>
      <c r="K48" s="9">
        <v>44652</v>
      </c>
      <c r="L48" s="9">
        <v>44682</v>
      </c>
      <c r="M48" s="9">
        <v>44713</v>
      </c>
      <c r="N48" s="9">
        <v>44743</v>
      </c>
    </row>
    <row r="49" spans="1:14" ht="15" customHeight="1" x14ac:dyDescent="0.25">
      <c r="A49" s="94" t="s">
        <v>11</v>
      </c>
      <c r="B49" s="4" t="s">
        <v>3</v>
      </c>
      <c r="C49" s="16">
        <v>134184.5</v>
      </c>
      <c r="D49" s="16">
        <v>134138</v>
      </c>
      <c r="E49" s="16">
        <v>157212.5</v>
      </c>
      <c r="F49" s="16">
        <v>144010.85500000001</v>
      </c>
      <c r="G49" s="16">
        <v>170079.5</v>
      </c>
      <c r="H49" s="16">
        <v>195000</v>
      </c>
      <c r="I49" s="16">
        <v>137130</v>
      </c>
      <c r="J49" s="16">
        <v>143413.49</v>
      </c>
      <c r="K49" s="16">
        <v>166815.93</v>
      </c>
      <c r="L49" s="16">
        <v>143069.01999999999</v>
      </c>
      <c r="M49" s="16">
        <v>147164.04999999999</v>
      </c>
      <c r="N49" s="16">
        <v>156293.79999999999</v>
      </c>
    </row>
    <row r="50" spans="1:14" x14ac:dyDescent="0.25">
      <c r="A50" s="95"/>
      <c r="B50" s="4" t="s">
        <v>4</v>
      </c>
      <c r="C50" s="16">
        <v>134177.64108695649</v>
      </c>
      <c r="D50" s="16">
        <v>134750.66800000001</v>
      </c>
      <c r="E50" s="16">
        <v>156110.7315909091</v>
      </c>
      <c r="F50" s="16">
        <v>145835.56886363629</v>
      </c>
      <c r="G50" s="16">
        <v>172933.67681818179</v>
      </c>
      <c r="H50" s="16">
        <v>192870.73499999999</v>
      </c>
      <c r="I50" s="16">
        <v>137613.54307692309</v>
      </c>
      <c r="J50" s="16">
        <v>141498.69512820509</v>
      </c>
      <c r="K50" s="16">
        <v>164686.40435897431</v>
      </c>
      <c r="L50" s="16">
        <v>142474.6633333333</v>
      </c>
      <c r="M50" s="16">
        <v>143661.92230769229</v>
      </c>
      <c r="N50" s="16">
        <v>155290.70600000001</v>
      </c>
    </row>
    <row r="51" spans="1:14" x14ac:dyDescent="0.25">
      <c r="A51" s="95"/>
      <c r="B51" s="4" t="s">
        <v>5</v>
      </c>
      <c r="C51" s="16">
        <v>6525.8896244492489</v>
      </c>
      <c r="D51" s="16">
        <v>7618.8919767374045</v>
      </c>
      <c r="E51" s="16">
        <v>9921.8632683656724</v>
      </c>
      <c r="F51" s="16">
        <v>10513.76889802135</v>
      </c>
      <c r="G51" s="16">
        <v>16570.776687338359</v>
      </c>
      <c r="H51" s="16">
        <v>12389.186754372009</v>
      </c>
      <c r="I51" s="16">
        <v>6189.4595942389506</v>
      </c>
      <c r="J51" s="16">
        <v>8877.8756324462865</v>
      </c>
      <c r="K51" s="16">
        <v>13541.34073128903</v>
      </c>
      <c r="L51" s="16">
        <v>13077.02694469426</v>
      </c>
      <c r="M51" s="16">
        <v>11602.50943181995</v>
      </c>
      <c r="N51" s="16">
        <v>10964.875994493719</v>
      </c>
    </row>
    <row r="52" spans="1:14" ht="15" customHeight="1" x14ac:dyDescent="0.25">
      <c r="A52" s="95"/>
      <c r="B52" s="4" t="s">
        <v>9</v>
      </c>
      <c r="C52" s="16">
        <v>114855.6</v>
      </c>
      <c r="D52" s="16">
        <v>123828</v>
      </c>
      <c r="E52" s="16">
        <v>123828</v>
      </c>
      <c r="F52" s="16">
        <v>123828</v>
      </c>
      <c r="G52" s="16">
        <v>123828</v>
      </c>
      <c r="H52" s="16">
        <v>138354.96</v>
      </c>
      <c r="I52" s="16">
        <v>123828</v>
      </c>
      <c r="J52" s="16">
        <v>116344</v>
      </c>
      <c r="K52" s="16">
        <v>123828</v>
      </c>
      <c r="L52" s="16">
        <v>97469</v>
      </c>
      <c r="M52" s="16">
        <v>104399</v>
      </c>
      <c r="N52" s="16">
        <v>123828</v>
      </c>
    </row>
    <row r="53" spans="1:14" x14ac:dyDescent="0.25">
      <c r="A53" s="95"/>
      <c r="B53" s="4" t="s">
        <v>10</v>
      </c>
      <c r="C53" s="16">
        <v>144595</v>
      </c>
      <c r="D53" s="16">
        <v>166866.95000000001</v>
      </c>
      <c r="E53" s="16">
        <v>193917.52</v>
      </c>
      <c r="F53" s="16">
        <v>184433.86</v>
      </c>
      <c r="G53" s="16">
        <v>230061.98</v>
      </c>
      <c r="H53" s="16">
        <v>207682.7</v>
      </c>
      <c r="I53" s="16">
        <v>157808.92000000001</v>
      </c>
      <c r="J53" s="16">
        <v>161141</v>
      </c>
      <c r="K53" s="16">
        <v>190701</v>
      </c>
      <c r="L53" s="16">
        <v>165878</v>
      </c>
      <c r="M53" s="16">
        <v>169013</v>
      </c>
      <c r="N53" s="16">
        <v>174414</v>
      </c>
    </row>
    <row r="54" spans="1:14" ht="15" customHeight="1" x14ac:dyDescent="0.25">
      <c r="A54" s="86" t="s">
        <v>6</v>
      </c>
      <c r="B54" s="5" t="s">
        <v>3</v>
      </c>
      <c r="C54" s="17">
        <v>108218</v>
      </c>
      <c r="D54" s="17">
        <v>114021</v>
      </c>
      <c r="E54" s="17">
        <v>131527.20000000001</v>
      </c>
      <c r="F54" s="17">
        <v>114729</v>
      </c>
      <c r="G54" s="17">
        <v>140755.5</v>
      </c>
      <c r="H54" s="17">
        <v>166784.285</v>
      </c>
      <c r="I54" s="17">
        <v>101741</v>
      </c>
      <c r="J54" s="17">
        <v>117995.6</v>
      </c>
      <c r="K54" s="17">
        <v>146666.9</v>
      </c>
      <c r="L54" s="17">
        <v>111144.12</v>
      </c>
      <c r="M54" s="17">
        <v>116662.73</v>
      </c>
      <c r="N54" s="17">
        <v>129076.5</v>
      </c>
    </row>
    <row r="55" spans="1:14" x14ac:dyDescent="0.25">
      <c r="A55" s="86"/>
      <c r="B55" s="5" t="s">
        <v>4</v>
      </c>
      <c r="C55" s="17">
        <v>108603.16957446811</v>
      </c>
      <c r="D55" s="17">
        <v>114888.71311111109</v>
      </c>
      <c r="E55" s="17">
        <v>131648.74906976751</v>
      </c>
      <c r="F55" s="17">
        <v>114912.2848837209</v>
      </c>
      <c r="G55" s="17">
        <v>142153.4234090909</v>
      </c>
      <c r="H55" s="17">
        <v>166259.7407894737</v>
      </c>
      <c r="I55" s="17">
        <v>102164.3453846154</v>
      </c>
      <c r="J55" s="17">
        <v>118051.28750000001</v>
      </c>
      <c r="K55" s="17">
        <v>142334.9023076923</v>
      </c>
      <c r="L55" s="17">
        <v>112470.2697435898</v>
      </c>
      <c r="M55" s="17">
        <v>115535.4156410257</v>
      </c>
      <c r="N55" s="17">
        <v>126955.96</v>
      </c>
    </row>
    <row r="56" spans="1:14" x14ac:dyDescent="0.25">
      <c r="A56" s="86"/>
      <c r="B56" s="5" t="s">
        <v>5</v>
      </c>
      <c r="C56" s="17">
        <v>7276.4203766050878</v>
      </c>
      <c r="D56" s="17">
        <v>6713.7227465484366</v>
      </c>
      <c r="E56" s="17">
        <v>7449.9437335464918</v>
      </c>
      <c r="F56" s="17">
        <v>6948.1721025585712</v>
      </c>
      <c r="G56" s="17">
        <v>12638.27571799199</v>
      </c>
      <c r="H56" s="17">
        <v>8173.8492477585551</v>
      </c>
      <c r="I56" s="17">
        <v>5918.1676139249184</v>
      </c>
      <c r="J56" s="17">
        <v>7598.2871409385789</v>
      </c>
      <c r="K56" s="17">
        <v>10602.868286274799</v>
      </c>
      <c r="L56" s="17">
        <v>9103.4898234206685</v>
      </c>
      <c r="M56" s="17">
        <v>7971.3287286977484</v>
      </c>
      <c r="N56" s="17">
        <v>10556.85555545076</v>
      </c>
    </row>
    <row r="57" spans="1:14" ht="15" customHeight="1" x14ac:dyDescent="0.25">
      <c r="A57" s="86"/>
      <c r="B57" s="5" t="s">
        <v>9</v>
      </c>
      <c r="C57" s="17">
        <v>92226.8</v>
      </c>
      <c r="D57" s="17">
        <v>98828</v>
      </c>
      <c r="E57" s="17">
        <v>102428.48</v>
      </c>
      <c r="F57" s="17">
        <v>98828</v>
      </c>
      <c r="G57" s="17">
        <v>115698.73</v>
      </c>
      <c r="H57" s="17">
        <v>147972.38</v>
      </c>
      <c r="I57" s="17">
        <v>91017.52</v>
      </c>
      <c r="J57" s="17">
        <v>98828</v>
      </c>
      <c r="K57" s="17">
        <v>120431.78</v>
      </c>
      <c r="L57" s="17">
        <v>83984</v>
      </c>
      <c r="M57" s="17">
        <v>95800</v>
      </c>
      <c r="N57" s="17">
        <v>98828</v>
      </c>
    </row>
    <row r="58" spans="1:14" x14ac:dyDescent="0.25">
      <c r="A58" s="86"/>
      <c r="B58" s="5" t="s">
        <v>10</v>
      </c>
      <c r="C58" s="17">
        <v>124537.53</v>
      </c>
      <c r="D58" s="17">
        <v>132695</v>
      </c>
      <c r="E58" s="17">
        <v>155396.47</v>
      </c>
      <c r="F58" s="17">
        <v>132275.56</v>
      </c>
      <c r="G58" s="17">
        <v>182972.45</v>
      </c>
      <c r="H58" s="17">
        <v>179693</v>
      </c>
      <c r="I58" s="17">
        <v>117729</v>
      </c>
      <c r="J58" s="17">
        <v>134631</v>
      </c>
      <c r="K58" s="17">
        <v>160841</v>
      </c>
      <c r="L58" s="17">
        <v>128527</v>
      </c>
      <c r="M58" s="17">
        <v>133760</v>
      </c>
      <c r="N58" s="17">
        <v>146277</v>
      </c>
    </row>
    <row r="59" spans="1:14" ht="15" customHeight="1" x14ac:dyDescent="0.25">
      <c r="A59" s="95" t="s">
        <v>7</v>
      </c>
      <c r="B59" s="4" t="s">
        <v>3</v>
      </c>
      <c r="C59" s="16">
        <v>131449</v>
      </c>
      <c r="D59" s="16">
        <v>132409.97</v>
      </c>
      <c r="E59" s="16">
        <v>127741.9</v>
      </c>
      <c r="F59" s="16">
        <v>128500</v>
      </c>
      <c r="G59" s="16">
        <v>163088</v>
      </c>
      <c r="H59" s="16">
        <v>123916.1</v>
      </c>
      <c r="I59" s="16">
        <v>123006</v>
      </c>
      <c r="J59" s="16">
        <v>128482.39</v>
      </c>
      <c r="K59" s="16">
        <v>131573.20000000001</v>
      </c>
      <c r="L59" s="16">
        <v>126992.65</v>
      </c>
      <c r="M59" s="16">
        <v>144516.595</v>
      </c>
      <c r="N59" s="16">
        <v>138997</v>
      </c>
    </row>
    <row r="60" spans="1:14" x14ac:dyDescent="0.25">
      <c r="A60" s="95"/>
      <c r="B60" s="4" t="s">
        <v>4</v>
      </c>
      <c r="C60" s="16">
        <v>134675.21282608699</v>
      </c>
      <c r="D60" s="16">
        <v>135194.89377777779</v>
      </c>
      <c r="E60" s="16">
        <v>128159.97681818181</v>
      </c>
      <c r="F60" s="16">
        <v>129646.62</v>
      </c>
      <c r="G60" s="16">
        <v>166721.7437777778</v>
      </c>
      <c r="H60" s="16">
        <v>126118.9166666667</v>
      </c>
      <c r="I60" s="16">
        <v>123911.9947368421</v>
      </c>
      <c r="J60" s="16">
        <v>129526.3143589743</v>
      </c>
      <c r="K60" s="16">
        <v>132235.24674999999</v>
      </c>
      <c r="L60" s="16">
        <v>129008.22675</v>
      </c>
      <c r="M60" s="16">
        <v>147939.52875</v>
      </c>
      <c r="N60" s="16">
        <v>142374.0689189189</v>
      </c>
    </row>
    <row r="61" spans="1:14" x14ac:dyDescent="0.25">
      <c r="A61" s="95"/>
      <c r="B61" s="4" t="s">
        <v>5</v>
      </c>
      <c r="C61" s="16">
        <v>10027.330127506</v>
      </c>
      <c r="D61" s="16">
        <v>9645.4478665094339</v>
      </c>
      <c r="E61" s="16">
        <v>9093.9572420099903</v>
      </c>
      <c r="F61" s="16">
        <v>8431.2577621344481</v>
      </c>
      <c r="G61" s="16">
        <v>18417.806053972021</v>
      </c>
      <c r="H61" s="16">
        <v>8802.2692666730854</v>
      </c>
      <c r="I61" s="16">
        <v>5173.8417954786592</v>
      </c>
      <c r="J61" s="16">
        <v>9404.7930076751127</v>
      </c>
      <c r="K61" s="16">
        <v>13251.172060885079</v>
      </c>
      <c r="L61" s="16">
        <v>10673.780523400321</v>
      </c>
      <c r="M61" s="16">
        <v>21034.696443284589</v>
      </c>
      <c r="N61" s="16">
        <v>12948.368531834371</v>
      </c>
    </row>
    <row r="62" spans="1:14" ht="15" customHeight="1" x14ac:dyDescent="0.25">
      <c r="A62" s="95"/>
      <c r="B62" s="4" t="s">
        <v>9</v>
      </c>
      <c r="C62" s="16">
        <v>121043</v>
      </c>
      <c r="D62" s="16">
        <v>123828</v>
      </c>
      <c r="E62" s="16">
        <v>110581.8</v>
      </c>
      <c r="F62" s="16">
        <v>109565.72</v>
      </c>
      <c r="G62" s="16">
        <v>123828</v>
      </c>
      <c r="H62" s="16">
        <v>111977.89</v>
      </c>
      <c r="I62" s="16">
        <v>111171.04</v>
      </c>
      <c r="J62" s="16">
        <v>102479</v>
      </c>
      <c r="K62" s="16">
        <v>97241.27</v>
      </c>
      <c r="L62" s="16">
        <v>106009.53</v>
      </c>
      <c r="M62" s="16">
        <v>116942</v>
      </c>
      <c r="N62" s="16">
        <v>121970.09</v>
      </c>
    </row>
    <row r="63" spans="1:14" x14ac:dyDescent="0.25">
      <c r="A63" s="95"/>
      <c r="B63" s="4" t="s">
        <v>10</v>
      </c>
      <c r="C63" s="16">
        <v>165286.32999999999</v>
      </c>
      <c r="D63" s="16">
        <v>164304</v>
      </c>
      <c r="E63" s="16">
        <v>152664</v>
      </c>
      <c r="F63" s="16">
        <v>151262</v>
      </c>
      <c r="G63" s="16">
        <v>210420.78</v>
      </c>
      <c r="H63" s="16">
        <v>150804</v>
      </c>
      <c r="I63" s="16">
        <v>136918</v>
      </c>
      <c r="J63" s="16">
        <v>155753.26999999999</v>
      </c>
      <c r="K63" s="16">
        <v>160485</v>
      </c>
      <c r="L63" s="16">
        <v>150973.84</v>
      </c>
      <c r="M63" s="16">
        <v>197750.19</v>
      </c>
      <c r="N63" s="16">
        <v>170000</v>
      </c>
    </row>
    <row r="64" spans="1:14" x14ac:dyDescent="0.25">
      <c r="A64" s="86" t="s">
        <v>8</v>
      </c>
      <c r="B64" s="5" t="s">
        <v>3</v>
      </c>
      <c r="C64" s="17">
        <v>-24860.474999999999</v>
      </c>
      <c r="D64" s="17">
        <v>-19204.8</v>
      </c>
      <c r="E64" s="17">
        <v>3100.15</v>
      </c>
      <c r="F64" s="17">
        <v>-15210.035</v>
      </c>
      <c r="G64" s="17">
        <v>-22744</v>
      </c>
      <c r="H64" s="17">
        <v>45472</v>
      </c>
      <c r="I64" s="17">
        <v>-20591.5</v>
      </c>
      <c r="J64" s="17">
        <v>-8466.4500000000007</v>
      </c>
      <c r="K64" s="17">
        <v>8275.2849999999999</v>
      </c>
      <c r="L64" s="17">
        <v>-13518</v>
      </c>
      <c r="M64" s="17">
        <v>-24517.3</v>
      </c>
      <c r="N64" s="17">
        <v>-14480.35</v>
      </c>
    </row>
    <row r="65" spans="1:14" x14ac:dyDescent="0.25">
      <c r="A65" s="86"/>
      <c r="B65" s="5" t="s">
        <v>4</v>
      </c>
      <c r="C65" s="17">
        <v>-26503.33065217391</v>
      </c>
      <c r="D65" s="17">
        <v>-20037.770222222221</v>
      </c>
      <c r="E65" s="17">
        <v>4216.6240909090911</v>
      </c>
      <c r="F65" s="17">
        <v>-14444.747499999999</v>
      </c>
      <c r="G65" s="17">
        <v>-25840.918000000001</v>
      </c>
      <c r="H65" s="17">
        <v>39792.365897435913</v>
      </c>
      <c r="I65" s="17">
        <v>-20704.036250000001</v>
      </c>
      <c r="J65" s="17">
        <v>-8233.695499999998</v>
      </c>
      <c r="K65" s="17">
        <v>9167.9907500000008</v>
      </c>
      <c r="L65" s="17">
        <v>-16019.2055</v>
      </c>
      <c r="M65" s="17">
        <v>-31132.009249999988</v>
      </c>
      <c r="N65" s="17">
        <v>-14921.674864864861</v>
      </c>
    </row>
    <row r="66" spans="1:14" x14ac:dyDescent="0.25">
      <c r="A66" s="86"/>
      <c r="B66" s="5" t="s">
        <v>5</v>
      </c>
      <c r="C66" s="17">
        <v>10799.168235424509</v>
      </c>
      <c r="D66" s="17">
        <v>11519.50006436645</v>
      </c>
      <c r="E66" s="17">
        <v>11973.661412061279</v>
      </c>
      <c r="F66" s="17">
        <v>13101.932108251211</v>
      </c>
      <c r="G66" s="17">
        <v>19443.052565723901</v>
      </c>
      <c r="H66" s="17">
        <v>18135.22891042949</v>
      </c>
      <c r="I66" s="17">
        <v>8818.1010232736589</v>
      </c>
      <c r="J66" s="17">
        <v>13706.2657713188</v>
      </c>
      <c r="K66" s="17">
        <v>19185.909277110899</v>
      </c>
      <c r="L66" s="17">
        <v>12777.97477621651</v>
      </c>
      <c r="M66" s="17">
        <v>20212.353463102121</v>
      </c>
      <c r="N66" s="17">
        <v>15411.65611723218</v>
      </c>
    </row>
    <row r="67" spans="1:14" x14ac:dyDescent="0.25">
      <c r="A67" s="86"/>
      <c r="B67" s="5" t="s">
        <v>9</v>
      </c>
      <c r="C67" s="17">
        <v>-61901.91</v>
      </c>
      <c r="D67" s="17">
        <v>-58184</v>
      </c>
      <c r="E67" s="17">
        <v>-27313</v>
      </c>
      <c r="F67" s="17">
        <v>-45603</v>
      </c>
      <c r="G67" s="17">
        <v>-82288</v>
      </c>
      <c r="H67" s="17">
        <v>-25000</v>
      </c>
      <c r="I67" s="17">
        <v>-42831.81</v>
      </c>
      <c r="J67" s="17">
        <v>-39356.47</v>
      </c>
      <c r="K67" s="17">
        <v>-40053.22</v>
      </c>
      <c r="L67" s="17">
        <v>-46512</v>
      </c>
      <c r="M67" s="17">
        <v>-87854.49</v>
      </c>
      <c r="N67" s="17">
        <v>-54708.73</v>
      </c>
    </row>
    <row r="68" spans="1:14" x14ac:dyDescent="0.25">
      <c r="A68" s="86"/>
      <c r="B68" s="33" t="s">
        <v>10</v>
      </c>
      <c r="C68" s="14">
        <v>-6800</v>
      </c>
      <c r="D68" s="14">
        <v>3606</v>
      </c>
      <c r="E68" s="14">
        <v>41441.21</v>
      </c>
      <c r="F68" s="14">
        <v>22709.83</v>
      </c>
      <c r="G68" s="14">
        <v>7297.22</v>
      </c>
      <c r="H68" s="14">
        <v>77550.899999999994</v>
      </c>
      <c r="I68" s="14">
        <v>5424.88</v>
      </c>
      <c r="J68" s="14">
        <v>32618.17</v>
      </c>
      <c r="K68" s="14">
        <v>52798.54</v>
      </c>
      <c r="L68" s="14">
        <v>16558.02</v>
      </c>
      <c r="M68" s="14">
        <v>1282</v>
      </c>
      <c r="N68" s="17">
        <v>16744.919999999998</v>
      </c>
    </row>
    <row r="69" spans="1:14" ht="15" customHeight="1" x14ac:dyDescent="0.25">
      <c r="A69" s="95" t="s">
        <v>32</v>
      </c>
      <c r="B69" s="4" t="s">
        <v>3</v>
      </c>
      <c r="C69" s="16">
        <v>-52066.28</v>
      </c>
      <c r="D69" s="16">
        <v>-45384.2</v>
      </c>
      <c r="E69" s="16">
        <v>-21445.445</v>
      </c>
      <c r="F69" s="16">
        <v>-42659.26</v>
      </c>
      <c r="G69" s="16">
        <v>-42837</v>
      </c>
      <c r="H69" s="16">
        <v>10800</v>
      </c>
      <c r="I69" s="16">
        <v>-52426.02</v>
      </c>
      <c r="J69" s="16">
        <v>-41066.11</v>
      </c>
      <c r="K69" s="16">
        <v>-14011.315000000001</v>
      </c>
      <c r="L69" s="16">
        <v>-40601</v>
      </c>
      <c r="M69" s="16">
        <v>-60024.83</v>
      </c>
      <c r="N69" s="16">
        <v>-35908.07</v>
      </c>
    </row>
    <row r="70" spans="1:14" x14ac:dyDescent="0.25">
      <c r="A70" s="95"/>
      <c r="B70" s="4" t="s">
        <v>4</v>
      </c>
      <c r="C70" s="16">
        <v>-53204.587096774187</v>
      </c>
      <c r="D70" s="16">
        <v>-44280.73</v>
      </c>
      <c r="E70" s="16">
        <v>-20555.524666666672</v>
      </c>
      <c r="F70" s="16">
        <v>-38869.155483870971</v>
      </c>
      <c r="G70" s="16">
        <v>-46442.841935483877</v>
      </c>
      <c r="H70" s="16">
        <v>10345.99310344828</v>
      </c>
      <c r="I70" s="16">
        <v>-50570.844827586217</v>
      </c>
      <c r="J70" s="16">
        <v>-40857.229333333329</v>
      </c>
      <c r="K70" s="16">
        <v>-12573.498</v>
      </c>
      <c r="L70" s="16">
        <v>-42937.10633333333</v>
      </c>
      <c r="M70" s="16">
        <v>-59629.462666666674</v>
      </c>
      <c r="N70" s="16">
        <v>-38809.565000000002</v>
      </c>
    </row>
    <row r="71" spans="1:14" x14ac:dyDescent="0.25">
      <c r="A71" s="95"/>
      <c r="B71" s="4" t="s">
        <v>5</v>
      </c>
      <c r="C71" s="16">
        <v>11410.89738196934</v>
      </c>
      <c r="D71" s="16">
        <v>13349.848888174851</v>
      </c>
      <c r="E71" s="16">
        <v>14346.37295047169</v>
      </c>
      <c r="F71" s="16">
        <v>20091.393397456839</v>
      </c>
      <c r="G71" s="16">
        <v>21708.35208630838</v>
      </c>
      <c r="H71" s="16">
        <v>15612.195332269241</v>
      </c>
      <c r="I71" s="16">
        <v>10012.730646323151</v>
      </c>
      <c r="J71" s="16">
        <v>16684.468751530349</v>
      </c>
      <c r="K71" s="16">
        <v>22639.16558959935</v>
      </c>
      <c r="L71" s="16">
        <v>13977.96251376245</v>
      </c>
      <c r="M71" s="16">
        <v>30609.93132710757</v>
      </c>
      <c r="N71" s="16">
        <v>15818.951332128439</v>
      </c>
    </row>
    <row r="72" spans="1:14" x14ac:dyDescent="0.25">
      <c r="A72" s="95"/>
      <c r="B72" s="4" t="s">
        <v>9</v>
      </c>
      <c r="C72" s="16">
        <v>-79467</v>
      </c>
      <c r="D72" s="16">
        <v>-78722</v>
      </c>
      <c r="E72" s="16">
        <v>-45000</v>
      </c>
      <c r="F72" s="16">
        <v>-79648.31</v>
      </c>
      <c r="G72" s="16">
        <v>-111318.8</v>
      </c>
      <c r="H72" s="16">
        <v>-29553</v>
      </c>
      <c r="I72" s="16">
        <v>-77444.160000000003</v>
      </c>
      <c r="J72" s="16">
        <v>-76666</v>
      </c>
      <c r="K72" s="16">
        <v>-57140.66</v>
      </c>
      <c r="L72" s="16">
        <v>-72018.77</v>
      </c>
      <c r="M72" s="16">
        <v>-148702.39999999999</v>
      </c>
      <c r="N72" s="16">
        <v>-69233</v>
      </c>
    </row>
    <row r="73" spans="1:14" ht="15.75" thickBot="1" x14ac:dyDescent="0.3">
      <c r="A73" s="99"/>
      <c r="B73" s="7" t="s">
        <v>10</v>
      </c>
      <c r="C73" s="32">
        <v>-33183</v>
      </c>
      <c r="D73" s="32">
        <v>-15500.8</v>
      </c>
      <c r="E73" s="32">
        <v>28151.22</v>
      </c>
      <c r="F73" s="32">
        <v>8194.6299999999992</v>
      </c>
      <c r="G73" s="32">
        <v>3484.9</v>
      </c>
      <c r="H73" s="32">
        <v>51990.3</v>
      </c>
      <c r="I73" s="32">
        <v>-30000</v>
      </c>
      <c r="J73" s="32">
        <v>-960.7</v>
      </c>
      <c r="K73" s="32">
        <v>34032.949999999997</v>
      </c>
      <c r="L73" s="32">
        <v>-14425</v>
      </c>
      <c r="M73" s="32">
        <v>-16834</v>
      </c>
      <c r="N73" s="32">
        <v>-4436.92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0:N73"/>
  <sheetViews>
    <sheetView workbookViewId="0">
      <selection activeCell="D38" sqref="D3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44440</v>
      </c>
      <c r="C10" s="3"/>
    </row>
    <row r="11" spans="1:6" ht="15.75" x14ac:dyDescent="0.25">
      <c r="A11" s="1" t="s">
        <v>0</v>
      </c>
      <c r="B11" s="2">
        <v>44440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1803985</v>
      </c>
      <c r="D15" s="11">
        <v>1906649.615</v>
      </c>
      <c r="E15" s="11">
        <v>2046186</v>
      </c>
      <c r="F15" s="11">
        <v>2173489</v>
      </c>
    </row>
    <row r="16" spans="1:6" x14ac:dyDescent="0.25">
      <c r="A16" s="95"/>
      <c r="B16" s="12" t="s">
        <v>4</v>
      </c>
      <c r="C16" s="13">
        <v>1800001.796888889</v>
      </c>
      <c r="D16" s="13">
        <v>1903227.714523809</v>
      </c>
      <c r="E16" s="13">
        <v>2020444.131315789</v>
      </c>
      <c r="F16" s="13">
        <v>2145407.52</v>
      </c>
    </row>
    <row r="17" spans="1:6" x14ac:dyDescent="0.25">
      <c r="A17" s="95"/>
      <c r="B17" s="12" t="s">
        <v>5</v>
      </c>
      <c r="C17" s="13">
        <v>66108.813012359038</v>
      </c>
      <c r="D17" s="13">
        <v>75289.273529901693</v>
      </c>
      <c r="E17" s="13">
        <v>88623.745996168334</v>
      </c>
      <c r="F17" s="13">
        <v>100789.5076905938</v>
      </c>
    </row>
    <row r="18" spans="1:6" x14ac:dyDescent="0.25">
      <c r="A18" s="95"/>
      <c r="B18" s="12" t="s">
        <v>9</v>
      </c>
      <c r="C18" s="13">
        <v>1569946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1488512</v>
      </c>
      <c r="D20" s="14">
        <v>1579931</v>
      </c>
      <c r="E20" s="14">
        <v>1672621.34</v>
      </c>
      <c r="F20" s="14">
        <v>1775926</v>
      </c>
    </row>
    <row r="21" spans="1:6" x14ac:dyDescent="0.25">
      <c r="A21" s="86"/>
      <c r="B21" s="5" t="s">
        <v>4</v>
      </c>
      <c r="C21" s="14">
        <v>1489597.292765958</v>
      </c>
      <c r="D21" s="14">
        <v>1573567.439772727</v>
      </c>
      <c r="E21" s="14">
        <v>1677184.398205128</v>
      </c>
      <c r="F21" s="14">
        <v>1780556.3186486489</v>
      </c>
    </row>
    <row r="22" spans="1:6" x14ac:dyDescent="0.25">
      <c r="A22" s="86"/>
      <c r="B22" s="5" t="s">
        <v>5</v>
      </c>
      <c r="C22" s="14">
        <v>45155.956173512997</v>
      </c>
      <c r="D22" s="14">
        <v>61647.077786800139</v>
      </c>
      <c r="E22" s="14">
        <v>69817.269409503628</v>
      </c>
      <c r="F22" s="14">
        <v>78045.271395627569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1640526.56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1631764.5</v>
      </c>
      <c r="D25" s="12">
        <v>1657667</v>
      </c>
      <c r="E25" s="12">
        <v>1728236.925</v>
      </c>
      <c r="F25" s="12">
        <v>1791014.32</v>
      </c>
    </row>
    <row r="26" spans="1:6" x14ac:dyDescent="0.25">
      <c r="A26" s="95"/>
      <c r="B26" s="4" t="s">
        <v>4</v>
      </c>
      <c r="C26" s="12">
        <v>1634739.4629166671</v>
      </c>
      <c r="D26" s="12">
        <v>1666424.0347727269</v>
      </c>
      <c r="E26" s="12">
        <v>1732376.48</v>
      </c>
      <c r="F26" s="12">
        <v>1795429.4819444451</v>
      </c>
    </row>
    <row r="27" spans="1:6" x14ac:dyDescent="0.25">
      <c r="A27" s="95"/>
      <c r="B27" s="4" t="s">
        <v>5</v>
      </c>
      <c r="C27" s="12">
        <v>43079.683390719743</v>
      </c>
      <c r="D27" s="12">
        <v>53651.839334732307</v>
      </c>
      <c r="E27" s="12">
        <v>48890.313997150282</v>
      </c>
      <c r="F27" s="12">
        <v>57366.883759329357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1785933</v>
      </c>
      <c r="D29" s="12">
        <v>1884093.04</v>
      </c>
      <c r="E29" s="12">
        <v>1865606.45</v>
      </c>
      <c r="F29" s="12">
        <v>1918962.66</v>
      </c>
    </row>
    <row r="30" spans="1:6" ht="15" customHeight="1" x14ac:dyDescent="0.25">
      <c r="A30" s="96" t="s">
        <v>8</v>
      </c>
      <c r="B30" s="5" t="s">
        <v>3</v>
      </c>
      <c r="C30" s="14">
        <v>-135114.5</v>
      </c>
      <c r="D30" s="14">
        <v>-90000</v>
      </c>
      <c r="E30" s="14">
        <v>-57180.5</v>
      </c>
      <c r="F30" s="14">
        <v>-15424.15</v>
      </c>
    </row>
    <row r="31" spans="1:6" x14ac:dyDescent="0.25">
      <c r="A31" s="96"/>
      <c r="B31" s="5" t="s">
        <v>4</v>
      </c>
      <c r="C31" s="14">
        <v>-148042.00099999999</v>
      </c>
      <c r="D31" s="14">
        <v>-94574.402666666676</v>
      </c>
      <c r="E31" s="14">
        <v>-66726.836749999988</v>
      </c>
      <c r="F31" s="14">
        <v>-27656.577631578941</v>
      </c>
    </row>
    <row r="32" spans="1:6" x14ac:dyDescent="0.25">
      <c r="A32" s="96"/>
      <c r="B32" s="5" t="s">
        <v>5</v>
      </c>
      <c r="C32" s="14">
        <v>42570.221724666721</v>
      </c>
      <c r="D32" s="14">
        <v>40157.232474262637</v>
      </c>
      <c r="E32" s="14">
        <v>47325.334276989059</v>
      </c>
      <c r="F32" s="14">
        <v>55592.949636857316</v>
      </c>
    </row>
    <row r="33" spans="1:14" ht="15" customHeight="1" x14ac:dyDescent="0.25">
      <c r="A33" s="96"/>
      <c r="B33" s="5" t="s">
        <v>9</v>
      </c>
      <c r="C33" s="14">
        <v>-300000</v>
      </c>
      <c r="D33" s="14">
        <v>-190544</v>
      </c>
      <c r="E33" s="14">
        <v>-173245.51</v>
      </c>
      <c r="F33" s="14">
        <v>-149355.07</v>
      </c>
    </row>
    <row r="34" spans="1:14" x14ac:dyDescent="0.25">
      <c r="A34" s="96"/>
      <c r="B34" s="5" t="s">
        <v>10</v>
      </c>
      <c r="C34" s="14">
        <v>-86000</v>
      </c>
      <c r="D34" s="14">
        <v>-21709.03</v>
      </c>
      <c r="E34" s="14">
        <v>8000</v>
      </c>
      <c r="F34" s="14">
        <v>86457.9</v>
      </c>
    </row>
    <row r="35" spans="1:14" x14ac:dyDescent="0.25">
      <c r="A35" s="95" t="s">
        <v>33</v>
      </c>
      <c r="B35" s="4" t="s">
        <v>3</v>
      </c>
      <c r="C35" s="12">
        <v>81.685000000000002</v>
      </c>
      <c r="D35" s="12">
        <v>83</v>
      </c>
      <c r="E35" s="12">
        <v>84.36</v>
      </c>
      <c r="F35" s="12">
        <v>85</v>
      </c>
    </row>
    <row r="36" spans="1:14" x14ac:dyDescent="0.25">
      <c r="A36" s="95"/>
      <c r="B36" s="4" t="s">
        <v>4</v>
      </c>
      <c r="C36" s="12">
        <v>82.387916666666669</v>
      </c>
      <c r="D36" s="12">
        <v>83.326888888888874</v>
      </c>
      <c r="E36" s="12">
        <v>84.283000000000001</v>
      </c>
      <c r="F36" s="12">
        <v>84.872564102564112</v>
      </c>
    </row>
    <row r="37" spans="1:14" x14ac:dyDescent="0.25">
      <c r="A37" s="95"/>
      <c r="B37" s="4" t="s">
        <v>5</v>
      </c>
      <c r="C37" s="12">
        <v>2.5698894407325499</v>
      </c>
      <c r="D37" s="12">
        <v>2.9474903209203571</v>
      </c>
      <c r="E37" s="12">
        <v>2.8753917904727269</v>
      </c>
      <c r="F37" s="12">
        <v>2.9847152010382909</v>
      </c>
    </row>
    <row r="38" spans="1:14" x14ac:dyDescent="0.25">
      <c r="A38" s="95"/>
      <c r="B38" s="4" t="s">
        <v>9</v>
      </c>
      <c r="C38" s="12">
        <v>79.2</v>
      </c>
      <c r="D38" s="12">
        <v>78</v>
      </c>
      <c r="E38" s="12">
        <v>77.599999999999994</v>
      </c>
      <c r="F38" s="12">
        <v>78.3</v>
      </c>
    </row>
    <row r="39" spans="1:14" x14ac:dyDescent="0.25">
      <c r="A39" s="95"/>
      <c r="B39" s="4" t="s">
        <v>10</v>
      </c>
      <c r="C39" s="12">
        <v>90</v>
      </c>
      <c r="D39" s="12">
        <v>91</v>
      </c>
      <c r="E39" s="12">
        <v>90</v>
      </c>
      <c r="F39" s="12">
        <v>90</v>
      </c>
    </row>
    <row r="40" spans="1:14" ht="15" customHeight="1" x14ac:dyDescent="0.25">
      <c r="A40" s="96" t="s">
        <v>32</v>
      </c>
      <c r="B40" s="5" t="s">
        <v>3</v>
      </c>
      <c r="C40" s="14">
        <v>-455400</v>
      </c>
      <c r="D40" s="14">
        <v>-467474.41499999998</v>
      </c>
      <c r="E40" s="14">
        <v>-450000</v>
      </c>
      <c r="F40" s="14">
        <v>-432648</v>
      </c>
    </row>
    <row r="41" spans="1:14" x14ac:dyDescent="0.25">
      <c r="A41" s="96"/>
      <c r="B41" s="5" t="s">
        <v>4</v>
      </c>
      <c r="C41" s="14">
        <v>-415706.49969696958</v>
      </c>
      <c r="D41" s="14">
        <v>-460565.15218749997</v>
      </c>
      <c r="E41" s="14">
        <v>-444881.13862068963</v>
      </c>
      <c r="F41" s="14">
        <v>-423976.69571428571</v>
      </c>
    </row>
    <row r="42" spans="1:14" x14ac:dyDescent="0.25">
      <c r="A42" s="96"/>
      <c r="B42" s="5" t="s">
        <v>5</v>
      </c>
      <c r="C42" s="14">
        <v>124384.8799045177</v>
      </c>
      <c r="D42" s="14">
        <v>138816.0597864181</v>
      </c>
      <c r="E42" s="14">
        <v>172439.8911201728</v>
      </c>
      <c r="F42" s="14">
        <v>174321.64112384609</v>
      </c>
    </row>
    <row r="43" spans="1:14" x14ac:dyDescent="0.25">
      <c r="A43" s="96"/>
      <c r="B43" s="5" t="s">
        <v>9</v>
      </c>
      <c r="C43" s="14">
        <v>-566000</v>
      </c>
      <c r="D43" s="14">
        <v>-728328.7</v>
      </c>
      <c r="E43" s="14">
        <v>-825446.42</v>
      </c>
      <c r="F43" s="14">
        <v>-760657.02</v>
      </c>
    </row>
    <row r="44" spans="1:14" ht="15.75" thickBot="1" x14ac:dyDescent="0.3">
      <c r="A44" s="100"/>
      <c r="B44" s="31" t="s">
        <v>10</v>
      </c>
      <c r="C44" s="30">
        <v>-522.4</v>
      </c>
      <c r="D44" s="30">
        <v>-580</v>
      </c>
      <c r="E44" s="30">
        <v>-492.1</v>
      </c>
      <c r="F44" s="30">
        <v>-445.6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44440</v>
      </c>
      <c r="D48" s="9">
        <v>44470</v>
      </c>
      <c r="E48" s="9">
        <v>44501</v>
      </c>
      <c r="F48" s="9">
        <v>44531</v>
      </c>
      <c r="G48" s="9">
        <v>44562</v>
      </c>
      <c r="H48" s="9">
        <v>44593</v>
      </c>
      <c r="I48" s="9">
        <v>44621</v>
      </c>
      <c r="J48" s="9">
        <v>44652</v>
      </c>
      <c r="K48" s="9">
        <v>44682</v>
      </c>
      <c r="L48" s="9">
        <v>44713</v>
      </c>
      <c r="M48" s="9">
        <v>44743</v>
      </c>
      <c r="N48" s="9">
        <v>44774</v>
      </c>
    </row>
    <row r="49" spans="1:14" ht="15" customHeight="1" x14ac:dyDescent="0.25">
      <c r="A49" s="94" t="s">
        <v>11</v>
      </c>
      <c r="B49" s="4" t="s">
        <v>3</v>
      </c>
      <c r="C49" s="16">
        <v>138757.65</v>
      </c>
      <c r="D49" s="16">
        <v>158772.54999999999</v>
      </c>
      <c r="E49" s="16">
        <v>146729</v>
      </c>
      <c r="F49" s="16">
        <v>174031.68</v>
      </c>
      <c r="G49" s="16">
        <v>198246</v>
      </c>
      <c r="H49" s="16">
        <v>139163.255</v>
      </c>
      <c r="I49" s="16">
        <v>144935</v>
      </c>
      <c r="J49" s="16">
        <v>166992</v>
      </c>
      <c r="K49" s="16">
        <v>146781.23499999999</v>
      </c>
      <c r="L49" s="16">
        <v>147328.52499999999</v>
      </c>
      <c r="M49" s="16">
        <v>165204</v>
      </c>
      <c r="N49" s="16">
        <v>148905.41</v>
      </c>
    </row>
    <row r="50" spans="1:14" x14ac:dyDescent="0.25">
      <c r="A50" s="95"/>
      <c r="B50" s="4" t="s">
        <v>4</v>
      </c>
      <c r="C50" s="16">
        <v>139137.9262790698</v>
      </c>
      <c r="D50" s="16">
        <v>159973.85476190469</v>
      </c>
      <c r="E50" s="16">
        <v>149861.80707317081</v>
      </c>
      <c r="F50" s="16">
        <v>177379.1846511628</v>
      </c>
      <c r="G50" s="16">
        <v>197611.33820512821</v>
      </c>
      <c r="H50" s="16">
        <v>137961.73210526319</v>
      </c>
      <c r="I50" s="16">
        <v>142390.88459459459</v>
      </c>
      <c r="J50" s="16">
        <v>164981.83243243239</v>
      </c>
      <c r="K50" s="16">
        <v>144036.6844736842</v>
      </c>
      <c r="L50" s="16">
        <v>144537.26305555561</v>
      </c>
      <c r="M50" s="16">
        <v>167772.5705405405</v>
      </c>
      <c r="N50" s="16">
        <v>149297.78333333341</v>
      </c>
    </row>
    <row r="51" spans="1:14" x14ac:dyDescent="0.25">
      <c r="A51" s="95"/>
      <c r="B51" s="4" t="s">
        <v>5</v>
      </c>
      <c r="C51" s="16">
        <v>8961.060422132512</v>
      </c>
      <c r="D51" s="16">
        <v>12403.37845047878</v>
      </c>
      <c r="E51" s="16">
        <v>12571.75118467615</v>
      </c>
      <c r="F51" s="16">
        <v>20537.420186218769</v>
      </c>
      <c r="G51" s="16">
        <v>18294.93456912896</v>
      </c>
      <c r="H51" s="16">
        <v>9227.9134610453202</v>
      </c>
      <c r="I51" s="16">
        <v>10265.07834673559</v>
      </c>
      <c r="J51" s="16">
        <v>14161.19908571136</v>
      </c>
      <c r="K51" s="16">
        <v>16148.359060421621</v>
      </c>
      <c r="L51" s="16">
        <v>9821.7421419582697</v>
      </c>
      <c r="M51" s="16">
        <v>15797.100677179649</v>
      </c>
      <c r="N51" s="16">
        <v>15915.56348808029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123828</v>
      </c>
      <c r="F52" s="16">
        <v>123828</v>
      </c>
      <c r="G52" s="16">
        <v>143853.22</v>
      </c>
      <c r="H52" s="16">
        <v>110000</v>
      </c>
      <c r="I52" s="16">
        <v>115000</v>
      </c>
      <c r="J52" s="16">
        <v>123828</v>
      </c>
      <c r="K52" s="16">
        <v>97469</v>
      </c>
      <c r="L52" s="16">
        <v>120000</v>
      </c>
      <c r="M52" s="16">
        <v>123828</v>
      </c>
      <c r="N52" s="16">
        <v>120000</v>
      </c>
    </row>
    <row r="53" spans="1:14" x14ac:dyDescent="0.25">
      <c r="A53" s="95"/>
      <c r="B53" s="4" t="s">
        <v>10</v>
      </c>
      <c r="C53" s="16">
        <v>166866</v>
      </c>
      <c r="D53" s="16">
        <v>193917</v>
      </c>
      <c r="E53" s="16">
        <v>184433</v>
      </c>
      <c r="F53" s="16">
        <v>232527</v>
      </c>
      <c r="G53" s="16">
        <v>250000</v>
      </c>
      <c r="H53" s="16">
        <v>157806</v>
      </c>
      <c r="I53" s="16">
        <v>161854</v>
      </c>
      <c r="J53" s="16">
        <v>189052.44</v>
      </c>
      <c r="K53" s="16">
        <v>190952.24</v>
      </c>
      <c r="L53" s="16">
        <v>163975</v>
      </c>
      <c r="M53" s="16">
        <v>218849.48</v>
      </c>
      <c r="N53" s="16">
        <v>196774</v>
      </c>
    </row>
    <row r="54" spans="1:14" ht="15" customHeight="1" x14ac:dyDescent="0.25">
      <c r="A54" s="86" t="s">
        <v>6</v>
      </c>
      <c r="B54" s="5" t="s">
        <v>3</v>
      </c>
      <c r="C54" s="17">
        <v>117108.7</v>
      </c>
      <c r="D54" s="17">
        <v>136588.30499999999</v>
      </c>
      <c r="E54" s="17">
        <v>118509.55</v>
      </c>
      <c r="F54" s="17">
        <v>144705.60999999999</v>
      </c>
      <c r="G54" s="17">
        <v>168440</v>
      </c>
      <c r="H54" s="17">
        <v>101851</v>
      </c>
      <c r="I54" s="17">
        <v>121192.505</v>
      </c>
      <c r="J54" s="17">
        <v>148990.57999999999</v>
      </c>
      <c r="K54" s="17">
        <v>114958</v>
      </c>
      <c r="L54" s="17">
        <v>116973.1</v>
      </c>
      <c r="M54" s="17">
        <v>135000</v>
      </c>
      <c r="N54" s="17">
        <v>118946.5</v>
      </c>
    </row>
    <row r="55" spans="1:14" x14ac:dyDescent="0.25">
      <c r="A55" s="86"/>
      <c r="B55" s="5" t="s">
        <v>4</v>
      </c>
      <c r="C55" s="17">
        <v>118966.8206666667</v>
      </c>
      <c r="D55" s="17">
        <v>135408.52499999999</v>
      </c>
      <c r="E55" s="17">
        <v>120352.9437209302</v>
      </c>
      <c r="F55" s="17">
        <v>144605.10813953489</v>
      </c>
      <c r="G55" s="17">
        <v>166438.1041025641</v>
      </c>
      <c r="H55" s="17">
        <v>104030.0515384615</v>
      </c>
      <c r="I55" s="17">
        <v>119284.4539473684</v>
      </c>
      <c r="J55" s="17">
        <v>144142.20891891891</v>
      </c>
      <c r="K55" s="17">
        <v>115180.2032432432</v>
      </c>
      <c r="L55" s="17">
        <v>117333.6405405406</v>
      </c>
      <c r="M55" s="17">
        <v>137538.97378378379</v>
      </c>
      <c r="N55" s="17">
        <v>119454.20666666669</v>
      </c>
    </row>
    <row r="56" spans="1:14" x14ac:dyDescent="0.25">
      <c r="A56" s="86"/>
      <c r="B56" s="5" t="s">
        <v>5</v>
      </c>
      <c r="C56" s="17">
        <v>9789.4536338064991</v>
      </c>
      <c r="D56" s="17">
        <v>8626.9112129791683</v>
      </c>
      <c r="E56" s="17">
        <v>11343.61435552012</v>
      </c>
      <c r="F56" s="17">
        <v>15284.54252873662</v>
      </c>
      <c r="G56" s="17">
        <v>15585.857304186269</v>
      </c>
      <c r="H56" s="17">
        <v>8632.5598215143473</v>
      </c>
      <c r="I56" s="17">
        <v>8677.5364419615344</v>
      </c>
      <c r="J56" s="17">
        <v>10781.210051691471</v>
      </c>
      <c r="K56" s="17">
        <v>8514.6618020450969</v>
      </c>
      <c r="L56" s="17">
        <v>9612.5614616358853</v>
      </c>
      <c r="M56" s="17">
        <v>11575.316697484481</v>
      </c>
      <c r="N56" s="17">
        <v>8891.5491389990293</v>
      </c>
    </row>
    <row r="57" spans="1:14" ht="15" customHeight="1" x14ac:dyDescent="0.25">
      <c r="A57" s="86"/>
      <c r="B57" s="5" t="s">
        <v>9</v>
      </c>
      <c r="C57" s="17">
        <v>98828</v>
      </c>
      <c r="D57" s="17">
        <v>109346.32</v>
      </c>
      <c r="E57" s="17">
        <v>98828</v>
      </c>
      <c r="F57" s="17">
        <v>98828</v>
      </c>
      <c r="G57" s="17">
        <v>113647.13</v>
      </c>
      <c r="H57" s="17">
        <v>90000</v>
      </c>
      <c r="I57" s="17">
        <v>95000</v>
      </c>
      <c r="J57" s="17">
        <v>114845.68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146121</v>
      </c>
      <c r="D58" s="17">
        <v>158141</v>
      </c>
      <c r="E58" s="17">
        <v>151998</v>
      </c>
      <c r="F58" s="17">
        <v>182972</v>
      </c>
      <c r="G58" s="17">
        <v>207680.13</v>
      </c>
      <c r="H58" s="17">
        <v>135526</v>
      </c>
      <c r="I58" s="17">
        <v>139010</v>
      </c>
      <c r="J58" s="17">
        <v>156248</v>
      </c>
      <c r="K58" s="17">
        <v>137488</v>
      </c>
      <c r="L58" s="17">
        <v>151964.26</v>
      </c>
      <c r="M58" s="17">
        <v>158378.1</v>
      </c>
      <c r="N58" s="17">
        <v>143238</v>
      </c>
    </row>
    <row r="59" spans="1:14" ht="15" customHeight="1" x14ac:dyDescent="0.25">
      <c r="A59" s="95" t="s">
        <v>7</v>
      </c>
      <c r="B59" s="4" t="s">
        <v>3</v>
      </c>
      <c r="C59" s="16">
        <v>132070.70000000001</v>
      </c>
      <c r="D59" s="16">
        <v>127622.245</v>
      </c>
      <c r="E59" s="16">
        <v>130439.3</v>
      </c>
      <c r="F59" s="16">
        <v>162155.24</v>
      </c>
      <c r="G59" s="16">
        <v>124342.9</v>
      </c>
      <c r="H59" s="16">
        <v>122388</v>
      </c>
      <c r="I59" s="16">
        <v>128373.75</v>
      </c>
      <c r="J59" s="16">
        <v>128226.5</v>
      </c>
      <c r="K59" s="16">
        <v>126908.85</v>
      </c>
      <c r="L59" s="16">
        <v>143159.47</v>
      </c>
      <c r="M59" s="16">
        <v>141044.70000000001</v>
      </c>
      <c r="N59" s="16">
        <v>133355.4</v>
      </c>
    </row>
    <row r="60" spans="1:14" x14ac:dyDescent="0.25">
      <c r="A60" s="95"/>
      <c r="B60" s="4" t="s">
        <v>4</v>
      </c>
      <c r="C60" s="16">
        <v>135060.50159090909</v>
      </c>
      <c r="D60" s="16">
        <v>128805.40142857139</v>
      </c>
      <c r="E60" s="16">
        <v>132690.8526190476</v>
      </c>
      <c r="F60" s="16">
        <v>163858.8492857143</v>
      </c>
      <c r="G60" s="16">
        <v>125241.6992307692</v>
      </c>
      <c r="H60" s="16">
        <v>122173.2276923077</v>
      </c>
      <c r="I60" s="16">
        <v>127469.1702631579</v>
      </c>
      <c r="J60" s="16">
        <v>129919.6344736842</v>
      </c>
      <c r="K60" s="16">
        <v>127649.2681578948</v>
      </c>
      <c r="L60" s="16">
        <v>148806.8736842105</v>
      </c>
      <c r="M60" s="16">
        <v>144975.40277777781</v>
      </c>
      <c r="N60" s="16">
        <v>135916.9074285714</v>
      </c>
    </row>
    <row r="61" spans="1:14" x14ac:dyDescent="0.25">
      <c r="A61" s="95"/>
      <c r="B61" s="4" t="s">
        <v>5</v>
      </c>
      <c r="C61" s="16">
        <v>11195.6518447941</v>
      </c>
      <c r="D61" s="16">
        <v>8897.2646878732339</v>
      </c>
      <c r="E61" s="16">
        <v>10444.941963960249</v>
      </c>
      <c r="F61" s="16">
        <v>15309.79254133953</v>
      </c>
      <c r="G61" s="16">
        <v>10392.67521737113</v>
      </c>
      <c r="H61" s="16">
        <v>7331.1607185939556</v>
      </c>
      <c r="I61" s="16">
        <v>10915.160794541691</v>
      </c>
      <c r="J61" s="16">
        <v>12473.17333130061</v>
      </c>
      <c r="K61" s="16">
        <v>9438.4692911529364</v>
      </c>
      <c r="L61" s="16">
        <v>24203.040816350571</v>
      </c>
      <c r="M61" s="16">
        <v>14142.38784421673</v>
      </c>
      <c r="N61" s="16">
        <v>10417.453187613261</v>
      </c>
    </row>
    <row r="62" spans="1:14" ht="15" customHeight="1" x14ac:dyDescent="0.25">
      <c r="A62" s="95"/>
      <c r="B62" s="4" t="s">
        <v>9</v>
      </c>
      <c r="C62" s="16">
        <v>123828</v>
      </c>
      <c r="D62" s="16">
        <v>110581.8</v>
      </c>
      <c r="E62" s="16">
        <v>109663.58</v>
      </c>
      <c r="F62" s="16">
        <v>123828</v>
      </c>
      <c r="G62" s="16">
        <v>107639</v>
      </c>
      <c r="H62" s="16">
        <v>90039.76</v>
      </c>
      <c r="I62" s="16">
        <v>89519.73</v>
      </c>
      <c r="J62" s="16">
        <v>95715.43</v>
      </c>
      <c r="K62" s="16">
        <v>104343.17</v>
      </c>
      <c r="L62" s="16">
        <v>116942</v>
      </c>
      <c r="M62" s="16">
        <v>122815.01</v>
      </c>
      <c r="N62" s="16">
        <v>122176</v>
      </c>
    </row>
    <row r="63" spans="1:14" x14ac:dyDescent="0.25">
      <c r="A63" s="95"/>
      <c r="B63" s="4" t="s">
        <v>10</v>
      </c>
      <c r="C63" s="16">
        <v>174290.5</v>
      </c>
      <c r="D63" s="16">
        <v>153236</v>
      </c>
      <c r="E63" s="16">
        <v>168081</v>
      </c>
      <c r="F63" s="16">
        <v>200028</v>
      </c>
      <c r="G63" s="16">
        <v>155477</v>
      </c>
      <c r="H63" s="16">
        <v>140057</v>
      </c>
      <c r="I63" s="16">
        <v>150428.44</v>
      </c>
      <c r="J63" s="16">
        <v>158939</v>
      </c>
      <c r="K63" s="16">
        <v>154914</v>
      </c>
      <c r="L63" s="16">
        <v>212094.75</v>
      </c>
      <c r="M63" s="16">
        <v>177003.5</v>
      </c>
      <c r="N63" s="16">
        <v>168278.79</v>
      </c>
    </row>
    <row r="64" spans="1:14" x14ac:dyDescent="0.25">
      <c r="A64" s="86" t="s">
        <v>8</v>
      </c>
      <c r="B64" s="5" t="s">
        <v>3</v>
      </c>
      <c r="C64" s="17">
        <v>-17900</v>
      </c>
      <c r="D64" s="17">
        <v>8396</v>
      </c>
      <c r="E64" s="17">
        <v>-12761.63</v>
      </c>
      <c r="F64" s="17">
        <v>-21569</v>
      </c>
      <c r="G64" s="17">
        <v>46213</v>
      </c>
      <c r="H64" s="17">
        <v>-20110</v>
      </c>
      <c r="I64" s="17">
        <v>-6666.67</v>
      </c>
      <c r="J64" s="17">
        <v>10670.97</v>
      </c>
      <c r="K64" s="17">
        <v>-14171</v>
      </c>
      <c r="L64" s="17">
        <v>-25278.634999999998</v>
      </c>
      <c r="M64" s="17">
        <v>-7230.76</v>
      </c>
      <c r="N64" s="17">
        <v>-16645.154999999999</v>
      </c>
    </row>
    <row r="65" spans="1:14" x14ac:dyDescent="0.25">
      <c r="A65" s="86"/>
      <c r="B65" s="5" t="s">
        <v>4</v>
      </c>
      <c r="C65" s="17">
        <v>-17350.823111111109</v>
      </c>
      <c r="D65" s="17">
        <v>6520.6909302325575</v>
      </c>
      <c r="E65" s="17">
        <v>-13745.39</v>
      </c>
      <c r="F65" s="17">
        <v>-20033.189047619049</v>
      </c>
      <c r="G65" s="17">
        <v>43025.448205128203</v>
      </c>
      <c r="H65" s="17">
        <v>-18693.514102564099</v>
      </c>
      <c r="I65" s="17">
        <v>-6785.963076923078</v>
      </c>
      <c r="J65" s="17">
        <v>12881.255384615381</v>
      </c>
      <c r="K65" s="17">
        <v>-13054.91435897436</v>
      </c>
      <c r="L65" s="17">
        <v>-31048.02763157896</v>
      </c>
      <c r="M65" s="17">
        <v>-7340.117105263158</v>
      </c>
      <c r="N65" s="17">
        <v>-16010.6325</v>
      </c>
    </row>
    <row r="66" spans="1:14" x14ac:dyDescent="0.25">
      <c r="A66" s="86"/>
      <c r="B66" s="5" t="s">
        <v>5</v>
      </c>
      <c r="C66" s="17">
        <v>12138.011244924841</v>
      </c>
      <c r="D66" s="17">
        <v>12568.008828326751</v>
      </c>
      <c r="E66" s="17">
        <v>13215.79536003756</v>
      </c>
      <c r="F66" s="17">
        <v>16393.48963095394</v>
      </c>
      <c r="G66" s="17">
        <v>18023.653633364371</v>
      </c>
      <c r="H66" s="17">
        <v>7273.1724728266072</v>
      </c>
      <c r="I66" s="17">
        <v>14550.03307405052</v>
      </c>
      <c r="J66" s="17">
        <v>16197.12098572457</v>
      </c>
      <c r="K66" s="17">
        <v>11612.651039718159</v>
      </c>
      <c r="L66" s="17">
        <v>21831.206310446971</v>
      </c>
      <c r="M66" s="17">
        <v>12069.714641802881</v>
      </c>
      <c r="N66" s="17">
        <v>8369.3478747563058</v>
      </c>
    </row>
    <row r="67" spans="1:14" x14ac:dyDescent="0.25">
      <c r="A67" s="86"/>
      <c r="B67" s="5" t="s">
        <v>9</v>
      </c>
      <c r="C67" s="17">
        <v>-48057</v>
      </c>
      <c r="D67" s="17">
        <v>-25000</v>
      </c>
      <c r="E67" s="17">
        <v>-51358.06</v>
      </c>
      <c r="F67" s="17">
        <v>-49137</v>
      </c>
      <c r="G67" s="17">
        <v>-15788.2</v>
      </c>
      <c r="H67" s="17">
        <v>-31173.1</v>
      </c>
      <c r="I67" s="17">
        <v>-37609.85</v>
      </c>
      <c r="J67" s="17">
        <v>-25000</v>
      </c>
      <c r="K67" s="17">
        <v>-42445</v>
      </c>
      <c r="L67" s="17">
        <v>-92758.99</v>
      </c>
      <c r="M67" s="17">
        <v>-25000</v>
      </c>
      <c r="N67" s="17">
        <v>-34800</v>
      </c>
    </row>
    <row r="68" spans="1:14" x14ac:dyDescent="0.25">
      <c r="A68" s="86"/>
      <c r="B68" s="33" t="s">
        <v>10</v>
      </c>
      <c r="C68" s="14">
        <v>2487</v>
      </c>
      <c r="D68" s="14">
        <v>41285</v>
      </c>
      <c r="E68" s="14">
        <v>22430.74</v>
      </c>
      <c r="F68" s="14">
        <v>6971.64</v>
      </c>
      <c r="G68" s="14">
        <v>78729.83</v>
      </c>
      <c r="H68" s="14">
        <v>973.3</v>
      </c>
      <c r="I68" s="14">
        <v>33901.49</v>
      </c>
      <c r="J68" s="14">
        <v>54324.39</v>
      </c>
      <c r="K68" s="14">
        <v>18224.37</v>
      </c>
      <c r="L68" s="14">
        <v>-5130</v>
      </c>
      <c r="M68" s="14">
        <v>25614.3</v>
      </c>
      <c r="N68" s="17">
        <v>-2872.44</v>
      </c>
    </row>
    <row r="69" spans="1:14" ht="15" customHeight="1" x14ac:dyDescent="0.25">
      <c r="A69" s="95" t="s">
        <v>32</v>
      </c>
      <c r="B69" s="4" t="s">
        <v>3</v>
      </c>
      <c r="C69" s="16">
        <v>-42114.12</v>
      </c>
      <c r="D69" s="16">
        <v>-21772.485000000001</v>
      </c>
      <c r="E69" s="16">
        <v>-39250.1</v>
      </c>
      <c r="F69" s="16">
        <v>-41280</v>
      </c>
      <c r="G69" s="16">
        <v>11348.99</v>
      </c>
      <c r="H69" s="16">
        <v>-48993.75</v>
      </c>
      <c r="I69" s="16">
        <v>-38600</v>
      </c>
      <c r="J69" s="16">
        <v>-15157</v>
      </c>
      <c r="K69" s="16">
        <v>-38177</v>
      </c>
      <c r="L69" s="16">
        <v>-52190.6</v>
      </c>
      <c r="M69" s="16">
        <v>-32811.834999999999</v>
      </c>
      <c r="N69" s="16">
        <v>-48024.605000000003</v>
      </c>
    </row>
    <row r="70" spans="1:14" x14ac:dyDescent="0.25">
      <c r="A70" s="95"/>
      <c r="B70" s="4" t="s">
        <v>4</v>
      </c>
      <c r="C70" s="16">
        <v>-40477.145806451612</v>
      </c>
      <c r="D70" s="16">
        <v>-19044.550666666659</v>
      </c>
      <c r="E70" s="16">
        <v>-35374.875333333337</v>
      </c>
      <c r="F70" s="16">
        <v>-40444.275999999991</v>
      </c>
      <c r="G70" s="16">
        <v>7719.1586206896554</v>
      </c>
      <c r="H70" s="16">
        <v>-45712.313571428567</v>
      </c>
      <c r="I70" s="16">
        <v>-41055.086896551722</v>
      </c>
      <c r="J70" s="16">
        <v>-13625.79034482759</v>
      </c>
      <c r="K70" s="16">
        <v>-40992.931428571428</v>
      </c>
      <c r="L70" s="16">
        <v>-55790.844137931032</v>
      </c>
      <c r="M70" s="16">
        <v>-33129.737142857142</v>
      </c>
      <c r="N70" s="16">
        <v>-49032.808571428577</v>
      </c>
    </row>
    <row r="71" spans="1:14" x14ac:dyDescent="0.25">
      <c r="A71" s="95"/>
      <c r="B71" s="4" t="s">
        <v>5</v>
      </c>
      <c r="C71" s="16">
        <v>13336.82729326976</v>
      </c>
      <c r="D71" s="16">
        <v>15546.690468475679</v>
      </c>
      <c r="E71" s="16">
        <v>18045.997877304759</v>
      </c>
      <c r="F71" s="16">
        <v>19731.34237348261</v>
      </c>
      <c r="G71" s="16">
        <v>23186.558976872129</v>
      </c>
      <c r="H71" s="16">
        <v>14279.13732594131</v>
      </c>
      <c r="I71" s="16">
        <v>20258.359879092968</v>
      </c>
      <c r="J71" s="16">
        <v>19845.409596828049</v>
      </c>
      <c r="K71" s="16">
        <v>15805.28591260525</v>
      </c>
      <c r="L71" s="16">
        <v>28346.419994947901</v>
      </c>
      <c r="M71" s="16">
        <v>16232.312621466281</v>
      </c>
      <c r="N71" s="16">
        <v>18400.851111744749</v>
      </c>
    </row>
    <row r="72" spans="1:14" x14ac:dyDescent="0.25">
      <c r="A72" s="95"/>
      <c r="B72" s="4" t="s">
        <v>9</v>
      </c>
      <c r="C72" s="16">
        <v>-74224</v>
      </c>
      <c r="D72" s="16">
        <v>-61282.91</v>
      </c>
      <c r="E72" s="16">
        <v>-60908.5</v>
      </c>
      <c r="F72" s="16">
        <v>-69517.740000000005</v>
      </c>
      <c r="G72" s="16">
        <v>-58000</v>
      </c>
      <c r="H72" s="16">
        <v>-71937</v>
      </c>
      <c r="I72" s="16">
        <v>-78595</v>
      </c>
      <c r="J72" s="16">
        <v>-55000</v>
      </c>
      <c r="K72" s="16">
        <v>-82605</v>
      </c>
      <c r="L72" s="16">
        <v>-134531.87</v>
      </c>
      <c r="M72" s="16">
        <v>-55712.79</v>
      </c>
      <c r="N72" s="16">
        <v>-83954</v>
      </c>
    </row>
    <row r="73" spans="1:14" ht="15.75" thickBot="1" x14ac:dyDescent="0.3">
      <c r="A73" s="99"/>
      <c r="B73" s="7" t="s">
        <v>10</v>
      </c>
      <c r="C73" s="32">
        <v>-9000</v>
      </c>
      <c r="D73" s="32">
        <v>27995.01</v>
      </c>
      <c r="E73" s="32">
        <v>7915.54</v>
      </c>
      <c r="F73" s="32">
        <v>4450.3</v>
      </c>
      <c r="G73" s="32">
        <v>50204.4</v>
      </c>
      <c r="H73" s="32">
        <v>-9976.5</v>
      </c>
      <c r="I73" s="32">
        <v>-2282.5</v>
      </c>
      <c r="J73" s="32">
        <v>29335</v>
      </c>
      <c r="K73" s="32">
        <v>-16659.900000000001</v>
      </c>
      <c r="L73" s="32">
        <v>-8197.5400000000009</v>
      </c>
      <c r="M73" s="32">
        <v>4006</v>
      </c>
      <c r="N73" s="32">
        <v>-9266.74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44470</v>
      </c>
      <c r="C10" s="3"/>
    </row>
    <row r="11" spans="1:6" ht="15.75" x14ac:dyDescent="0.25">
      <c r="A11" s="1" t="s">
        <v>0</v>
      </c>
      <c r="B11" s="2">
        <v>44470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1826084.4</v>
      </c>
      <c r="D15" s="11">
        <v>1930528.4</v>
      </c>
      <c r="E15" s="11">
        <v>2064919.5</v>
      </c>
      <c r="F15" s="11">
        <v>2181000</v>
      </c>
    </row>
    <row r="16" spans="1:6" x14ac:dyDescent="0.25">
      <c r="A16" s="95"/>
      <c r="B16" s="12" t="s">
        <v>4</v>
      </c>
      <c r="C16" s="13">
        <v>1823465.7024999999</v>
      </c>
      <c r="D16" s="13">
        <v>1919222.0893877549</v>
      </c>
      <c r="E16" s="13">
        <v>2041483.76452381</v>
      </c>
      <c r="F16" s="13">
        <v>2171373.41</v>
      </c>
    </row>
    <row r="17" spans="1:6" x14ac:dyDescent="0.25">
      <c r="A17" s="95"/>
      <c r="B17" s="12" t="s">
        <v>5</v>
      </c>
      <c r="C17" s="13">
        <v>68945.791185931099</v>
      </c>
      <c r="D17" s="13">
        <v>81089.394827871976</v>
      </c>
      <c r="E17" s="13">
        <v>99431.367195714352</v>
      </c>
      <c r="F17" s="13">
        <v>115165.57558633749</v>
      </c>
    </row>
    <row r="18" spans="1:6" x14ac:dyDescent="0.25">
      <c r="A18" s="95"/>
      <c r="B18" s="12" t="s">
        <v>9</v>
      </c>
      <c r="C18" s="13">
        <v>1574318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1508175.56</v>
      </c>
      <c r="D20" s="14">
        <v>1591369</v>
      </c>
      <c r="E20" s="14">
        <v>1692945</v>
      </c>
      <c r="F20" s="14">
        <v>1788255.35</v>
      </c>
    </row>
    <row r="21" spans="1:6" x14ac:dyDescent="0.25">
      <c r="A21" s="86"/>
      <c r="B21" s="5" t="s">
        <v>4</v>
      </c>
      <c r="C21" s="14">
        <v>1506356.5460377361</v>
      </c>
      <c r="D21" s="14">
        <v>1586291.109019608</v>
      </c>
      <c r="E21" s="14">
        <v>1688369.5781395349</v>
      </c>
      <c r="F21" s="14">
        <v>1790829.2753658539</v>
      </c>
    </row>
    <row r="22" spans="1:6" x14ac:dyDescent="0.25">
      <c r="A22" s="86"/>
      <c r="B22" s="5" t="s">
        <v>5</v>
      </c>
      <c r="C22" s="14">
        <v>46908.568365405328</v>
      </c>
      <c r="D22" s="14">
        <v>59758.068422876982</v>
      </c>
      <c r="E22" s="14">
        <v>68141.573567435844</v>
      </c>
      <c r="F22" s="14">
        <v>80688.0661849319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1632464</v>
      </c>
      <c r="D25" s="12">
        <v>1660733.53</v>
      </c>
      <c r="E25" s="12">
        <v>1732739.25</v>
      </c>
      <c r="F25" s="12">
        <v>1799878</v>
      </c>
    </row>
    <row r="26" spans="1:6" x14ac:dyDescent="0.25">
      <c r="A26" s="95"/>
      <c r="B26" s="4" t="s">
        <v>4</v>
      </c>
      <c r="C26" s="12">
        <v>1634002.100961538</v>
      </c>
      <c r="D26" s="12">
        <v>1669903.8066</v>
      </c>
      <c r="E26" s="12">
        <v>1735121.6221428569</v>
      </c>
      <c r="F26" s="12">
        <v>1799736.3247499999</v>
      </c>
    </row>
    <row r="27" spans="1:6" x14ac:dyDescent="0.25">
      <c r="A27" s="95"/>
      <c r="B27" s="4" t="s">
        <v>5</v>
      </c>
      <c r="C27" s="12">
        <v>27483.387971901779</v>
      </c>
      <c r="D27" s="12">
        <v>50661.619411024352</v>
      </c>
      <c r="E27" s="12">
        <v>43875.992990929903</v>
      </c>
      <c r="F27" s="12">
        <v>55634.087936802098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1719819.8</v>
      </c>
      <c r="D29" s="12">
        <v>1884093.04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-129000</v>
      </c>
      <c r="D30" s="14">
        <v>-83100</v>
      </c>
      <c r="E30" s="14">
        <v>-53059.5</v>
      </c>
      <c r="F30" s="14">
        <v>-17105.695</v>
      </c>
    </row>
    <row r="31" spans="1:6" x14ac:dyDescent="0.25">
      <c r="A31" s="96"/>
      <c r="B31" s="5" t="s">
        <v>4</v>
      </c>
      <c r="C31" s="14">
        <v>-130747.62074074071</v>
      </c>
      <c r="D31" s="14">
        <v>-87014.841372549025</v>
      </c>
      <c r="E31" s="14">
        <v>-58072.252045454552</v>
      </c>
      <c r="F31" s="14">
        <v>-20863.322142857141</v>
      </c>
    </row>
    <row r="32" spans="1:6" x14ac:dyDescent="0.25">
      <c r="A32" s="96"/>
      <c r="B32" s="5" t="s">
        <v>5</v>
      </c>
      <c r="C32" s="14">
        <v>32020.179874002399</v>
      </c>
      <c r="D32" s="14">
        <v>42325.725183055009</v>
      </c>
      <c r="E32" s="14">
        <v>51827.1331877419</v>
      </c>
      <c r="F32" s="14">
        <v>62111.935275437187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-191993</v>
      </c>
      <c r="E33" s="14">
        <v>-163417</v>
      </c>
      <c r="F33" s="14">
        <v>-149697.29999999999</v>
      </c>
    </row>
    <row r="34" spans="1:14" x14ac:dyDescent="0.25">
      <c r="A34" s="96"/>
      <c r="B34" s="5" t="s">
        <v>10</v>
      </c>
      <c r="C34" s="14">
        <v>-50000</v>
      </c>
      <c r="D34" s="14">
        <v>-816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81.385000000000005</v>
      </c>
      <c r="D35" s="12">
        <v>82.8</v>
      </c>
      <c r="E35" s="12">
        <v>83.745000000000005</v>
      </c>
      <c r="F35" s="12">
        <v>84.07</v>
      </c>
    </row>
    <row r="36" spans="1:14" x14ac:dyDescent="0.25">
      <c r="A36" s="95"/>
      <c r="B36" s="4" t="s">
        <v>4</v>
      </c>
      <c r="C36" s="12">
        <v>81.543269230769255</v>
      </c>
      <c r="D36" s="12">
        <v>83.140588235294103</v>
      </c>
      <c r="E36" s="12">
        <v>84.335909090909098</v>
      </c>
      <c r="F36" s="12">
        <v>84.935813953488363</v>
      </c>
    </row>
    <row r="37" spans="1:14" x14ac:dyDescent="0.25">
      <c r="A37" s="95"/>
      <c r="B37" s="4" t="s">
        <v>5</v>
      </c>
      <c r="C37" s="12">
        <v>1.7339807099746261</v>
      </c>
      <c r="D37" s="12">
        <v>2.4692982094228371</v>
      </c>
      <c r="E37" s="12">
        <v>2.5561893133132441</v>
      </c>
      <c r="F37" s="12">
        <v>2.721277914578387</v>
      </c>
    </row>
    <row r="38" spans="1:14" x14ac:dyDescent="0.25">
      <c r="A38" s="95"/>
      <c r="B38" s="4" t="s">
        <v>9</v>
      </c>
      <c r="C38" s="12">
        <v>78</v>
      </c>
      <c r="D38" s="12">
        <v>79.5</v>
      </c>
      <c r="E38" s="12">
        <v>80.5</v>
      </c>
      <c r="F38" s="12">
        <v>81.2</v>
      </c>
    </row>
    <row r="39" spans="1:14" x14ac:dyDescent="0.25">
      <c r="A39" s="95"/>
      <c r="B39" s="4" t="s">
        <v>10</v>
      </c>
      <c r="C39" s="12">
        <v>87.42</v>
      </c>
      <c r="D39" s="12">
        <v>91</v>
      </c>
      <c r="E39" s="12">
        <v>90</v>
      </c>
      <c r="F39" s="12">
        <v>91.7</v>
      </c>
    </row>
    <row r="40" spans="1:14" ht="15" customHeight="1" x14ac:dyDescent="0.25">
      <c r="A40" s="96" t="s">
        <v>32</v>
      </c>
      <c r="B40" s="5" t="s">
        <v>3</v>
      </c>
      <c r="C40" s="14">
        <v>-459368.05</v>
      </c>
      <c r="D40" s="14">
        <v>-500012</v>
      </c>
      <c r="E40" s="14">
        <v>-471535</v>
      </c>
      <c r="F40" s="14">
        <v>-435693</v>
      </c>
    </row>
    <row r="41" spans="1:14" x14ac:dyDescent="0.25">
      <c r="A41" s="96"/>
      <c r="B41" s="5" t="s">
        <v>4</v>
      </c>
      <c r="C41" s="14">
        <v>-434401.48512820509</v>
      </c>
      <c r="D41" s="14">
        <v>-480184.47945945949</v>
      </c>
      <c r="E41" s="14">
        <v>-449827.53812500002</v>
      </c>
      <c r="F41" s="14">
        <v>-425529.70129032253</v>
      </c>
    </row>
    <row r="42" spans="1:14" x14ac:dyDescent="0.25">
      <c r="A42" s="96"/>
      <c r="B42" s="5" t="s">
        <v>5</v>
      </c>
      <c r="C42" s="14">
        <v>107498.0122164386</v>
      </c>
      <c r="D42" s="14">
        <v>129948.8853036855</v>
      </c>
      <c r="E42" s="14">
        <v>159361.70722393499</v>
      </c>
      <c r="F42" s="14">
        <v>163337.65584940289</v>
      </c>
    </row>
    <row r="43" spans="1:14" x14ac:dyDescent="0.25">
      <c r="A43" s="96"/>
      <c r="B43" s="5" t="s">
        <v>9</v>
      </c>
      <c r="C43" s="14">
        <v>-571788</v>
      </c>
      <c r="D43" s="14">
        <v>-692104.9</v>
      </c>
      <c r="E43" s="14">
        <v>-794984.26</v>
      </c>
      <c r="F43" s="14">
        <v>-701735</v>
      </c>
    </row>
    <row r="44" spans="1:14" ht="15.75" thickBot="1" x14ac:dyDescent="0.3">
      <c r="A44" s="100"/>
      <c r="B44" s="31" t="s">
        <v>10</v>
      </c>
      <c r="C44" s="30">
        <v>-38700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44470</v>
      </c>
      <c r="D48" s="9">
        <v>44501</v>
      </c>
      <c r="E48" s="9">
        <v>44531</v>
      </c>
      <c r="F48" s="9">
        <v>44562</v>
      </c>
      <c r="G48" s="9">
        <v>44593</v>
      </c>
      <c r="H48" s="9">
        <v>44621</v>
      </c>
      <c r="I48" s="9">
        <v>44652</v>
      </c>
      <c r="J48" s="9">
        <v>44682</v>
      </c>
      <c r="K48" s="9">
        <v>44713</v>
      </c>
      <c r="L48" s="9">
        <v>44743</v>
      </c>
      <c r="M48" s="9">
        <v>44774</v>
      </c>
      <c r="N48" s="9">
        <v>44805</v>
      </c>
    </row>
    <row r="49" spans="1:14" ht="15" customHeight="1" x14ac:dyDescent="0.25">
      <c r="A49" s="94" t="s">
        <v>11</v>
      </c>
      <c r="B49" s="4" t="s">
        <v>3</v>
      </c>
      <c r="C49" s="16">
        <v>163476</v>
      </c>
      <c r="D49" s="16">
        <v>148121.60999999999</v>
      </c>
      <c r="E49" s="16">
        <v>175824.65</v>
      </c>
      <c r="F49" s="16">
        <v>197546.64499999999</v>
      </c>
      <c r="G49" s="16">
        <v>139738</v>
      </c>
      <c r="H49" s="16">
        <v>145122</v>
      </c>
      <c r="I49" s="16">
        <v>169129.43</v>
      </c>
      <c r="J49" s="16">
        <v>146994</v>
      </c>
      <c r="K49" s="16">
        <v>147302</v>
      </c>
      <c r="L49" s="16">
        <v>167954</v>
      </c>
      <c r="M49" s="16">
        <v>150407.20499999999</v>
      </c>
      <c r="N49" s="16">
        <v>149168.5</v>
      </c>
    </row>
    <row r="50" spans="1:14" x14ac:dyDescent="0.25">
      <c r="A50" s="95"/>
      <c r="B50" s="4" t="s">
        <v>4</v>
      </c>
      <c r="C50" s="16">
        <v>162055.14714285711</v>
      </c>
      <c r="D50" s="16">
        <v>149107.1108163266</v>
      </c>
      <c r="E50" s="16">
        <v>174128.85108695651</v>
      </c>
      <c r="F50" s="16">
        <v>197792.3914285714</v>
      </c>
      <c r="G50" s="16">
        <v>138683.46651162789</v>
      </c>
      <c r="H50" s="16">
        <v>143392.20837209301</v>
      </c>
      <c r="I50" s="16">
        <v>167465.63159090909</v>
      </c>
      <c r="J50" s="16">
        <v>146262.15627906981</v>
      </c>
      <c r="K50" s="16">
        <v>144644.1188372093</v>
      </c>
      <c r="L50" s="16">
        <v>168884.00488372089</v>
      </c>
      <c r="M50" s="16">
        <v>149236.09523809521</v>
      </c>
      <c r="N50" s="16">
        <v>147378.92525</v>
      </c>
    </row>
    <row r="51" spans="1:14" x14ac:dyDescent="0.25">
      <c r="A51" s="95"/>
      <c r="B51" s="4" t="s">
        <v>5</v>
      </c>
      <c r="C51" s="16">
        <v>8556.2817571994092</v>
      </c>
      <c r="D51" s="16">
        <v>9417.3000616424997</v>
      </c>
      <c r="E51" s="16">
        <v>12440.327370298261</v>
      </c>
      <c r="F51" s="16">
        <v>14764.76548836527</v>
      </c>
      <c r="G51" s="16">
        <v>8575.3534146543116</v>
      </c>
      <c r="H51" s="16">
        <v>9720.2179898941376</v>
      </c>
      <c r="I51" s="16">
        <v>17327.605665280211</v>
      </c>
      <c r="J51" s="16">
        <v>13020.883970940131</v>
      </c>
      <c r="K51" s="16">
        <v>9317.359027874807</v>
      </c>
      <c r="L51" s="16">
        <v>14126.46844036507</v>
      </c>
      <c r="M51" s="16">
        <v>12060.758592419281</v>
      </c>
      <c r="N51" s="16">
        <v>12201.58645764705</v>
      </c>
    </row>
    <row r="52" spans="1:14" ht="15" customHeight="1" x14ac:dyDescent="0.25">
      <c r="A52" s="95"/>
      <c r="B52" s="4" t="s">
        <v>9</v>
      </c>
      <c r="C52" s="16">
        <v>131171.71</v>
      </c>
      <c r="D52" s="16">
        <v>123828</v>
      </c>
      <c r="E52" s="16">
        <v>132401.49</v>
      </c>
      <c r="F52" s="16">
        <v>142986.82</v>
      </c>
      <c r="G52" s="16">
        <v>110000</v>
      </c>
      <c r="H52" s="16">
        <v>115000</v>
      </c>
      <c r="I52" s="16">
        <v>122329.46</v>
      </c>
      <c r="J52" s="16">
        <v>102021</v>
      </c>
      <c r="K52" s="16">
        <v>120000</v>
      </c>
      <c r="L52" s="16">
        <v>123828</v>
      </c>
      <c r="M52" s="16">
        <v>118557.09</v>
      </c>
      <c r="N52" s="16">
        <v>117001.2</v>
      </c>
    </row>
    <row r="53" spans="1:14" x14ac:dyDescent="0.25">
      <c r="A53" s="95"/>
      <c r="B53" s="4" t="s">
        <v>10</v>
      </c>
      <c r="C53" s="16">
        <v>179888</v>
      </c>
      <c r="D53" s="16">
        <v>178000</v>
      </c>
      <c r="E53" s="16">
        <v>200000</v>
      </c>
      <c r="F53" s="16">
        <v>231261</v>
      </c>
      <c r="G53" s="16">
        <v>154253</v>
      </c>
      <c r="H53" s="16">
        <v>161141</v>
      </c>
      <c r="I53" s="16">
        <v>214676.55</v>
      </c>
      <c r="J53" s="16">
        <v>173888.01</v>
      </c>
      <c r="K53" s="16">
        <v>160870.32999999999</v>
      </c>
      <c r="L53" s="16">
        <v>199292.24</v>
      </c>
      <c r="M53" s="16">
        <v>178141.21</v>
      </c>
      <c r="N53" s="16">
        <v>180993.76</v>
      </c>
    </row>
    <row r="54" spans="1:14" ht="15" customHeight="1" x14ac:dyDescent="0.25">
      <c r="A54" s="86" t="s">
        <v>6</v>
      </c>
      <c r="B54" s="5" t="s">
        <v>3</v>
      </c>
      <c r="C54" s="17">
        <v>139183</v>
      </c>
      <c r="D54" s="17">
        <v>119657.495</v>
      </c>
      <c r="E54" s="17">
        <v>143416.70000000001</v>
      </c>
      <c r="F54" s="17">
        <v>167749.18</v>
      </c>
      <c r="G54" s="17">
        <v>102500</v>
      </c>
      <c r="H54" s="17">
        <v>120483.23</v>
      </c>
      <c r="I54" s="17">
        <v>149080</v>
      </c>
      <c r="J54" s="17">
        <v>115431.03</v>
      </c>
      <c r="K54" s="17">
        <v>118152</v>
      </c>
      <c r="L54" s="17">
        <v>136543.5</v>
      </c>
      <c r="M54" s="17">
        <v>120158.19</v>
      </c>
      <c r="N54" s="17">
        <v>124589</v>
      </c>
    </row>
    <row r="55" spans="1:14" x14ac:dyDescent="0.25">
      <c r="A55" s="86"/>
      <c r="B55" s="5" t="s">
        <v>4</v>
      </c>
      <c r="C55" s="17">
        <v>138919.6406122449</v>
      </c>
      <c r="D55" s="17">
        <v>120115.7596</v>
      </c>
      <c r="E55" s="17">
        <v>144131.10489361701</v>
      </c>
      <c r="F55" s="17">
        <v>166035.64441860461</v>
      </c>
      <c r="G55" s="17">
        <v>104868.9693023256</v>
      </c>
      <c r="H55" s="17">
        <v>120395.98372093021</v>
      </c>
      <c r="I55" s="17">
        <v>145071.60023255821</v>
      </c>
      <c r="J55" s="17">
        <v>117268.9825581396</v>
      </c>
      <c r="K55" s="17">
        <v>117784.7844186047</v>
      </c>
      <c r="L55" s="17">
        <v>138947.40113636359</v>
      </c>
      <c r="M55" s="17">
        <v>120107.2988095238</v>
      </c>
      <c r="N55" s="17">
        <v>124761.93799999999</v>
      </c>
    </row>
    <row r="56" spans="1:14" x14ac:dyDescent="0.25">
      <c r="A56" s="86"/>
      <c r="B56" s="5" t="s">
        <v>5</v>
      </c>
      <c r="C56" s="17">
        <v>6559.9239691098346</v>
      </c>
      <c r="D56" s="17">
        <v>10602.22670793898</v>
      </c>
      <c r="E56" s="17">
        <v>12933.22043889383</v>
      </c>
      <c r="F56" s="17">
        <v>16880.368981918898</v>
      </c>
      <c r="G56" s="17">
        <v>7481.4200074872451</v>
      </c>
      <c r="H56" s="17">
        <v>8375.9408108354728</v>
      </c>
      <c r="I56" s="17">
        <v>13150.823111127649</v>
      </c>
      <c r="J56" s="17">
        <v>9003.5704076200673</v>
      </c>
      <c r="K56" s="17">
        <v>8105.4326996857326</v>
      </c>
      <c r="L56" s="17">
        <v>13442.786495611221</v>
      </c>
      <c r="M56" s="17">
        <v>7965.9771663271094</v>
      </c>
      <c r="N56" s="17">
        <v>9169.7737269788104</v>
      </c>
    </row>
    <row r="57" spans="1:14" ht="15" customHeight="1" x14ac:dyDescent="0.25">
      <c r="A57" s="86"/>
      <c r="B57" s="5" t="s">
        <v>9</v>
      </c>
      <c r="C57" s="17">
        <v>119255</v>
      </c>
      <c r="D57" s="17">
        <v>98828</v>
      </c>
      <c r="E57" s="17">
        <v>106213.25</v>
      </c>
      <c r="F57" s="17">
        <v>110141.28</v>
      </c>
      <c r="G57" s="17">
        <v>90000</v>
      </c>
      <c r="H57" s="17">
        <v>95000</v>
      </c>
      <c r="I57" s="17">
        <v>105782.9</v>
      </c>
      <c r="J57" s="17">
        <v>98828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158141</v>
      </c>
      <c r="D58" s="17">
        <v>151032</v>
      </c>
      <c r="E58" s="17">
        <v>178972</v>
      </c>
      <c r="F58" s="17">
        <v>189121.03</v>
      </c>
      <c r="G58" s="17">
        <v>121800</v>
      </c>
      <c r="H58" s="17">
        <v>134631</v>
      </c>
      <c r="I58" s="17">
        <v>171741.24</v>
      </c>
      <c r="J58" s="17">
        <v>139110.39999999999</v>
      </c>
      <c r="K58" s="17">
        <v>138384.15</v>
      </c>
      <c r="L58" s="17">
        <v>173257.64</v>
      </c>
      <c r="M58" s="17">
        <v>136874.85999999999</v>
      </c>
      <c r="N58" s="17">
        <v>139209</v>
      </c>
    </row>
    <row r="59" spans="1:14" ht="15" customHeight="1" x14ac:dyDescent="0.25">
      <c r="A59" s="95" t="s">
        <v>7</v>
      </c>
      <c r="B59" s="4" t="s">
        <v>3</v>
      </c>
      <c r="C59" s="16">
        <v>128970.5</v>
      </c>
      <c r="D59" s="16">
        <v>133346.84</v>
      </c>
      <c r="E59" s="16">
        <v>163749</v>
      </c>
      <c r="F59" s="16">
        <v>124480</v>
      </c>
      <c r="G59" s="16">
        <v>123161</v>
      </c>
      <c r="H59" s="16">
        <v>129084.5</v>
      </c>
      <c r="I59" s="16">
        <v>129573.85</v>
      </c>
      <c r="J59" s="16">
        <v>128074</v>
      </c>
      <c r="K59" s="16">
        <v>145000</v>
      </c>
      <c r="L59" s="16">
        <v>141372.70000000001</v>
      </c>
      <c r="M59" s="16">
        <v>133824</v>
      </c>
      <c r="N59" s="16">
        <v>142251.465</v>
      </c>
    </row>
    <row r="60" spans="1:14" x14ac:dyDescent="0.25">
      <c r="A60" s="95"/>
      <c r="B60" s="4" t="s">
        <v>4</v>
      </c>
      <c r="C60" s="16">
        <v>129032.5098</v>
      </c>
      <c r="D60" s="16">
        <v>133906.60060000001</v>
      </c>
      <c r="E60" s="16">
        <v>165412.1925</v>
      </c>
      <c r="F60" s="16">
        <v>125854.8146341463</v>
      </c>
      <c r="G60" s="16">
        <v>124601.9863414634</v>
      </c>
      <c r="H60" s="16">
        <v>129592.43390243901</v>
      </c>
      <c r="I60" s="16">
        <v>132176.33928571429</v>
      </c>
      <c r="J60" s="16">
        <v>128691.52499999999</v>
      </c>
      <c r="K60" s="16">
        <v>148256.6076744186</v>
      </c>
      <c r="L60" s="16">
        <v>146344.66261904759</v>
      </c>
      <c r="M60" s="16">
        <v>133621.75609756101</v>
      </c>
      <c r="N60" s="16">
        <v>140188.905</v>
      </c>
    </row>
    <row r="61" spans="1:14" x14ac:dyDescent="0.25">
      <c r="A61" s="95"/>
      <c r="B61" s="4" t="s">
        <v>5</v>
      </c>
      <c r="C61" s="16">
        <v>5226.4246228121092</v>
      </c>
      <c r="D61" s="16">
        <v>6671.5141776322853</v>
      </c>
      <c r="E61" s="16">
        <v>18245.707125571349</v>
      </c>
      <c r="F61" s="16">
        <v>8487.8719560411901</v>
      </c>
      <c r="G61" s="16">
        <v>6588.4612074629167</v>
      </c>
      <c r="H61" s="16">
        <v>8514.0463011704578</v>
      </c>
      <c r="I61" s="16">
        <v>13769.42214915946</v>
      </c>
      <c r="J61" s="16">
        <v>8938.9857155952486</v>
      </c>
      <c r="K61" s="16">
        <v>22537.308652422671</v>
      </c>
      <c r="L61" s="16">
        <v>15348.13579427174</v>
      </c>
      <c r="M61" s="16">
        <v>11249.55279874957</v>
      </c>
      <c r="N61" s="16">
        <v>12506.4132405892</v>
      </c>
    </row>
    <row r="62" spans="1:14" ht="15" customHeight="1" x14ac:dyDescent="0.25">
      <c r="A62" s="95"/>
      <c r="B62" s="4" t="s">
        <v>9</v>
      </c>
      <c r="C62" s="16">
        <v>115008</v>
      </c>
      <c r="D62" s="16">
        <v>120287.91</v>
      </c>
      <c r="E62" s="16">
        <v>121354.92</v>
      </c>
      <c r="F62" s="16">
        <v>111977.89</v>
      </c>
      <c r="G62" s="16">
        <v>113000</v>
      </c>
      <c r="H62" s="16">
        <v>112084</v>
      </c>
      <c r="I62" s="16">
        <v>95715.44</v>
      </c>
      <c r="J62" s="16">
        <v>104343.19</v>
      </c>
      <c r="K62" s="16">
        <v>118462</v>
      </c>
      <c r="L62" s="16">
        <v>122815.03</v>
      </c>
      <c r="M62" s="16">
        <v>100225.46</v>
      </c>
      <c r="N62" s="16">
        <v>108241</v>
      </c>
    </row>
    <row r="63" spans="1:14" x14ac:dyDescent="0.25">
      <c r="A63" s="95"/>
      <c r="B63" s="4" t="s">
        <v>10</v>
      </c>
      <c r="C63" s="16">
        <v>139608</v>
      </c>
      <c r="D63" s="16">
        <v>151503</v>
      </c>
      <c r="E63" s="16">
        <v>218423</v>
      </c>
      <c r="F63" s="16">
        <v>154474</v>
      </c>
      <c r="G63" s="16">
        <v>151755.01999999999</v>
      </c>
      <c r="H63" s="16">
        <v>160000</v>
      </c>
      <c r="I63" s="16">
        <v>178416</v>
      </c>
      <c r="J63" s="16">
        <v>156499.20000000001</v>
      </c>
      <c r="K63" s="16">
        <v>211012.07</v>
      </c>
      <c r="L63" s="16">
        <v>181550.12</v>
      </c>
      <c r="M63" s="16">
        <v>161356.28</v>
      </c>
      <c r="N63" s="16">
        <v>170801.66</v>
      </c>
    </row>
    <row r="64" spans="1:14" x14ac:dyDescent="0.25">
      <c r="A64" s="86" t="s">
        <v>8</v>
      </c>
      <c r="B64" s="5" t="s">
        <v>3</v>
      </c>
      <c r="C64" s="17">
        <v>10135.65</v>
      </c>
      <c r="D64" s="17">
        <v>-14105.29</v>
      </c>
      <c r="E64" s="17">
        <v>-21382.95</v>
      </c>
      <c r="F64" s="17">
        <v>45846</v>
      </c>
      <c r="G64" s="17">
        <v>-20267</v>
      </c>
      <c r="H64" s="17">
        <v>-6676.5349999999999</v>
      </c>
      <c r="I64" s="17">
        <v>11015.71</v>
      </c>
      <c r="J64" s="17">
        <v>-13554.5</v>
      </c>
      <c r="K64" s="17">
        <v>-25000</v>
      </c>
      <c r="L64" s="17">
        <v>-7959</v>
      </c>
      <c r="M64" s="17">
        <v>-14462.7</v>
      </c>
      <c r="N64" s="17">
        <v>-14552.2</v>
      </c>
    </row>
    <row r="65" spans="1:14" x14ac:dyDescent="0.25">
      <c r="A65" s="86"/>
      <c r="B65" s="5" t="s">
        <v>4</v>
      </c>
      <c r="C65" s="17">
        <v>7975.7149999999983</v>
      </c>
      <c r="D65" s="17">
        <v>-15139.4954</v>
      </c>
      <c r="E65" s="17">
        <v>-22980.556874999998</v>
      </c>
      <c r="F65" s="17">
        <v>42027.399047619037</v>
      </c>
      <c r="G65" s="17">
        <v>-19119.65380952381</v>
      </c>
      <c r="H65" s="17">
        <v>-9487.85142857143</v>
      </c>
      <c r="I65" s="17">
        <v>11099.59372093023</v>
      </c>
      <c r="J65" s="17">
        <v>-13151.40380952381</v>
      </c>
      <c r="K65" s="17">
        <v>-29666.091395348849</v>
      </c>
      <c r="L65" s="17">
        <v>-6736.6630232558146</v>
      </c>
      <c r="M65" s="17">
        <v>-14496.89292682927</v>
      </c>
      <c r="N65" s="17">
        <v>-14190.204146341461</v>
      </c>
    </row>
    <row r="66" spans="1:14" x14ac:dyDescent="0.25">
      <c r="A66" s="86"/>
      <c r="B66" s="5" t="s">
        <v>5</v>
      </c>
      <c r="C66" s="17">
        <v>9425.2872468950609</v>
      </c>
      <c r="D66" s="17">
        <v>9369.2900545629127</v>
      </c>
      <c r="E66" s="17">
        <v>18197.956156604349</v>
      </c>
      <c r="F66" s="17">
        <v>19313.23497106479</v>
      </c>
      <c r="G66" s="17">
        <v>7350.6230078548224</v>
      </c>
      <c r="H66" s="17">
        <v>13243.090317305659</v>
      </c>
      <c r="I66" s="17">
        <v>18454.7008000428</v>
      </c>
      <c r="J66" s="17">
        <v>10004.434211902861</v>
      </c>
      <c r="K66" s="17">
        <v>20596.388096475352</v>
      </c>
      <c r="L66" s="17">
        <v>15754.235475955949</v>
      </c>
      <c r="M66" s="17">
        <v>11724.019667886791</v>
      </c>
      <c r="N66" s="17">
        <v>13290.30841719502</v>
      </c>
    </row>
    <row r="67" spans="1:14" x14ac:dyDescent="0.25">
      <c r="A67" s="86"/>
      <c r="B67" s="5" t="s">
        <v>9</v>
      </c>
      <c r="C67" s="17">
        <v>-26869.97</v>
      </c>
      <c r="D67" s="17">
        <v>-31802.85</v>
      </c>
      <c r="E67" s="17">
        <v>-77118</v>
      </c>
      <c r="F67" s="17">
        <v>-25000</v>
      </c>
      <c r="G67" s="17">
        <v>-30951</v>
      </c>
      <c r="H67" s="17">
        <v>-36736.5</v>
      </c>
      <c r="I67" s="17">
        <v>-26493.33</v>
      </c>
      <c r="J67" s="17">
        <v>-36058</v>
      </c>
      <c r="K67" s="17">
        <v>-90765.28</v>
      </c>
      <c r="L67" s="17">
        <v>-45000</v>
      </c>
      <c r="M67" s="17">
        <v>-43116.86</v>
      </c>
      <c r="N67" s="17">
        <v>-40000</v>
      </c>
    </row>
    <row r="68" spans="1:14" x14ac:dyDescent="0.25">
      <c r="A68" s="86"/>
      <c r="B68" s="33" t="s">
        <v>10</v>
      </c>
      <c r="C68" s="14">
        <v>23000</v>
      </c>
      <c r="D68" s="14">
        <v>10000</v>
      </c>
      <c r="E68" s="14">
        <v>8469.5</v>
      </c>
      <c r="F68" s="14">
        <v>82562.149999999994</v>
      </c>
      <c r="G68" s="14">
        <v>800</v>
      </c>
      <c r="H68" s="14">
        <v>23597.48</v>
      </c>
      <c r="I68" s="14">
        <v>57804.57</v>
      </c>
      <c r="J68" s="14">
        <v>10331.41</v>
      </c>
      <c r="K68" s="14">
        <v>-5130</v>
      </c>
      <c r="L68" s="14">
        <v>30976.05</v>
      </c>
      <c r="M68" s="14">
        <v>22062.49</v>
      </c>
      <c r="N68" s="17">
        <v>23401</v>
      </c>
    </row>
    <row r="69" spans="1:14" ht="15" customHeight="1" x14ac:dyDescent="0.25">
      <c r="A69" s="95" t="s">
        <v>32</v>
      </c>
      <c r="B69" s="4" t="s">
        <v>3</v>
      </c>
      <c r="C69" s="16">
        <v>-20177.150000000001</v>
      </c>
      <c r="D69" s="16">
        <v>-39033</v>
      </c>
      <c r="E69" s="16">
        <v>-46071.58</v>
      </c>
      <c r="F69" s="16">
        <v>11969.2</v>
      </c>
      <c r="G69" s="16">
        <v>-48662.334999999999</v>
      </c>
      <c r="H69" s="16">
        <v>-45000</v>
      </c>
      <c r="I69" s="16">
        <v>-15000</v>
      </c>
      <c r="J69" s="16">
        <v>-43649.5</v>
      </c>
      <c r="K69" s="16">
        <v>-50635</v>
      </c>
      <c r="L69" s="16">
        <v>-38300</v>
      </c>
      <c r="M69" s="16">
        <v>-51543.09</v>
      </c>
      <c r="N69" s="16">
        <v>-41785</v>
      </c>
    </row>
    <row r="70" spans="1:14" x14ac:dyDescent="0.25">
      <c r="A70" s="95"/>
      <c r="B70" s="4" t="s">
        <v>4</v>
      </c>
      <c r="C70" s="16">
        <v>-20502.194285714289</v>
      </c>
      <c r="D70" s="16">
        <v>-38792.061714285723</v>
      </c>
      <c r="E70" s="16">
        <v>-44637.248787878787</v>
      </c>
      <c r="F70" s="16">
        <v>10172.66166666667</v>
      </c>
      <c r="G70" s="16">
        <v>-46281.336333333333</v>
      </c>
      <c r="H70" s="16">
        <v>-44758.395161290333</v>
      </c>
      <c r="I70" s="16">
        <v>-16547.264516129031</v>
      </c>
      <c r="J70" s="16">
        <v>-41363.157333333329</v>
      </c>
      <c r="K70" s="16">
        <v>-53580.035483870968</v>
      </c>
      <c r="L70" s="16">
        <v>-39997.316774193547</v>
      </c>
      <c r="M70" s="16">
        <v>-49881.282413793109</v>
      </c>
      <c r="N70" s="16">
        <v>-43929.504333333331</v>
      </c>
    </row>
    <row r="71" spans="1:14" x14ac:dyDescent="0.25">
      <c r="A71" s="95"/>
      <c r="B71" s="4" t="s">
        <v>5</v>
      </c>
      <c r="C71" s="16">
        <v>13125.729502843609</v>
      </c>
      <c r="D71" s="16">
        <v>16301.303206467241</v>
      </c>
      <c r="E71" s="16">
        <v>17532.794313049431</v>
      </c>
      <c r="F71" s="16">
        <v>17078.692095101931</v>
      </c>
      <c r="G71" s="16">
        <v>16663.241812678691</v>
      </c>
      <c r="H71" s="16">
        <v>20292.287893257191</v>
      </c>
      <c r="I71" s="16">
        <v>22575.578962184762</v>
      </c>
      <c r="J71" s="16">
        <v>14586.04716653365</v>
      </c>
      <c r="K71" s="16">
        <v>26575.914642545151</v>
      </c>
      <c r="L71" s="16">
        <v>25223.771681988721</v>
      </c>
      <c r="M71" s="16">
        <v>20453.970310117518</v>
      </c>
      <c r="N71" s="16">
        <v>19698.364788925948</v>
      </c>
    </row>
    <row r="72" spans="1:14" x14ac:dyDescent="0.25">
      <c r="A72" s="95"/>
      <c r="B72" s="4" t="s">
        <v>9</v>
      </c>
      <c r="C72" s="16">
        <v>-52359</v>
      </c>
      <c r="D72" s="16">
        <v>-77217</v>
      </c>
      <c r="E72" s="16">
        <v>-75715.67</v>
      </c>
      <c r="F72" s="16">
        <v>-38671.089999999997</v>
      </c>
      <c r="G72" s="16">
        <v>-75850</v>
      </c>
      <c r="H72" s="16">
        <v>-84800</v>
      </c>
      <c r="I72" s="16">
        <v>-60786</v>
      </c>
      <c r="J72" s="16">
        <v>-73641.649999999994</v>
      </c>
      <c r="K72" s="16">
        <v>-132538.16</v>
      </c>
      <c r="L72" s="16">
        <v>-112378</v>
      </c>
      <c r="M72" s="16">
        <v>-83461</v>
      </c>
      <c r="N72" s="16">
        <v>-93488</v>
      </c>
    </row>
    <row r="73" spans="1:14" ht="15.75" thickBot="1" x14ac:dyDescent="0.3">
      <c r="A73" s="99"/>
      <c r="B73" s="7" t="s">
        <v>10</v>
      </c>
      <c r="C73" s="32">
        <v>10855.6</v>
      </c>
      <c r="D73" s="32">
        <v>-6556.3</v>
      </c>
      <c r="E73" s="32">
        <v>7888.5</v>
      </c>
      <c r="F73" s="32">
        <v>47550.400000000001</v>
      </c>
      <c r="G73" s="32">
        <v>314</v>
      </c>
      <c r="H73" s="32">
        <v>-2667.2</v>
      </c>
      <c r="I73" s="32">
        <v>29335</v>
      </c>
      <c r="J73" s="32">
        <v>-5202.6000000000004</v>
      </c>
      <c r="K73" s="32">
        <v>-8197.5400000000009</v>
      </c>
      <c r="L73" s="32">
        <v>9434.5</v>
      </c>
      <c r="M73" s="32">
        <v>-9266.74</v>
      </c>
      <c r="N73" s="32">
        <v>-6449.6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44501</v>
      </c>
      <c r="C10" s="3"/>
    </row>
    <row r="11" spans="1:6" ht="15.75" x14ac:dyDescent="0.25">
      <c r="A11" s="1" t="s">
        <v>0</v>
      </c>
      <c r="B11" s="2">
        <v>44501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1840600</v>
      </c>
      <c r="D15" s="11">
        <v>1944949.19</v>
      </c>
      <c r="E15" s="11">
        <v>2058490.5</v>
      </c>
      <c r="F15" s="11">
        <v>2172213.9</v>
      </c>
    </row>
    <row r="16" spans="1:6" x14ac:dyDescent="0.25">
      <c r="A16" s="95"/>
      <c r="B16" s="12" t="s">
        <v>4</v>
      </c>
      <c r="C16" s="13">
        <v>1846434.8462222221</v>
      </c>
      <c r="D16" s="13">
        <v>1938264.006904762</v>
      </c>
      <c r="E16" s="13">
        <v>2052163.609722222</v>
      </c>
      <c r="F16" s="13">
        <v>2173390.4840000002</v>
      </c>
    </row>
    <row r="17" spans="1:6" x14ac:dyDescent="0.25">
      <c r="A17" s="95"/>
      <c r="B17" s="12" t="s">
        <v>5</v>
      </c>
      <c r="C17" s="13">
        <v>56089.030069694803</v>
      </c>
      <c r="D17" s="13">
        <v>75977.724808865518</v>
      </c>
      <c r="E17" s="13">
        <v>105697.9205977493</v>
      </c>
      <c r="F17" s="13">
        <v>110779.621795097</v>
      </c>
    </row>
    <row r="18" spans="1:6" x14ac:dyDescent="0.25">
      <c r="A18" s="95"/>
      <c r="B18" s="12" t="s">
        <v>9</v>
      </c>
      <c r="C18" s="13">
        <v>1730000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2274349.0699999998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1522119</v>
      </c>
      <c r="D20" s="14">
        <v>1606411.7150000001</v>
      </c>
      <c r="E20" s="14">
        <v>1701193.9</v>
      </c>
      <c r="F20" s="14">
        <v>1794664.155</v>
      </c>
    </row>
    <row r="21" spans="1:6" x14ac:dyDescent="0.25">
      <c r="A21" s="86"/>
      <c r="B21" s="5" t="s">
        <v>4</v>
      </c>
      <c r="C21" s="14">
        <v>1522167.5585106381</v>
      </c>
      <c r="D21" s="14">
        <v>1604577.708863636</v>
      </c>
      <c r="E21" s="14">
        <v>1701176.262702703</v>
      </c>
      <c r="F21" s="14">
        <v>1798121.7350000001</v>
      </c>
    </row>
    <row r="22" spans="1:6" x14ac:dyDescent="0.25">
      <c r="A22" s="86"/>
      <c r="B22" s="5" t="s">
        <v>5</v>
      </c>
      <c r="C22" s="14">
        <v>39817.147318469739</v>
      </c>
      <c r="D22" s="14">
        <v>56703.325681322189</v>
      </c>
      <c r="E22" s="14">
        <v>73212.801983469079</v>
      </c>
      <c r="F22" s="14">
        <v>79540.294308772238</v>
      </c>
    </row>
    <row r="23" spans="1:6" x14ac:dyDescent="0.25">
      <c r="A23" s="86"/>
      <c r="B23" s="5" t="s">
        <v>9</v>
      </c>
      <c r="C23" s="14">
        <v>1399975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1629492.99</v>
      </c>
      <c r="D25" s="12">
        <v>1712403</v>
      </c>
      <c r="E25" s="12">
        <v>1779826.8</v>
      </c>
      <c r="F25" s="12">
        <v>1837462.5</v>
      </c>
    </row>
    <row r="26" spans="1:6" x14ac:dyDescent="0.25">
      <c r="A26" s="95"/>
      <c r="B26" s="4" t="s">
        <v>4</v>
      </c>
      <c r="C26" s="12">
        <v>1628544.789148937</v>
      </c>
      <c r="D26" s="12">
        <v>1709324.226666667</v>
      </c>
      <c r="E26" s="12">
        <v>1778003.4289189191</v>
      </c>
      <c r="F26" s="12">
        <v>1838736.277222222</v>
      </c>
    </row>
    <row r="27" spans="1:6" x14ac:dyDescent="0.25">
      <c r="A27" s="95"/>
      <c r="B27" s="4" t="s">
        <v>5</v>
      </c>
      <c r="C27" s="12">
        <v>36101.101749589267</v>
      </c>
      <c r="D27" s="12">
        <v>71562.443692000146</v>
      </c>
      <c r="E27" s="12">
        <v>68491.976120624575</v>
      </c>
      <c r="F27" s="12">
        <v>75757.232650287871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1744530.6</v>
      </c>
      <c r="D29" s="12">
        <v>2021253.31</v>
      </c>
      <c r="E29" s="12">
        <v>1971703.37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-111596</v>
      </c>
      <c r="D30" s="14">
        <v>-97739</v>
      </c>
      <c r="E30" s="14">
        <v>-81611.37</v>
      </c>
      <c r="F30" s="14">
        <v>-42571.89</v>
      </c>
    </row>
    <row r="31" spans="1:6" x14ac:dyDescent="0.25">
      <c r="A31" s="96"/>
      <c r="B31" s="5" t="s">
        <v>4</v>
      </c>
      <c r="C31" s="14">
        <v>-118095.12270833331</v>
      </c>
      <c r="D31" s="14">
        <v>-104598.2747826087</v>
      </c>
      <c r="E31" s="14">
        <v>-78341.163947368434</v>
      </c>
      <c r="F31" s="14">
        <v>-43184.72486486486</v>
      </c>
    </row>
    <row r="32" spans="1:6" x14ac:dyDescent="0.25">
      <c r="A32" s="96"/>
      <c r="B32" s="5" t="s">
        <v>5</v>
      </c>
      <c r="C32" s="14">
        <v>34104.084803634789</v>
      </c>
      <c r="D32" s="14">
        <v>48502.497413627709</v>
      </c>
      <c r="E32" s="14">
        <v>45641.754826654687</v>
      </c>
      <c r="F32" s="14">
        <v>53574.638412396402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-262553.94</v>
      </c>
      <c r="E33" s="14">
        <v>-174419.13</v>
      </c>
      <c r="F33" s="14">
        <v>-131396.69</v>
      </c>
    </row>
    <row r="34" spans="1:14" x14ac:dyDescent="0.25">
      <c r="A34" s="96"/>
      <c r="B34" s="5" t="s">
        <v>10</v>
      </c>
      <c r="C34" s="14">
        <v>-56007</v>
      </c>
      <c r="D34" s="14">
        <v>9227</v>
      </c>
      <c r="E34" s="14">
        <v>48111</v>
      </c>
      <c r="F34" s="14">
        <v>95895.86</v>
      </c>
    </row>
    <row r="35" spans="1:14" x14ac:dyDescent="0.25">
      <c r="A35" s="95" t="s">
        <v>33</v>
      </c>
      <c r="B35" s="4" t="s">
        <v>3</v>
      </c>
      <c r="C35" s="12">
        <v>81.5</v>
      </c>
      <c r="D35" s="12">
        <v>84</v>
      </c>
      <c r="E35" s="12">
        <v>86.004999999999995</v>
      </c>
      <c r="F35" s="12">
        <v>87.15</v>
      </c>
    </row>
    <row r="36" spans="1:14" x14ac:dyDescent="0.25">
      <c r="A36" s="95"/>
      <c r="B36" s="4" t="s">
        <v>4</v>
      </c>
      <c r="C36" s="12">
        <v>82.050000000000011</v>
      </c>
      <c r="D36" s="12">
        <v>84.711999999999989</v>
      </c>
      <c r="E36" s="12">
        <v>86.593157894736848</v>
      </c>
      <c r="F36" s="12">
        <v>87.723333333333343</v>
      </c>
    </row>
    <row r="37" spans="1:14" x14ac:dyDescent="0.25">
      <c r="A37" s="95"/>
      <c r="B37" s="4" t="s">
        <v>5</v>
      </c>
      <c r="C37" s="12">
        <v>1.6021642970627601</v>
      </c>
      <c r="D37" s="12">
        <v>2.4678593963190041</v>
      </c>
      <c r="E37" s="12">
        <v>2.9489082773883428</v>
      </c>
      <c r="F37" s="12">
        <v>3.485800584411813</v>
      </c>
    </row>
    <row r="38" spans="1:14" x14ac:dyDescent="0.25">
      <c r="A38" s="95"/>
      <c r="B38" s="4" t="s">
        <v>9</v>
      </c>
      <c r="C38" s="12">
        <v>79.34</v>
      </c>
      <c r="D38" s="12">
        <v>81</v>
      </c>
      <c r="E38" s="12">
        <v>82.1</v>
      </c>
      <c r="F38" s="12">
        <v>82</v>
      </c>
    </row>
    <row r="39" spans="1:14" x14ac:dyDescent="0.25">
      <c r="A39" s="95"/>
      <c r="B39" s="4" t="s">
        <v>10</v>
      </c>
      <c r="C39" s="12">
        <v>87.3</v>
      </c>
      <c r="D39" s="12">
        <v>91</v>
      </c>
      <c r="E39" s="12">
        <v>94.6</v>
      </c>
      <c r="F39" s="12">
        <v>96.9</v>
      </c>
    </row>
    <row r="40" spans="1:14" ht="15" customHeight="1" x14ac:dyDescent="0.25">
      <c r="A40" s="96" t="s">
        <v>32</v>
      </c>
      <c r="B40" s="5" t="s">
        <v>3</v>
      </c>
      <c r="C40" s="14">
        <v>-452601</v>
      </c>
      <c r="D40" s="14">
        <v>-526730</v>
      </c>
      <c r="E40" s="14">
        <v>-512695.23499999999</v>
      </c>
      <c r="F40" s="14">
        <v>-504862.5</v>
      </c>
    </row>
    <row r="41" spans="1:14" x14ac:dyDescent="0.25">
      <c r="A41" s="96"/>
      <c r="B41" s="5" t="s">
        <v>4</v>
      </c>
      <c r="C41" s="14">
        <v>-455593.9071875001</v>
      </c>
      <c r="D41" s="14">
        <v>-555719.7364516129</v>
      </c>
      <c r="E41" s="14">
        <v>-520374.16423076933</v>
      </c>
      <c r="F41" s="14">
        <v>-490379.92192307702</v>
      </c>
    </row>
    <row r="42" spans="1:14" x14ac:dyDescent="0.25">
      <c r="A42" s="96"/>
      <c r="B42" s="5" t="s">
        <v>5</v>
      </c>
      <c r="C42" s="14">
        <v>91864.790148546395</v>
      </c>
      <c r="D42" s="14">
        <v>163853.15164762709</v>
      </c>
      <c r="E42" s="14">
        <v>184571.31714860821</v>
      </c>
      <c r="F42" s="14">
        <v>163662.06857458319</v>
      </c>
    </row>
    <row r="43" spans="1:14" x14ac:dyDescent="0.25">
      <c r="A43" s="96"/>
      <c r="B43" s="5" t="s">
        <v>9</v>
      </c>
      <c r="C43" s="14">
        <v>-705459.5</v>
      </c>
      <c r="D43" s="14">
        <v>-883184.57</v>
      </c>
      <c r="E43" s="14">
        <v>-894000</v>
      </c>
      <c r="F43" s="14">
        <v>-832000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-190000</v>
      </c>
      <c r="E44" s="30">
        <v>-158127.26</v>
      </c>
      <c r="F44" s="30">
        <v>-111591.19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44501</v>
      </c>
      <c r="D48" s="9">
        <v>44531</v>
      </c>
      <c r="E48" s="9">
        <v>44562</v>
      </c>
      <c r="F48" s="9">
        <v>44593</v>
      </c>
      <c r="G48" s="9">
        <v>44621</v>
      </c>
      <c r="H48" s="9">
        <v>44652</v>
      </c>
      <c r="I48" s="9">
        <v>44682</v>
      </c>
      <c r="J48" s="9">
        <v>44713</v>
      </c>
      <c r="K48" s="9">
        <v>44743</v>
      </c>
      <c r="L48" s="9">
        <v>44774</v>
      </c>
      <c r="M48" s="9">
        <v>44805</v>
      </c>
      <c r="N48" s="9">
        <v>44835</v>
      </c>
    </row>
    <row r="49" spans="1:14" ht="15" customHeight="1" x14ac:dyDescent="0.25">
      <c r="A49" s="94" t="s">
        <v>11</v>
      </c>
      <c r="B49" s="4" t="s">
        <v>3</v>
      </c>
      <c r="C49" s="16">
        <v>151513</v>
      </c>
      <c r="D49" s="16">
        <v>177632</v>
      </c>
      <c r="E49" s="16">
        <v>199369.82500000001</v>
      </c>
      <c r="F49" s="16">
        <v>141169.05499999999</v>
      </c>
      <c r="G49" s="16">
        <v>146096.58499999999</v>
      </c>
      <c r="H49" s="16">
        <v>171427.42</v>
      </c>
      <c r="I49" s="16">
        <v>149211.29999999999</v>
      </c>
      <c r="J49" s="16">
        <v>146909</v>
      </c>
      <c r="K49" s="16">
        <v>168244</v>
      </c>
      <c r="L49" s="16">
        <v>152378.70000000001</v>
      </c>
      <c r="M49" s="16">
        <v>150969.41</v>
      </c>
      <c r="N49" s="16">
        <v>175421</v>
      </c>
    </row>
    <row r="50" spans="1:14" x14ac:dyDescent="0.25">
      <c r="A50" s="95"/>
      <c r="B50" s="4" t="s">
        <v>4</v>
      </c>
      <c r="C50" s="16">
        <v>151601.77888888889</v>
      </c>
      <c r="D50" s="16">
        <v>175240.85860465109</v>
      </c>
      <c r="E50" s="16">
        <v>197308.67547619049</v>
      </c>
      <c r="F50" s="16">
        <v>140957.22523809521</v>
      </c>
      <c r="G50" s="16">
        <v>144517.62690476191</v>
      </c>
      <c r="H50" s="16">
        <v>169652.97441860469</v>
      </c>
      <c r="I50" s="16">
        <v>149308.22365853659</v>
      </c>
      <c r="J50" s="16">
        <v>145794.42731707319</v>
      </c>
      <c r="K50" s="16">
        <v>169844.24833333341</v>
      </c>
      <c r="L50" s="16">
        <v>150872.74833333341</v>
      </c>
      <c r="M50" s="16">
        <v>151077.64564102571</v>
      </c>
      <c r="N50" s="16">
        <v>170654.3951351351</v>
      </c>
    </row>
    <row r="51" spans="1:14" x14ac:dyDescent="0.25">
      <c r="A51" s="95"/>
      <c r="B51" s="4" t="s">
        <v>5</v>
      </c>
      <c r="C51" s="16">
        <v>9296.686802021859</v>
      </c>
      <c r="D51" s="16">
        <v>14493.88409242598</v>
      </c>
      <c r="E51" s="16">
        <v>17336.554458543509</v>
      </c>
      <c r="F51" s="16">
        <v>8992.5498090334495</v>
      </c>
      <c r="G51" s="16">
        <v>9560.2694522746042</v>
      </c>
      <c r="H51" s="16">
        <v>17751.55156216913</v>
      </c>
      <c r="I51" s="16">
        <v>10339.88488022708</v>
      </c>
      <c r="J51" s="16">
        <v>8314.1672607540877</v>
      </c>
      <c r="K51" s="16">
        <v>13608.53714867358</v>
      </c>
      <c r="L51" s="16">
        <v>11962.59772310771</v>
      </c>
      <c r="M51" s="16">
        <v>13624.987522400041</v>
      </c>
      <c r="N51" s="16">
        <v>19985.74400579539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136117.20000000001</v>
      </c>
      <c r="F52" s="16">
        <v>111470.14</v>
      </c>
      <c r="G52" s="16">
        <v>116344</v>
      </c>
      <c r="H52" s="16">
        <v>123828</v>
      </c>
      <c r="I52" s="16">
        <v>123828</v>
      </c>
      <c r="J52" s="16">
        <v>123472.89</v>
      </c>
      <c r="K52" s="16">
        <v>123828</v>
      </c>
      <c r="L52" s="16">
        <v>118557.09</v>
      </c>
      <c r="M52" s="16">
        <v>117001.2</v>
      </c>
      <c r="N52" s="16">
        <v>120000</v>
      </c>
    </row>
    <row r="53" spans="1:14" x14ac:dyDescent="0.25">
      <c r="A53" s="95"/>
      <c r="B53" s="4" t="s">
        <v>10</v>
      </c>
      <c r="C53" s="16">
        <v>178000</v>
      </c>
      <c r="D53" s="16">
        <v>200000</v>
      </c>
      <c r="E53" s="16">
        <v>232188</v>
      </c>
      <c r="F53" s="16">
        <v>166310.59</v>
      </c>
      <c r="G53" s="16">
        <v>161565</v>
      </c>
      <c r="H53" s="16">
        <v>214676.55</v>
      </c>
      <c r="I53" s="16">
        <v>173888.01</v>
      </c>
      <c r="J53" s="16">
        <v>162466.68</v>
      </c>
      <c r="K53" s="16">
        <v>199292.24</v>
      </c>
      <c r="L53" s="16">
        <v>178141.21</v>
      </c>
      <c r="M53" s="16">
        <v>180993.76</v>
      </c>
      <c r="N53" s="16">
        <v>224301</v>
      </c>
    </row>
    <row r="54" spans="1:14" ht="15" customHeight="1" x14ac:dyDescent="0.25">
      <c r="A54" s="86" t="s">
        <v>6</v>
      </c>
      <c r="B54" s="5" t="s">
        <v>3</v>
      </c>
      <c r="C54" s="17">
        <v>121094.5</v>
      </c>
      <c r="D54" s="17">
        <v>146577.97</v>
      </c>
      <c r="E54" s="17">
        <v>169119.28</v>
      </c>
      <c r="F54" s="17">
        <v>103837.6</v>
      </c>
      <c r="G54" s="17">
        <v>121996.08</v>
      </c>
      <c r="H54" s="17">
        <v>150513</v>
      </c>
      <c r="I54" s="17">
        <v>118447.505</v>
      </c>
      <c r="J54" s="17">
        <v>119219.27499999999</v>
      </c>
      <c r="K54" s="17">
        <v>139634</v>
      </c>
      <c r="L54" s="17">
        <v>122714.44</v>
      </c>
      <c r="M54" s="17">
        <v>129104.82</v>
      </c>
      <c r="N54" s="17">
        <v>149769.96</v>
      </c>
    </row>
    <row r="55" spans="1:14" x14ac:dyDescent="0.25">
      <c r="A55" s="86"/>
      <c r="B55" s="5" t="s">
        <v>4</v>
      </c>
      <c r="C55" s="17">
        <v>121425.3830434782</v>
      </c>
      <c r="D55" s="17">
        <v>148330.08860465119</v>
      </c>
      <c r="E55" s="17">
        <v>166897.71476190479</v>
      </c>
      <c r="F55" s="17">
        <v>107235.9573809524</v>
      </c>
      <c r="G55" s="17">
        <v>122167.7995238095</v>
      </c>
      <c r="H55" s="17">
        <v>147624.16857142851</v>
      </c>
      <c r="I55" s="17">
        <v>119572.5673809524</v>
      </c>
      <c r="J55" s="17">
        <v>120610.8847619047</v>
      </c>
      <c r="K55" s="17">
        <v>141598.73880952381</v>
      </c>
      <c r="L55" s="17">
        <v>123153.2588095238</v>
      </c>
      <c r="M55" s="17">
        <v>129306.68871794869</v>
      </c>
      <c r="N55" s="17">
        <v>146488.96485714291</v>
      </c>
    </row>
    <row r="56" spans="1:14" x14ac:dyDescent="0.25">
      <c r="A56" s="86"/>
      <c r="B56" s="5" t="s">
        <v>5</v>
      </c>
      <c r="C56" s="17">
        <v>11223.60040428003</v>
      </c>
      <c r="D56" s="17">
        <v>13302.46091732377</v>
      </c>
      <c r="E56" s="17">
        <v>15311.089564875831</v>
      </c>
      <c r="F56" s="17">
        <v>9055.5016140118387</v>
      </c>
      <c r="G56" s="17">
        <v>8964.9364374599645</v>
      </c>
      <c r="H56" s="17">
        <v>12490.515134916701</v>
      </c>
      <c r="I56" s="17">
        <v>11021.220724373339</v>
      </c>
      <c r="J56" s="17">
        <v>9783.6563915901934</v>
      </c>
      <c r="K56" s="17">
        <v>11910.327172883121</v>
      </c>
      <c r="L56" s="17">
        <v>10344.630249871299</v>
      </c>
      <c r="M56" s="17">
        <v>11669.754212989001</v>
      </c>
      <c r="N56" s="17">
        <v>8580.3862137573615</v>
      </c>
    </row>
    <row r="57" spans="1:14" ht="15" customHeight="1" x14ac:dyDescent="0.25">
      <c r="A57" s="86"/>
      <c r="B57" s="5" t="s">
        <v>9</v>
      </c>
      <c r="C57" s="17">
        <v>89133</v>
      </c>
      <c r="D57" s="17">
        <v>108486</v>
      </c>
      <c r="E57" s="17">
        <v>113647.13</v>
      </c>
      <c r="F57" s="17">
        <v>94105.4</v>
      </c>
      <c r="G57" s="17">
        <v>98828</v>
      </c>
      <c r="H57" s="17">
        <v>105782.9</v>
      </c>
      <c r="I57" s="17">
        <v>98828</v>
      </c>
      <c r="J57" s="17">
        <v>98828</v>
      </c>
      <c r="K57" s="17">
        <v>100881.56</v>
      </c>
      <c r="L57" s="17">
        <v>98828</v>
      </c>
      <c r="M57" s="17">
        <v>98828</v>
      </c>
      <c r="N57" s="17">
        <v>126000</v>
      </c>
    </row>
    <row r="58" spans="1:14" x14ac:dyDescent="0.25">
      <c r="A58" s="86"/>
      <c r="B58" s="5" t="s">
        <v>10</v>
      </c>
      <c r="C58" s="17">
        <v>150000</v>
      </c>
      <c r="D58" s="17">
        <v>189442.87</v>
      </c>
      <c r="E58" s="17">
        <v>189121.03</v>
      </c>
      <c r="F58" s="17">
        <v>141700.69</v>
      </c>
      <c r="G58" s="17">
        <v>150299.51999999999</v>
      </c>
      <c r="H58" s="17">
        <v>171741.24</v>
      </c>
      <c r="I58" s="17">
        <v>150839.10999999999</v>
      </c>
      <c r="J58" s="17">
        <v>151016.41</v>
      </c>
      <c r="K58" s="17">
        <v>173257.64</v>
      </c>
      <c r="L58" s="17">
        <v>153403.5</v>
      </c>
      <c r="M58" s="17">
        <v>157152.1</v>
      </c>
      <c r="N58" s="17">
        <v>161901.74</v>
      </c>
    </row>
    <row r="59" spans="1:14" ht="15" customHeight="1" x14ac:dyDescent="0.25">
      <c r="A59" s="95" t="s">
        <v>7</v>
      </c>
      <c r="B59" s="4" t="s">
        <v>3</v>
      </c>
      <c r="C59" s="16">
        <v>133973.70499999999</v>
      </c>
      <c r="D59" s="16">
        <v>166137.34</v>
      </c>
      <c r="E59" s="16">
        <v>129660.95</v>
      </c>
      <c r="F59" s="16">
        <v>127953</v>
      </c>
      <c r="G59" s="16">
        <v>133377</v>
      </c>
      <c r="H59" s="16">
        <v>135596</v>
      </c>
      <c r="I59" s="16">
        <v>131106.63</v>
      </c>
      <c r="J59" s="16">
        <v>149353.13500000001</v>
      </c>
      <c r="K59" s="16">
        <v>144431.63</v>
      </c>
      <c r="L59" s="16">
        <v>136085.65</v>
      </c>
      <c r="M59" s="16">
        <v>144880.20000000001</v>
      </c>
      <c r="N59" s="16">
        <v>131275</v>
      </c>
    </row>
    <row r="60" spans="1:14" x14ac:dyDescent="0.25">
      <c r="A60" s="95"/>
      <c r="B60" s="4" t="s">
        <v>4</v>
      </c>
      <c r="C60" s="16">
        <v>135033.99978260871</v>
      </c>
      <c r="D60" s="16">
        <v>166230.8381395349</v>
      </c>
      <c r="E60" s="16">
        <v>129281.40292682929</v>
      </c>
      <c r="F60" s="16">
        <v>127207.1370731707</v>
      </c>
      <c r="G60" s="16">
        <v>133518.5124390244</v>
      </c>
      <c r="H60" s="16">
        <v>137743.6861904762</v>
      </c>
      <c r="I60" s="16">
        <v>132822.29707317069</v>
      </c>
      <c r="J60" s="16">
        <v>151166.8269047619</v>
      </c>
      <c r="K60" s="16">
        <v>145557.66833333339</v>
      </c>
      <c r="L60" s="16">
        <v>135053.33975609759</v>
      </c>
      <c r="M60" s="16">
        <v>141431.54384615389</v>
      </c>
      <c r="N60" s="16">
        <v>131424.02799999999</v>
      </c>
    </row>
    <row r="61" spans="1:14" x14ac:dyDescent="0.25">
      <c r="A61" s="95"/>
      <c r="B61" s="4" t="s">
        <v>5</v>
      </c>
      <c r="C61" s="16">
        <v>6937.3119265031046</v>
      </c>
      <c r="D61" s="16">
        <v>14005.289744083309</v>
      </c>
      <c r="E61" s="16">
        <v>8187.1297090715016</v>
      </c>
      <c r="F61" s="16">
        <v>6035.8410197971798</v>
      </c>
      <c r="G61" s="16">
        <v>8725.6569096002077</v>
      </c>
      <c r="H61" s="16">
        <v>17463.51083461463</v>
      </c>
      <c r="I61" s="16">
        <v>11481.906045639431</v>
      </c>
      <c r="J61" s="16">
        <v>22691.46661417303</v>
      </c>
      <c r="K61" s="16">
        <v>12566.27671983853</v>
      </c>
      <c r="L61" s="16">
        <v>12182.82789473517</v>
      </c>
      <c r="M61" s="16">
        <v>17015.312556649271</v>
      </c>
      <c r="N61" s="16">
        <v>10402.7273464063</v>
      </c>
    </row>
    <row r="62" spans="1:14" ht="15" customHeight="1" x14ac:dyDescent="0.25">
      <c r="A62" s="95"/>
      <c r="B62" s="4" t="s">
        <v>9</v>
      </c>
      <c r="C62" s="16">
        <v>121544</v>
      </c>
      <c r="D62" s="16">
        <v>123828</v>
      </c>
      <c r="E62" s="16">
        <v>113647.13</v>
      </c>
      <c r="F62" s="16">
        <v>111868.98</v>
      </c>
      <c r="G62" s="16">
        <v>113952</v>
      </c>
      <c r="H62" s="16">
        <v>95715.44</v>
      </c>
      <c r="I62" s="16">
        <v>104343.19</v>
      </c>
      <c r="J62" s="16">
        <v>118462</v>
      </c>
      <c r="K62" s="16">
        <v>119840.81</v>
      </c>
      <c r="L62" s="16">
        <v>100213.22</v>
      </c>
      <c r="M62" s="16">
        <v>100453.38</v>
      </c>
      <c r="N62" s="16">
        <v>101863.02</v>
      </c>
    </row>
    <row r="63" spans="1:14" x14ac:dyDescent="0.25">
      <c r="A63" s="95"/>
      <c r="B63" s="4" t="s">
        <v>10</v>
      </c>
      <c r="C63" s="16">
        <v>152598</v>
      </c>
      <c r="D63" s="16">
        <v>199754</v>
      </c>
      <c r="E63" s="16">
        <v>155698</v>
      </c>
      <c r="F63" s="16">
        <v>146758.29999999999</v>
      </c>
      <c r="G63" s="16">
        <v>154084.59</v>
      </c>
      <c r="H63" s="16">
        <v>186635</v>
      </c>
      <c r="I63" s="16">
        <v>160025.91</v>
      </c>
      <c r="J63" s="16">
        <v>207454</v>
      </c>
      <c r="K63" s="16">
        <v>179363.02</v>
      </c>
      <c r="L63" s="16">
        <v>161356.28</v>
      </c>
      <c r="M63" s="16">
        <v>187187.77</v>
      </c>
      <c r="N63" s="16">
        <v>164937</v>
      </c>
    </row>
    <row r="64" spans="1:14" x14ac:dyDescent="0.25">
      <c r="A64" s="86" t="s">
        <v>8</v>
      </c>
      <c r="B64" s="5" t="s">
        <v>3</v>
      </c>
      <c r="C64" s="17">
        <v>-12504.61</v>
      </c>
      <c r="D64" s="17">
        <v>-19500</v>
      </c>
      <c r="E64" s="17">
        <v>43328</v>
      </c>
      <c r="F64" s="17">
        <v>-21657.119999999999</v>
      </c>
      <c r="G64" s="17">
        <v>-9733.41</v>
      </c>
      <c r="H64" s="17">
        <v>9093.86</v>
      </c>
      <c r="I64" s="17">
        <v>-15401</v>
      </c>
      <c r="J64" s="17">
        <v>-25433.5</v>
      </c>
      <c r="K64" s="17">
        <v>-7457.5</v>
      </c>
      <c r="L64" s="17">
        <v>-14632.92</v>
      </c>
      <c r="M64" s="17">
        <v>-15269.895</v>
      </c>
      <c r="N64" s="17">
        <v>14050.5</v>
      </c>
    </row>
    <row r="65" spans="1:14" x14ac:dyDescent="0.25">
      <c r="A65" s="86"/>
      <c r="B65" s="5" t="s">
        <v>4</v>
      </c>
      <c r="C65" s="17">
        <v>-13305.280217391301</v>
      </c>
      <c r="D65" s="17">
        <v>-18627.649302325579</v>
      </c>
      <c r="E65" s="17">
        <v>39949.223170731697</v>
      </c>
      <c r="F65" s="17">
        <v>-19765.350243902441</v>
      </c>
      <c r="G65" s="17">
        <v>-10578.07</v>
      </c>
      <c r="H65" s="17">
        <v>9437.7441463414616</v>
      </c>
      <c r="I65" s="17">
        <v>-14039.195</v>
      </c>
      <c r="J65" s="17">
        <v>-31000.360714285711</v>
      </c>
      <c r="K65" s="17">
        <v>-5509.9207142857158</v>
      </c>
      <c r="L65" s="17">
        <v>-14799.42153846154</v>
      </c>
      <c r="M65" s="17">
        <v>-12610.93921052631</v>
      </c>
      <c r="N65" s="17">
        <v>14386.76833333333</v>
      </c>
    </row>
    <row r="66" spans="1:14" x14ac:dyDescent="0.25">
      <c r="A66" s="86"/>
      <c r="B66" s="5" t="s">
        <v>5</v>
      </c>
      <c r="C66" s="17">
        <v>10025.37889419525</v>
      </c>
      <c r="D66" s="17">
        <v>16793.793260859569</v>
      </c>
      <c r="E66" s="17">
        <v>18274.20288970854</v>
      </c>
      <c r="F66" s="17">
        <v>10394.48124466861</v>
      </c>
      <c r="G66" s="17">
        <v>12098.79986129244</v>
      </c>
      <c r="H66" s="17">
        <v>15798.78042496128</v>
      </c>
      <c r="I66" s="17">
        <v>14421.80108649779</v>
      </c>
      <c r="J66" s="17">
        <v>22201.790065652021</v>
      </c>
      <c r="K66" s="17">
        <v>13507.15338857307</v>
      </c>
      <c r="L66" s="17">
        <v>8469.6922415890876</v>
      </c>
      <c r="M66" s="17">
        <v>14573.21361224549</v>
      </c>
      <c r="N66" s="17">
        <v>15598.23701365373</v>
      </c>
    </row>
    <row r="67" spans="1:14" x14ac:dyDescent="0.25">
      <c r="A67" s="86"/>
      <c r="B67" s="5" t="s">
        <v>9</v>
      </c>
      <c r="C67" s="17">
        <v>-37837</v>
      </c>
      <c r="D67" s="17">
        <v>-57606</v>
      </c>
      <c r="E67" s="17">
        <v>-13236.93</v>
      </c>
      <c r="F67" s="17">
        <v>-36258.11</v>
      </c>
      <c r="G67" s="17">
        <v>-37629.74</v>
      </c>
      <c r="H67" s="17">
        <v>-34726</v>
      </c>
      <c r="I67" s="17">
        <v>-40928.53</v>
      </c>
      <c r="J67" s="17">
        <v>-87475.54</v>
      </c>
      <c r="K67" s="17">
        <v>-30743</v>
      </c>
      <c r="L67" s="17">
        <v>-34000</v>
      </c>
      <c r="M67" s="17">
        <v>-37384</v>
      </c>
      <c r="N67" s="17">
        <v>-25000</v>
      </c>
    </row>
    <row r="68" spans="1:14" x14ac:dyDescent="0.25">
      <c r="A68" s="86"/>
      <c r="B68" s="33" t="s">
        <v>10</v>
      </c>
      <c r="C68" s="14">
        <v>10000</v>
      </c>
      <c r="D68" s="14">
        <v>16732.900000000001</v>
      </c>
      <c r="E68" s="14">
        <v>90460.64</v>
      </c>
      <c r="F68" s="14">
        <v>14897.13</v>
      </c>
      <c r="G68" s="14">
        <v>23597.48</v>
      </c>
      <c r="H68" s="14">
        <v>48314.239999999998</v>
      </c>
      <c r="I68" s="14">
        <v>27574.959999999999</v>
      </c>
      <c r="J68" s="14">
        <v>-1811.79</v>
      </c>
      <c r="K68" s="14">
        <v>31678.52</v>
      </c>
      <c r="L68" s="14">
        <v>900</v>
      </c>
      <c r="M68" s="14">
        <v>25952.18</v>
      </c>
      <c r="N68" s="17">
        <v>55111</v>
      </c>
    </row>
    <row r="69" spans="1:14" ht="15" customHeight="1" x14ac:dyDescent="0.25">
      <c r="A69" s="95" t="s">
        <v>32</v>
      </c>
      <c r="B69" s="4" t="s">
        <v>3</v>
      </c>
      <c r="C69" s="16">
        <v>-41681.089999999997</v>
      </c>
      <c r="D69" s="16">
        <v>-49749</v>
      </c>
      <c r="E69" s="16">
        <v>3939.5</v>
      </c>
      <c r="F69" s="16">
        <v>-57098.32</v>
      </c>
      <c r="G69" s="16">
        <v>-45142.474999999999</v>
      </c>
      <c r="H69" s="16">
        <v>-20625.255000000001</v>
      </c>
      <c r="I69" s="16">
        <v>-47224</v>
      </c>
      <c r="J69" s="16">
        <v>-56505.785000000003</v>
      </c>
      <c r="K69" s="16">
        <v>-47405</v>
      </c>
      <c r="L69" s="16">
        <v>-51736.05</v>
      </c>
      <c r="M69" s="16">
        <v>-51071.05</v>
      </c>
      <c r="N69" s="16">
        <v>-27568</v>
      </c>
    </row>
    <row r="70" spans="1:14" x14ac:dyDescent="0.25">
      <c r="A70" s="95"/>
      <c r="B70" s="4" t="s">
        <v>4</v>
      </c>
      <c r="C70" s="16">
        <v>-42690.093939393933</v>
      </c>
      <c r="D70" s="16">
        <v>-45570.711290322579</v>
      </c>
      <c r="E70" s="16">
        <v>650.81400000000031</v>
      </c>
      <c r="F70" s="16">
        <v>-54100.547241379318</v>
      </c>
      <c r="G70" s="16">
        <v>-49732.606666666667</v>
      </c>
      <c r="H70" s="16">
        <v>-23303.871999999999</v>
      </c>
      <c r="I70" s="16">
        <v>-46948.454827586211</v>
      </c>
      <c r="J70" s="16">
        <v>-60426.024666666657</v>
      </c>
      <c r="K70" s="16">
        <v>-44547.917241379313</v>
      </c>
      <c r="L70" s="16">
        <v>-55691.78931034483</v>
      </c>
      <c r="M70" s="16">
        <v>-49516.924444444441</v>
      </c>
      <c r="N70" s="16">
        <v>-27069.69576923077</v>
      </c>
    </row>
    <row r="71" spans="1:14" x14ac:dyDescent="0.25">
      <c r="A71" s="95"/>
      <c r="B71" s="4" t="s">
        <v>5</v>
      </c>
      <c r="C71" s="16">
        <v>12485.465280062641</v>
      </c>
      <c r="D71" s="16">
        <v>16976.832897259868</v>
      </c>
      <c r="E71" s="16">
        <v>20939.19470357092</v>
      </c>
      <c r="F71" s="16">
        <v>17227.123333651361</v>
      </c>
      <c r="G71" s="16">
        <v>19914.442741651241</v>
      </c>
      <c r="H71" s="16">
        <v>24637.99824455061</v>
      </c>
      <c r="I71" s="16">
        <v>16607.948351978001</v>
      </c>
      <c r="J71" s="16">
        <v>29398.772865645929</v>
      </c>
      <c r="K71" s="16">
        <v>12672.091482142931</v>
      </c>
      <c r="L71" s="16">
        <v>21726.205629100139</v>
      </c>
      <c r="M71" s="16">
        <v>20072.567474964879</v>
      </c>
      <c r="N71" s="16">
        <v>16481.11338421387</v>
      </c>
    </row>
    <row r="72" spans="1:14" x14ac:dyDescent="0.25">
      <c r="A72" s="95"/>
      <c r="B72" s="4" t="s">
        <v>9</v>
      </c>
      <c r="C72" s="16">
        <v>-70555</v>
      </c>
      <c r="D72" s="16">
        <v>-81120</v>
      </c>
      <c r="E72" s="16">
        <v>-55900</v>
      </c>
      <c r="F72" s="16">
        <v>-80326</v>
      </c>
      <c r="G72" s="16">
        <v>-89797.18</v>
      </c>
      <c r="H72" s="16">
        <v>-92214</v>
      </c>
      <c r="I72" s="16">
        <v>-87512.81</v>
      </c>
      <c r="J72" s="16">
        <v>-137603</v>
      </c>
      <c r="K72" s="16">
        <v>-64580.43</v>
      </c>
      <c r="L72" s="16">
        <v>-101073.60000000001</v>
      </c>
      <c r="M72" s="16">
        <v>-87677.98</v>
      </c>
      <c r="N72" s="16">
        <v>-59533.7</v>
      </c>
    </row>
    <row r="73" spans="1:14" ht="15.75" thickBot="1" x14ac:dyDescent="0.3">
      <c r="A73" s="99"/>
      <c r="B73" s="7" t="s">
        <v>10</v>
      </c>
      <c r="C73" s="32">
        <v>-22340.58</v>
      </c>
      <c r="D73" s="32">
        <v>-11538.08</v>
      </c>
      <c r="E73" s="32">
        <v>33120</v>
      </c>
      <c r="F73" s="32">
        <v>-16948.3</v>
      </c>
      <c r="G73" s="32">
        <v>-12456</v>
      </c>
      <c r="H73" s="32">
        <v>29335</v>
      </c>
      <c r="I73" s="32">
        <v>-14633.2</v>
      </c>
      <c r="J73" s="32">
        <v>-8197.5400000000009</v>
      </c>
      <c r="K73" s="32">
        <v>-22207.34</v>
      </c>
      <c r="L73" s="32">
        <v>-9266.74</v>
      </c>
      <c r="M73" s="32">
        <v>-9266.74</v>
      </c>
      <c r="N73" s="32">
        <v>-1041.6500000000001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0:N73"/>
  <sheetViews>
    <sheetView topLeftCell="A34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44531</v>
      </c>
      <c r="C10" s="3"/>
    </row>
    <row r="11" spans="1:6" ht="15.75" x14ac:dyDescent="0.25">
      <c r="A11" s="1" t="s">
        <v>0</v>
      </c>
      <c r="B11" s="2">
        <v>44531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1864340.0149999999</v>
      </c>
      <c r="D15" s="11">
        <v>1949400</v>
      </c>
      <c r="E15" s="11">
        <v>2076276</v>
      </c>
      <c r="F15" s="11">
        <v>2215730</v>
      </c>
    </row>
    <row r="16" spans="1:6" x14ac:dyDescent="0.25">
      <c r="A16" s="95"/>
      <c r="B16" s="12" t="s">
        <v>4</v>
      </c>
      <c r="C16" s="13">
        <v>1864328.4360416669</v>
      </c>
      <c r="D16" s="13">
        <v>1950797.1042553191</v>
      </c>
      <c r="E16" s="13">
        <v>2063806.9402499991</v>
      </c>
      <c r="F16" s="13">
        <v>2202598.466111111</v>
      </c>
    </row>
    <row r="17" spans="1:6" x14ac:dyDescent="0.25">
      <c r="A17" s="95"/>
      <c r="B17" s="12" t="s">
        <v>5</v>
      </c>
      <c r="C17" s="13">
        <v>38004.925737613397</v>
      </c>
      <c r="D17" s="13">
        <v>71990.239440746693</v>
      </c>
      <c r="E17" s="13">
        <v>99412.104822692112</v>
      </c>
      <c r="F17" s="13">
        <v>104204.2292432166</v>
      </c>
    </row>
    <row r="18" spans="1:6" x14ac:dyDescent="0.25">
      <c r="A18" s="95"/>
      <c r="B18" s="12" t="s">
        <v>9</v>
      </c>
      <c r="C18" s="13">
        <v>1740956.8</v>
      </c>
      <c r="D18" s="13">
        <v>1716900</v>
      </c>
      <c r="E18" s="13">
        <v>1791400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2447000</v>
      </c>
    </row>
    <row r="20" spans="1:6" ht="15" customHeight="1" x14ac:dyDescent="0.25">
      <c r="A20" s="86" t="s">
        <v>6</v>
      </c>
      <c r="B20" s="5" t="s">
        <v>3</v>
      </c>
      <c r="C20" s="14">
        <v>1548346.5</v>
      </c>
      <c r="D20" s="14">
        <v>1613148.0149999999</v>
      </c>
      <c r="E20" s="14">
        <v>1710931.11</v>
      </c>
      <c r="F20" s="14">
        <v>1814286.4850000001</v>
      </c>
    </row>
    <row r="21" spans="1:6" x14ac:dyDescent="0.25">
      <c r="A21" s="86"/>
      <c r="B21" s="5" t="s">
        <v>4</v>
      </c>
      <c r="C21" s="14">
        <v>1540805.5089583329</v>
      </c>
      <c r="D21" s="14">
        <v>1614223.325833333</v>
      </c>
      <c r="E21" s="14">
        <v>1710738.8721951221</v>
      </c>
      <c r="F21" s="14">
        <v>1820022.0886842101</v>
      </c>
    </row>
    <row r="22" spans="1:6" x14ac:dyDescent="0.25">
      <c r="A22" s="86"/>
      <c r="B22" s="5" t="s">
        <v>5</v>
      </c>
      <c r="C22" s="14">
        <v>22967.76043002581</v>
      </c>
      <c r="D22" s="14">
        <v>40382.079666872072</v>
      </c>
      <c r="E22" s="14">
        <v>66019.715995112449</v>
      </c>
      <c r="F22" s="14">
        <v>75271.189675256246</v>
      </c>
    </row>
    <row r="23" spans="1:6" x14ac:dyDescent="0.25">
      <c r="A23" s="86"/>
      <c r="B23" s="5" t="s">
        <v>9</v>
      </c>
      <c r="C23" s="14">
        <v>1466809</v>
      </c>
      <c r="D23" s="14">
        <v>1525363</v>
      </c>
      <c r="E23" s="14">
        <v>1531316</v>
      </c>
      <c r="F23" s="14">
        <v>1623114</v>
      </c>
    </row>
    <row r="24" spans="1:6" x14ac:dyDescent="0.25">
      <c r="A24" s="86"/>
      <c r="B24" s="5" t="s">
        <v>10</v>
      </c>
      <c r="C24" s="14">
        <v>1574053</v>
      </c>
      <c r="D24" s="14">
        <v>1691000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1629034.2649999999</v>
      </c>
      <c r="D25" s="12">
        <v>1713593.5</v>
      </c>
      <c r="E25" s="12">
        <v>1786630.73</v>
      </c>
      <c r="F25" s="12">
        <v>1852345.14</v>
      </c>
    </row>
    <row r="26" spans="1:6" x14ac:dyDescent="0.25">
      <c r="A26" s="95"/>
      <c r="B26" s="4" t="s">
        <v>4</v>
      </c>
      <c r="C26" s="12">
        <v>1628337.387708334</v>
      </c>
      <c r="D26" s="12">
        <v>1709441.0658333329</v>
      </c>
      <c r="E26" s="12">
        <v>1781915.5107499999</v>
      </c>
      <c r="F26" s="12">
        <v>1856639.1107894741</v>
      </c>
    </row>
    <row r="27" spans="1:6" x14ac:dyDescent="0.25">
      <c r="A27" s="95"/>
      <c r="B27" s="4" t="s">
        <v>5</v>
      </c>
      <c r="C27" s="12">
        <v>18053.149678634589</v>
      </c>
      <c r="D27" s="12">
        <v>37714.982485377237</v>
      </c>
      <c r="E27" s="12">
        <v>49639.391412916382</v>
      </c>
      <c r="F27" s="12">
        <v>68999.102524990827</v>
      </c>
    </row>
    <row r="28" spans="1:6" x14ac:dyDescent="0.25">
      <c r="A28" s="95"/>
      <c r="B28" s="4" t="s">
        <v>9</v>
      </c>
      <c r="C28" s="12">
        <v>1574313.9</v>
      </c>
      <c r="D28" s="12">
        <v>1630529</v>
      </c>
      <c r="E28" s="12">
        <v>1651437</v>
      </c>
      <c r="F28" s="12">
        <v>1707601</v>
      </c>
    </row>
    <row r="29" spans="1:6" x14ac:dyDescent="0.25">
      <c r="A29" s="95"/>
      <c r="B29" s="4" t="s">
        <v>10</v>
      </c>
      <c r="C29" s="12">
        <v>1677200</v>
      </c>
      <c r="D29" s="12">
        <v>1784150</v>
      </c>
      <c r="E29" s="12">
        <v>1864875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-83015.464999999997</v>
      </c>
      <c r="D30" s="14">
        <v>-95464.9</v>
      </c>
      <c r="E30" s="14">
        <v>-78593</v>
      </c>
      <c r="F30" s="14">
        <v>-40036.51</v>
      </c>
    </row>
    <row r="31" spans="1:6" x14ac:dyDescent="0.25">
      <c r="A31" s="96"/>
      <c r="B31" s="5" t="s">
        <v>4</v>
      </c>
      <c r="C31" s="14">
        <v>-86930.748653846167</v>
      </c>
      <c r="D31" s="14">
        <v>-101110.5674</v>
      </c>
      <c r="E31" s="14">
        <v>-80452.006666666668</v>
      </c>
      <c r="F31" s="14">
        <v>-40977.725384615384</v>
      </c>
    </row>
    <row r="32" spans="1:6" x14ac:dyDescent="0.25">
      <c r="A32" s="96"/>
      <c r="B32" s="5" t="s">
        <v>5</v>
      </c>
      <c r="C32" s="14">
        <v>35129.93579347153</v>
      </c>
      <c r="D32" s="14">
        <v>33255.097408478767</v>
      </c>
      <c r="E32" s="14">
        <v>48181.700077393252</v>
      </c>
      <c r="F32" s="14">
        <v>52542.992791236553</v>
      </c>
    </row>
    <row r="33" spans="1:14" ht="15" customHeight="1" x14ac:dyDescent="0.25">
      <c r="A33" s="96"/>
      <c r="B33" s="5" t="s">
        <v>9</v>
      </c>
      <c r="C33" s="14">
        <v>-176902</v>
      </c>
      <c r="D33" s="14">
        <v>-191265</v>
      </c>
      <c r="E33" s="14">
        <v>-191900</v>
      </c>
      <c r="F33" s="14">
        <v>-148815</v>
      </c>
    </row>
    <row r="34" spans="1:14" x14ac:dyDescent="0.25">
      <c r="A34" s="96"/>
      <c r="B34" s="5" t="s">
        <v>10</v>
      </c>
      <c r="C34" s="14">
        <v>18000</v>
      </c>
      <c r="D34" s="14">
        <v>-13262.98</v>
      </c>
      <c r="E34" s="14">
        <v>48111</v>
      </c>
      <c r="F34" s="14">
        <v>94844</v>
      </c>
    </row>
    <row r="35" spans="1:14" x14ac:dyDescent="0.25">
      <c r="A35" s="95" t="s">
        <v>33</v>
      </c>
      <c r="B35" s="4" t="s">
        <v>3</v>
      </c>
      <c r="C35" s="12">
        <v>81.599999999999994</v>
      </c>
      <c r="D35" s="12">
        <v>84</v>
      </c>
      <c r="E35" s="12">
        <v>86.21</v>
      </c>
      <c r="F35" s="12">
        <v>87.699999999999989</v>
      </c>
    </row>
    <row r="36" spans="1:14" x14ac:dyDescent="0.25">
      <c r="A36" s="95"/>
      <c r="B36" s="4" t="s">
        <v>4</v>
      </c>
      <c r="C36" s="12">
        <v>81.462799999999987</v>
      </c>
      <c r="D36" s="12">
        <v>84.328367346938776</v>
      </c>
      <c r="E36" s="12">
        <v>86.88048780487803</v>
      </c>
      <c r="F36" s="12">
        <v>88.401578947368407</v>
      </c>
    </row>
    <row r="37" spans="1:14" x14ac:dyDescent="0.25">
      <c r="A37" s="95"/>
      <c r="B37" s="4" t="s">
        <v>5</v>
      </c>
      <c r="C37" s="12">
        <v>1.440501669983236</v>
      </c>
      <c r="D37" s="12">
        <v>2.1106361076489599</v>
      </c>
      <c r="E37" s="12">
        <v>2.8743633653554568</v>
      </c>
      <c r="F37" s="12">
        <v>3.443854319607603</v>
      </c>
    </row>
    <row r="38" spans="1:14" x14ac:dyDescent="0.25">
      <c r="A38" s="95"/>
      <c r="B38" s="4" t="s">
        <v>9</v>
      </c>
      <c r="C38" s="12">
        <v>76.3</v>
      </c>
      <c r="D38" s="12">
        <v>80.2</v>
      </c>
      <c r="E38" s="12">
        <v>82.4</v>
      </c>
      <c r="F38" s="12">
        <v>82</v>
      </c>
    </row>
    <row r="39" spans="1:14" x14ac:dyDescent="0.25">
      <c r="A39" s="95"/>
      <c r="B39" s="4" t="s">
        <v>10</v>
      </c>
      <c r="C39" s="12">
        <v>86.51</v>
      </c>
      <c r="D39" s="12">
        <v>90</v>
      </c>
      <c r="E39" s="12">
        <v>95.65</v>
      </c>
      <c r="F39" s="12">
        <v>98.32</v>
      </c>
    </row>
    <row r="40" spans="1:14" ht="15" customHeight="1" x14ac:dyDescent="0.25">
      <c r="A40" s="96" t="s">
        <v>32</v>
      </c>
      <c r="B40" s="5" t="s">
        <v>3</v>
      </c>
      <c r="C40" s="14">
        <v>-449344.5</v>
      </c>
      <c r="D40" s="14">
        <v>-554400</v>
      </c>
      <c r="E40" s="14">
        <v>-508462.11499999999</v>
      </c>
      <c r="F40" s="14">
        <v>-516700.25</v>
      </c>
    </row>
    <row r="41" spans="1:14" x14ac:dyDescent="0.25">
      <c r="A41" s="96"/>
      <c r="B41" s="5" t="s">
        <v>4</v>
      </c>
      <c r="C41" s="14">
        <v>-421423.46763157891</v>
      </c>
      <c r="D41" s="14">
        <v>-557505.77432432433</v>
      </c>
      <c r="E41" s="14">
        <v>-539404.37718750001</v>
      </c>
      <c r="F41" s="14">
        <v>-486341.42700000003</v>
      </c>
    </row>
    <row r="42" spans="1:14" x14ac:dyDescent="0.25">
      <c r="A42" s="96"/>
      <c r="B42" s="5" t="s">
        <v>5</v>
      </c>
      <c r="C42" s="14">
        <v>92285.773165938052</v>
      </c>
      <c r="D42" s="14">
        <v>191579.77255679839</v>
      </c>
      <c r="E42" s="14">
        <v>214039.6307028787</v>
      </c>
      <c r="F42" s="14">
        <v>188367.34098048921</v>
      </c>
    </row>
    <row r="43" spans="1:14" x14ac:dyDescent="0.25">
      <c r="A43" s="96"/>
      <c r="B43" s="5" t="s">
        <v>9</v>
      </c>
      <c r="C43" s="14">
        <v>-607545.5</v>
      </c>
      <c r="D43" s="14">
        <v>-913100</v>
      </c>
      <c r="E43" s="14">
        <v>-923400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-103570</v>
      </c>
      <c r="D44" s="30">
        <v>-190000</v>
      </c>
      <c r="E44" s="30">
        <v>-158127.26</v>
      </c>
      <c r="F44" s="30">
        <v>-92627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44531</v>
      </c>
      <c r="D48" s="9">
        <v>44562</v>
      </c>
      <c r="E48" s="9">
        <v>44593</v>
      </c>
      <c r="F48" s="9">
        <v>44621</v>
      </c>
      <c r="G48" s="9">
        <v>44652</v>
      </c>
      <c r="H48" s="9">
        <v>44682</v>
      </c>
      <c r="I48" s="9">
        <v>44713</v>
      </c>
      <c r="J48" s="9">
        <v>44743</v>
      </c>
      <c r="K48" s="9">
        <v>44774</v>
      </c>
      <c r="L48" s="9">
        <v>44805</v>
      </c>
      <c r="M48" s="9">
        <v>44835</v>
      </c>
      <c r="N48" s="9">
        <v>44866</v>
      </c>
    </row>
    <row r="49" spans="1:14" ht="15" customHeight="1" x14ac:dyDescent="0.25">
      <c r="A49" s="94" t="s">
        <v>11</v>
      </c>
      <c r="B49" s="4" t="s">
        <v>3</v>
      </c>
      <c r="C49" s="16">
        <v>181326.67</v>
      </c>
      <c r="D49" s="16">
        <v>200247.16</v>
      </c>
      <c r="E49" s="16">
        <v>141932.935</v>
      </c>
      <c r="F49" s="16">
        <v>147515.66</v>
      </c>
      <c r="G49" s="16">
        <v>171178</v>
      </c>
      <c r="H49" s="16">
        <v>149605.65</v>
      </c>
      <c r="I49" s="16">
        <v>147746</v>
      </c>
      <c r="J49" s="16">
        <v>168979</v>
      </c>
      <c r="K49" s="16">
        <v>152447.1</v>
      </c>
      <c r="L49" s="16">
        <v>153210.845</v>
      </c>
      <c r="M49" s="16">
        <v>180104.09</v>
      </c>
      <c r="N49" s="16">
        <v>159802.94</v>
      </c>
    </row>
    <row r="50" spans="1:14" x14ac:dyDescent="0.25">
      <c r="A50" s="95"/>
      <c r="B50" s="4" t="s">
        <v>4</v>
      </c>
      <c r="C50" s="16">
        <v>182469.97086956521</v>
      </c>
      <c r="D50" s="16">
        <v>199514.0906818182</v>
      </c>
      <c r="E50" s="16">
        <v>141925.80095238099</v>
      </c>
      <c r="F50" s="16">
        <v>147942.7761904762</v>
      </c>
      <c r="G50" s="16">
        <v>173203.70813953489</v>
      </c>
      <c r="H50" s="16">
        <v>150690.44976190481</v>
      </c>
      <c r="I50" s="16">
        <v>147614.19325581391</v>
      </c>
      <c r="J50" s="16">
        <v>171271.12139534889</v>
      </c>
      <c r="K50" s="16">
        <v>153071.6980487805</v>
      </c>
      <c r="L50" s="16">
        <v>154488.79199999999</v>
      </c>
      <c r="M50" s="16">
        <v>178990.80875</v>
      </c>
      <c r="N50" s="16">
        <v>161789.8092307692</v>
      </c>
    </row>
    <row r="51" spans="1:14" x14ac:dyDescent="0.25">
      <c r="A51" s="95"/>
      <c r="B51" s="4" t="s">
        <v>5</v>
      </c>
      <c r="C51" s="16">
        <v>8776.0057541974002</v>
      </c>
      <c r="D51" s="16">
        <v>9419.9454825236717</v>
      </c>
      <c r="E51" s="16">
        <v>5990.3643593556262</v>
      </c>
      <c r="F51" s="16">
        <v>6091.2451941562431</v>
      </c>
      <c r="G51" s="16">
        <v>11165.022852879451</v>
      </c>
      <c r="H51" s="16">
        <v>8291.5275999803835</v>
      </c>
      <c r="I51" s="16">
        <v>6732.9097896104349</v>
      </c>
      <c r="J51" s="16">
        <v>10295.20766892366</v>
      </c>
      <c r="K51" s="16">
        <v>7549.0491262165642</v>
      </c>
      <c r="L51" s="16">
        <v>7943.2951837596675</v>
      </c>
      <c r="M51" s="16">
        <v>11764.457541372871</v>
      </c>
      <c r="N51" s="16">
        <v>11645.82769940996</v>
      </c>
    </row>
    <row r="52" spans="1:14" ht="15" customHeight="1" x14ac:dyDescent="0.25">
      <c r="A52" s="95"/>
      <c r="B52" s="4" t="s">
        <v>9</v>
      </c>
      <c r="C52" s="16">
        <v>166618.92000000001</v>
      </c>
      <c r="D52" s="16">
        <v>175730.02</v>
      </c>
      <c r="E52" s="16">
        <v>129530</v>
      </c>
      <c r="F52" s="16">
        <v>135258.29999999999</v>
      </c>
      <c r="G52" s="16">
        <v>139757</v>
      </c>
      <c r="H52" s="16">
        <v>132068.26</v>
      </c>
      <c r="I52" s="16">
        <v>129377.45</v>
      </c>
      <c r="J52" s="16">
        <v>147993.70000000001</v>
      </c>
      <c r="K52" s="16">
        <v>132647</v>
      </c>
      <c r="L52" s="16">
        <v>134630</v>
      </c>
      <c r="M52" s="16">
        <v>155214</v>
      </c>
      <c r="N52" s="16">
        <v>131301.95000000001</v>
      </c>
    </row>
    <row r="53" spans="1:14" x14ac:dyDescent="0.25">
      <c r="A53" s="95"/>
      <c r="B53" s="4" t="s">
        <v>10</v>
      </c>
      <c r="C53" s="16">
        <v>203440</v>
      </c>
      <c r="D53" s="16">
        <v>214972</v>
      </c>
      <c r="E53" s="16">
        <v>162000</v>
      </c>
      <c r="F53" s="16">
        <v>162000</v>
      </c>
      <c r="G53" s="16">
        <v>203800</v>
      </c>
      <c r="H53" s="16">
        <v>172762.7</v>
      </c>
      <c r="I53" s="16">
        <v>163100</v>
      </c>
      <c r="J53" s="16">
        <v>191560.95999999999</v>
      </c>
      <c r="K53" s="16">
        <v>172870.34</v>
      </c>
      <c r="L53" s="16">
        <v>173941.55</v>
      </c>
      <c r="M53" s="16">
        <v>206574.53</v>
      </c>
      <c r="N53" s="16">
        <v>197314</v>
      </c>
    </row>
    <row r="54" spans="1:14" ht="15" customHeight="1" x14ac:dyDescent="0.25">
      <c r="A54" s="86" t="s">
        <v>6</v>
      </c>
      <c r="B54" s="5" t="s">
        <v>3</v>
      </c>
      <c r="C54" s="17">
        <v>153151.82500000001</v>
      </c>
      <c r="D54" s="17">
        <v>171118.82</v>
      </c>
      <c r="E54" s="17">
        <v>104996</v>
      </c>
      <c r="F54" s="17">
        <v>123441.575</v>
      </c>
      <c r="G54" s="17">
        <v>150063.5</v>
      </c>
      <c r="H54" s="17">
        <v>119180.25</v>
      </c>
      <c r="I54" s="17">
        <v>119872.41</v>
      </c>
      <c r="J54" s="17">
        <v>139268</v>
      </c>
      <c r="K54" s="17">
        <v>123459.6</v>
      </c>
      <c r="L54" s="17">
        <v>130221.66</v>
      </c>
      <c r="M54" s="17">
        <v>150010.5</v>
      </c>
      <c r="N54" s="17">
        <v>130070</v>
      </c>
    </row>
    <row r="55" spans="1:14" x14ac:dyDescent="0.25">
      <c r="A55" s="86"/>
      <c r="B55" s="5" t="s">
        <v>4</v>
      </c>
      <c r="C55" s="17">
        <v>152977.02217391299</v>
      </c>
      <c r="D55" s="17">
        <v>169577.2113953488</v>
      </c>
      <c r="E55" s="17">
        <v>107539.3688372093</v>
      </c>
      <c r="F55" s="17">
        <v>124218</v>
      </c>
      <c r="G55" s="17">
        <v>147438.8055813954</v>
      </c>
      <c r="H55" s="17">
        <v>119658.4097619048</v>
      </c>
      <c r="I55" s="17">
        <v>121826.315952381</v>
      </c>
      <c r="J55" s="17">
        <v>140568.1272093023</v>
      </c>
      <c r="K55" s="17">
        <v>123700.4</v>
      </c>
      <c r="L55" s="17">
        <v>131027.67325000001</v>
      </c>
      <c r="M55" s="17">
        <v>149610.04439024389</v>
      </c>
      <c r="N55" s="17">
        <v>129795.7841025641</v>
      </c>
    </row>
    <row r="56" spans="1:14" x14ac:dyDescent="0.25">
      <c r="A56" s="86"/>
      <c r="B56" s="5" t="s">
        <v>5</v>
      </c>
      <c r="C56" s="17">
        <v>9244.2040359707225</v>
      </c>
      <c r="D56" s="17">
        <v>10421.617702566629</v>
      </c>
      <c r="E56" s="17">
        <v>8929.3948598609131</v>
      </c>
      <c r="F56" s="17">
        <v>5522.8963290570819</v>
      </c>
      <c r="G56" s="17">
        <v>11648.53707295741</v>
      </c>
      <c r="H56" s="17">
        <v>9156.9278297969413</v>
      </c>
      <c r="I56" s="17">
        <v>8310.3985528516841</v>
      </c>
      <c r="J56" s="17">
        <v>9267.7064389792176</v>
      </c>
      <c r="K56" s="17">
        <v>5864.3545826190502</v>
      </c>
      <c r="L56" s="17">
        <v>7532.2623621858756</v>
      </c>
      <c r="M56" s="17">
        <v>11606.559464675151</v>
      </c>
      <c r="N56" s="17">
        <v>10015.965271424289</v>
      </c>
    </row>
    <row r="57" spans="1:14" ht="15" customHeight="1" x14ac:dyDescent="0.25">
      <c r="A57" s="86"/>
      <c r="B57" s="5" t="s">
        <v>9</v>
      </c>
      <c r="C57" s="17">
        <v>131792</v>
      </c>
      <c r="D57" s="17">
        <v>131079</v>
      </c>
      <c r="E57" s="17">
        <v>93804.36</v>
      </c>
      <c r="F57" s="17">
        <v>113793</v>
      </c>
      <c r="G57" s="17">
        <v>114845.68</v>
      </c>
      <c r="H57" s="17">
        <v>101111</v>
      </c>
      <c r="I57" s="17">
        <v>111178</v>
      </c>
      <c r="J57" s="17">
        <v>119858</v>
      </c>
      <c r="K57" s="17">
        <v>108942</v>
      </c>
      <c r="L57" s="17">
        <v>117621.67</v>
      </c>
      <c r="M57" s="17">
        <v>126000</v>
      </c>
      <c r="N57" s="17">
        <v>108980.62</v>
      </c>
    </row>
    <row r="58" spans="1:14" x14ac:dyDescent="0.25">
      <c r="A58" s="86"/>
      <c r="B58" s="5" t="s">
        <v>10</v>
      </c>
      <c r="C58" s="17">
        <v>170000</v>
      </c>
      <c r="D58" s="17">
        <v>183779</v>
      </c>
      <c r="E58" s="17">
        <v>134000</v>
      </c>
      <c r="F58" s="17">
        <v>137833</v>
      </c>
      <c r="G58" s="17">
        <v>171800</v>
      </c>
      <c r="H58" s="17">
        <v>142301</v>
      </c>
      <c r="I58" s="17">
        <v>150918</v>
      </c>
      <c r="J58" s="17">
        <v>162420</v>
      </c>
      <c r="K58" s="17">
        <v>135814.66</v>
      </c>
      <c r="L58" s="17">
        <v>149869.09</v>
      </c>
      <c r="M58" s="17">
        <v>178033.04</v>
      </c>
      <c r="N58" s="17">
        <v>162936</v>
      </c>
    </row>
    <row r="59" spans="1:14" ht="15" customHeight="1" x14ac:dyDescent="0.25">
      <c r="A59" s="95" t="s">
        <v>7</v>
      </c>
      <c r="B59" s="4" t="s">
        <v>3</v>
      </c>
      <c r="C59" s="16">
        <v>166436</v>
      </c>
      <c r="D59" s="16">
        <v>129235.5</v>
      </c>
      <c r="E59" s="16">
        <v>128282</v>
      </c>
      <c r="F59" s="16">
        <v>132904.81</v>
      </c>
      <c r="G59" s="16">
        <v>134437.60500000001</v>
      </c>
      <c r="H59" s="16">
        <v>132768.47500000001</v>
      </c>
      <c r="I59" s="16">
        <v>149710.92000000001</v>
      </c>
      <c r="J59" s="16">
        <v>144872</v>
      </c>
      <c r="K59" s="16">
        <v>137117.4</v>
      </c>
      <c r="L59" s="16">
        <v>145187.20000000001</v>
      </c>
      <c r="M59" s="16">
        <v>132347.62</v>
      </c>
      <c r="N59" s="16">
        <v>142763</v>
      </c>
    </row>
    <row r="60" spans="1:14" x14ac:dyDescent="0.25">
      <c r="A60" s="95"/>
      <c r="B60" s="4" t="s">
        <v>4</v>
      </c>
      <c r="C60" s="16">
        <v>167192.38311111121</v>
      </c>
      <c r="D60" s="16">
        <v>128676.5504545454</v>
      </c>
      <c r="E60" s="16">
        <v>127190.4165116279</v>
      </c>
      <c r="F60" s="16">
        <v>132282.06162790701</v>
      </c>
      <c r="G60" s="16">
        <v>134415.4785714286</v>
      </c>
      <c r="H60" s="16">
        <v>133382.69642857139</v>
      </c>
      <c r="I60" s="16">
        <v>153002.74860465119</v>
      </c>
      <c r="J60" s="16">
        <v>147335.41162790699</v>
      </c>
      <c r="K60" s="16">
        <v>137884.38731707321</v>
      </c>
      <c r="L60" s="16">
        <v>141221.56170731701</v>
      </c>
      <c r="M60" s="16">
        <v>132469.12425000011</v>
      </c>
      <c r="N60" s="16">
        <v>142664.29333333331</v>
      </c>
    </row>
    <row r="61" spans="1:14" x14ac:dyDescent="0.25">
      <c r="A61" s="95"/>
      <c r="B61" s="4" t="s">
        <v>5</v>
      </c>
      <c r="C61" s="16">
        <v>11585.32768928457</v>
      </c>
      <c r="D61" s="16">
        <v>6092.1708645337776</v>
      </c>
      <c r="E61" s="16">
        <v>6528.0417639328716</v>
      </c>
      <c r="F61" s="16">
        <v>7340.788329706289</v>
      </c>
      <c r="G61" s="16">
        <v>9189.8355145498044</v>
      </c>
      <c r="H61" s="16">
        <v>8960.8280148957565</v>
      </c>
      <c r="I61" s="16">
        <v>22325.308159613771</v>
      </c>
      <c r="J61" s="16">
        <v>10480.247357494311</v>
      </c>
      <c r="K61" s="16">
        <v>7742.5137893070632</v>
      </c>
      <c r="L61" s="16">
        <v>12302.73695339657</v>
      </c>
      <c r="M61" s="16">
        <v>7249.2528114992729</v>
      </c>
      <c r="N61" s="16">
        <v>8357.6168496746068</v>
      </c>
    </row>
    <row r="62" spans="1:14" ht="15" customHeight="1" x14ac:dyDescent="0.25">
      <c r="A62" s="95"/>
      <c r="B62" s="4" t="s">
        <v>9</v>
      </c>
      <c r="C62" s="16">
        <v>136474.4</v>
      </c>
      <c r="D62" s="16">
        <v>113647.13</v>
      </c>
      <c r="E62" s="16">
        <v>112071.18</v>
      </c>
      <c r="F62" s="16">
        <v>114695.09</v>
      </c>
      <c r="G62" s="16">
        <v>114845.68</v>
      </c>
      <c r="H62" s="16">
        <v>110344</v>
      </c>
      <c r="I62" s="16">
        <v>118462</v>
      </c>
      <c r="J62" s="16">
        <v>120231.2</v>
      </c>
      <c r="K62" s="16">
        <v>114276.8</v>
      </c>
      <c r="L62" s="16">
        <v>109834.51</v>
      </c>
      <c r="M62" s="16">
        <v>113910.39999999999</v>
      </c>
      <c r="N62" s="16">
        <v>117688.91</v>
      </c>
    </row>
    <row r="63" spans="1:14" x14ac:dyDescent="0.25">
      <c r="A63" s="95"/>
      <c r="B63" s="4" t="s">
        <v>10</v>
      </c>
      <c r="C63" s="16">
        <v>199754</v>
      </c>
      <c r="D63" s="16">
        <v>144411.48000000001</v>
      </c>
      <c r="E63" s="16">
        <v>143451</v>
      </c>
      <c r="F63" s="16">
        <v>144000</v>
      </c>
      <c r="G63" s="16">
        <v>150038</v>
      </c>
      <c r="H63" s="16">
        <v>159067</v>
      </c>
      <c r="I63" s="16">
        <v>205269.48</v>
      </c>
      <c r="J63" s="16">
        <v>178036</v>
      </c>
      <c r="K63" s="16">
        <v>153829</v>
      </c>
      <c r="L63" s="16">
        <v>161578</v>
      </c>
      <c r="M63" s="16">
        <v>146586</v>
      </c>
      <c r="N63" s="16">
        <v>168172</v>
      </c>
    </row>
    <row r="64" spans="1:14" x14ac:dyDescent="0.25">
      <c r="A64" s="86" t="s">
        <v>8</v>
      </c>
      <c r="B64" s="5" t="s">
        <v>3</v>
      </c>
      <c r="C64" s="17">
        <v>-14394.485000000001</v>
      </c>
      <c r="D64" s="17">
        <v>43526.8</v>
      </c>
      <c r="E64" s="17">
        <v>-21657.119999999999</v>
      </c>
      <c r="F64" s="17">
        <v>-10695.5</v>
      </c>
      <c r="G64" s="17">
        <v>11083</v>
      </c>
      <c r="H64" s="17">
        <v>-14936</v>
      </c>
      <c r="I64" s="17">
        <v>-30096</v>
      </c>
      <c r="J64" s="17">
        <v>-7564</v>
      </c>
      <c r="K64" s="17">
        <v>-14009</v>
      </c>
      <c r="L64" s="17">
        <v>-13038.645</v>
      </c>
      <c r="M64" s="17">
        <v>22191.3</v>
      </c>
      <c r="N64" s="17">
        <v>-12651</v>
      </c>
    </row>
    <row r="65" spans="1:14" x14ac:dyDescent="0.25">
      <c r="A65" s="86"/>
      <c r="B65" s="5" t="s">
        <v>4</v>
      </c>
      <c r="C65" s="17">
        <v>-14854.24065217391</v>
      </c>
      <c r="D65" s="17">
        <v>42662.536046511632</v>
      </c>
      <c r="E65" s="17">
        <v>-20234.621162790689</v>
      </c>
      <c r="F65" s="17">
        <v>-9026.7085714285731</v>
      </c>
      <c r="G65" s="17">
        <v>14382.374285714281</v>
      </c>
      <c r="H65" s="17">
        <v>-15364.507906976751</v>
      </c>
      <c r="I65" s="17">
        <v>-33076.411395348841</v>
      </c>
      <c r="J65" s="17">
        <v>-6668.8472093023256</v>
      </c>
      <c r="K65" s="17">
        <v>-14520.856097560971</v>
      </c>
      <c r="L65" s="17">
        <v>-12744.233249999999</v>
      </c>
      <c r="M65" s="17">
        <v>19616.74048780488</v>
      </c>
      <c r="N65" s="17">
        <v>-14633.57</v>
      </c>
    </row>
    <row r="66" spans="1:14" x14ac:dyDescent="0.25">
      <c r="A66" s="86"/>
      <c r="B66" s="5" t="s">
        <v>5</v>
      </c>
      <c r="C66" s="17">
        <v>16143.47335227961</v>
      </c>
      <c r="D66" s="17">
        <v>8511.0930140477321</v>
      </c>
      <c r="E66" s="17">
        <v>8848.0117779775574</v>
      </c>
      <c r="F66" s="17">
        <v>8970.032145113455</v>
      </c>
      <c r="G66" s="17">
        <v>11702.993471250529</v>
      </c>
      <c r="H66" s="17">
        <v>11380.46940211304</v>
      </c>
      <c r="I66" s="17">
        <v>21515.777656073529</v>
      </c>
      <c r="J66" s="17">
        <v>10096.032391276131</v>
      </c>
      <c r="K66" s="17">
        <v>8115.7598444325786</v>
      </c>
      <c r="L66" s="17">
        <v>12904.31967975947</v>
      </c>
      <c r="M66" s="17">
        <v>14836.214145756139</v>
      </c>
      <c r="N66" s="17">
        <v>12280.52782002682</v>
      </c>
    </row>
    <row r="67" spans="1:14" x14ac:dyDescent="0.25">
      <c r="A67" s="86"/>
      <c r="B67" s="5" t="s">
        <v>9</v>
      </c>
      <c r="C67" s="17">
        <v>-49265</v>
      </c>
      <c r="D67" s="17">
        <v>20097.91</v>
      </c>
      <c r="E67" s="17">
        <v>-36325.51</v>
      </c>
      <c r="F67" s="17">
        <v>-30771</v>
      </c>
      <c r="G67" s="17">
        <v>-8150</v>
      </c>
      <c r="H67" s="17">
        <v>-41654.11</v>
      </c>
      <c r="I67" s="17">
        <v>-84469.46</v>
      </c>
      <c r="J67" s="17">
        <v>-30743</v>
      </c>
      <c r="K67" s="17">
        <v>-34000</v>
      </c>
      <c r="L67" s="17">
        <v>-37399.199999999997</v>
      </c>
      <c r="M67" s="17">
        <v>-8150</v>
      </c>
      <c r="N67" s="17">
        <v>-40304</v>
      </c>
    </row>
    <row r="68" spans="1:14" x14ac:dyDescent="0.25">
      <c r="A68" s="86"/>
      <c r="B68" s="33" t="s">
        <v>10</v>
      </c>
      <c r="C68" s="14">
        <v>25782.2</v>
      </c>
      <c r="D68" s="14">
        <v>68459.47</v>
      </c>
      <c r="E68" s="14">
        <v>3050</v>
      </c>
      <c r="F68" s="14">
        <v>10141</v>
      </c>
      <c r="G68" s="14">
        <v>48314.239999999998</v>
      </c>
      <c r="H68" s="14">
        <v>10331.41</v>
      </c>
      <c r="I68" s="14">
        <v>-4100</v>
      </c>
      <c r="J68" s="14">
        <v>23369.200000000001</v>
      </c>
      <c r="K68" s="14">
        <v>3307</v>
      </c>
      <c r="L68" s="14">
        <v>13744</v>
      </c>
      <c r="M68" s="14">
        <v>62383.78</v>
      </c>
      <c r="N68" s="17">
        <v>16783</v>
      </c>
    </row>
    <row r="69" spans="1:14" ht="15" customHeight="1" x14ac:dyDescent="0.25">
      <c r="A69" s="95" t="s">
        <v>32</v>
      </c>
      <c r="B69" s="4" t="s">
        <v>3</v>
      </c>
      <c r="C69" s="16">
        <v>-46231.33</v>
      </c>
      <c r="D69" s="16">
        <v>4105.5</v>
      </c>
      <c r="E69" s="16">
        <v>-54000</v>
      </c>
      <c r="F69" s="16">
        <v>-46331</v>
      </c>
      <c r="G69" s="16">
        <v>-15157</v>
      </c>
      <c r="H69" s="16">
        <v>-41585</v>
      </c>
      <c r="I69" s="16">
        <v>-62981</v>
      </c>
      <c r="J69" s="16">
        <v>-45064</v>
      </c>
      <c r="K69" s="16">
        <v>-55553.324999999997</v>
      </c>
      <c r="L69" s="16">
        <v>-43149.9</v>
      </c>
      <c r="M69" s="16">
        <v>-20578.665000000001</v>
      </c>
      <c r="N69" s="16">
        <v>-41800.9</v>
      </c>
    </row>
    <row r="70" spans="1:14" x14ac:dyDescent="0.25">
      <c r="A70" s="95"/>
      <c r="B70" s="4" t="s">
        <v>4</v>
      </c>
      <c r="C70" s="16">
        <v>-46613.358181818177</v>
      </c>
      <c r="D70" s="16">
        <v>4115.8603125</v>
      </c>
      <c r="E70" s="16">
        <v>-52709.969666666671</v>
      </c>
      <c r="F70" s="16">
        <v>-46290.02193548387</v>
      </c>
      <c r="G70" s="16">
        <v>-19756.077419354839</v>
      </c>
      <c r="H70" s="16">
        <v>-47222.955333333339</v>
      </c>
      <c r="I70" s="16">
        <v>-57949.987419354853</v>
      </c>
      <c r="J70" s="16">
        <v>-41444.335161290328</v>
      </c>
      <c r="K70" s="16">
        <v>-53532.818333333344</v>
      </c>
      <c r="L70" s="16">
        <v>-47110.375357142853</v>
      </c>
      <c r="M70" s="16">
        <v>-18336.153928571432</v>
      </c>
      <c r="N70" s="16">
        <v>-46218.903793103447</v>
      </c>
    </row>
    <row r="71" spans="1:14" x14ac:dyDescent="0.25">
      <c r="A71" s="95"/>
      <c r="B71" s="4" t="s">
        <v>5</v>
      </c>
      <c r="C71" s="16">
        <v>14532.34857778683</v>
      </c>
      <c r="D71" s="16">
        <v>14999.19430538692</v>
      </c>
      <c r="E71" s="16">
        <v>18798.258748943321</v>
      </c>
      <c r="F71" s="16">
        <v>21623.174422283369</v>
      </c>
      <c r="G71" s="16">
        <v>26514.439217324962</v>
      </c>
      <c r="H71" s="16">
        <v>20449.940826677179</v>
      </c>
      <c r="I71" s="16">
        <v>30119.84299582188</v>
      </c>
      <c r="J71" s="16">
        <v>19170.259782251062</v>
      </c>
      <c r="K71" s="16">
        <v>25151.894411857771</v>
      </c>
      <c r="L71" s="16">
        <v>24752.135798312582</v>
      </c>
      <c r="M71" s="16">
        <v>18709.195160724092</v>
      </c>
      <c r="N71" s="16">
        <v>22356.49594930543</v>
      </c>
    </row>
    <row r="72" spans="1:14" x14ac:dyDescent="0.25">
      <c r="A72" s="95"/>
      <c r="B72" s="4" t="s">
        <v>9</v>
      </c>
      <c r="C72" s="16">
        <v>-81120</v>
      </c>
      <c r="D72" s="16">
        <v>-38036.6</v>
      </c>
      <c r="E72" s="16">
        <v>-79564.81</v>
      </c>
      <c r="F72" s="16">
        <v>-90149.88</v>
      </c>
      <c r="G72" s="16">
        <v>-90242.4</v>
      </c>
      <c r="H72" s="16">
        <v>-96992.320000000007</v>
      </c>
      <c r="I72" s="16">
        <v>-134596.92000000001</v>
      </c>
      <c r="J72" s="16">
        <v>-95038.98</v>
      </c>
      <c r="K72" s="16">
        <v>-108133.6</v>
      </c>
      <c r="L72" s="16">
        <v>-94182.68</v>
      </c>
      <c r="M72" s="16">
        <v>-42454.400000000001</v>
      </c>
      <c r="N72" s="16">
        <v>-93427.33</v>
      </c>
    </row>
    <row r="73" spans="1:14" ht="15.75" thickBot="1" x14ac:dyDescent="0.3">
      <c r="A73" s="99"/>
      <c r="B73" s="7" t="s">
        <v>10</v>
      </c>
      <c r="C73" s="32">
        <v>-20000</v>
      </c>
      <c r="D73" s="32">
        <v>33120</v>
      </c>
      <c r="E73" s="32">
        <v>-18829.099999999999</v>
      </c>
      <c r="F73" s="32">
        <v>-6736</v>
      </c>
      <c r="G73" s="32">
        <v>29335</v>
      </c>
      <c r="H73" s="32">
        <v>-12718.3</v>
      </c>
      <c r="I73" s="32">
        <v>-8197.5400000000009</v>
      </c>
      <c r="J73" s="32">
        <v>4000</v>
      </c>
      <c r="K73" s="32">
        <v>-9266.74</v>
      </c>
      <c r="L73" s="32">
        <v>-4911.7</v>
      </c>
      <c r="M73" s="32">
        <v>22191.3</v>
      </c>
      <c r="N73" s="32">
        <v>-3153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0:N73"/>
  <sheetViews>
    <sheetView topLeftCell="A34"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44562</v>
      </c>
      <c r="C10" s="3"/>
    </row>
    <row r="11" spans="1:6" ht="15.75" x14ac:dyDescent="0.25">
      <c r="A11" s="1" t="s">
        <v>0</v>
      </c>
      <c r="B11" s="2">
        <v>44562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1983954.5</v>
      </c>
      <c r="D15" s="11">
        <v>2105422.2400000002</v>
      </c>
      <c r="E15" s="11">
        <v>2231721</v>
      </c>
      <c r="F15" s="11">
        <v>2364653</v>
      </c>
    </row>
    <row r="16" spans="1:6" x14ac:dyDescent="0.25">
      <c r="A16" s="95"/>
      <c r="B16" s="12" t="s">
        <v>4</v>
      </c>
      <c r="C16" s="13">
        <v>1976069.062272727</v>
      </c>
      <c r="D16" s="13">
        <v>2086760.0828947369</v>
      </c>
      <c r="E16" s="13">
        <v>2213455.9237142862</v>
      </c>
      <c r="F16" s="13">
        <v>2333218.6558064511</v>
      </c>
    </row>
    <row r="17" spans="1:6" x14ac:dyDescent="0.25">
      <c r="A17" s="95"/>
      <c r="B17" s="12" t="s">
        <v>5</v>
      </c>
      <c r="C17" s="13">
        <v>67558.588162147993</v>
      </c>
      <c r="D17" s="13">
        <v>82628.1046037505</v>
      </c>
      <c r="E17" s="13">
        <v>98908.365387526545</v>
      </c>
      <c r="F17" s="13">
        <v>117376.757873358</v>
      </c>
    </row>
    <row r="18" spans="1:6" x14ac:dyDescent="0.25">
      <c r="A18" s="95"/>
      <c r="B18" s="12" t="s">
        <v>9</v>
      </c>
      <c r="C18" s="13">
        <v>1820000</v>
      </c>
      <c r="D18" s="13">
        <v>1894067</v>
      </c>
      <c r="E18" s="13">
        <v>1975691</v>
      </c>
      <c r="F18" s="13">
        <v>2061397</v>
      </c>
    </row>
    <row r="19" spans="1:6" x14ac:dyDescent="0.25">
      <c r="A19" s="95"/>
      <c r="B19" s="12" t="s">
        <v>10</v>
      </c>
      <c r="C19" s="13">
        <v>2121156.13</v>
      </c>
      <c r="D19" s="13">
        <v>2260622.15</v>
      </c>
      <c r="E19" s="13">
        <v>2409258.0499999998</v>
      </c>
      <c r="F19" s="13">
        <v>2567666.77</v>
      </c>
    </row>
    <row r="20" spans="1:6" ht="15" customHeight="1" x14ac:dyDescent="0.25">
      <c r="A20" s="86" t="s">
        <v>6</v>
      </c>
      <c r="B20" s="5" t="s">
        <v>3</v>
      </c>
      <c r="C20" s="14">
        <v>1635786.5</v>
      </c>
      <c r="D20" s="14">
        <v>1730000</v>
      </c>
      <c r="E20" s="14">
        <v>1829790.25</v>
      </c>
      <c r="F20" s="14">
        <v>1940143.8</v>
      </c>
    </row>
    <row r="21" spans="1:6" x14ac:dyDescent="0.25">
      <c r="A21" s="86"/>
      <c r="B21" s="5" t="s">
        <v>4</v>
      </c>
      <c r="C21" s="14">
        <v>1628206.345</v>
      </c>
      <c r="D21" s="14">
        <v>1721099.3835897429</v>
      </c>
      <c r="E21" s="14">
        <v>1824619.798055555</v>
      </c>
      <c r="F21" s="14">
        <v>1926184.792121212</v>
      </c>
    </row>
    <row r="22" spans="1:6" x14ac:dyDescent="0.25">
      <c r="A22" s="86"/>
      <c r="B22" s="5" t="s">
        <v>5</v>
      </c>
      <c r="C22" s="14">
        <v>44193.002570098943</v>
      </c>
      <c r="D22" s="14">
        <v>61825.497838732917</v>
      </c>
      <c r="E22" s="14">
        <v>71991.674941600533</v>
      </c>
      <c r="F22" s="14">
        <v>87204.711723438872</v>
      </c>
    </row>
    <row r="23" spans="1:6" x14ac:dyDescent="0.25">
      <c r="A23" s="86"/>
      <c r="B23" s="5" t="s">
        <v>9</v>
      </c>
      <c r="C23" s="14">
        <v>1540149.45</v>
      </c>
      <c r="D23" s="14">
        <v>1574000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1988993.45</v>
      </c>
      <c r="F24" s="14">
        <v>2119769.77</v>
      </c>
    </row>
    <row r="25" spans="1:6" ht="15" customHeight="1" x14ac:dyDescent="0.25">
      <c r="A25" s="95" t="s">
        <v>7</v>
      </c>
      <c r="B25" s="4" t="s">
        <v>3</v>
      </c>
      <c r="C25" s="12">
        <v>1716714.76</v>
      </c>
      <c r="D25" s="12">
        <v>1784425.12</v>
      </c>
      <c r="E25" s="12">
        <v>1853447</v>
      </c>
      <c r="F25" s="12">
        <v>1913383</v>
      </c>
    </row>
    <row r="26" spans="1:6" x14ac:dyDescent="0.25">
      <c r="A26" s="95"/>
      <c r="B26" s="4" t="s">
        <v>4</v>
      </c>
      <c r="C26" s="12">
        <v>1709436.3911627899</v>
      </c>
      <c r="D26" s="12">
        <v>1779241.247894736</v>
      </c>
      <c r="E26" s="12">
        <v>1850107.841142857</v>
      </c>
      <c r="F26" s="12">
        <v>1918085.2090624999</v>
      </c>
    </row>
    <row r="27" spans="1:6" x14ac:dyDescent="0.25">
      <c r="A27" s="95"/>
      <c r="B27" s="4" t="s">
        <v>5</v>
      </c>
      <c r="C27" s="12">
        <v>43862.470633859113</v>
      </c>
      <c r="D27" s="12">
        <v>44838.916186401038</v>
      </c>
      <c r="E27" s="12">
        <v>51603.842936618392</v>
      </c>
      <c r="F27" s="12">
        <v>63261.983672447997</v>
      </c>
    </row>
    <row r="28" spans="1:6" x14ac:dyDescent="0.25">
      <c r="A28" s="95"/>
      <c r="B28" s="4" t="s">
        <v>9</v>
      </c>
      <c r="C28" s="12">
        <v>1610000</v>
      </c>
      <c r="D28" s="12">
        <v>1684629</v>
      </c>
      <c r="E28" s="12">
        <v>1735168</v>
      </c>
      <c r="F28" s="12">
        <v>1787223</v>
      </c>
    </row>
    <row r="29" spans="1:6" x14ac:dyDescent="0.25">
      <c r="A29" s="95"/>
      <c r="B29" s="4" t="s">
        <v>10</v>
      </c>
      <c r="C29" s="12">
        <v>1784270</v>
      </c>
      <c r="D29" s="12">
        <v>1865027</v>
      </c>
      <c r="E29" s="12">
        <v>1962364</v>
      </c>
      <c r="F29" s="12">
        <v>2068248</v>
      </c>
    </row>
    <row r="30" spans="1:6" ht="15" customHeight="1" x14ac:dyDescent="0.25">
      <c r="A30" s="96" t="s">
        <v>8</v>
      </c>
      <c r="B30" s="5" t="s">
        <v>3</v>
      </c>
      <c r="C30" s="14">
        <v>-88659.39499999999</v>
      </c>
      <c r="D30" s="14">
        <v>-52583</v>
      </c>
      <c r="E30" s="14">
        <v>-31966</v>
      </c>
      <c r="F30" s="14">
        <v>-1508.45</v>
      </c>
    </row>
    <row r="31" spans="1:6" x14ac:dyDescent="0.25">
      <c r="A31" s="96"/>
      <c r="B31" s="5" t="s">
        <v>4</v>
      </c>
      <c r="C31" s="14">
        <v>-88553.837272727251</v>
      </c>
      <c r="D31" s="14">
        <v>-66971.432749999993</v>
      </c>
      <c r="E31" s="14">
        <v>-35050.879189189189</v>
      </c>
      <c r="F31" s="14">
        <v>-468.19852941176379</v>
      </c>
    </row>
    <row r="32" spans="1:6" x14ac:dyDescent="0.25">
      <c r="A32" s="96"/>
      <c r="B32" s="5" t="s">
        <v>5</v>
      </c>
      <c r="C32" s="14">
        <v>43637.268657019653</v>
      </c>
      <c r="D32" s="14">
        <v>50082.111954193577</v>
      </c>
      <c r="E32" s="14">
        <v>48999.074468265157</v>
      </c>
      <c r="F32" s="14">
        <v>50371.938296227207</v>
      </c>
    </row>
    <row r="33" spans="1:14" ht="15" customHeight="1" x14ac:dyDescent="0.25">
      <c r="A33" s="96"/>
      <c r="B33" s="5" t="s">
        <v>9</v>
      </c>
      <c r="C33" s="14">
        <v>-191581</v>
      </c>
      <c r="D33" s="14">
        <v>-191900</v>
      </c>
      <c r="E33" s="14">
        <v>-148814.73000000001</v>
      </c>
      <c r="F33" s="14">
        <v>-78000</v>
      </c>
    </row>
    <row r="34" spans="1:14" x14ac:dyDescent="0.25">
      <c r="A34" s="96"/>
      <c r="B34" s="5" t="s">
        <v>10</v>
      </c>
      <c r="C34" s="14">
        <v>20000</v>
      </c>
      <c r="D34" s="14">
        <v>49655.31</v>
      </c>
      <c r="E34" s="14">
        <v>94844</v>
      </c>
      <c r="F34" s="14">
        <v>126471</v>
      </c>
    </row>
    <row r="35" spans="1:14" x14ac:dyDescent="0.25">
      <c r="A35" s="95" t="s">
        <v>33</v>
      </c>
      <c r="B35" s="4" t="s">
        <v>3</v>
      </c>
      <c r="C35" s="12">
        <v>84</v>
      </c>
      <c r="D35" s="12">
        <v>86.2</v>
      </c>
      <c r="E35" s="12">
        <v>87.550000000000011</v>
      </c>
      <c r="F35" s="12">
        <v>88.23</v>
      </c>
    </row>
    <row r="36" spans="1:14" x14ac:dyDescent="0.25">
      <c r="A36" s="95"/>
      <c r="B36" s="4" t="s">
        <v>4</v>
      </c>
      <c r="C36" s="12">
        <v>84.075111111111127</v>
      </c>
      <c r="D36" s="12">
        <v>86.538048780487813</v>
      </c>
      <c r="E36" s="12">
        <v>88.06447368421054</v>
      </c>
      <c r="F36" s="12">
        <v>89.178857142857169</v>
      </c>
    </row>
    <row r="37" spans="1:14" x14ac:dyDescent="0.25">
      <c r="A37" s="95"/>
      <c r="B37" s="4" t="s">
        <v>5</v>
      </c>
      <c r="C37" s="12">
        <v>2.2190002071184942</v>
      </c>
      <c r="D37" s="12">
        <v>2.8741226657122629</v>
      </c>
      <c r="E37" s="12">
        <v>3.4894502760490078</v>
      </c>
      <c r="F37" s="12">
        <v>4.3385988327953031</v>
      </c>
    </row>
    <row r="38" spans="1:14" x14ac:dyDescent="0.25">
      <c r="A38" s="95"/>
      <c r="B38" s="4" t="s">
        <v>9</v>
      </c>
      <c r="C38" s="12">
        <v>80.2</v>
      </c>
      <c r="D38" s="12">
        <v>81.099999999999994</v>
      </c>
      <c r="E38" s="12">
        <v>82</v>
      </c>
      <c r="F38" s="12">
        <v>81</v>
      </c>
    </row>
    <row r="39" spans="1:14" x14ac:dyDescent="0.25">
      <c r="A39" s="95"/>
      <c r="B39" s="4" t="s">
        <v>10</v>
      </c>
      <c r="C39" s="12">
        <v>90</v>
      </c>
      <c r="D39" s="12">
        <v>93.89</v>
      </c>
      <c r="E39" s="12">
        <v>96.25</v>
      </c>
      <c r="F39" s="12">
        <v>99.5</v>
      </c>
    </row>
    <row r="40" spans="1:14" ht="15" customHeight="1" x14ac:dyDescent="0.25">
      <c r="A40" s="96" t="s">
        <v>32</v>
      </c>
      <c r="B40" s="5" t="s">
        <v>3</v>
      </c>
      <c r="C40" s="14">
        <v>-550000</v>
      </c>
      <c r="D40" s="14">
        <v>-508462.11</v>
      </c>
      <c r="E40" s="14">
        <v>-477466.1</v>
      </c>
      <c r="F40" s="14">
        <v>-423507.57</v>
      </c>
    </row>
    <row r="41" spans="1:14" x14ac:dyDescent="0.25">
      <c r="A41" s="96"/>
      <c r="B41" s="5" t="s">
        <v>4</v>
      </c>
      <c r="C41" s="14">
        <v>-558441.29114285705</v>
      </c>
      <c r="D41" s="14">
        <v>-521528.4077419354</v>
      </c>
      <c r="E41" s="14">
        <v>-480117.67250000022</v>
      </c>
      <c r="F41" s="14">
        <v>-457554.71615384618</v>
      </c>
    </row>
    <row r="42" spans="1:14" x14ac:dyDescent="0.25">
      <c r="A42" s="96"/>
      <c r="B42" s="5" t="s">
        <v>5</v>
      </c>
      <c r="C42" s="14">
        <v>170992.57873647549</v>
      </c>
      <c r="D42" s="14">
        <v>184128.5644770606</v>
      </c>
      <c r="E42" s="14">
        <v>168542.25885212549</v>
      </c>
      <c r="F42" s="14">
        <v>185106.0782814472</v>
      </c>
    </row>
    <row r="43" spans="1:14" x14ac:dyDescent="0.25">
      <c r="A43" s="96"/>
      <c r="B43" s="5" t="s">
        <v>9</v>
      </c>
      <c r="C43" s="14">
        <v>-953800</v>
      </c>
      <c r="D43" s="14">
        <v>-989700</v>
      </c>
      <c r="E43" s="14">
        <v>-850000</v>
      </c>
      <c r="F43" s="14">
        <v>-805000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44562</v>
      </c>
      <c r="D48" s="9">
        <v>44593</v>
      </c>
      <c r="E48" s="9">
        <v>44621</v>
      </c>
      <c r="F48" s="9">
        <v>44652</v>
      </c>
      <c r="G48" s="9">
        <v>44682</v>
      </c>
      <c r="H48" s="9">
        <v>44713</v>
      </c>
      <c r="I48" s="9">
        <v>44743</v>
      </c>
      <c r="J48" s="9">
        <v>44774</v>
      </c>
      <c r="K48" s="9">
        <v>44805</v>
      </c>
      <c r="L48" s="9">
        <v>44835</v>
      </c>
      <c r="M48" s="9">
        <v>44866</v>
      </c>
      <c r="N48" s="9">
        <v>44896</v>
      </c>
    </row>
    <row r="49" spans="1:14" ht="15" customHeight="1" x14ac:dyDescent="0.25">
      <c r="A49" s="94" t="s">
        <v>11</v>
      </c>
      <c r="B49" s="4" t="s">
        <v>3</v>
      </c>
      <c r="C49" s="16">
        <v>202291.5</v>
      </c>
      <c r="D49" s="16">
        <v>143792.5</v>
      </c>
      <c r="E49" s="16">
        <v>149163.1</v>
      </c>
      <c r="F49" s="16">
        <v>175433</v>
      </c>
      <c r="G49" s="16">
        <v>150000</v>
      </c>
      <c r="H49" s="16">
        <v>148247.5</v>
      </c>
      <c r="I49" s="16">
        <v>175169.565</v>
      </c>
      <c r="J49" s="16">
        <v>153166</v>
      </c>
      <c r="K49" s="16">
        <v>154456.60999999999</v>
      </c>
      <c r="L49" s="16">
        <v>181926.83499999999</v>
      </c>
      <c r="M49" s="16">
        <v>165420.75</v>
      </c>
      <c r="N49" s="16">
        <v>189667.5</v>
      </c>
    </row>
    <row r="50" spans="1:14" x14ac:dyDescent="0.25">
      <c r="A50" s="95"/>
      <c r="B50" s="4" t="s">
        <v>4</v>
      </c>
      <c r="C50" s="16">
        <v>202258.58350000001</v>
      </c>
      <c r="D50" s="16">
        <v>143049.7759459459</v>
      </c>
      <c r="E50" s="16">
        <v>148880.22756756749</v>
      </c>
      <c r="F50" s="16">
        <v>175166.48135135139</v>
      </c>
      <c r="G50" s="16">
        <v>151043.83486486491</v>
      </c>
      <c r="H50" s="16">
        <v>147882.38105263159</v>
      </c>
      <c r="I50" s="16">
        <v>173619.3052631579</v>
      </c>
      <c r="J50" s="16">
        <v>153614.1681081081</v>
      </c>
      <c r="K50" s="16">
        <v>154768.54055555561</v>
      </c>
      <c r="L50" s="16">
        <v>181067.34972222219</v>
      </c>
      <c r="M50" s="16">
        <v>164271.61638888891</v>
      </c>
      <c r="N50" s="16">
        <v>187998.95</v>
      </c>
    </row>
    <row r="51" spans="1:14" x14ac:dyDescent="0.25">
      <c r="A51" s="95"/>
      <c r="B51" s="4" t="s">
        <v>5</v>
      </c>
      <c r="C51" s="16">
        <v>7298.9725048566988</v>
      </c>
      <c r="D51" s="16">
        <v>5203.4062551651159</v>
      </c>
      <c r="E51" s="16">
        <v>5913.5880735911051</v>
      </c>
      <c r="F51" s="16">
        <v>8647.7053205075263</v>
      </c>
      <c r="G51" s="16">
        <v>9256.7423243816102</v>
      </c>
      <c r="H51" s="16">
        <v>7610.3462042263654</v>
      </c>
      <c r="I51" s="16">
        <v>8656.0148079801438</v>
      </c>
      <c r="J51" s="16">
        <v>7360.0172681778922</v>
      </c>
      <c r="K51" s="16">
        <v>7346.4159825594807</v>
      </c>
      <c r="L51" s="16">
        <v>10405.34863585797</v>
      </c>
      <c r="M51" s="16">
        <v>10095.121226571961</v>
      </c>
      <c r="N51" s="16">
        <v>19171.025569671368</v>
      </c>
    </row>
    <row r="52" spans="1:14" ht="15" customHeight="1" x14ac:dyDescent="0.25">
      <c r="A52" s="95"/>
      <c r="B52" s="4" t="s">
        <v>9</v>
      </c>
      <c r="C52" s="16">
        <v>186996.07</v>
      </c>
      <c r="D52" s="16">
        <v>129530</v>
      </c>
      <c r="E52" s="16">
        <v>138292.57</v>
      </c>
      <c r="F52" s="16">
        <v>157141.1</v>
      </c>
      <c r="G52" s="16">
        <v>132068.26</v>
      </c>
      <c r="H52" s="16">
        <v>129377.45</v>
      </c>
      <c r="I52" s="16">
        <v>152128</v>
      </c>
      <c r="J52" s="16">
        <v>132647</v>
      </c>
      <c r="K52" s="16">
        <v>134630</v>
      </c>
      <c r="L52" s="16">
        <v>155214</v>
      </c>
      <c r="M52" s="16">
        <v>133465.92000000001</v>
      </c>
      <c r="N52" s="16">
        <v>120000</v>
      </c>
    </row>
    <row r="53" spans="1:14" x14ac:dyDescent="0.25">
      <c r="A53" s="95"/>
      <c r="B53" s="4" t="s">
        <v>10</v>
      </c>
      <c r="C53" s="16">
        <v>215346</v>
      </c>
      <c r="D53" s="16">
        <v>152325.44</v>
      </c>
      <c r="E53" s="16">
        <v>160888.43</v>
      </c>
      <c r="F53" s="16">
        <v>195220.04</v>
      </c>
      <c r="G53" s="16">
        <v>181437</v>
      </c>
      <c r="H53" s="16">
        <v>161781.48000000001</v>
      </c>
      <c r="I53" s="16">
        <v>187018.8</v>
      </c>
      <c r="J53" s="16">
        <v>173483.4</v>
      </c>
      <c r="K53" s="16">
        <v>172169</v>
      </c>
      <c r="L53" s="16">
        <v>195653.13</v>
      </c>
      <c r="M53" s="16">
        <v>187652.3</v>
      </c>
      <c r="N53" s="16">
        <v>219200.84</v>
      </c>
    </row>
    <row r="54" spans="1:14" ht="15" customHeight="1" x14ac:dyDescent="0.25">
      <c r="A54" s="86" t="s">
        <v>6</v>
      </c>
      <c r="B54" s="5" t="s">
        <v>3</v>
      </c>
      <c r="C54" s="17">
        <v>172162.49</v>
      </c>
      <c r="D54" s="17">
        <v>104963.88</v>
      </c>
      <c r="E54" s="17">
        <v>125446</v>
      </c>
      <c r="F54" s="17">
        <v>150160</v>
      </c>
      <c r="G54" s="17">
        <v>118033</v>
      </c>
      <c r="H54" s="17">
        <v>118914.4</v>
      </c>
      <c r="I54" s="17">
        <v>142511.94500000001</v>
      </c>
      <c r="J54" s="17">
        <v>124137.05</v>
      </c>
      <c r="K54" s="17">
        <v>130240</v>
      </c>
      <c r="L54" s="17">
        <v>152846.51</v>
      </c>
      <c r="M54" s="17">
        <v>130654.35</v>
      </c>
      <c r="N54" s="17">
        <v>157546.15</v>
      </c>
    </row>
    <row r="55" spans="1:14" x14ac:dyDescent="0.25">
      <c r="A55" s="86"/>
      <c r="B55" s="5" t="s">
        <v>4</v>
      </c>
      <c r="C55" s="17">
        <v>172352.8402564103</v>
      </c>
      <c r="D55" s="17">
        <v>107362.6981578947</v>
      </c>
      <c r="E55" s="17">
        <v>124463.7054054054</v>
      </c>
      <c r="F55" s="17">
        <v>149627.96918918929</v>
      </c>
      <c r="G55" s="17">
        <v>119496.37945945939</v>
      </c>
      <c r="H55" s="17">
        <v>120526.0786486486</v>
      </c>
      <c r="I55" s="17">
        <v>142453.68815789471</v>
      </c>
      <c r="J55" s="17">
        <v>124143.9902631578</v>
      </c>
      <c r="K55" s="17">
        <v>130681.812972973</v>
      </c>
      <c r="L55" s="17">
        <v>150905.19513513509</v>
      </c>
      <c r="M55" s="17">
        <v>132384.39810810809</v>
      </c>
      <c r="N55" s="17">
        <v>157727.40562500001</v>
      </c>
    </row>
    <row r="56" spans="1:14" x14ac:dyDescent="0.25">
      <c r="A56" s="86"/>
      <c r="B56" s="5" t="s">
        <v>5</v>
      </c>
      <c r="C56" s="17">
        <v>6698.5151687419302</v>
      </c>
      <c r="D56" s="17">
        <v>7477.1632815833764</v>
      </c>
      <c r="E56" s="17">
        <v>5423.6014189981588</v>
      </c>
      <c r="F56" s="17">
        <v>8348.1356454291817</v>
      </c>
      <c r="G56" s="17">
        <v>9096.4652192797585</v>
      </c>
      <c r="H56" s="17">
        <v>7248.7878245236279</v>
      </c>
      <c r="I56" s="17">
        <v>7621.6309780933134</v>
      </c>
      <c r="J56" s="17">
        <v>6271.5420796795906</v>
      </c>
      <c r="K56" s="17">
        <v>6131.4984722618356</v>
      </c>
      <c r="L56" s="17">
        <v>10132.79889309618</v>
      </c>
      <c r="M56" s="17">
        <v>8191.6827787158754</v>
      </c>
      <c r="N56" s="17">
        <v>16231.6408359054</v>
      </c>
    </row>
    <row r="57" spans="1:14" ht="15" customHeight="1" x14ac:dyDescent="0.25">
      <c r="A57" s="86"/>
      <c r="B57" s="5" t="s">
        <v>9</v>
      </c>
      <c r="C57" s="17">
        <v>155048.20000000001</v>
      </c>
      <c r="D57" s="17">
        <v>96561.97</v>
      </c>
      <c r="E57" s="17">
        <v>110943.9</v>
      </c>
      <c r="F57" s="17">
        <v>121399</v>
      </c>
      <c r="G57" s="17">
        <v>101872</v>
      </c>
      <c r="H57" s="17">
        <v>108654.5</v>
      </c>
      <c r="I57" s="17">
        <v>119858</v>
      </c>
      <c r="J57" s="17">
        <v>110689.4</v>
      </c>
      <c r="K57" s="17">
        <v>120662.02</v>
      </c>
      <c r="L57" s="17">
        <v>126000</v>
      </c>
      <c r="M57" s="17">
        <v>110776.71</v>
      </c>
      <c r="N57" s="17">
        <v>116620.67</v>
      </c>
    </row>
    <row r="58" spans="1:14" x14ac:dyDescent="0.25">
      <c r="A58" s="86"/>
      <c r="B58" s="5" t="s">
        <v>10</v>
      </c>
      <c r="C58" s="17">
        <v>186448</v>
      </c>
      <c r="D58" s="17">
        <v>123528.57</v>
      </c>
      <c r="E58" s="17">
        <v>133537.4</v>
      </c>
      <c r="F58" s="17">
        <v>165608.74</v>
      </c>
      <c r="G58" s="17">
        <v>138720.01</v>
      </c>
      <c r="H58" s="17">
        <v>145872</v>
      </c>
      <c r="I58" s="17">
        <v>155225.60000000001</v>
      </c>
      <c r="J58" s="17">
        <v>140176.85</v>
      </c>
      <c r="K58" s="17">
        <v>141633.06</v>
      </c>
      <c r="L58" s="17">
        <v>170449.24</v>
      </c>
      <c r="M58" s="17">
        <v>151088.5</v>
      </c>
      <c r="N58" s="17">
        <v>217290</v>
      </c>
    </row>
    <row r="59" spans="1:14" ht="15" customHeight="1" x14ac:dyDescent="0.25">
      <c r="A59" s="95" t="s">
        <v>7</v>
      </c>
      <c r="B59" s="4" t="s">
        <v>3</v>
      </c>
      <c r="C59" s="16">
        <v>128890</v>
      </c>
      <c r="D59" s="16">
        <v>128021.79</v>
      </c>
      <c r="E59" s="16">
        <v>133176.27499999999</v>
      </c>
      <c r="F59" s="16">
        <v>134422</v>
      </c>
      <c r="G59" s="16">
        <v>132568.06</v>
      </c>
      <c r="H59" s="16">
        <v>151149.35999999999</v>
      </c>
      <c r="I59" s="16">
        <v>147337.25</v>
      </c>
      <c r="J59" s="16">
        <v>139211.44</v>
      </c>
      <c r="K59" s="16">
        <v>146000</v>
      </c>
      <c r="L59" s="16">
        <v>133711</v>
      </c>
      <c r="M59" s="16">
        <v>143544.41</v>
      </c>
      <c r="N59" s="16">
        <v>188804.99</v>
      </c>
    </row>
    <row r="60" spans="1:14" x14ac:dyDescent="0.25">
      <c r="A60" s="95"/>
      <c r="B60" s="4" t="s">
        <v>4</v>
      </c>
      <c r="C60" s="16">
        <v>129292.58675</v>
      </c>
      <c r="D60" s="16">
        <v>127609.21394736839</v>
      </c>
      <c r="E60" s="16">
        <v>133362.47631578939</v>
      </c>
      <c r="F60" s="16">
        <v>135267.85675675669</v>
      </c>
      <c r="G60" s="16">
        <v>132432.1135135135</v>
      </c>
      <c r="H60" s="16">
        <v>152359.2218421053</v>
      </c>
      <c r="I60" s="16">
        <v>148308.43789473679</v>
      </c>
      <c r="J60" s="16">
        <v>138382.21684210529</v>
      </c>
      <c r="K60" s="16">
        <v>143923.46540540541</v>
      </c>
      <c r="L60" s="16">
        <v>134103.04361111109</v>
      </c>
      <c r="M60" s="16">
        <v>143239.85135135139</v>
      </c>
      <c r="N60" s="16">
        <v>187333.41969696959</v>
      </c>
    </row>
    <row r="61" spans="1:14" x14ac:dyDescent="0.25">
      <c r="A61" s="95"/>
      <c r="B61" s="4" t="s">
        <v>5</v>
      </c>
      <c r="C61" s="16">
        <v>5265.3273923150791</v>
      </c>
      <c r="D61" s="16">
        <v>4627.3968545641237</v>
      </c>
      <c r="E61" s="16">
        <v>7521.074941697806</v>
      </c>
      <c r="F61" s="16">
        <v>8963.4496960207616</v>
      </c>
      <c r="G61" s="16">
        <v>7965.1690838701043</v>
      </c>
      <c r="H61" s="16">
        <v>21800.095083878528</v>
      </c>
      <c r="I61" s="16">
        <v>9247.7026217618713</v>
      </c>
      <c r="J61" s="16">
        <v>6244.8424851488026</v>
      </c>
      <c r="K61" s="16">
        <v>11157.87077716782</v>
      </c>
      <c r="L61" s="16">
        <v>4488.6184062627644</v>
      </c>
      <c r="M61" s="16">
        <v>5878.4574094051031</v>
      </c>
      <c r="N61" s="16">
        <v>19207.508218830812</v>
      </c>
    </row>
    <row r="62" spans="1:14" ht="15" customHeight="1" x14ac:dyDescent="0.25">
      <c r="A62" s="95"/>
      <c r="B62" s="4" t="s">
        <v>9</v>
      </c>
      <c r="C62" s="16">
        <v>119991</v>
      </c>
      <c r="D62" s="16">
        <v>117434.04</v>
      </c>
      <c r="E62" s="16">
        <v>114695.09</v>
      </c>
      <c r="F62" s="16">
        <v>114845.68</v>
      </c>
      <c r="G62" s="16">
        <v>110344</v>
      </c>
      <c r="H62" s="16">
        <v>118462</v>
      </c>
      <c r="I62" s="16">
        <v>132438</v>
      </c>
      <c r="J62" s="16">
        <v>125409.77</v>
      </c>
      <c r="K62" s="16">
        <v>111673</v>
      </c>
      <c r="L62" s="16">
        <v>122655</v>
      </c>
      <c r="M62" s="16">
        <v>132707.57</v>
      </c>
      <c r="N62" s="16">
        <v>134138</v>
      </c>
    </row>
    <row r="63" spans="1:14" x14ac:dyDescent="0.25">
      <c r="A63" s="95"/>
      <c r="B63" s="4" t="s">
        <v>10</v>
      </c>
      <c r="C63" s="16">
        <v>144310.74</v>
      </c>
      <c r="D63" s="16">
        <v>136963</v>
      </c>
      <c r="E63" s="16">
        <v>155514</v>
      </c>
      <c r="F63" s="16">
        <v>148607</v>
      </c>
      <c r="G63" s="16">
        <v>155155.04</v>
      </c>
      <c r="H63" s="16">
        <v>205131.74</v>
      </c>
      <c r="I63" s="16">
        <v>169767.61</v>
      </c>
      <c r="J63" s="16">
        <v>150000</v>
      </c>
      <c r="K63" s="16">
        <v>161972.70000000001</v>
      </c>
      <c r="L63" s="16">
        <v>142543.78</v>
      </c>
      <c r="M63" s="16">
        <v>155000</v>
      </c>
      <c r="N63" s="16">
        <v>235090</v>
      </c>
    </row>
    <row r="64" spans="1:14" x14ac:dyDescent="0.25">
      <c r="A64" s="86" t="s">
        <v>8</v>
      </c>
      <c r="B64" s="5" t="s">
        <v>3</v>
      </c>
      <c r="C64" s="17">
        <v>44001.05</v>
      </c>
      <c r="D64" s="17">
        <v>-22433</v>
      </c>
      <c r="E64" s="17">
        <v>-9587.119999999999</v>
      </c>
      <c r="F64" s="17">
        <v>10004.084999999999</v>
      </c>
      <c r="G64" s="17">
        <v>-13367.86</v>
      </c>
      <c r="H64" s="17">
        <v>-28552.97</v>
      </c>
      <c r="I64" s="17">
        <v>-4342.9699999999993</v>
      </c>
      <c r="J64" s="17">
        <v>-14187.06</v>
      </c>
      <c r="K64" s="17">
        <v>-16093.96</v>
      </c>
      <c r="L64" s="17">
        <v>22100</v>
      </c>
      <c r="M64" s="17">
        <v>-10000</v>
      </c>
      <c r="N64" s="17">
        <v>-29557.334999999999</v>
      </c>
    </row>
    <row r="65" spans="1:14" x14ac:dyDescent="0.25">
      <c r="A65" s="86"/>
      <c r="B65" s="5" t="s">
        <v>4</v>
      </c>
      <c r="C65" s="17">
        <v>42404.663500000002</v>
      </c>
      <c r="D65" s="17">
        <v>-20920.858421052639</v>
      </c>
      <c r="E65" s="17">
        <v>-8990.426842105262</v>
      </c>
      <c r="F65" s="17">
        <v>13388.218684210529</v>
      </c>
      <c r="G65" s="17">
        <v>-14410.46078947368</v>
      </c>
      <c r="H65" s="17">
        <v>-32672.84026315789</v>
      </c>
      <c r="I65" s="17">
        <v>-6084.8328947368418</v>
      </c>
      <c r="J65" s="17">
        <v>-14300.631315789469</v>
      </c>
      <c r="K65" s="17">
        <v>-14669.14675675676</v>
      </c>
      <c r="L65" s="17">
        <v>19586.208378378378</v>
      </c>
      <c r="M65" s="17">
        <v>-10813.56054054054</v>
      </c>
      <c r="N65" s="17">
        <v>-30756.20968750001</v>
      </c>
    </row>
    <row r="66" spans="1:14" x14ac:dyDescent="0.25">
      <c r="A66" s="86"/>
      <c r="B66" s="5" t="s">
        <v>5</v>
      </c>
      <c r="C66" s="17">
        <v>8379.3946983365404</v>
      </c>
      <c r="D66" s="17">
        <v>9558.3225789851822</v>
      </c>
      <c r="E66" s="17">
        <v>10926.398789291359</v>
      </c>
      <c r="F66" s="17">
        <v>13074.11065456651</v>
      </c>
      <c r="G66" s="17">
        <v>12814.38440240885</v>
      </c>
      <c r="H66" s="17">
        <v>21369.212514736992</v>
      </c>
      <c r="I66" s="17">
        <v>8789.2423675782175</v>
      </c>
      <c r="J66" s="17">
        <v>8755.8075887576979</v>
      </c>
      <c r="K66" s="17">
        <v>12788.09530247632</v>
      </c>
      <c r="L66" s="17">
        <v>12246.45069987888</v>
      </c>
      <c r="M66" s="17">
        <v>9838.7964214125132</v>
      </c>
      <c r="N66" s="17">
        <v>15284.85941177054</v>
      </c>
    </row>
    <row r="67" spans="1:14" x14ac:dyDescent="0.25">
      <c r="A67" s="86"/>
      <c r="B67" s="5" t="s">
        <v>9</v>
      </c>
      <c r="C67" s="17">
        <v>18561.04</v>
      </c>
      <c r="D67" s="17">
        <v>-36439</v>
      </c>
      <c r="E67" s="17">
        <v>-37178</v>
      </c>
      <c r="F67" s="17">
        <v>-20864</v>
      </c>
      <c r="G67" s="17">
        <v>-43882.44</v>
      </c>
      <c r="H67" s="17">
        <v>-84414.5</v>
      </c>
      <c r="I67" s="17">
        <v>-30743</v>
      </c>
      <c r="J67" s="17">
        <v>-34000</v>
      </c>
      <c r="K67" s="17">
        <v>-35526.5</v>
      </c>
      <c r="L67" s="17">
        <v>-8138</v>
      </c>
      <c r="M67" s="17">
        <v>-27403.1</v>
      </c>
      <c r="N67" s="17">
        <v>-62600.99</v>
      </c>
    </row>
    <row r="68" spans="1:14" x14ac:dyDescent="0.25">
      <c r="A68" s="86"/>
      <c r="B68" s="33" t="s">
        <v>10</v>
      </c>
      <c r="C68" s="14">
        <v>59610</v>
      </c>
      <c r="D68" s="14">
        <v>3050</v>
      </c>
      <c r="E68" s="14">
        <v>23597.48</v>
      </c>
      <c r="F68" s="14">
        <v>48314.239999999998</v>
      </c>
      <c r="G68" s="14">
        <v>10331.41</v>
      </c>
      <c r="H68" s="14">
        <v>-1821</v>
      </c>
      <c r="I68" s="14">
        <v>19335.27</v>
      </c>
      <c r="J68" s="14">
        <v>3307</v>
      </c>
      <c r="K68" s="14">
        <v>13744</v>
      </c>
      <c r="L68" s="14">
        <v>55111</v>
      </c>
      <c r="M68" s="14">
        <v>14457.2</v>
      </c>
      <c r="N68" s="17">
        <v>-6571.33</v>
      </c>
    </row>
    <row r="69" spans="1:14" ht="15" customHeight="1" x14ac:dyDescent="0.25">
      <c r="A69" s="95" t="s">
        <v>32</v>
      </c>
      <c r="B69" s="4" t="s">
        <v>3</v>
      </c>
      <c r="C69" s="16">
        <v>6402.34</v>
      </c>
      <c r="D69" s="16">
        <v>-54000</v>
      </c>
      <c r="E69" s="16">
        <v>-46838.92</v>
      </c>
      <c r="F69" s="16">
        <v>-21066</v>
      </c>
      <c r="G69" s="16">
        <v>-46058</v>
      </c>
      <c r="H69" s="16">
        <v>-63104.794999999998</v>
      </c>
      <c r="I69" s="16">
        <v>-45002.400000000001</v>
      </c>
      <c r="J69" s="16">
        <v>-55616.66</v>
      </c>
      <c r="K69" s="16">
        <v>-47386.68</v>
      </c>
      <c r="L69" s="16">
        <v>-22139</v>
      </c>
      <c r="M69" s="16">
        <v>-42000</v>
      </c>
      <c r="N69" s="16">
        <v>-61640.794999999998</v>
      </c>
    </row>
    <row r="70" spans="1:14" x14ac:dyDescent="0.25">
      <c r="A70" s="95"/>
      <c r="B70" s="4" t="s">
        <v>4</v>
      </c>
      <c r="C70" s="16">
        <v>9466.1538709677425</v>
      </c>
      <c r="D70" s="16">
        <v>-52109.986206896552</v>
      </c>
      <c r="E70" s="16">
        <v>-45788.812999999987</v>
      </c>
      <c r="F70" s="16">
        <v>-21469.160000000011</v>
      </c>
      <c r="G70" s="16">
        <v>-50573.972413793097</v>
      </c>
      <c r="H70" s="16">
        <v>-62040.114666666683</v>
      </c>
      <c r="I70" s="16">
        <v>-41915.097586206903</v>
      </c>
      <c r="J70" s="16">
        <v>-51256.431333333327</v>
      </c>
      <c r="K70" s="16">
        <v>-47088.250344827567</v>
      </c>
      <c r="L70" s="16">
        <v>-19096.536551724141</v>
      </c>
      <c r="M70" s="16">
        <v>-44571.75827586207</v>
      </c>
      <c r="N70" s="16">
        <v>-62198.524230769217</v>
      </c>
    </row>
    <row r="71" spans="1:14" x14ac:dyDescent="0.25">
      <c r="A71" s="95"/>
      <c r="B71" s="4" t="s">
        <v>5</v>
      </c>
      <c r="C71" s="16">
        <v>12631.70311273152</v>
      </c>
      <c r="D71" s="16">
        <v>16759.638125121019</v>
      </c>
      <c r="E71" s="16">
        <v>19742.188453147941</v>
      </c>
      <c r="F71" s="16">
        <v>19463.577987181681</v>
      </c>
      <c r="G71" s="16">
        <v>25589.590670451151</v>
      </c>
      <c r="H71" s="16">
        <v>30690.69249618721</v>
      </c>
      <c r="I71" s="16">
        <v>18312.88332518738</v>
      </c>
      <c r="J71" s="16">
        <v>24545.671582053441</v>
      </c>
      <c r="K71" s="16">
        <v>23539.756971297891</v>
      </c>
      <c r="L71" s="16">
        <v>17586.493358901938</v>
      </c>
      <c r="M71" s="16">
        <v>20279.573749801631</v>
      </c>
      <c r="N71" s="16">
        <v>22876.4609158001</v>
      </c>
    </row>
    <row r="72" spans="1:14" x14ac:dyDescent="0.25">
      <c r="A72" s="95"/>
      <c r="B72" s="4" t="s">
        <v>9</v>
      </c>
      <c r="C72" s="16">
        <v>-14795.16</v>
      </c>
      <c r="D72" s="16">
        <v>-81132</v>
      </c>
      <c r="E72" s="16">
        <v>-84108</v>
      </c>
      <c r="F72" s="16">
        <v>-77355.31</v>
      </c>
      <c r="G72" s="16">
        <v>-136954.06</v>
      </c>
      <c r="H72" s="16">
        <v>-134541.96</v>
      </c>
      <c r="I72" s="16">
        <v>-68742</v>
      </c>
      <c r="J72" s="16">
        <v>-104606.94</v>
      </c>
      <c r="K72" s="16">
        <v>-98706</v>
      </c>
      <c r="L72" s="16">
        <v>-55741</v>
      </c>
      <c r="M72" s="16">
        <v>-78155</v>
      </c>
      <c r="N72" s="16">
        <v>-107153.55</v>
      </c>
    </row>
    <row r="73" spans="1:14" ht="15.75" thickBot="1" x14ac:dyDescent="0.3">
      <c r="A73" s="99"/>
      <c r="B73" s="7" t="s">
        <v>10</v>
      </c>
      <c r="C73" s="32">
        <v>44912.63</v>
      </c>
      <c r="D73" s="32">
        <v>-13206.8</v>
      </c>
      <c r="E73" s="32">
        <v>551.87</v>
      </c>
      <c r="F73" s="32">
        <v>9936</v>
      </c>
      <c r="G73" s="32">
        <v>-10786.6</v>
      </c>
      <c r="H73" s="32">
        <v>-8197.5400000000009</v>
      </c>
      <c r="I73" s="32">
        <v>4000</v>
      </c>
      <c r="J73" s="32">
        <v>10262.780000000001</v>
      </c>
      <c r="K73" s="32">
        <v>-943.74</v>
      </c>
      <c r="L73" s="32">
        <v>20625</v>
      </c>
      <c r="M73" s="32">
        <v>14457.2</v>
      </c>
      <c r="N73" s="32">
        <v>-9266.74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42401</v>
      </c>
      <c r="C10" s="3"/>
    </row>
    <row r="11" spans="1:6" ht="15.75" x14ac:dyDescent="0.25">
      <c r="A11" s="1" t="s">
        <v>0</v>
      </c>
      <c r="B11" s="2">
        <v>42401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1294066.05</v>
      </c>
      <c r="D15" s="11">
        <v>1390001.11</v>
      </c>
      <c r="E15" s="11">
        <v>1492515.37</v>
      </c>
      <c r="F15" s="11">
        <v>1599378.33</v>
      </c>
    </row>
    <row r="16" spans="1:6" x14ac:dyDescent="0.25">
      <c r="A16" s="95"/>
      <c r="B16" s="12" t="s">
        <v>4</v>
      </c>
      <c r="C16" s="13">
        <v>1300660.81</v>
      </c>
      <c r="D16" s="13">
        <v>1383618.53</v>
      </c>
      <c r="E16" s="13">
        <v>1472719.51</v>
      </c>
      <c r="F16" s="13">
        <v>1568222.61</v>
      </c>
    </row>
    <row r="17" spans="1:6" x14ac:dyDescent="0.25">
      <c r="A17" s="95"/>
      <c r="B17" s="12" t="s">
        <v>5</v>
      </c>
      <c r="C17" s="13">
        <v>40139.18</v>
      </c>
      <c r="D17" s="13">
        <v>73658.45</v>
      </c>
      <c r="E17" s="13">
        <v>102003.99</v>
      </c>
      <c r="F17" s="13">
        <v>88203.81</v>
      </c>
    </row>
    <row r="18" spans="1:6" x14ac:dyDescent="0.25">
      <c r="A18" s="95"/>
      <c r="B18" s="12" t="s">
        <v>9</v>
      </c>
      <c r="C18" s="13">
        <v>1210150</v>
      </c>
      <c r="D18" s="13">
        <v>1194781.52</v>
      </c>
      <c r="E18" s="13">
        <v>1264539.73</v>
      </c>
      <c r="F18" s="13">
        <v>1428403</v>
      </c>
    </row>
    <row r="19" spans="1:6" x14ac:dyDescent="0.25">
      <c r="A19" s="95"/>
      <c r="B19" s="12" t="s">
        <v>10</v>
      </c>
      <c r="C19" s="13">
        <v>1395181.93</v>
      </c>
      <c r="D19" s="13">
        <v>1497020.2</v>
      </c>
      <c r="E19" s="13">
        <v>1673075.42</v>
      </c>
      <c r="F19" s="13">
        <v>1717050.6</v>
      </c>
    </row>
    <row r="20" spans="1:6" ht="15" customHeight="1" x14ac:dyDescent="0.25">
      <c r="A20" s="86" t="s">
        <v>6</v>
      </c>
      <c r="B20" s="5" t="s">
        <v>3</v>
      </c>
      <c r="C20" s="14">
        <v>1112528.54</v>
      </c>
      <c r="D20" s="14">
        <v>1200861.48</v>
      </c>
      <c r="E20" s="14">
        <v>1272068.72</v>
      </c>
      <c r="F20" s="14">
        <v>1344664.48</v>
      </c>
    </row>
    <row r="21" spans="1:6" x14ac:dyDescent="0.25">
      <c r="A21" s="86"/>
      <c r="B21" s="5" t="s">
        <v>4</v>
      </c>
      <c r="C21" s="14">
        <v>1111395.73</v>
      </c>
      <c r="D21" s="14">
        <v>1194240.1499999999</v>
      </c>
      <c r="E21" s="14">
        <v>1284379.82</v>
      </c>
      <c r="F21" s="14">
        <v>1364803.78</v>
      </c>
    </row>
    <row r="22" spans="1:6" x14ac:dyDescent="0.25">
      <c r="A22" s="86"/>
      <c r="B22" s="5" t="s">
        <v>5</v>
      </c>
      <c r="C22" s="14">
        <v>48210.720000000001</v>
      </c>
      <c r="D22" s="14">
        <v>66545.960000000006</v>
      </c>
      <c r="E22" s="14">
        <v>96684.04</v>
      </c>
      <c r="F22" s="14">
        <v>126847.61</v>
      </c>
    </row>
    <row r="23" spans="1:6" x14ac:dyDescent="0.25">
      <c r="A23" s="86"/>
      <c r="B23" s="5" t="s">
        <v>9</v>
      </c>
      <c r="C23" s="14">
        <v>983548</v>
      </c>
      <c r="D23" s="14">
        <v>1085026</v>
      </c>
      <c r="E23" s="14">
        <v>1104659</v>
      </c>
      <c r="F23" s="14">
        <v>1157683</v>
      </c>
    </row>
    <row r="24" spans="1:6" x14ac:dyDescent="0.25">
      <c r="A24" s="86"/>
      <c r="B24" s="5" t="s">
        <v>10</v>
      </c>
      <c r="C24" s="14">
        <v>1250000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1181009</v>
      </c>
      <c r="D25" s="12">
        <v>1254358.01</v>
      </c>
      <c r="E25" s="12">
        <v>1351180.87</v>
      </c>
      <c r="F25" s="12">
        <v>1436091.5</v>
      </c>
    </row>
    <row r="26" spans="1:6" x14ac:dyDescent="0.25">
      <c r="A26" s="95"/>
      <c r="B26" s="4" t="s">
        <v>4</v>
      </c>
      <c r="C26" s="12">
        <v>1177929.43</v>
      </c>
      <c r="D26" s="12">
        <v>1249833.58</v>
      </c>
      <c r="E26" s="12">
        <v>1320478.5900000001</v>
      </c>
      <c r="F26" s="12">
        <v>1385114.6</v>
      </c>
    </row>
    <row r="27" spans="1:6" x14ac:dyDescent="0.25">
      <c r="A27" s="95"/>
      <c r="B27" s="4" t="s">
        <v>5</v>
      </c>
      <c r="C27" s="12">
        <v>31351.11</v>
      </c>
      <c r="D27" s="12">
        <v>56656.77</v>
      </c>
      <c r="E27" s="12">
        <v>85701.759999999995</v>
      </c>
      <c r="F27" s="12">
        <v>127234.66</v>
      </c>
    </row>
    <row r="28" spans="1:6" x14ac:dyDescent="0.25">
      <c r="A28" s="95"/>
      <c r="B28" s="4" t="s">
        <v>9</v>
      </c>
      <c r="C28" s="12">
        <v>1101513.3400000001</v>
      </c>
      <c r="D28" s="12">
        <v>1112528.48</v>
      </c>
      <c r="E28" s="12">
        <v>1123653.76</v>
      </c>
      <c r="F28" s="12">
        <v>1134890.3</v>
      </c>
    </row>
    <row r="29" spans="1:6" x14ac:dyDescent="0.25">
      <c r="A29" s="95"/>
      <c r="B29" s="4" t="s">
        <v>10</v>
      </c>
      <c r="C29" s="12">
        <v>1260369</v>
      </c>
      <c r="D29" s="12">
        <v>1338724</v>
      </c>
      <c r="E29" s="12">
        <v>1435333</v>
      </c>
      <c r="F29" s="12">
        <v>1521775</v>
      </c>
    </row>
    <row r="30" spans="1:6" ht="15" customHeight="1" x14ac:dyDescent="0.25">
      <c r="A30" s="96" t="s">
        <v>8</v>
      </c>
      <c r="B30" s="5" t="s">
        <v>3</v>
      </c>
      <c r="C30" s="14">
        <v>-70751.75</v>
      </c>
      <c r="D30" s="14">
        <v>-42084.91</v>
      </c>
      <c r="E30" s="14">
        <v>-11175</v>
      </c>
      <c r="F30" s="14">
        <v>13747.09</v>
      </c>
    </row>
    <row r="31" spans="1:6" x14ac:dyDescent="0.25">
      <c r="A31" s="96"/>
      <c r="B31" s="5" t="s">
        <v>4</v>
      </c>
      <c r="C31" s="14">
        <v>-69718.34</v>
      </c>
      <c r="D31" s="14">
        <v>-50681.85</v>
      </c>
      <c r="E31" s="14">
        <v>-21319.22</v>
      </c>
      <c r="F31" s="14">
        <v>2539</v>
      </c>
    </row>
    <row r="32" spans="1:6" x14ac:dyDescent="0.25">
      <c r="A32" s="96"/>
      <c r="B32" s="5" t="s">
        <v>5</v>
      </c>
      <c r="C32" s="14">
        <v>28851.16</v>
      </c>
      <c r="D32" s="14">
        <v>54940.68</v>
      </c>
      <c r="E32" s="14">
        <v>74598.77</v>
      </c>
      <c r="F32" s="14">
        <v>88989.09</v>
      </c>
    </row>
    <row r="33" spans="1:14" ht="15" customHeight="1" x14ac:dyDescent="0.25">
      <c r="A33" s="96"/>
      <c r="B33" s="5" t="s">
        <v>9</v>
      </c>
      <c r="C33" s="14">
        <v>-133762</v>
      </c>
      <c r="D33" s="14">
        <v>-152442</v>
      </c>
      <c r="E33" s="14">
        <v>-171304.73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73.989999999999995</v>
      </c>
      <c r="D35" s="12">
        <v>78.5</v>
      </c>
      <c r="E35" s="12">
        <v>81.03</v>
      </c>
      <c r="F35" s="12">
        <v>82</v>
      </c>
    </row>
    <row r="36" spans="1:14" x14ac:dyDescent="0.25">
      <c r="A36" s="97"/>
      <c r="B36" s="4" t="s">
        <v>4</v>
      </c>
      <c r="C36" s="12">
        <v>74.11</v>
      </c>
      <c r="D36" s="12">
        <v>78.400000000000006</v>
      </c>
      <c r="E36" s="12">
        <v>81.239999999999995</v>
      </c>
      <c r="F36" s="12">
        <v>83.35</v>
      </c>
    </row>
    <row r="37" spans="1:14" x14ac:dyDescent="0.25">
      <c r="A37" s="97"/>
      <c r="B37" s="4" t="s">
        <v>5</v>
      </c>
      <c r="C37" s="12">
        <v>1.61</v>
      </c>
      <c r="D37" s="12">
        <v>2.42</v>
      </c>
      <c r="E37" s="12">
        <v>3.44</v>
      </c>
      <c r="F37" s="12">
        <v>5.04</v>
      </c>
    </row>
    <row r="38" spans="1:14" x14ac:dyDescent="0.25">
      <c r="A38" s="97"/>
      <c r="B38" s="4" t="s">
        <v>9</v>
      </c>
      <c r="C38" s="12">
        <v>71.5</v>
      </c>
      <c r="D38" s="12">
        <v>72</v>
      </c>
      <c r="E38" s="12">
        <v>75</v>
      </c>
      <c r="F38" s="12">
        <v>76</v>
      </c>
    </row>
    <row r="39" spans="1:14" ht="15.75" thickBot="1" x14ac:dyDescent="0.3">
      <c r="A39" s="98"/>
      <c r="B39" s="7" t="s">
        <v>10</v>
      </c>
      <c r="C39" s="15">
        <v>77.34</v>
      </c>
      <c r="D39" s="15">
        <v>82.4</v>
      </c>
      <c r="E39" s="15">
        <v>88</v>
      </c>
      <c r="F39" s="15">
        <v>93.3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42401</v>
      </c>
      <c r="D43" s="9">
        <v>42430</v>
      </c>
      <c r="E43" s="9">
        <v>42461</v>
      </c>
      <c r="F43" s="9">
        <v>42491</v>
      </c>
      <c r="G43" s="9">
        <v>42522</v>
      </c>
      <c r="H43" s="9">
        <v>42552</v>
      </c>
      <c r="I43" s="9">
        <v>42583</v>
      </c>
      <c r="J43" s="9">
        <v>42614</v>
      </c>
      <c r="K43" s="9">
        <v>42644</v>
      </c>
      <c r="L43" s="9">
        <v>42675</v>
      </c>
      <c r="M43" s="9">
        <v>42705</v>
      </c>
      <c r="N43" s="9">
        <v>42736</v>
      </c>
    </row>
    <row r="44" spans="1:14" ht="15" customHeight="1" x14ac:dyDescent="0.25">
      <c r="A44" s="94" t="s">
        <v>11</v>
      </c>
      <c r="B44" s="4" t="s">
        <v>3</v>
      </c>
      <c r="C44" s="16">
        <v>93853.25</v>
      </c>
      <c r="D44" s="16">
        <v>98325.67</v>
      </c>
      <c r="E44" s="16">
        <v>116634.68</v>
      </c>
      <c r="F44" s="16">
        <v>98138.04</v>
      </c>
      <c r="G44" s="16">
        <v>102840.58</v>
      </c>
      <c r="H44" s="16">
        <v>110394.58</v>
      </c>
      <c r="I44" s="16">
        <v>101102</v>
      </c>
      <c r="J44" s="16">
        <v>100814.05</v>
      </c>
      <c r="K44" s="16">
        <v>110777.17</v>
      </c>
      <c r="L44" s="16">
        <v>104722.57</v>
      </c>
      <c r="M44" s="16">
        <v>130007.13</v>
      </c>
      <c r="N44" s="16">
        <v>131558.14000000001</v>
      </c>
    </row>
    <row r="45" spans="1:14" x14ac:dyDescent="0.25">
      <c r="A45" s="95"/>
      <c r="B45" s="4" t="s">
        <v>4</v>
      </c>
      <c r="C45" s="16">
        <v>94059.88</v>
      </c>
      <c r="D45" s="16">
        <v>99078.27</v>
      </c>
      <c r="E45" s="16">
        <v>115568.95</v>
      </c>
      <c r="F45" s="16">
        <v>98953.29</v>
      </c>
      <c r="G45" s="16">
        <v>102350.15</v>
      </c>
      <c r="H45" s="16">
        <v>109548.53</v>
      </c>
      <c r="I45" s="16">
        <v>101275.59</v>
      </c>
      <c r="J45" s="16">
        <v>100695.99</v>
      </c>
      <c r="K45" s="16">
        <v>111418.53</v>
      </c>
      <c r="L45" s="16">
        <v>104563.98</v>
      </c>
      <c r="M45" s="16">
        <v>128416.53</v>
      </c>
      <c r="N45" s="16">
        <v>136048.14000000001</v>
      </c>
    </row>
    <row r="46" spans="1:14" x14ac:dyDescent="0.25">
      <c r="A46" s="95"/>
      <c r="B46" s="4" t="s">
        <v>5</v>
      </c>
      <c r="C46" s="16">
        <v>3909.75</v>
      </c>
      <c r="D46" s="16">
        <v>3932.78</v>
      </c>
      <c r="E46" s="16">
        <v>6427.91</v>
      </c>
      <c r="F46" s="16">
        <v>4093.83</v>
      </c>
      <c r="G46" s="16">
        <v>3140.66</v>
      </c>
      <c r="H46" s="16">
        <v>4498.34</v>
      </c>
      <c r="I46" s="16">
        <v>4356.1000000000004</v>
      </c>
      <c r="J46" s="16">
        <v>5058.3599999999997</v>
      </c>
      <c r="K46" s="16">
        <v>5949.13</v>
      </c>
      <c r="L46" s="16">
        <v>6010.28</v>
      </c>
      <c r="M46" s="16">
        <v>9805.7000000000007</v>
      </c>
      <c r="N46" s="16">
        <v>9186.68</v>
      </c>
    </row>
    <row r="47" spans="1:14" ht="15" customHeight="1" x14ac:dyDescent="0.25">
      <c r="A47" s="95"/>
      <c r="B47" s="4" t="s">
        <v>9</v>
      </c>
      <c r="C47" s="16">
        <v>87286.13</v>
      </c>
      <c r="D47" s="16">
        <v>91020</v>
      </c>
      <c r="E47" s="16">
        <v>97779.3</v>
      </c>
      <c r="F47" s="16">
        <v>91600</v>
      </c>
      <c r="G47" s="16">
        <v>96050</v>
      </c>
      <c r="H47" s="16">
        <v>100000</v>
      </c>
      <c r="I47" s="16">
        <v>94270</v>
      </c>
      <c r="J47" s="16">
        <v>90000</v>
      </c>
      <c r="K47" s="16">
        <v>97215.13</v>
      </c>
      <c r="L47" s="16">
        <v>92232.42</v>
      </c>
      <c r="M47" s="16">
        <v>99487.24</v>
      </c>
      <c r="N47" s="16">
        <v>125454.41</v>
      </c>
    </row>
    <row r="48" spans="1:14" x14ac:dyDescent="0.25">
      <c r="A48" s="95"/>
      <c r="B48" s="4" t="s">
        <v>10</v>
      </c>
      <c r="C48" s="16">
        <v>105000</v>
      </c>
      <c r="D48" s="16">
        <v>107233.60000000001</v>
      </c>
      <c r="E48" s="16">
        <v>126868.7</v>
      </c>
      <c r="F48" s="16">
        <v>106208.2</v>
      </c>
      <c r="G48" s="16">
        <v>107088.29</v>
      </c>
      <c r="H48" s="16">
        <v>116636.3</v>
      </c>
      <c r="I48" s="16">
        <v>110017</v>
      </c>
      <c r="J48" s="16">
        <v>115841.9</v>
      </c>
      <c r="K48" s="16">
        <v>121549.07</v>
      </c>
      <c r="L48" s="16">
        <v>115612.98</v>
      </c>
      <c r="M48" s="16">
        <v>142515.20000000001</v>
      </c>
      <c r="N48" s="16">
        <v>152768.16</v>
      </c>
    </row>
    <row r="49" spans="1:14" ht="15" customHeight="1" x14ac:dyDescent="0.25">
      <c r="A49" s="86" t="s">
        <v>6</v>
      </c>
      <c r="B49" s="5" t="s">
        <v>3</v>
      </c>
      <c r="C49" s="17">
        <v>72880.539999999994</v>
      </c>
      <c r="D49" s="17">
        <v>86249.24</v>
      </c>
      <c r="E49" s="17">
        <v>101958.1</v>
      </c>
      <c r="F49" s="17">
        <v>80719.94</v>
      </c>
      <c r="G49" s="17">
        <v>86451.99</v>
      </c>
      <c r="H49" s="17">
        <v>94039.98</v>
      </c>
      <c r="I49" s="17">
        <v>85195.82</v>
      </c>
      <c r="J49" s="17">
        <v>87671.2</v>
      </c>
      <c r="K49" s="17">
        <v>94994.39</v>
      </c>
      <c r="L49" s="17">
        <v>87971.77</v>
      </c>
      <c r="M49" s="17">
        <v>109390</v>
      </c>
      <c r="N49" s="17">
        <v>115420.59</v>
      </c>
    </row>
    <row r="50" spans="1:14" x14ac:dyDescent="0.25">
      <c r="A50" s="86"/>
      <c r="B50" s="5" t="s">
        <v>4</v>
      </c>
      <c r="C50" s="17">
        <v>75647.12</v>
      </c>
      <c r="D50" s="17">
        <v>86712.46</v>
      </c>
      <c r="E50" s="17">
        <v>100924.94</v>
      </c>
      <c r="F50" s="17">
        <v>81544.77</v>
      </c>
      <c r="G50" s="17">
        <v>86526.06</v>
      </c>
      <c r="H50" s="17">
        <v>94521.95</v>
      </c>
      <c r="I50" s="17">
        <v>85933.94</v>
      </c>
      <c r="J50" s="17">
        <v>88019.28</v>
      </c>
      <c r="K50" s="17">
        <v>95229.38</v>
      </c>
      <c r="L50" s="17">
        <v>89261.19</v>
      </c>
      <c r="M50" s="17">
        <v>108458.04</v>
      </c>
      <c r="N50" s="17">
        <v>116041.75</v>
      </c>
    </row>
    <row r="51" spans="1:14" x14ac:dyDescent="0.25">
      <c r="A51" s="86"/>
      <c r="B51" s="5" t="s">
        <v>5</v>
      </c>
      <c r="C51" s="17">
        <v>8624.41</v>
      </c>
      <c r="D51" s="17">
        <v>5201.97</v>
      </c>
      <c r="E51" s="17">
        <v>7125.15</v>
      </c>
      <c r="F51" s="17">
        <v>7150.32</v>
      </c>
      <c r="G51" s="17">
        <v>4813.66</v>
      </c>
      <c r="H51" s="17">
        <v>5708.24</v>
      </c>
      <c r="I51" s="17">
        <v>4580.59</v>
      </c>
      <c r="J51" s="17">
        <v>7460.13</v>
      </c>
      <c r="K51" s="17">
        <v>6853.6</v>
      </c>
      <c r="L51" s="17">
        <v>8502.3799999999992</v>
      </c>
      <c r="M51" s="17">
        <v>9431.06</v>
      </c>
      <c r="N51" s="17">
        <v>9027.25</v>
      </c>
    </row>
    <row r="52" spans="1:14" ht="15" customHeight="1" x14ac:dyDescent="0.25">
      <c r="A52" s="86"/>
      <c r="B52" s="5" t="s">
        <v>9</v>
      </c>
      <c r="C52" s="17">
        <v>67890</v>
      </c>
      <c r="D52" s="17">
        <v>73522.149999999994</v>
      </c>
      <c r="E52" s="17">
        <v>82892.06</v>
      </c>
      <c r="F52" s="17">
        <v>65980</v>
      </c>
      <c r="G52" s="17">
        <v>76890</v>
      </c>
      <c r="H52" s="17">
        <v>84576.95</v>
      </c>
      <c r="I52" s="17">
        <v>79200</v>
      </c>
      <c r="J52" s="17">
        <v>73000</v>
      </c>
      <c r="K52" s="17">
        <v>84360</v>
      </c>
      <c r="L52" s="17">
        <v>76552.91</v>
      </c>
      <c r="M52" s="17">
        <v>84086.96</v>
      </c>
      <c r="N52" s="17">
        <v>104127.16</v>
      </c>
    </row>
    <row r="53" spans="1:14" x14ac:dyDescent="0.25">
      <c r="A53" s="86"/>
      <c r="B53" s="5" t="s">
        <v>10</v>
      </c>
      <c r="C53" s="17">
        <v>106362.71</v>
      </c>
      <c r="D53" s="17">
        <v>101368.11</v>
      </c>
      <c r="E53" s="17">
        <v>111940</v>
      </c>
      <c r="F53" s="17">
        <v>102846.35</v>
      </c>
      <c r="G53" s="17">
        <v>97792</v>
      </c>
      <c r="H53" s="17">
        <v>110203</v>
      </c>
      <c r="I53" s="17">
        <v>94265</v>
      </c>
      <c r="J53" s="17">
        <v>102069.77</v>
      </c>
      <c r="K53" s="17">
        <v>110072</v>
      </c>
      <c r="L53" s="17">
        <v>112576.8</v>
      </c>
      <c r="M53" s="17">
        <v>120000</v>
      </c>
      <c r="N53" s="17">
        <v>136104</v>
      </c>
    </row>
    <row r="54" spans="1:14" ht="15" customHeight="1" x14ac:dyDescent="0.25">
      <c r="A54" s="95" t="s">
        <v>7</v>
      </c>
      <c r="B54" s="4" t="s">
        <v>3</v>
      </c>
      <c r="C54" s="16">
        <v>82498.91</v>
      </c>
      <c r="D54" s="16">
        <v>87833.93</v>
      </c>
      <c r="E54" s="16">
        <v>94648</v>
      </c>
      <c r="F54" s="16">
        <v>90796.21</v>
      </c>
      <c r="G54" s="16">
        <v>94706.63</v>
      </c>
      <c r="H54" s="16">
        <v>103580.7</v>
      </c>
      <c r="I54" s="16">
        <v>94230.399999999994</v>
      </c>
      <c r="J54" s="16">
        <v>99061.66</v>
      </c>
      <c r="K54" s="16">
        <v>102077</v>
      </c>
      <c r="L54" s="16">
        <v>102730.33</v>
      </c>
      <c r="M54" s="16">
        <v>120671.16</v>
      </c>
      <c r="N54" s="16">
        <v>104749.78</v>
      </c>
    </row>
    <row r="55" spans="1:14" x14ac:dyDescent="0.25">
      <c r="A55" s="95"/>
      <c r="B55" s="4" t="s">
        <v>4</v>
      </c>
      <c r="C55" s="16">
        <v>83834.460000000006</v>
      </c>
      <c r="D55" s="16">
        <v>88657.26</v>
      </c>
      <c r="E55" s="16">
        <v>95031.5</v>
      </c>
      <c r="F55" s="16">
        <v>91311.76</v>
      </c>
      <c r="G55" s="16">
        <v>94861.46</v>
      </c>
      <c r="H55" s="16">
        <v>103164.92</v>
      </c>
      <c r="I55" s="16">
        <v>93967.12</v>
      </c>
      <c r="J55" s="16">
        <v>99944.89</v>
      </c>
      <c r="K55" s="16">
        <v>102280.78</v>
      </c>
      <c r="L55" s="16">
        <v>103073.86</v>
      </c>
      <c r="M55" s="16">
        <v>123577.96</v>
      </c>
      <c r="N55" s="16">
        <v>105410.24000000001</v>
      </c>
    </row>
    <row r="56" spans="1:14" x14ac:dyDescent="0.25">
      <c r="A56" s="95"/>
      <c r="B56" s="4" t="s">
        <v>5</v>
      </c>
      <c r="C56" s="16">
        <v>4813.5600000000004</v>
      </c>
      <c r="D56" s="16">
        <v>3606.08</v>
      </c>
      <c r="E56" s="16">
        <v>3206.4</v>
      </c>
      <c r="F56" s="16">
        <v>2441.5100000000002</v>
      </c>
      <c r="G56" s="16">
        <v>2642.8</v>
      </c>
      <c r="H56" s="16">
        <v>3499.67</v>
      </c>
      <c r="I56" s="16">
        <v>6868.8</v>
      </c>
      <c r="J56" s="16">
        <v>9101.4</v>
      </c>
      <c r="K56" s="16">
        <v>5474.75</v>
      </c>
      <c r="L56" s="16">
        <v>4064.99</v>
      </c>
      <c r="M56" s="16">
        <v>19604.03</v>
      </c>
      <c r="N56" s="16">
        <v>6560.2</v>
      </c>
    </row>
    <row r="57" spans="1:14" ht="15" customHeight="1" x14ac:dyDescent="0.25">
      <c r="A57" s="95"/>
      <c r="B57" s="4" t="s">
        <v>9</v>
      </c>
      <c r="C57" s="16">
        <v>79079.740000000005</v>
      </c>
      <c r="D57" s="16">
        <v>82798.84</v>
      </c>
      <c r="E57" s="16">
        <v>88486.64</v>
      </c>
      <c r="F57" s="16">
        <v>87026.93</v>
      </c>
      <c r="G57" s="16">
        <v>91161.91</v>
      </c>
      <c r="H57" s="16">
        <v>93695.93</v>
      </c>
      <c r="I57" s="16">
        <v>83200</v>
      </c>
      <c r="J57" s="16">
        <v>83000</v>
      </c>
      <c r="K57" s="16">
        <v>89000</v>
      </c>
      <c r="L57" s="16">
        <v>94571.81</v>
      </c>
      <c r="M57" s="16">
        <v>94993</v>
      </c>
      <c r="N57" s="16">
        <v>96170.46</v>
      </c>
    </row>
    <row r="58" spans="1:14" x14ac:dyDescent="0.25">
      <c r="A58" s="95"/>
      <c r="B58" s="4" t="s">
        <v>10</v>
      </c>
      <c r="C58" s="16">
        <v>98312.05</v>
      </c>
      <c r="D58" s="16">
        <v>97000</v>
      </c>
      <c r="E58" s="16">
        <v>104251</v>
      </c>
      <c r="F58" s="16">
        <v>95313</v>
      </c>
      <c r="G58" s="16">
        <v>101662.57</v>
      </c>
      <c r="H58" s="16">
        <v>109438</v>
      </c>
      <c r="I58" s="16">
        <v>107102</v>
      </c>
      <c r="J58" s="16">
        <v>116414.73</v>
      </c>
      <c r="K58" s="16">
        <v>112300.51</v>
      </c>
      <c r="L58" s="16">
        <v>109951.9</v>
      </c>
      <c r="M58" s="16">
        <v>168916</v>
      </c>
      <c r="N58" s="16">
        <v>118391</v>
      </c>
    </row>
    <row r="59" spans="1:14" ht="15" customHeight="1" x14ac:dyDescent="0.25">
      <c r="A59" s="86" t="s">
        <v>8</v>
      </c>
      <c r="B59" s="5" t="s">
        <v>3</v>
      </c>
      <c r="C59" s="17">
        <v>-8855.3799999999992</v>
      </c>
      <c r="D59" s="17">
        <v>-1632.18</v>
      </c>
      <c r="E59" s="17">
        <v>6812.97</v>
      </c>
      <c r="F59" s="17">
        <v>-9602</v>
      </c>
      <c r="G59" s="17">
        <v>-7604.72</v>
      </c>
      <c r="H59" s="17">
        <v>-7861.45</v>
      </c>
      <c r="I59" s="17">
        <v>-7379</v>
      </c>
      <c r="J59" s="17">
        <v>-11775.78</v>
      </c>
      <c r="K59" s="17">
        <v>-7395.18</v>
      </c>
      <c r="L59" s="17">
        <v>-14818</v>
      </c>
      <c r="M59" s="17">
        <v>-7800</v>
      </c>
      <c r="N59" s="17">
        <v>9120.34</v>
      </c>
    </row>
    <row r="60" spans="1:14" x14ac:dyDescent="0.25">
      <c r="A60" s="86"/>
      <c r="B60" s="5" t="s">
        <v>4</v>
      </c>
      <c r="C60" s="17">
        <v>-7065.81</v>
      </c>
      <c r="D60" s="17">
        <v>-1571.24</v>
      </c>
      <c r="E60" s="17">
        <v>6904.72</v>
      </c>
      <c r="F60" s="17">
        <v>-9127.2000000000007</v>
      </c>
      <c r="G60" s="17">
        <v>-7648.48</v>
      </c>
      <c r="H60" s="17">
        <v>-8004.59</v>
      </c>
      <c r="I60" s="17">
        <v>-7896.21</v>
      </c>
      <c r="J60" s="17">
        <v>-11359.05</v>
      </c>
      <c r="K60" s="17">
        <v>-6432.65</v>
      </c>
      <c r="L60" s="17">
        <v>-11992.07</v>
      </c>
      <c r="M60" s="17">
        <v>-12397.41</v>
      </c>
      <c r="N60" s="17">
        <v>8586.2000000000007</v>
      </c>
    </row>
    <row r="61" spans="1:14" x14ac:dyDescent="0.25">
      <c r="A61" s="86"/>
      <c r="B61" s="5" t="s">
        <v>5</v>
      </c>
      <c r="C61" s="17">
        <v>7038.65</v>
      </c>
      <c r="D61" s="17">
        <v>5477.47</v>
      </c>
      <c r="E61" s="17">
        <v>5502.81</v>
      </c>
      <c r="F61" s="17">
        <v>7633.24</v>
      </c>
      <c r="G61" s="17">
        <v>5385.86</v>
      </c>
      <c r="H61" s="17">
        <v>5947.4</v>
      </c>
      <c r="I61" s="17">
        <v>6649.58</v>
      </c>
      <c r="J61" s="17">
        <v>10758.24</v>
      </c>
      <c r="K61" s="17">
        <v>7462.5</v>
      </c>
      <c r="L61" s="17">
        <v>11632.42</v>
      </c>
      <c r="M61" s="17">
        <v>20244.77</v>
      </c>
      <c r="N61" s="17">
        <v>10295.32</v>
      </c>
    </row>
    <row r="62" spans="1:14" x14ac:dyDescent="0.25">
      <c r="A62" s="86"/>
      <c r="B62" s="5" t="s">
        <v>9</v>
      </c>
      <c r="C62" s="17">
        <v>-15870.37</v>
      </c>
      <c r="D62" s="17">
        <v>-10673.08</v>
      </c>
      <c r="E62" s="17">
        <v>-4000</v>
      </c>
      <c r="F62" s="17">
        <v>-22720</v>
      </c>
      <c r="G62" s="17">
        <v>-16570</v>
      </c>
      <c r="H62" s="17">
        <v>-21954.31</v>
      </c>
      <c r="I62" s="17">
        <v>-20581.89</v>
      </c>
      <c r="J62" s="17">
        <v>-32148.71</v>
      </c>
      <c r="K62" s="17">
        <v>-16456.689999999999</v>
      </c>
      <c r="L62" s="17">
        <v>-27776.5</v>
      </c>
      <c r="M62" s="17">
        <v>-64045.15</v>
      </c>
      <c r="N62" s="17">
        <v>-16371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13095.25</v>
      </c>
      <c r="E63" s="18">
        <v>17442</v>
      </c>
      <c r="F63" s="18">
        <v>9387.5</v>
      </c>
      <c r="G63" s="18">
        <v>7899.7</v>
      </c>
      <c r="H63" s="18">
        <v>7341.9</v>
      </c>
      <c r="I63" s="18">
        <v>5458</v>
      </c>
      <c r="J63" s="18">
        <v>10910.48</v>
      </c>
      <c r="K63" s="18">
        <v>7995</v>
      </c>
      <c r="L63" s="18">
        <v>20937.400000000001</v>
      </c>
      <c r="M63" s="18">
        <v>31306.400000000001</v>
      </c>
      <c r="N63" s="18">
        <v>23722.44</v>
      </c>
    </row>
  </sheetData>
  <mergeCells count="13">
    <mergeCell ref="A59:A63"/>
    <mergeCell ref="A13:F13"/>
    <mergeCell ref="A35:A39"/>
    <mergeCell ref="A42:N42"/>
    <mergeCell ref="A43:B43"/>
    <mergeCell ref="A44:A48"/>
    <mergeCell ref="A49:A53"/>
    <mergeCell ref="A54:A58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0:N73"/>
  <sheetViews>
    <sheetView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44593</v>
      </c>
      <c r="C10" s="3"/>
    </row>
    <row r="11" spans="1:6" ht="15.75" x14ac:dyDescent="0.25">
      <c r="A11" s="1" t="s">
        <v>0</v>
      </c>
      <c r="B11" s="2">
        <v>44593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2003758</v>
      </c>
      <c r="D15" s="11">
        <v>2106088.48</v>
      </c>
      <c r="E15" s="11">
        <v>2221461.91</v>
      </c>
      <c r="F15" s="11">
        <v>2364653</v>
      </c>
    </row>
    <row r="16" spans="1:6" x14ac:dyDescent="0.25">
      <c r="A16" s="95"/>
      <c r="B16" s="12" t="s">
        <v>4</v>
      </c>
      <c r="C16" s="13">
        <v>2001688.980851064</v>
      </c>
      <c r="D16" s="13">
        <v>2107190.005641025</v>
      </c>
      <c r="E16" s="13">
        <v>2224313.6191428578</v>
      </c>
      <c r="F16" s="13">
        <v>2353180.4281818192</v>
      </c>
    </row>
    <row r="17" spans="1:6" x14ac:dyDescent="0.25">
      <c r="A17" s="95"/>
      <c r="B17" s="12" t="s">
        <v>5</v>
      </c>
      <c r="C17" s="13">
        <v>72550.855333117914</v>
      </c>
      <c r="D17" s="13">
        <v>81895.090676510736</v>
      </c>
      <c r="E17" s="13">
        <v>96848.48265089198</v>
      </c>
      <c r="F17" s="13">
        <v>115691.67188401931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2189315.0499999998</v>
      </c>
      <c r="D19" s="13">
        <v>2260622.15</v>
      </c>
      <c r="E19" s="13">
        <v>2409582</v>
      </c>
      <c r="F19" s="13">
        <v>2571905</v>
      </c>
    </row>
    <row r="20" spans="1:6" ht="15" customHeight="1" x14ac:dyDescent="0.25">
      <c r="A20" s="86" t="s">
        <v>6</v>
      </c>
      <c r="B20" s="5" t="s">
        <v>3</v>
      </c>
      <c r="C20" s="14">
        <v>1653821.16</v>
      </c>
      <c r="D20" s="14">
        <v>1753163.43</v>
      </c>
      <c r="E20" s="14">
        <v>1855498.4</v>
      </c>
      <c r="F20" s="14">
        <v>1966280.6</v>
      </c>
    </row>
    <row r="21" spans="1:6" x14ac:dyDescent="0.25">
      <c r="A21" s="86"/>
      <c r="B21" s="5" t="s">
        <v>4</v>
      </c>
      <c r="C21" s="14">
        <v>1651458.641250001</v>
      </c>
      <c r="D21" s="14">
        <v>1745913.1992682919</v>
      </c>
      <c r="E21" s="14">
        <v>1848361.7544736851</v>
      </c>
      <c r="F21" s="14">
        <v>1962650.0213888891</v>
      </c>
    </row>
    <row r="22" spans="1:6" x14ac:dyDescent="0.25">
      <c r="A22" s="86"/>
      <c r="B22" s="5" t="s">
        <v>5</v>
      </c>
      <c r="C22" s="14">
        <v>43277.122540735421</v>
      </c>
      <c r="D22" s="14">
        <v>60338.898207687693</v>
      </c>
      <c r="E22" s="14">
        <v>80358.596879852746</v>
      </c>
      <c r="F22" s="14">
        <v>105793.6946832517</v>
      </c>
    </row>
    <row r="23" spans="1:6" x14ac:dyDescent="0.25">
      <c r="A23" s="86"/>
      <c r="B23" s="5" t="s">
        <v>9</v>
      </c>
      <c r="C23" s="14">
        <v>1540149.45</v>
      </c>
      <c r="D23" s="14">
        <v>1585800</v>
      </c>
      <c r="E23" s="14">
        <v>1641800</v>
      </c>
      <c r="F23" s="14">
        <v>1697500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2054253.53</v>
      </c>
      <c r="F24" s="14">
        <v>2273506.2999999998</v>
      </c>
    </row>
    <row r="25" spans="1:6" ht="15" customHeight="1" x14ac:dyDescent="0.25">
      <c r="A25" s="95" t="s">
        <v>7</v>
      </c>
      <c r="B25" s="4" t="s">
        <v>3</v>
      </c>
      <c r="C25" s="12">
        <v>1731317.5</v>
      </c>
      <c r="D25" s="12">
        <v>1796868</v>
      </c>
      <c r="E25" s="12">
        <v>1873969</v>
      </c>
      <c r="F25" s="12">
        <v>1944458.2</v>
      </c>
    </row>
    <row r="26" spans="1:6" x14ac:dyDescent="0.25">
      <c r="A26" s="95"/>
      <c r="B26" s="4" t="s">
        <v>4</v>
      </c>
      <c r="C26" s="12">
        <v>1722957.695319148</v>
      </c>
      <c r="D26" s="12">
        <v>1799082.544750001</v>
      </c>
      <c r="E26" s="12">
        <v>1869894.582432433</v>
      </c>
      <c r="F26" s="12">
        <v>1948577.4794444451</v>
      </c>
    </row>
    <row r="27" spans="1:6" x14ac:dyDescent="0.25">
      <c r="A27" s="95"/>
      <c r="B27" s="4" t="s">
        <v>5</v>
      </c>
      <c r="C27" s="12">
        <v>31373.467406254629</v>
      </c>
      <c r="D27" s="12">
        <v>37151.889894083892</v>
      </c>
      <c r="E27" s="12">
        <v>49230.234450745033</v>
      </c>
      <c r="F27" s="12">
        <v>73594.164209244322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1773193.7</v>
      </c>
      <c r="F28" s="12">
        <v>1774800</v>
      </c>
    </row>
    <row r="29" spans="1:6" x14ac:dyDescent="0.25">
      <c r="A29" s="95"/>
      <c r="B29" s="4" t="s">
        <v>10</v>
      </c>
      <c r="C29" s="12">
        <v>1779843</v>
      </c>
      <c r="D29" s="12">
        <v>1853363.69</v>
      </c>
      <c r="E29" s="12">
        <v>1948967.94</v>
      </c>
      <c r="F29" s="12">
        <v>2159335.1</v>
      </c>
    </row>
    <row r="30" spans="1:6" ht="15" customHeight="1" x14ac:dyDescent="0.25">
      <c r="A30" s="96" t="s">
        <v>8</v>
      </c>
      <c r="B30" s="5" t="s">
        <v>3</v>
      </c>
      <c r="C30" s="14">
        <v>-74000</v>
      </c>
      <c r="D30" s="14">
        <v>-58277.54</v>
      </c>
      <c r="E30" s="14">
        <v>-24944.7</v>
      </c>
      <c r="F30" s="14">
        <v>381</v>
      </c>
    </row>
    <row r="31" spans="1:6" x14ac:dyDescent="0.25">
      <c r="A31" s="96"/>
      <c r="B31" s="5" t="s">
        <v>4</v>
      </c>
      <c r="C31" s="14">
        <v>-75978.755918367344</v>
      </c>
      <c r="D31" s="14">
        <v>-59114.930476190493</v>
      </c>
      <c r="E31" s="14">
        <v>-29413.2541025641</v>
      </c>
      <c r="F31" s="14">
        <v>8129.3438888888868</v>
      </c>
    </row>
    <row r="32" spans="1:6" x14ac:dyDescent="0.25">
      <c r="A32" s="96"/>
      <c r="B32" s="5" t="s">
        <v>5</v>
      </c>
      <c r="C32" s="14">
        <v>35019.781349432822</v>
      </c>
      <c r="D32" s="14">
        <v>45004.733100114332</v>
      </c>
      <c r="E32" s="14">
        <v>48106.153427774152</v>
      </c>
      <c r="F32" s="14">
        <v>44407.291307728439</v>
      </c>
    </row>
    <row r="33" spans="1:14" ht="15" customHeight="1" x14ac:dyDescent="0.25">
      <c r="A33" s="96"/>
      <c r="B33" s="5" t="s">
        <v>9</v>
      </c>
      <c r="C33" s="14">
        <v>-163400</v>
      </c>
      <c r="D33" s="14">
        <v>-182500</v>
      </c>
      <c r="E33" s="14">
        <v>-143400</v>
      </c>
      <c r="F33" s="14">
        <v>-78000</v>
      </c>
    </row>
    <row r="34" spans="1:14" x14ac:dyDescent="0.25">
      <c r="A34" s="96"/>
      <c r="B34" s="5" t="s">
        <v>10</v>
      </c>
      <c r="C34" s="14">
        <v>-1914</v>
      </c>
      <c r="D34" s="14">
        <v>56354</v>
      </c>
      <c r="E34" s="14">
        <v>104895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83.550000000000011</v>
      </c>
      <c r="D35" s="12">
        <v>86</v>
      </c>
      <c r="E35" s="12">
        <v>87.550000000000011</v>
      </c>
      <c r="F35" s="12">
        <v>88.4</v>
      </c>
    </row>
    <row r="36" spans="1:14" x14ac:dyDescent="0.25">
      <c r="A36" s="95"/>
      <c r="B36" s="4" t="s">
        <v>4</v>
      </c>
      <c r="C36" s="12">
        <v>83.432826086956567</v>
      </c>
      <c r="D36" s="12">
        <v>86.13000000000001</v>
      </c>
      <c r="E36" s="12">
        <v>87.569249999999997</v>
      </c>
      <c r="F36" s="12">
        <v>88.63342105263159</v>
      </c>
    </row>
    <row r="37" spans="1:14" x14ac:dyDescent="0.25">
      <c r="A37" s="95"/>
      <c r="B37" s="4" t="s">
        <v>5</v>
      </c>
      <c r="C37" s="12">
        <v>1.911713208434866</v>
      </c>
      <c r="D37" s="12">
        <v>2.7586159400615928</v>
      </c>
      <c r="E37" s="12">
        <v>3.482199708186235</v>
      </c>
      <c r="F37" s="12">
        <v>4.247462375199337</v>
      </c>
    </row>
    <row r="38" spans="1:14" x14ac:dyDescent="0.25">
      <c r="A38" s="95"/>
      <c r="B38" s="4" t="s">
        <v>9</v>
      </c>
      <c r="C38" s="12">
        <v>80</v>
      </c>
      <c r="D38" s="12">
        <v>81.100000000000009</v>
      </c>
      <c r="E38" s="12">
        <v>81.37</v>
      </c>
      <c r="F38" s="12">
        <v>79.490000000000009</v>
      </c>
    </row>
    <row r="39" spans="1:14" x14ac:dyDescent="0.25">
      <c r="A39" s="95"/>
      <c r="B39" s="4" t="s">
        <v>10</v>
      </c>
      <c r="C39" s="12">
        <v>89</v>
      </c>
      <c r="D39" s="12">
        <v>93.190000000000012</v>
      </c>
      <c r="E39" s="12">
        <v>95.580000000000013</v>
      </c>
      <c r="F39" s="12">
        <v>97.64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-521733.26</v>
      </c>
      <c r="E40" s="14">
        <v>-479442.935</v>
      </c>
      <c r="F40" s="14">
        <v>-438715.81</v>
      </c>
    </row>
    <row r="41" spans="1:14" x14ac:dyDescent="0.25">
      <c r="A41" s="96"/>
      <c r="B41" s="5" t="s">
        <v>4</v>
      </c>
      <c r="C41" s="14">
        <v>-580703.02583333338</v>
      </c>
      <c r="D41" s="14">
        <v>-543180.00117647054</v>
      </c>
      <c r="E41" s="14">
        <v>-498739.58533333318</v>
      </c>
      <c r="F41" s="14">
        <v>-472698.23321428569</v>
      </c>
    </row>
    <row r="42" spans="1:14" x14ac:dyDescent="0.25">
      <c r="A42" s="96"/>
      <c r="B42" s="5" t="s">
        <v>5</v>
      </c>
      <c r="C42" s="14">
        <v>168407.97190800979</v>
      </c>
      <c r="D42" s="14">
        <v>186546.5333881166</v>
      </c>
      <c r="E42" s="14">
        <v>163756.28359547679</v>
      </c>
      <c r="F42" s="14">
        <v>185068.69682225809</v>
      </c>
    </row>
    <row r="43" spans="1:14" x14ac:dyDescent="0.25">
      <c r="A43" s="96"/>
      <c r="B43" s="5" t="s">
        <v>9</v>
      </c>
      <c r="C43" s="14">
        <v>-912612</v>
      </c>
      <c r="D43" s="14">
        <v>-944880</v>
      </c>
      <c r="E43" s="14">
        <v>-892545</v>
      </c>
      <c r="F43" s="14">
        <v>-905786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44593</v>
      </c>
      <c r="D48" s="9">
        <v>44621</v>
      </c>
      <c r="E48" s="9">
        <v>44652</v>
      </c>
      <c r="F48" s="9">
        <v>44682</v>
      </c>
      <c r="G48" s="9">
        <v>44713</v>
      </c>
      <c r="H48" s="9">
        <v>44743</v>
      </c>
      <c r="I48" s="9">
        <v>44774</v>
      </c>
      <c r="J48" s="9">
        <v>44805</v>
      </c>
      <c r="K48" s="9">
        <v>44835</v>
      </c>
      <c r="L48" s="9">
        <v>44866</v>
      </c>
      <c r="M48" s="9">
        <v>44896</v>
      </c>
      <c r="N48" s="9">
        <v>44927</v>
      </c>
    </row>
    <row r="49" spans="1:14" ht="15" customHeight="1" x14ac:dyDescent="0.25">
      <c r="A49" s="94" t="s">
        <v>11</v>
      </c>
      <c r="B49" s="4" t="s">
        <v>3</v>
      </c>
      <c r="C49" s="16">
        <v>145000</v>
      </c>
      <c r="D49" s="16">
        <v>150372.435</v>
      </c>
      <c r="E49" s="16">
        <v>177774</v>
      </c>
      <c r="F49" s="16">
        <v>150000</v>
      </c>
      <c r="G49" s="16">
        <v>149914.57999999999</v>
      </c>
      <c r="H49" s="16">
        <v>174837</v>
      </c>
      <c r="I49" s="16">
        <v>153838.005</v>
      </c>
      <c r="J49" s="16">
        <v>154077</v>
      </c>
      <c r="K49" s="16">
        <v>183737</v>
      </c>
      <c r="L49" s="16">
        <v>165100.49</v>
      </c>
      <c r="M49" s="16">
        <v>197137</v>
      </c>
      <c r="N49" s="16">
        <v>217239.88500000001</v>
      </c>
    </row>
    <row r="50" spans="1:14" x14ac:dyDescent="0.25">
      <c r="A50" s="95"/>
      <c r="B50" s="4" t="s">
        <v>4</v>
      </c>
      <c r="C50" s="16">
        <v>144669.43976190471</v>
      </c>
      <c r="D50" s="16">
        <v>149751.42725000001</v>
      </c>
      <c r="E50" s="16">
        <v>177204.40538461541</v>
      </c>
      <c r="F50" s="16">
        <v>152078.23025641029</v>
      </c>
      <c r="G50" s="16">
        <v>148759.57105263151</v>
      </c>
      <c r="H50" s="16">
        <v>174731.39230769229</v>
      </c>
      <c r="I50" s="16">
        <v>154233.35026315789</v>
      </c>
      <c r="J50" s="16">
        <v>154322.1989189189</v>
      </c>
      <c r="K50" s="16">
        <v>182738.16675675681</v>
      </c>
      <c r="L50" s="16">
        <v>165004.76189189189</v>
      </c>
      <c r="M50" s="16">
        <v>197398.78085714279</v>
      </c>
      <c r="N50" s="16">
        <v>213883.07750000001</v>
      </c>
    </row>
    <row r="51" spans="1:14" x14ac:dyDescent="0.25">
      <c r="A51" s="95"/>
      <c r="B51" s="4" t="s">
        <v>5</v>
      </c>
      <c r="C51" s="16">
        <v>4616.3849342038056</v>
      </c>
      <c r="D51" s="16">
        <v>5094.3557808325959</v>
      </c>
      <c r="E51" s="16">
        <v>11094.27892132409</v>
      </c>
      <c r="F51" s="16">
        <v>10891.63503694306</v>
      </c>
      <c r="G51" s="16">
        <v>7867.3432860358917</v>
      </c>
      <c r="H51" s="16">
        <v>9134.7634444595151</v>
      </c>
      <c r="I51" s="16">
        <v>5995.0032048060693</v>
      </c>
      <c r="J51" s="16">
        <v>7335.8597958501796</v>
      </c>
      <c r="K51" s="16">
        <v>10122.986723583619</v>
      </c>
      <c r="L51" s="16">
        <v>10155.99939733895</v>
      </c>
      <c r="M51" s="16">
        <v>16603.538151974681</v>
      </c>
      <c r="N51" s="16">
        <v>19238.794910588698</v>
      </c>
    </row>
    <row r="52" spans="1:14" ht="15" customHeight="1" x14ac:dyDescent="0.25">
      <c r="A52" s="95"/>
      <c r="B52" s="4" t="s">
        <v>9</v>
      </c>
      <c r="C52" s="16">
        <v>134173</v>
      </c>
      <c r="D52" s="16">
        <v>137932</v>
      </c>
      <c r="E52" s="16">
        <v>156821</v>
      </c>
      <c r="F52" s="16">
        <v>132068.26</v>
      </c>
      <c r="G52" s="16">
        <v>129377.45</v>
      </c>
      <c r="H52" s="16">
        <v>152128</v>
      </c>
      <c r="I52" s="16">
        <v>140000</v>
      </c>
      <c r="J52" s="16">
        <v>143799.79</v>
      </c>
      <c r="K52" s="16">
        <v>155214</v>
      </c>
      <c r="L52" s="16">
        <v>127422.96</v>
      </c>
      <c r="M52" s="16">
        <v>136484.21</v>
      </c>
      <c r="N52" s="16">
        <v>151782.41</v>
      </c>
    </row>
    <row r="53" spans="1:14" x14ac:dyDescent="0.25">
      <c r="A53" s="95"/>
      <c r="B53" s="4" t="s">
        <v>10</v>
      </c>
      <c r="C53" s="16">
        <v>153843.75</v>
      </c>
      <c r="D53" s="16">
        <v>157062</v>
      </c>
      <c r="E53" s="16">
        <v>200683.2</v>
      </c>
      <c r="F53" s="16">
        <v>184583</v>
      </c>
      <c r="G53" s="16">
        <v>163500</v>
      </c>
      <c r="H53" s="16">
        <v>191441</v>
      </c>
      <c r="I53" s="16">
        <v>170249.45</v>
      </c>
      <c r="J53" s="16">
        <v>172169</v>
      </c>
      <c r="K53" s="16">
        <v>214122</v>
      </c>
      <c r="L53" s="16">
        <v>194385.82</v>
      </c>
      <c r="M53" s="16">
        <v>230489.53</v>
      </c>
      <c r="N53" s="16">
        <v>258291.28</v>
      </c>
    </row>
    <row r="54" spans="1:14" ht="15" customHeight="1" x14ac:dyDescent="0.25">
      <c r="A54" s="86" t="s">
        <v>6</v>
      </c>
      <c r="B54" s="5" t="s">
        <v>3</v>
      </c>
      <c r="C54" s="17">
        <v>106226.625</v>
      </c>
      <c r="D54" s="17">
        <v>125751.66</v>
      </c>
      <c r="E54" s="17">
        <v>152239.79</v>
      </c>
      <c r="F54" s="17">
        <v>117503.47</v>
      </c>
      <c r="G54" s="17">
        <v>119455</v>
      </c>
      <c r="H54" s="17">
        <v>143938.285</v>
      </c>
      <c r="I54" s="17">
        <v>124724.3</v>
      </c>
      <c r="J54" s="17">
        <v>130492.39</v>
      </c>
      <c r="K54" s="17">
        <v>156232.5</v>
      </c>
      <c r="L54" s="17">
        <v>131668.47</v>
      </c>
      <c r="M54" s="17">
        <v>169600</v>
      </c>
      <c r="N54" s="17">
        <v>184980.57500000001</v>
      </c>
    </row>
    <row r="55" spans="1:14" x14ac:dyDescent="0.25">
      <c r="A55" s="86"/>
      <c r="B55" s="5" t="s">
        <v>4</v>
      </c>
      <c r="C55" s="17">
        <v>107325.0154761905</v>
      </c>
      <c r="D55" s="17">
        <v>125179.6587499999</v>
      </c>
      <c r="E55" s="17">
        <v>152175.79500000001</v>
      </c>
      <c r="F55" s="17">
        <v>119154.5039473684</v>
      </c>
      <c r="G55" s="17">
        <v>121692.3228947368</v>
      </c>
      <c r="H55" s="17">
        <v>144714.4289473684</v>
      </c>
      <c r="I55" s="17">
        <v>124402.37</v>
      </c>
      <c r="J55" s="17">
        <v>130573.4460526316</v>
      </c>
      <c r="K55" s="17">
        <v>153210.1131578947</v>
      </c>
      <c r="L55" s="17">
        <v>133071.4602702703</v>
      </c>
      <c r="M55" s="17">
        <v>164106.48571428581</v>
      </c>
      <c r="N55" s="17">
        <v>180198.33607142861</v>
      </c>
    </row>
    <row r="56" spans="1:14" x14ac:dyDescent="0.25">
      <c r="A56" s="86"/>
      <c r="B56" s="5" t="s">
        <v>5</v>
      </c>
      <c r="C56" s="17">
        <v>6427.9525040462258</v>
      </c>
      <c r="D56" s="17">
        <v>4735.6594362928672</v>
      </c>
      <c r="E56" s="17">
        <v>9245.0894744211564</v>
      </c>
      <c r="F56" s="17">
        <v>8944.277341792058</v>
      </c>
      <c r="G56" s="17">
        <v>8380.1705038785003</v>
      </c>
      <c r="H56" s="17">
        <v>5610.489681302719</v>
      </c>
      <c r="I56" s="17">
        <v>4855.020627254682</v>
      </c>
      <c r="J56" s="17">
        <v>6158.600927148399</v>
      </c>
      <c r="K56" s="17">
        <v>10004.96465984307</v>
      </c>
      <c r="L56" s="17">
        <v>6464.9733715995726</v>
      </c>
      <c r="M56" s="17">
        <v>15433.811538115669</v>
      </c>
      <c r="N56" s="17">
        <v>14724.282072874479</v>
      </c>
    </row>
    <row r="57" spans="1:14" ht="15" customHeight="1" x14ac:dyDescent="0.25">
      <c r="A57" s="86"/>
      <c r="B57" s="5" t="s">
        <v>9</v>
      </c>
      <c r="C57" s="17">
        <v>95025.36</v>
      </c>
      <c r="D57" s="17">
        <v>112173.1</v>
      </c>
      <c r="E57" s="17">
        <v>136939.29999999999</v>
      </c>
      <c r="F57" s="17">
        <v>101113</v>
      </c>
      <c r="G57" s="17">
        <v>109858.35</v>
      </c>
      <c r="H57" s="17">
        <v>134842.76999999999</v>
      </c>
      <c r="I57" s="17">
        <v>111915.8</v>
      </c>
      <c r="J57" s="17">
        <v>119305.9</v>
      </c>
      <c r="K57" s="17">
        <v>126000</v>
      </c>
      <c r="L57" s="17">
        <v>121007.54</v>
      </c>
      <c r="M57" s="17">
        <v>113281.9</v>
      </c>
      <c r="N57" s="17">
        <v>126000</v>
      </c>
    </row>
    <row r="58" spans="1:14" x14ac:dyDescent="0.25">
      <c r="A58" s="86"/>
      <c r="B58" s="5" t="s">
        <v>10</v>
      </c>
      <c r="C58" s="17">
        <v>121800</v>
      </c>
      <c r="D58" s="17">
        <v>133875</v>
      </c>
      <c r="E58" s="17">
        <v>174912.5</v>
      </c>
      <c r="F58" s="17">
        <v>138350</v>
      </c>
      <c r="G58" s="17">
        <v>148778</v>
      </c>
      <c r="H58" s="17">
        <v>160041</v>
      </c>
      <c r="I58" s="17">
        <v>138739.72</v>
      </c>
      <c r="J58" s="17">
        <v>142951.21</v>
      </c>
      <c r="K58" s="17">
        <v>171178</v>
      </c>
      <c r="L58" s="17">
        <v>148393.95000000001</v>
      </c>
      <c r="M58" s="17">
        <v>189660</v>
      </c>
      <c r="N58" s="17">
        <v>199568</v>
      </c>
    </row>
    <row r="59" spans="1:14" ht="15" customHeight="1" x14ac:dyDescent="0.25">
      <c r="A59" s="95" t="s">
        <v>7</v>
      </c>
      <c r="B59" s="4" t="s">
        <v>3</v>
      </c>
      <c r="C59" s="16">
        <v>128800</v>
      </c>
      <c r="D59" s="16">
        <v>134347.94500000001</v>
      </c>
      <c r="E59" s="16">
        <v>135688.32999999999</v>
      </c>
      <c r="F59" s="16">
        <v>133025.20000000001</v>
      </c>
      <c r="G59" s="16">
        <v>154194</v>
      </c>
      <c r="H59" s="16">
        <v>148920.51</v>
      </c>
      <c r="I59" s="16">
        <v>138548.96</v>
      </c>
      <c r="J59" s="16">
        <v>146000</v>
      </c>
      <c r="K59" s="16">
        <v>134138</v>
      </c>
      <c r="L59" s="16">
        <v>143143.85</v>
      </c>
      <c r="M59" s="16">
        <v>188234.51</v>
      </c>
      <c r="N59" s="16">
        <v>136992.37</v>
      </c>
    </row>
    <row r="60" spans="1:14" x14ac:dyDescent="0.25">
      <c r="A60" s="95"/>
      <c r="B60" s="4" t="s">
        <v>4</v>
      </c>
      <c r="C60" s="16">
        <v>128438.5704878049</v>
      </c>
      <c r="D60" s="16">
        <v>133609.48274999991</v>
      </c>
      <c r="E60" s="16">
        <v>136495.12315789479</v>
      </c>
      <c r="F60" s="16">
        <v>134838.64000000001</v>
      </c>
      <c r="G60" s="16">
        <v>159266.43692307701</v>
      </c>
      <c r="H60" s="16">
        <v>152105.2379487179</v>
      </c>
      <c r="I60" s="16">
        <v>138739.61974358981</v>
      </c>
      <c r="J60" s="16">
        <v>145604.56135135141</v>
      </c>
      <c r="K60" s="16">
        <v>134309.69270270271</v>
      </c>
      <c r="L60" s="16">
        <v>142897.64473684211</v>
      </c>
      <c r="M60" s="16">
        <v>183923.5574285714</v>
      </c>
      <c r="N60" s="16">
        <v>136721.4103448276</v>
      </c>
    </row>
    <row r="61" spans="1:14" x14ac:dyDescent="0.25">
      <c r="A61" s="95"/>
      <c r="B61" s="4" t="s">
        <v>5</v>
      </c>
      <c r="C61" s="16">
        <v>3648.7567671392871</v>
      </c>
      <c r="D61" s="16">
        <v>7431.9431932360176</v>
      </c>
      <c r="E61" s="16">
        <v>8302.7601354388698</v>
      </c>
      <c r="F61" s="16">
        <v>7430.9307052037966</v>
      </c>
      <c r="G61" s="16">
        <v>23727.845509203242</v>
      </c>
      <c r="H61" s="16">
        <v>11638.99372516193</v>
      </c>
      <c r="I61" s="16">
        <v>5310.9061677356021</v>
      </c>
      <c r="J61" s="16">
        <v>8864.1872070023419</v>
      </c>
      <c r="K61" s="16">
        <v>4341.9029316921569</v>
      </c>
      <c r="L61" s="16">
        <v>6070.5764963205611</v>
      </c>
      <c r="M61" s="16">
        <v>13904.69951635446</v>
      </c>
      <c r="N61" s="16">
        <v>9129.252095865666</v>
      </c>
    </row>
    <row r="62" spans="1:14" ht="15" customHeight="1" x14ac:dyDescent="0.25">
      <c r="A62" s="95"/>
      <c r="B62" s="4" t="s">
        <v>9</v>
      </c>
      <c r="C62" s="16">
        <v>118732.05</v>
      </c>
      <c r="D62" s="16">
        <v>114695.09</v>
      </c>
      <c r="E62" s="16">
        <v>114845.68</v>
      </c>
      <c r="F62" s="16">
        <v>121736.85</v>
      </c>
      <c r="G62" s="16">
        <v>123184</v>
      </c>
      <c r="H62" s="16">
        <v>135337</v>
      </c>
      <c r="I62" s="16">
        <v>125409.77</v>
      </c>
      <c r="J62" s="16">
        <v>127869.77</v>
      </c>
      <c r="K62" s="16">
        <v>123175.81</v>
      </c>
      <c r="L62" s="16">
        <v>132707.57</v>
      </c>
      <c r="M62" s="16">
        <v>134936.09</v>
      </c>
      <c r="N62" s="16">
        <v>120000</v>
      </c>
    </row>
    <row r="63" spans="1:14" x14ac:dyDescent="0.25">
      <c r="A63" s="95"/>
      <c r="B63" s="4" t="s">
        <v>10</v>
      </c>
      <c r="C63" s="16">
        <v>135659.54</v>
      </c>
      <c r="D63" s="16">
        <v>155514</v>
      </c>
      <c r="E63" s="16">
        <v>148747</v>
      </c>
      <c r="F63" s="16">
        <v>157523.57</v>
      </c>
      <c r="G63" s="16">
        <v>212508.99</v>
      </c>
      <c r="H63" s="16">
        <v>186511</v>
      </c>
      <c r="I63" s="16">
        <v>150000</v>
      </c>
      <c r="J63" s="16">
        <v>160663</v>
      </c>
      <c r="K63" s="16">
        <v>141868.79999999999</v>
      </c>
      <c r="L63" s="16">
        <v>155000</v>
      </c>
      <c r="M63" s="16">
        <v>212722</v>
      </c>
      <c r="N63" s="16">
        <v>162479.9</v>
      </c>
    </row>
    <row r="64" spans="1:14" x14ac:dyDescent="0.25">
      <c r="A64" s="86" t="s">
        <v>8</v>
      </c>
      <c r="B64" s="5" t="s">
        <v>3</v>
      </c>
      <c r="C64" s="17">
        <v>-21743.45</v>
      </c>
      <c r="D64" s="17">
        <v>-8980</v>
      </c>
      <c r="E64" s="17">
        <v>13227</v>
      </c>
      <c r="F64" s="17">
        <v>-15699.4</v>
      </c>
      <c r="G64" s="17">
        <v>-34000</v>
      </c>
      <c r="H64" s="17">
        <v>-4695.2</v>
      </c>
      <c r="I64" s="17">
        <v>-14004.5</v>
      </c>
      <c r="J64" s="17">
        <v>-16603.005000000001</v>
      </c>
      <c r="K64" s="17">
        <v>22700</v>
      </c>
      <c r="L64" s="17">
        <v>-11906.65</v>
      </c>
      <c r="M64" s="17">
        <v>-14641.5</v>
      </c>
      <c r="N64" s="17">
        <v>46358.5</v>
      </c>
    </row>
    <row r="65" spans="1:14" x14ac:dyDescent="0.25">
      <c r="A65" s="86"/>
      <c r="B65" s="5" t="s">
        <v>4</v>
      </c>
      <c r="C65" s="17">
        <v>-20971.95023809524</v>
      </c>
      <c r="D65" s="17">
        <v>-8924.2197435897415</v>
      </c>
      <c r="E65" s="17">
        <v>15231.474358974359</v>
      </c>
      <c r="F65" s="17">
        <v>-15019.141578947359</v>
      </c>
      <c r="G65" s="17">
        <v>-37491.639743589752</v>
      </c>
      <c r="H65" s="17">
        <v>-9376.9869230769236</v>
      </c>
      <c r="I65" s="17">
        <v>-14757.453421052631</v>
      </c>
      <c r="J65" s="17">
        <v>-16189.997105263161</v>
      </c>
      <c r="K65" s="17">
        <v>20879.27945945946</v>
      </c>
      <c r="L65" s="17">
        <v>-10577.80945945946</v>
      </c>
      <c r="M65" s="17">
        <v>-16979.204166666659</v>
      </c>
      <c r="N65" s="17">
        <v>41038.76928571429</v>
      </c>
    </row>
    <row r="66" spans="1:14" x14ac:dyDescent="0.25">
      <c r="A66" s="86"/>
      <c r="B66" s="5" t="s">
        <v>5</v>
      </c>
      <c r="C66" s="17">
        <v>7037.3443136786918</v>
      </c>
      <c r="D66" s="17">
        <v>8879.3543465868042</v>
      </c>
      <c r="E66" s="17">
        <v>15821.082968863309</v>
      </c>
      <c r="F66" s="17">
        <v>13618.895392412251</v>
      </c>
      <c r="G66" s="17">
        <v>22341.420484580991</v>
      </c>
      <c r="H66" s="17">
        <v>12111.30580597584</v>
      </c>
      <c r="I66" s="17">
        <v>7243.1038833348148</v>
      </c>
      <c r="J66" s="17">
        <v>12715.81532892627</v>
      </c>
      <c r="K66" s="17">
        <v>11147.63121272406</v>
      </c>
      <c r="L66" s="17">
        <v>9364.8187851554139</v>
      </c>
      <c r="M66" s="17">
        <v>20113.259308481549</v>
      </c>
      <c r="N66" s="17">
        <v>17976.042683995121</v>
      </c>
    </row>
    <row r="67" spans="1:14" x14ac:dyDescent="0.25">
      <c r="A67" s="86"/>
      <c r="B67" s="5" t="s">
        <v>9</v>
      </c>
      <c r="C67" s="17">
        <v>-38498</v>
      </c>
      <c r="D67" s="17">
        <v>-35953.550000000003</v>
      </c>
      <c r="E67" s="17">
        <v>-20864</v>
      </c>
      <c r="F67" s="17">
        <v>-47087.96</v>
      </c>
      <c r="G67" s="17">
        <v>-86849.02</v>
      </c>
      <c r="H67" s="17">
        <v>-41081.32</v>
      </c>
      <c r="I67" s="17">
        <v>-34000</v>
      </c>
      <c r="J67" s="17">
        <v>-51224.88</v>
      </c>
      <c r="K67" s="17">
        <v>-8138</v>
      </c>
      <c r="L67" s="17">
        <v>-30118.79</v>
      </c>
      <c r="M67" s="17">
        <v>-63757.51</v>
      </c>
      <c r="N67" s="17">
        <v>-8138</v>
      </c>
    </row>
    <row r="68" spans="1:14" x14ac:dyDescent="0.25">
      <c r="A68" s="86"/>
      <c r="B68" s="33" t="s">
        <v>10</v>
      </c>
      <c r="C68" s="14">
        <v>-3009.09</v>
      </c>
      <c r="D68" s="14">
        <v>7145</v>
      </c>
      <c r="E68" s="14">
        <v>48690.400000000001</v>
      </c>
      <c r="F68" s="14">
        <v>16732</v>
      </c>
      <c r="G68" s="14">
        <v>-1821</v>
      </c>
      <c r="H68" s="14">
        <v>19335.27</v>
      </c>
      <c r="I68" s="14">
        <v>-3455.76</v>
      </c>
      <c r="J68" s="14">
        <v>5298</v>
      </c>
      <c r="K68" s="14">
        <v>55111</v>
      </c>
      <c r="L68" s="14">
        <v>7308.5</v>
      </c>
      <c r="M68" s="14">
        <v>35542.239999999998</v>
      </c>
      <c r="N68" s="17">
        <v>67879</v>
      </c>
    </row>
    <row r="69" spans="1:14" ht="15" customHeight="1" x14ac:dyDescent="0.25">
      <c r="A69" s="95" t="s">
        <v>32</v>
      </c>
      <c r="B69" s="4" t="s">
        <v>3</v>
      </c>
      <c r="C69" s="16">
        <v>-55509</v>
      </c>
      <c r="D69" s="16">
        <v>-47092.92</v>
      </c>
      <c r="E69" s="16">
        <v>-21708.205000000002</v>
      </c>
      <c r="F69" s="16">
        <v>-51228.61</v>
      </c>
      <c r="G69" s="16">
        <v>-68999</v>
      </c>
      <c r="H69" s="16">
        <v>-51586.2</v>
      </c>
      <c r="I69" s="16">
        <v>-57502</v>
      </c>
      <c r="J69" s="16">
        <v>-48498.09</v>
      </c>
      <c r="K69" s="16">
        <v>-23862.95</v>
      </c>
      <c r="L69" s="16">
        <v>-48748.5</v>
      </c>
      <c r="M69" s="16">
        <v>-59489.78</v>
      </c>
      <c r="N69" s="16">
        <v>-451.11500000000001</v>
      </c>
    </row>
    <row r="70" spans="1:14" x14ac:dyDescent="0.25">
      <c r="A70" s="95"/>
      <c r="B70" s="4" t="s">
        <v>4</v>
      </c>
      <c r="C70" s="16">
        <v>-54740.159354838703</v>
      </c>
      <c r="D70" s="16">
        <v>-44359.53300000001</v>
      </c>
      <c r="E70" s="16">
        <v>-23377.014333333329</v>
      </c>
      <c r="F70" s="16">
        <v>-52723.172758620683</v>
      </c>
      <c r="G70" s="16">
        <v>-69939.098666666672</v>
      </c>
      <c r="H70" s="16">
        <v>-48219.18</v>
      </c>
      <c r="I70" s="16">
        <v>-54499.172666666673</v>
      </c>
      <c r="J70" s="16">
        <v>-51568.088620689661</v>
      </c>
      <c r="K70" s="16">
        <v>-21350.410344827578</v>
      </c>
      <c r="L70" s="16">
        <v>-47694.152413793112</v>
      </c>
      <c r="M70" s="16">
        <v>-56337.947777777772</v>
      </c>
      <c r="N70" s="16">
        <v>-3839.291153846154</v>
      </c>
    </row>
    <row r="71" spans="1:14" x14ac:dyDescent="0.25">
      <c r="A71" s="95"/>
      <c r="B71" s="4" t="s">
        <v>5</v>
      </c>
      <c r="C71" s="16">
        <v>18263.150829529561</v>
      </c>
      <c r="D71" s="16">
        <v>22829.052055770899</v>
      </c>
      <c r="E71" s="16">
        <v>24143.482568590331</v>
      </c>
      <c r="F71" s="16">
        <v>24398.9109328499</v>
      </c>
      <c r="G71" s="16">
        <v>31331.343415625401</v>
      </c>
      <c r="H71" s="16">
        <v>20827.502537439868</v>
      </c>
      <c r="I71" s="16">
        <v>25424.94206893654</v>
      </c>
      <c r="J71" s="16">
        <v>24205.773011550471</v>
      </c>
      <c r="K71" s="16">
        <v>17126.455591244849</v>
      </c>
      <c r="L71" s="16">
        <v>21580.633677210059</v>
      </c>
      <c r="M71" s="16">
        <v>25854.3130333306</v>
      </c>
      <c r="N71" s="16">
        <v>24198.504004262799</v>
      </c>
    </row>
    <row r="72" spans="1:14" x14ac:dyDescent="0.25">
      <c r="A72" s="95"/>
      <c r="B72" s="4" t="s">
        <v>9</v>
      </c>
      <c r="C72" s="16">
        <v>-85745</v>
      </c>
      <c r="D72" s="16">
        <v>-84108</v>
      </c>
      <c r="E72" s="16">
        <v>-87865</v>
      </c>
      <c r="F72" s="16">
        <v>-136161.20000000001</v>
      </c>
      <c r="G72" s="16">
        <v>-136976.48000000001</v>
      </c>
      <c r="H72" s="16">
        <v>-78262.02</v>
      </c>
      <c r="I72" s="16">
        <v>-98005.89</v>
      </c>
      <c r="J72" s="16">
        <v>-98706</v>
      </c>
      <c r="K72" s="16">
        <v>-55741</v>
      </c>
      <c r="L72" s="16">
        <v>-78155</v>
      </c>
      <c r="M72" s="16">
        <v>-105402.59</v>
      </c>
      <c r="N72" s="16">
        <v>-77237.55</v>
      </c>
    </row>
    <row r="73" spans="1:14" ht="15.75" thickBot="1" x14ac:dyDescent="0.3">
      <c r="A73" s="99"/>
      <c r="B73" s="7" t="s">
        <v>10</v>
      </c>
      <c r="C73" s="32">
        <v>-3167.69</v>
      </c>
      <c r="D73" s="32">
        <v>15174.17</v>
      </c>
      <c r="E73" s="32">
        <v>20209.87</v>
      </c>
      <c r="F73" s="32">
        <v>-13268</v>
      </c>
      <c r="G73" s="32">
        <v>-8197.5400000000027</v>
      </c>
      <c r="H73" s="32">
        <v>8954.2000000000007</v>
      </c>
      <c r="I73" s="32">
        <v>10203.370000000001</v>
      </c>
      <c r="J73" s="32">
        <v>-938.27</v>
      </c>
      <c r="K73" s="32">
        <v>23003.5</v>
      </c>
      <c r="L73" s="32">
        <v>6510.4</v>
      </c>
      <c r="M73" s="32">
        <v>-9266.74</v>
      </c>
      <c r="N73" s="32">
        <v>23879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0:N73"/>
  <sheetViews>
    <sheetView workbookViewId="0">
      <selection activeCell="C67" sqref="C67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44621</v>
      </c>
      <c r="C10" s="3"/>
    </row>
    <row r="11" spans="1:6" ht="15.75" x14ac:dyDescent="0.25">
      <c r="A11" s="1" t="s">
        <v>0</v>
      </c>
      <c r="B11" s="2">
        <v>44621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2044706</v>
      </c>
      <c r="D15" s="11">
        <v>2135708.87</v>
      </c>
      <c r="E15" s="11">
        <v>2261356.1949999998</v>
      </c>
      <c r="F15" s="11">
        <v>2377166.7000000002</v>
      </c>
    </row>
    <row r="16" spans="1:6" x14ac:dyDescent="0.25">
      <c r="A16" s="95"/>
      <c r="B16" s="12" t="s">
        <v>4</v>
      </c>
      <c r="C16" s="13">
        <v>2041532.4964444451</v>
      </c>
      <c r="D16" s="13">
        <v>2130133.4533333331</v>
      </c>
      <c r="E16" s="13">
        <v>2257355.9955882351</v>
      </c>
      <c r="F16" s="13">
        <v>2384979.830606061</v>
      </c>
    </row>
    <row r="17" spans="1:6" x14ac:dyDescent="0.25">
      <c r="A17" s="95"/>
      <c r="B17" s="12" t="s">
        <v>5</v>
      </c>
      <c r="C17" s="13">
        <v>89462.288750517604</v>
      </c>
      <c r="D17" s="13">
        <v>97557.716542867449</v>
      </c>
      <c r="E17" s="13">
        <v>119917.6617989677</v>
      </c>
      <c r="F17" s="13">
        <v>139035.163145695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2593713</v>
      </c>
      <c r="F19" s="13">
        <v>2762302</v>
      </c>
    </row>
    <row r="20" spans="1:6" ht="15" customHeight="1" x14ac:dyDescent="0.25">
      <c r="A20" s="86" t="s">
        <v>6</v>
      </c>
      <c r="B20" s="5" t="s">
        <v>3</v>
      </c>
      <c r="C20" s="14">
        <v>1681982</v>
      </c>
      <c r="D20" s="14">
        <v>1773378.38</v>
      </c>
      <c r="E20" s="14">
        <v>1876474.86</v>
      </c>
      <c r="F20" s="14">
        <v>1987107.675</v>
      </c>
    </row>
    <row r="21" spans="1:6" x14ac:dyDescent="0.25">
      <c r="A21" s="86"/>
      <c r="B21" s="5" t="s">
        <v>4</v>
      </c>
      <c r="C21" s="14">
        <v>1683124.0745652181</v>
      </c>
      <c r="D21" s="14">
        <v>1767989.6870731721</v>
      </c>
      <c r="E21" s="14">
        <v>1867367.8677142861</v>
      </c>
      <c r="F21" s="14">
        <v>1975231.3391176469</v>
      </c>
    </row>
    <row r="22" spans="1:6" x14ac:dyDescent="0.25">
      <c r="A22" s="86"/>
      <c r="B22" s="5" t="s">
        <v>5</v>
      </c>
      <c r="C22" s="14">
        <v>50906.425843026162</v>
      </c>
      <c r="D22" s="14">
        <v>60246.954504399451</v>
      </c>
      <c r="E22" s="14">
        <v>71555.458007742389</v>
      </c>
      <c r="F22" s="14">
        <v>85723.695278964224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1768663.27</v>
      </c>
      <c r="D24" s="14">
        <v>1920771.1</v>
      </c>
      <c r="E24" s="14">
        <v>1988993.45</v>
      </c>
      <c r="F24" s="14">
        <v>2149000</v>
      </c>
    </row>
    <row r="25" spans="1:6" ht="15" customHeight="1" x14ac:dyDescent="0.25">
      <c r="A25" s="95" t="s">
        <v>7</v>
      </c>
      <c r="B25" s="4" t="s">
        <v>3</v>
      </c>
      <c r="C25" s="12">
        <v>1730655.0549999999</v>
      </c>
      <c r="D25" s="12">
        <v>1817511.5</v>
      </c>
      <c r="E25" s="12">
        <v>1903599.3</v>
      </c>
      <c r="F25" s="12">
        <v>1962161.08</v>
      </c>
    </row>
    <row r="26" spans="1:6" x14ac:dyDescent="0.25">
      <c r="A26" s="95"/>
      <c r="B26" s="4" t="s">
        <v>4</v>
      </c>
      <c r="C26" s="12">
        <v>1726674.8080434781</v>
      </c>
      <c r="D26" s="12">
        <v>1810302.74425</v>
      </c>
      <c r="E26" s="12">
        <v>1895563.7011111111</v>
      </c>
      <c r="F26" s="12">
        <v>1967909.0797142859</v>
      </c>
    </row>
    <row r="27" spans="1:6" x14ac:dyDescent="0.25">
      <c r="A27" s="95"/>
      <c r="B27" s="4" t="s">
        <v>5</v>
      </c>
      <c r="C27" s="12">
        <v>36108.1147701964</v>
      </c>
      <c r="D27" s="12">
        <v>46391.291034643669</v>
      </c>
      <c r="E27" s="12">
        <v>62987.147702144321</v>
      </c>
      <c r="F27" s="12">
        <v>74476.720849600941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1789884.06</v>
      </c>
      <c r="D29" s="12">
        <v>1915000</v>
      </c>
      <c r="E29" s="12">
        <v>2063387.58</v>
      </c>
      <c r="F29" s="12">
        <v>2183000</v>
      </c>
    </row>
    <row r="30" spans="1:6" ht="15" customHeight="1" x14ac:dyDescent="0.25">
      <c r="A30" s="96" t="s">
        <v>8</v>
      </c>
      <c r="B30" s="5" t="s">
        <v>3</v>
      </c>
      <c r="C30" s="14">
        <v>-64153</v>
      </c>
      <c r="D30" s="14">
        <v>-53000</v>
      </c>
      <c r="E30" s="14">
        <v>-30324.12</v>
      </c>
      <c r="F30" s="14">
        <v>6349.9</v>
      </c>
    </row>
    <row r="31" spans="1:6" x14ac:dyDescent="0.25">
      <c r="A31" s="96"/>
      <c r="B31" s="5" t="s">
        <v>4</v>
      </c>
      <c r="C31" s="14">
        <v>-52645.555625000001</v>
      </c>
      <c r="D31" s="14">
        <v>-47208.775581395348</v>
      </c>
      <c r="E31" s="14">
        <v>-28254.53527777777</v>
      </c>
      <c r="F31" s="14">
        <v>7434.3368571428573</v>
      </c>
    </row>
    <row r="32" spans="1:6" x14ac:dyDescent="0.25">
      <c r="A32" s="96"/>
      <c r="B32" s="5" t="s">
        <v>5</v>
      </c>
      <c r="C32" s="14">
        <v>40254.508155339063</v>
      </c>
      <c r="D32" s="14">
        <v>47812.368895508393</v>
      </c>
      <c r="E32" s="14">
        <v>43441.493378625048</v>
      </c>
      <c r="F32" s="14">
        <v>46543.027988095477</v>
      </c>
    </row>
    <row r="33" spans="1:14" ht="15" customHeight="1" x14ac:dyDescent="0.25">
      <c r="A33" s="96"/>
      <c r="B33" s="5" t="s">
        <v>9</v>
      </c>
      <c r="C33" s="14">
        <v>-132945.78</v>
      </c>
      <c r="D33" s="14">
        <v>-112000</v>
      </c>
      <c r="E33" s="14">
        <v>-108000</v>
      </c>
      <c r="F33" s="14">
        <v>-78000</v>
      </c>
    </row>
    <row r="34" spans="1:14" x14ac:dyDescent="0.25">
      <c r="A34" s="96"/>
      <c r="B34" s="5" t="s">
        <v>10</v>
      </c>
      <c r="C34" s="14">
        <v>66088.5</v>
      </c>
      <c r="D34" s="14">
        <v>80000</v>
      </c>
      <c r="E34" s="14">
        <v>60000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82.7</v>
      </c>
      <c r="D35" s="12">
        <v>85.100000000000009</v>
      </c>
      <c r="E35" s="12">
        <v>87</v>
      </c>
      <c r="F35" s="12">
        <v>87.9</v>
      </c>
    </row>
    <row r="36" spans="1:14" x14ac:dyDescent="0.25">
      <c r="A36" s="95"/>
      <c r="B36" s="4" t="s">
        <v>4</v>
      </c>
      <c r="C36" s="12">
        <v>82.598043478260891</v>
      </c>
      <c r="D36" s="12">
        <v>85.400465116279065</v>
      </c>
      <c r="E36" s="12">
        <v>86.805526315789479</v>
      </c>
      <c r="F36" s="12">
        <v>87.793513513513517</v>
      </c>
    </row>
    <row r="37" spans="1:14" x14ac:dyDescent="0.25">
      <c r="A37" s="95"/>
      <c r="B37" s="4" t="s">
        <v>5</v>
      </c>
      <c r="C37" s="12">
        <v>2.0450554130663741</v>
      </c>
      <c r="D37" s="12">
        <v>2.5878985347449639</v>
      </c>
      <c r="E37" s="12">
        <v>3.4413186484005389</v>
      </c>
      <c r="F37" s="12">
        <v>4.3396276185714253</v>
      </c>
    </row>
    <row r="38" spans="1:14" x14ac:dyDescent="0.25">
      <c r="A38" s="95"/>
      <c r="B38" s="4" t="s">
        <v>9</v>
      </c>
      <c r="C38" s="12">
        <v>77.77000000000001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89</v>
      </c>
      <c r="D39" s="12">
        <v>90.48</v>
      </c>
      <c r="E39" s="12">
        <v>94.490000000000009</v>
      </c>
      <c r="F39" s="12">
        <v>96.68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-531193</v>
      </c>
      <c r="E40" s="14">
        <v>-479443</v>
      </c>
      <c r="F40" s="14">
        <v>-435587.10499999998</v>
      </c>
    </row>
    <row r="41" spans="1:14" x14ac:dyDescent="0.25">
      <c r="A41" s="96"/>
      <c r="B41" s="5" t="s">
        <v>4</v>
      </c>
      <c r="C41" s="14">
        <v>-519201.66410256398</v>
      </c>
      <c r="D41" s="14">
        <v>-509970.48305555549</v>
      </c>
      <c r="E41" s="14">
        <v>-463917.7990322581</v>
      </c>
      <c r="F41" s="14">
        <v>-434366.00599999988</v>
      </c>
    </row>
    <row r="42" spans="1:14" x14ac:dyDescent="0.25">
      <c r="A42" s="96"/>
      <c r="B42" s="5" t="s">
        <v>5</v>
      </c>
      <c r="C42" s="14">
        <v>163891.2624569418</v>
      </c>
      <c r="D42" s="14">
        <v>200613.58623590911</v>
      </c>
      <c r="E42" s="14">
        <v>178632.15239376621</v>
      </c>
      <c r="F42" s="14">
        <v>185609.02535205439</v>
      </c>
    </row>
    <row r="43" spans="1:14" x14ac:dyDescent="0.25">
      <c r="A43" s="96"/>
      <c r="B43" s="5" t="s">
        <v>9</v>
      </c>
      <c r="C43" s="14">
        <v>-778226.65999999992</v>
      </c>
      <c r="D43" s="14">
        <v>-853366.1399999999</v>
      </c>
      <c r="E43" s="14">
        <v>-750104.57</v>
      </c>
      <c r="F43" s="14">
        <v>-735064</v>
      </c>
    </row>
    <row r="44" spans="1:14" ht="15.75" thickBot="1" x14ac:dyDescent="0.3">
      <c r="A44" s="100"/>
      <c r="B44" s="31" t="s">
        <v>10</v>
      </c>
      <c r="C44" s="30">
        <v>-7479</v>
      </c>
      <c r="D44" s="30">
        <v>-6730</v>
      </c>
      <c r="E44" s="30">
        <v>-5759</v>
      </c>
      <c r="F44" s="30">
        <v>-7078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44621</v>
      </c>
      <c r="D48" s="9">
        <v>44652</v>
      </c>
      <c r="E48" s="9">
        <v>44682</v>
      </c>
      <c r="F48" s="9">
        <v>44713</v>
      </c>
      <c r="G48" s="9">
        <v>44743</v>
      </c>
      <c r="H48" s="9">
        <v>44774</v>
      </c>
      <c r="I48" s="9">
        <v>44805</v>
      </c>
      <c r="J48" s="9">
        <v>44835</v>
      </c>
      <c r="K48" s="9">
        <v>44866</v>
      </c>
      <c r="L48" s="9">
        <v>44896</v>
      </c>
      <c r="M48" s="9">
        <v>44927</v>
      </c>
      <c r="N48" s="9">
        <v>44958</v>
      </c>
    </row>
    <row r="49" spans="1:14" ht="15" customHeight="1" x14ac:dyDescent="0.25">
      <c r="A49" s="94" t="s">
        <v>11</v>
      </c>
      <c r="B49" s="4" t="s">
        <v>3</v>
      </c>
      <c r="C49" s="16">
        <v>152983.32999999999</v>
      </c>
      <c r="D49" s="16">
        <v>180000</v>
      </c>
      <c r="E49" s="16">
        <v>151630</v>
      </c>
      <c r="F49" s="16">
        <v>149960.57999999999</v>
      </c>
      <c r="G49" s="16">
        <v>178558.625</v>
      </c>
      <c r="H49" s="16">
        <v>154928.345</v>
      </c>
      <c r="I49" s="16">
        <v>154302.67000000001</v>
      </c>
      <c r="J49" s="16">
        <v>185850.52499999999</v>
      </c>
      <c r="K49" s="16">
        <v>167513</v>
      </c>
      <c r="L49" s="16">
        <v>203500</v>
      </c>
      <c r="M49" s="16">
        <v>230223.28</v>
      </c>
      <c r="N49" s="16">
        <v>154129.53</v>
      </c>
    </row>
    <row r="50" spans="1:14" x14ac:dyDescent="0.25">
      <c r="A50" s="95"/>
      <c r="B50" s="4" t="s">
        <v>4</v>
      </c>
      <c r="C50" s="16">
        <v>153490.18372093019</v>
      </c>
      <c r="D50" s="16">
        <v>181369.4317073171</v>
      </c>
      <c r="E50" s="16">
        <v>153652.36487179479</v>
      </c>
      <c r="F50" s="16">
        <v>149757.24025</v>
      </c>
      <c r="G50" s="16">
        <v>177792.6735</v>
      </c>
      <c r="H50" s="16">
        <v>155207.65674999999</v>
      </c>
      <c r="I50" s="16">
        <v>156349.22594594589</v>
      </c>
      <c r="J50" s="16">
        <v>185822.21</v>
      </c>
      <c r="K50" s="16">
        <v>166981.30135135131</v>
      </c>
      <c r="L50" s="16">
        <v>205029.9489189189</v>
      </c>
      <c r="M50" s="16">
        <v>229646.80312499989</v>
      </c>
      <c r="N50" s="16">
        <v>156390.74281249999</v>
      </c>
    </row>
    <row r="51" spans="1:14" x14ac:dyDescent="0.25">
      <c r="A51" s="95"/>
      <c r="B51" s="4" t="s">
        <v>5</v>
      </c>
      <c r="C51" s="16">
        <v>7725.4788019751159</v>
      </c>
      <c r="D51" s="16">
        <v>13340.38671988951</v>
      </c>
      <c r="E51" s="16">
        <v>9758.6264378950145</v>
      </c>
      <c r="F51" s="16">
        <v>11007.145964560979</v>
      </c>
      <c r="G51" s="16">
        <v>11968.95250117346</v>
      </c>
      <c r="H51" s="16">
        <v>11093.76596225068</v>
      </c>
      <c r="I51" s="16">
        <v>7419.3977541249023</v>
      </c>
      <c r="J51" s="16">
        <v>13306.60293222616</v>
      </c>
      <c r="K51" s="16">
        <v>8884.4211912491828</v>
      </c>
      <c r="L51" s="16">
        <v>17521.010618442549</v>
      </c>
      <c r="M51" s="16">
        <v>19153.6402196339</v>
      </c>
      <c r="N51" s="16">
        <v>18966.65404973588</v>
      </c>
    </row>
    <row r="52" spans="1:14" ht="15" customHeight="1" x14ac:dyDescent="0.25">
      <c r="A52" s="95"/>
      <c r="B52" s="4" t="s">
        <v>9</v>
      </c>
      <c r="C52" s="16">
        <v>137932</v>
      </c>
      <c r="D52" s="16">
        <v>156746.1</v>
      </c>
      <c r="E52" s="16">
        <v>132068.26</v>
      </c>
      <c r="F52" s="16">
        <v>121755</v>
      </c>
      <c r="G52" s="16">
        <v>152128</v>
      </c>
      <c r="H52" s="16">
        <v>120000</v>
      </c>
      <c r="I52" s="16">
        <v>145021</v>
      </c>
      <c r="J52" s="16">
        <v>155214</v>
      </c>
      <c r="K52" s="16">
        <v>151000</v>
      </c>
      <c r="L52" s="16">
        <v>170000</v>
      </c>
      <c r="M52" s="16">
        <v>185000</v>
      </c>
      <c r="N52" s="16">
        <v>107009.2</v>
      </c>
    </row>
    <row r="53" spans="1:14" x14ac:dyDescent="0.25">
      <c r="A53" s="95"/>
      <c r="B53" s="4" t="s">
        <v>10</v>
      </c>
      <c r="C53" s="16">
        <v>172965</v>
      </c>
      <c r="D53" s="16">
        <v>227118.05</v>
      </c>
      <c r="E53" s="16">
        <v>181437</v>
      </c>
      <c r="F53" s="16">
        <v>171174</v>
      </c>
      <c r="G53" s="16">
        <v>213611</v>
      </c>
      <c r="H53" s="16">
        <v>192357.97</v>
      </c>
      <c r="I53" s="16">
        <v>176128.76</v>
      </c>
      <c r="J53" s="16">
        <v>233077.51</v>
      </c>
      <c r="K53" s="16">
        <v>197408.83</v>
      </c>
      <c r="L53" s="16">
        <v>265045.3</v>
      </c>
      <c r="M53" s="16">
        <v>271112.63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126715.81</v>
      </c>
      <c r="D54" s="17">
        <v>154945.93</v>
      </c>
      <c r="E54" s="17">
        <v>121364.88</v>
      </c>
      <c r="F54" s="17">
        <v>120462</v>
      </c>
      <c r="G54" s="17">
        <v>144756.13</v>
      </c>
      <c r="H54" s="17">
        <v>124386.5</v>
      </c>
      <c r="I54" s="17">
        <v>132093</v>
      </c>
      <c r="J54" s="17">
        <v>156621.98000000001</v>
      </c>
      <c r="K54" s="17">
        <v>134264.51999999999</v>
      </c>
      <c r="L54" s="17">
        <v>169900</v>
      </c>
      <c r="M54" s="17">
        <v>194403.54500000001</v>
      </c>
      <c r="N54" s="17">
        <v>111405.51</v>
      </c>
    </row>
    <row r="55" spans="1:14" x14ac:dyDescent="0.25">
      <c r="A55" s="86"/>
      <c r="B55" s="5" t="s">
        <v>4</v>
      </c>
      <c r="C55" s="17">
        <v>128576.9256818182</v>
      </c>
      <c r="D55" s="17">
        <v>154169.0195348837</v>
      </c>
      <c r="E55" s="17">
        <v>121487.8590243903</v>
      </c>
      <c r="F55" s="17">
        <v>124180.1763414634</v>
      </c>
      <c r="G55" s="17">
        <v>145356.6</v>
      </c>
      <c r="H55" s="17">
        <v>124494.63075</v>
      </c>
      <c r="I55" s="17">
        <v>131190.8244736843</v>
      </c>
      <c r="J55" s="17">
        <v>155108.89333333331</v>
      </c>
      <c r="K55" s="17">
        <v>134455.46743589739</v>
      </c>
      <c r="L55" s="17">
        <v>170756.4331578947</v>
      </c>
      <c r="M55" s="17">
        <v>195143.94968749999</v>
      </c>
      <c r="N55" s="17">
        <v>114848.58354838711</v>
      </c>
    </row>
    <row r="56" spans="1:14" x14ac:dyDescent="0.25">
      <c r="A56" s="86"/>
      <c r="B56" s="5" t="s">
        <v>5</v>
      </c>
      <c r="C56" s="17">
        <v>8911.7556626844234</v>
      </c>
      <c r="D56" s="17">
        <v>13811.220313699379</v>
      </c>
      <c r="E56" s="17">
        <v>8697.1307404027812</v>
      </c>
      <c r="F56" s="17">
        <v>12421.798217721291</v>
      </c>
      <c r="G56" s="17">
        <v>7345.6809502152373</v>
      </c>
      <c r="H56" s="17">
        <v>5810.8525125909027</v>
      </c>
      <c r="I56" s="17">
        <v>5335.6963214888547</v>
      </c>
      <c r="J56" s="17">
        <v>10484.80795165139</v>
      </c>
      <c r="K56" s="17">
        <v>8013.5820055511549</v>
      </c>
      <c r="L56" s="17">
        <v>18527.218343986111</v>
      </c>
      <c r="M56" s="17">
        <v>17164.279860035571</v>
      </c>
      <c r="N56" s="17">
        <v>12956.725094912559</v>
      </c>
    </row>
    <row r="57" spans="1:14" ht="15" customHeight="1" x14ac:dyDescent="0.25">
      <c r="A57" s="86"/>
      <c r="B57" s="5" t="s">
        <v>9</v>
      </c>
      <c r="C57" s="17">
        <v>115049.99</v>
      </c>
      <c r="D57" s="17">
        <v>114845.68</v>
      </c>
      <c r="E57" s="17">
        <v>100885</v>
      </c>
      <c r="F57" s="17">
        <v>107471.8</v>
      </c>
      <c r="G57" s="17">
        <v>121915</v>
      </c>
      <c r="H57" s="17">
        <v>110790</v>
      </c>
      <c r="I57" s="17">
        <v>121196</v>
      </c>
      <c r="J57" s="17">
        <v>126000</v>
      </c>
      <c r="K57" s="17">
        <v>112910</v>
      </c>
      <c r="L57" s="17">
        <v>126000</v>
      </c>
      <c r="M57" s="17">
        <v>160000</v>
      </c>
      <c r="N57" s="17">
        <v>86537</v>
      </c>
    </row>
    <row r="58" spans="1:14" x14ac:dyDescent="0.25">
      <c r="A58" s="86"/>
      <c r="B58" s="5" t="s">
        <v>10</v>
      </c>
      <c r="C58" s="17">
        <v>163831.35</v>
      </c>
      <c r="D58" s="17">
        <v>193290.99</v>
      </c>
      <c r="E58" s="17">
        <v>146106.39000000001</v>
      </c>
      <c r="F58" s="17">
        <v>169282</v>
      </c>
      <c r="G58" s="17">
        <v>158545.69</v>
      </c>
      <c r="H58" s="17">
        <v>139404.22</v>
      </c>
      <c r="I58" s="17">
        <v>142759.35999999999</v>
      </c>
      <c r="J58" s="17">
        <v>176650.81</v>
      </c>
      <c r="K58" s="17">
        <v>154441.79</v>
      </c>
      <c r="L58" s="17">
        <v>234319.04</v>
      </c>
      <c r="M58" s="17">
        <v>223415.73</v>
      </c>
      <c r="N58" s="17">
        <v>148565.44</v>
      </c>
    </row>
    <row r="59" spans="1:14" ht="15" customHeight="1" x14ac:dyDescent="0.25">
      <c r="A59" s="95" t="s">
        <v>7</v>
      </c>
      <c r="B59" s="4" t="s">
        <v>3</v>
      </c>
      <c r="C59" s="16">
        <v>133701</v>
      </c>
      <c r="D59" s="16">
        <v>135976.68</v>
      </c>
      <c r="E59" s="16">
        <v>134946</v>
      </c>
      <c r="F59" s="16">
        <v>153065.25</v>
      </c>
      <c r="G59" s="16">
        <v>148229.38500000001</v>
      </c>
      <c r="H59" s="16">
        <v>139417.14499999999</v>
      </c>
      <c r="I59" s="16">
        <v>147329.62</v>
      </c>
      <c r="J59" s="16">
        <v>134409.28</v>
      </c>
      <c r="K59" s="16">
        <v>143727</v>
      </c>
      <c r="L59" s="16">
        <v>188090</v>
      </c>
      <c r="M59" s="16">
        <v>136182.24</v>
      </c>
      <c r="N59" s="16">
        <v>134774.07500000001</v>
      </c>
    </row>
    <row r="60" spans="1:14" x14ac:dyDescent="0.25">
      <c r="A60" s="95"/>
      <c r="B60" s="4" t="s">
        <v>4</v>
      </c>
      <c r="C60" s="16">
        <v>133404.4628888889</v>
      </c>
      <c r="D60" s="16">
        <v>137254.28619047621</v>
      </c>
      <c r="E60" s="16">
        <v>135908.7709756098</v>
      </c>
      <c r="F60" s="16">
        <v>159229.5857142857</v>
      </c>
      <c r="G60" s="16">
        <v>150798.5121428571</v>
      </c>
      <c r="H60" s="16">
        <v>139175.6292857143</v>
      </c>
      <c r="I60" s="16">
        <v>147138.0105128205</v>
      </c>
      <c r="J60" s="16">
        <v>134925.01769230771</v>
      </c>
      <c r="K60" s="16">
        <v>143016.34825000001</v>
      </c>
      <c r="L60" s="16">
        <v>185257.99948717939</v>
      </c>
      <c r="M60" s="16">
        <v>135421.71272727271</v>
      </c>
      <c r="N60" s="16">
        <v>135172.2384375</v>
      </c>
    </row>
    <row r="61" spans="1:14" x14ac:dyDescent="0.25">
      <c r="A61" s="95"/>
      <c r="B61" s="4" t="s">
        <v>5</v>
      </c>
      <c r="C61" s="16">
        <v>6264.1881058513254</v>
      </c>
      <c r="D61" s="16">
        <v>8768.6238685373482</v>
      </c>
      <c r="E61" s="16">
        <v>8036.3540320962102</v>
      </c>
      <c r="F61" s="16">
        <v>23669.855273768</v>
      </c>
      <c r="G61" s="16">
        <v>10599.813666017921</v>
      </c>
      <c r="H61" s="16">
        <v>5678.0928351113898</v>
      </c>
      <c r="I61" s="16">
        <v>8944.4596174709168</v>
      </c>
      <c r="J61" s="16">
        <v>5030.559980431427</v>
      </c>
      <c r="K61" s="16">
        <v>5898.8511754168958</v>
      </c>
      <c r="L61" s="16">
        <v>18293.74481506164</v>
      </c>
      <c r="M61" s="16">
        <v>7121.6371445003278</v>
      </c>
      <c r="N61" s="16">
        <v>6773.518714939305</v>
      </c>
    </row>
    <row r="62" spans="1:14" ht="15" customHeight="1" x14ac:dyDescent="0.25">
      <c r="A62" s="95"/>
      <c r="B62" s="4" t="s">
        <v>9</v>
      </c>
      <c r="C62" s="16">
        <v>121967.91</v>
      </c>
      <c r="D62" s="16">
        <v>114845.68</v>
      </c>
      <c r="E62" s="16">
        <v>119880</v>
      </c>
      <c r="F62" s="16">
        <v>118462</v>
      </c>
      <c r="G62" s="16">
        <v>135337</v>
      </c>
      <c r="H62" s="16">
        <v>125409.77</v>
      </c>
      <c r="I62" s="16">
        <v>127869.77</v>
      </c>
      <c r="J62" s="16">
        <v>122655</v>
      </c>
      <c r="K62" s="16">
        <v>132707.57</v>
      </c>
      <c r="L62" s="16">
        <v>134138</v>
      </c>
      <c r="M62" s="16">
        <v>118085.56</v>
      </c>
      <c r="N62" s="16">
        <v>122042.22</v>
      </c>
    </row>
    <row r="63" spans="1:14" x14ac:dyDescent="0.25">
      <c r="A63" s="95"/>
      <c r="B63" s="4" t="s">
        <v>10</v>
      </c>
      <c r="C63" s="16">
        <v>148126.65</v>
      </c>
      <c r="D63" s="16">
        <v>165147</v>
      </c>
      <c r="E63" s="16">
        <v>157523.57</v>
      </c>
      <c r="F63" s="16">
        <v>213492.62</v>
      </c>
      <c r="G63" s="16">
        <v>178273.59</v>
      </c>
      <c r="H63" s="16">
        <v>150000</v>
      </c>
      <c r="I63" s="16">
        <v>163485</v>
      </c>
      <c r="J63" s="16">
        <v>147321.78</v>
      </c>
      <c r="K63" s="16">
        <v>155000</v>
      </c>
      <c r="L63" s="16">
        <v>231590</v>
      </c>
      <c r="M63" s="16">
        <v>152755.34</v>
      </c>
      <c r="N63" s="16">
        <v>149898</v>
      </c>
    </row>
    <row r="64" spans="1:14" x14ac:dyDescent="0.25">
      <c r="A64" s="86" t="s">
        <v>8</v>
      </c>
      <c r="B64" s="5" t="s">
        <v>3</v>
      </c>
      <c r="C64" s="17">
        <v>-8250.0249999999996</v>
      </c>
      <c r="D64" s="17">
        <v>15363</v>
      </c>
      <c r="E64" s="17">
        <v>-14825.99</v>
      </c>
      <c r="F64" s="17">
        <v>-33903.855000000003</v>
      </c>
      <c r="G64" s="17">
        <v>-4217.12</v>
      </c>
      <c r="H64" s="17">
        <v>-15054.11</v>
      </c>
      <c r="I64" s="17">
        <v>-15861</v>
      </c>
      <c r="J64" s="17">
        <v>22131.5</v>
      </c>
      <c r="K64" s="17">
        <v>-8934</v>
      </c>
      <c r="L64" s="17">
        <v>-19124</v>
      </c>
      <c r="M64" s="17">
        <v>57613.06</v>
      </c>
      <c r="N64" s="17">
        <v>-22879.599999999999</v>
      </c>
    </row>
    <row r="65" spans="1:14" x14ac:dyDescent="0.25">
      <c r="A65" s="86"/>
      <c r="B65" s="5" t="s">
        <v>4</v>
      </c>
      <c r="C65" s="17">
        <v>-5338.7827272727263</v>
      </c>
      <c r="D65" s="17">
        <v>17779.243953488371</v>
      </c>
      <c r="E65" s="17">
        <v>-13991.70166666667</v>
      </c>
      <c r="F65" s="17">
        <v>-35908.486904761899</v>
      </c>
      <c r="G65" s="17">
        <v>-6041.0246341463408</v>
      </c>
      <c r="H65" s="17">
        <v>-15423.755853658529</v>
      </c>
      <c r="I65" s="17">
        <v>-15574.048205128211</v>
      </c>
      <c r="J65" s="17">
        <v>21388.672894736839</v>
      </c>
      <c r="K65" s="17">
        <v>-8465.7876923076929</v>
      </c>
      <c r="L65" s="17">
        <v>-13799.86025641026</v>
      </c>
      <c r="M65" s="17">
        <v>58426.522187500013</v>
      </c>
      <c r="N65" s="17">
        <v>-21946.77548387097</v>
      </c>
    </row>
    <row r="66" spans="1:14" x14ac:dyDescent="0.25">
      <c r="A66" s="86"/>
      <c r="B66" s="5" t="s">
        <v>5</v>
      </c>
      <c r="C66" s="17">
        <v>12252.566270770019</v>
      </c>
      <c r="D66" s="17">
        <v>17535.26022787558</v>
      </c>
      <c r="E66" s="17">
        <v>13438.76176682991</v>
      </c>
      <c r="F66" s="17">
        <v>25406.318062928469</v>
      </c>
      <c r="G66" s="17">
        <v>11619.78430059721</v>
      </c>
      <c r="H66" s="17">
        <v>7462.0262933160366</v>
      </c>
      <c r="I66" s="17">
        <v>13029.996668304881</v>
      </c>
      <c r="J66" s="17">
        <v>9826.2749114363723</v>
      </c>
      <c r="K66" s="17">
        <v>11175.048987093731</v>
      </c>
      <c r="L66" s="17">
        <v>22455.070266546591</v>
      </c>
      <c r="M66" s="17">
        <v>17300.92931599131</v>
      </c>
      <c r="N66" s="17">
        <v>13807.84294425378</v>
      </c>
    </row>
    <row r="67" spans="1:14" x14ac:dyDescent="0.25">
      <c r="A67" s="86"/>
      <c r="B67" s="5" t="s">
        <v>9</v>
      </c>
      <c r="C67" s="17">
        <v>-33076.660000000003</v>
      </c>
      <c r="D67" s="17">
        <v>-23169</v>
      </c>
      <c r="E67" s="17">
        <v>-47087.96</v>
      </c>
      <c r="F67" s="17">
        <v>-98568</v>
      </c>
      <c r="G67" s="17">
        <v>-33425.519999999997</v>
      </c>
      <c r="H67" s="17">
        <v>-34000</v>
      </c>
      <c r="I67" s="17">
        <v>-35546.9</v>
      </c>
      <c r="J67" s="17">
        <v>-8138</v>
      </c>
      <c r="K67" s="17">
        <v>-25263</v>
      </c>
      <c r="L67" s="17">
        <v>-60000</v>
      </c>
      <c r="M67" s="17">
        <v>34741.93</v>
      </c>
      <c r="N67" s="17">
        <v>-56550.9</v>
      </c>
    </row>
    <row r="68" spans="1:14" x14ac:dyDescent="0.25">
      <c r="A68" s="86"/>
      <c r="B68" s="33" t="s">
        <v>10</v>
      </c>
      <c r="C68" s="14">
        <v>41863.43</v>
      </c>
      <c r="D68" s="14">
        <v>64356.12</v>
      </c>
      <c r="E68" s="14">
        <v>15929.41</v>
      </c>
      <c r="F68" s="14">
        <v>24997</v>
      </c>
      <c r="G68" s="14">
        <v>19335.27</v>
      </c>
      <c r="H68" s="14">
        <v>370</v>
      </c>
      <c r="I68" s="14">
        <v>26316.15</v>
      </c>
      <c r="J68" s="14">
        <v>55111</v>
      </c>
      <c r="K68" s="14">
        <v>30730.09</v>
      </c>
      <c r="L68" s="14">
        <v>48531</v>
      </c>
      <c r="M68" s="14">
        <v>88638.16</v>
      </c>
      <c r="N68" s="17">
        <v>10573.95</v>
      </c>
    </row>
    <row r="69" spans="1:14" ht="15" customHeight="1" x14ac:dyDescent="0.25">
      <c r="A69" s="95" t="s">
        <v>32</v>
      </c>
      <c r="B69" s="4" t="s">
        <v>3</v>
      </c>
      <c r="C69" s="16">
        <v>-50424.44</v>
      </c>
      <c r="D69" s="16">
        <v>-20758.5</v>
      </c>
      <c r="E69" s="16">
        <v>-51228.805</v>
      </c>
      <c r="F69" s="16">
        <v>-77365.95</v>
      </c>
      <c r="G69" s="16">
        <v>-50621.599999999999</v>
      </c>
      <c r="H69" s="16">
        <v>-58444.5</v>
      </c>
      <c r="I69" s="16">
        <v>-54146.49</v>
      </c>
      <c r="J69" s="16">
        <v>-23533.474999999999</v>
      </c>
      <c r="K69" s="16">
        <v>-48749</v>
      </c>
      <c r="L69" s="16">
        <v>-59322.425000000003</v>
      </c>
      <c r="M69" s="16">
        <v>10679.35</v>
      </c>
      <c r="N69" s="16">
        <v>-58019.32</v>
      </c>
    </row>
    <row r="70" spans="1:14" x14ac:dyDescent="0.25">
      <c r="A70" s="95"/>
      <c r="B70" s="4" t="s">
        <v>4</v>
      </c>
      <c r="C70" s="16">
        <v>-47496.377297297287</v>
      </c>
      <c r="D70" s="16">
        <v>-23789.873529411769</v>
      </c>
      <c r="E70" s="16">
        <v>-50534.540625000001</v>
      </c>
      <c r="F70" s="16">
        <v>-72944.023235294109</v>
      </c>
      <c r="G70" s="16">
        <v>-45470.859999999993</v>
      </c>
      <c r="H70" s="16">
        <v>-57131.610588235293</v>
      </c>
      <c r="I70" s="16">
        <v>-53217.970303030277</v>
      </c>
      <c r="J70" s="16">
        <v>-22722.27</v>
      </c>
      <c r="K70" s="16">
        <v>-47073.424545454553</v>
      </c>
      <c r="L70" s="16">
        <v>-58416.243750000001</v>
      </c>
      <c r="M70" s="16">
        <v>13302.189677419359</v>
      </c>
      <c r="N70" s="16">
        <v>-54529.964999999997</v>
      </c>
    </row>
    <row r="71" spans="1:14" x14ac:dyDescent="0.25">
      <c r="A71" s="95"/>
      <c r="B71" s="4" t="s">
        <v>5</v>
      </c>
      <c r="C71" s="16">
        <v>21087.009149251589</v>
      </c>
      <c r="D71" s="16">
        <v>19858.622285441241</v>
      </c>
      <c r="E71" s="16">
        <v>17879.859693357081</v>
      </c>
      <c r="F71" s="16">
        <v>34931.107954193743</v>
      </c>
      <c r="G71" s="16">
        <v>21123.62576790795</v>
      </c>
      <c r="H71" s="16">
        <v>26855.443133450161</v>
      </c>
      <c r="I71" s="16">
        <v>23477.430823141949</v>
      </c>
      <c r="J71" s="16">
        <v>13392.305750317981</v>
      </c>
      <c r="K71" s="16">
        <v>22894.950107568769</v>
      </c>
      <c r="L71" s="16">
        <v>23590.102966563802</v>
      </c>
      <c r="M71" s="16">
        <v>37678.72976289846</v>
      </c>
      <c r="N71" s="16">
        <v>30174.499085048468</v>
      </c>
    </row>
    <row r="72" spans="1:14" x14ac:dyDescent="0.25">
      <c r="A72" s="95"/>
      <c r="B72" s="4" t="s">
        <v>9</v>
      </c>
      <c r="C72" s="16">
        <v>-88886.68</v>
      </c>
      <c r="D72" s="16">
        <v>-83781.59</v>
      </c>
      <c r="E72" s="16">
        <v>-87005</v>
      </c>
      <c r="F72" s="16">
        <v>-140476</v>
      </c>
      <c r="G72" s="16">
        <v>-75505.73</v>
      </c>
      <c r="H72" s="16">
        <v>-107696.35</v>
      </c>
      <c r="I72" s="16">
        <v>-98706</v>
      </c>
      <c r="J72" s="16">
        <v>-55741</v>
      </c>
      <c r="K72" s="16">
        <v>-83497.36</v>
      </c>
      <c r="L72" s="16">
        <v>-107405.74</v>
      </c>
      <c r="M72" s="16">
        <v>-72798.13</v>
      </c>
      <c r="N72" s="16">
        <v>-104544</v>
      </c>
    </row>
    <row r="73" spans="1:14" ht="15.75" thickBot="1" x14ac:dyDescent="0.3">
      <c r="A73" s="99"/>
      <c r="B73" s="7" t="s">
        <v>10</v>
      </c>
      <c r="C73" s="32">
        <v>597.72</v>
      </c>
      <c r="D73" s="32">
        <v>9936</v>
      </c>
      <c r="E73" s="32">
        <v>-4570.4000000000005</v>
      </c>
      <c r="F73" s="32">
        <v>-8197.5400000000027</v>
      </c>
      <c r="G73" s="32">
        <v>12098.2</v>
      </c>
      <c r="H73" s="32">
        <v>11115.36</v>
      </c>
      <c r="I73" s="32">
        <v>-1022.14</v>
      </c>
      <c r="J73" s="32">
        <v>1558.69</v>
      </c>
      <c r="K73" s="32">
        <v>16098.8</v>
      </c>
      <c r="L73" s="32">
        <v>-9266.74</v>
      </c>
      <c r="M73" s="32">
        <v>116237</v>
      </c>
      <c r="N73" s="32">
        <v>15232.46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0:N73"/>
  <sheetViews>
    <sheetView topLeftCell="A58" workbookViewId="0">
      <selection activeCell="C49" sqref="C49:N73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44652</v>
      </c>
      <c r="C10" s="3"/>
    </row>
    <row r="11" spans="1:6" ht="15.75" x14ac:dyDescent="0.25">
      <c r="A11" s="1" t="s">
        <v>0</v>
      </c>
      <c r="B11" s="2">
        <v>44652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2077870.85</v>
      </c>
      <c r="D15" s="11">
        <v>2185600</v>
      </c>
      <c r="E15" s="11">
        <v>2311473.15</v>
      </c>
      <c r="F15" s="11">
        <v>2437684.09</v>
      </c>
    </row>
    <row r="16" spans="1:6" x14ac:dyDescent="0.25">
      <c r="A16" s="95"/>
      <c r="B16" s="12" t="s">
        <v>4</v>
      </c>
      <c r="C16" s="13">
        <v>2081391.9146875001</v>
      </c>
      <c r="D16" s="13">
        <v>2170456.7314814818</v>
      </c>
      <c r="E16" s="13">
        <v>2292817.5612499998</v>
      </c>
      <c r="F16" s="13">
        <v>2403273.8495652168</v>
      </c>
    </row>
    <row r="17" spans="1:6" x14ac:dyDescent="0.25">
      <c r="A17" s="95"/>
      <c r="B17" s="12" t="s">
        <v>5</v>
      </c>
      <c r="C17" s="13">
        <v>59457.444730323201</v>
      </c>
      <c r="D17" s="13">
        <v>97426.170040508747</v>
      </c>
      <c r="E17" s="13">
        <v>127170.72701457101</v>
      </c>
      <c r="F17" s="13">
        <v>119464.66792906589</v>
      </c>
    </row>
    <row r="18" spans="1:6" x14ac:dyDescent="0.25">
      <c r="A18" s="95"/>
      <c r="B18" s="12" t="s">
        <v>9</v>
      </c>
      <c r="C18" s="13">
        <v>1950325</v>
      </c>
      <c r="D18" s="13">
        <v>1914000</v>
      </c>
      <c r="E18" s="13">
        <v>2031000</v>
      </c>
      <c r="F18" s="13">
        <v>2145651</v>
      </c>
    </row>
    <row r="19" spans="1:6" x14ac:dyDescent="0.25">
      <c r="A19" s="95"/>
      <c r="B19" s="12" t="s">
        <v>10</v>
      </c>
      <c r="C19" s="13">
        <v>2250339.7999999998</v>
      </c>
      <c r="D19" s="13">
        <v>2331350.21</v>
      </c>
      <c r="E19" s="13">
        <v>2630570.5499999998</v>
      </c>
      <c r="F19" s="13">
        <v>2571038.14</v>
      </c>
    </row>
    <row r="20" spans="1:6" ht="15" customHeight="1" x14ac:dyDescent="0.25">
      <c r="A20" s="86" t="s">
        <v>6</v>
      </c>
      <c r="B20" s="5" t="s">
        <v>3</v>
      </c>
      <c r="C20" s="14">
        <v>1700344.04</v>
      </c>
      <c r="D20" s="14">
        <v>1800377.1850000001</v>
      </c>
      <c r="E20" s="14">
        <v>1906964.6</v>
      </c>
      <c r="F20" s="14">
        <v>1999933</v>
      </c>
    </row>
    <row r="21" spans="1:6" x14ac:dyDescent="0.25">
      <c r="A21" s="86"/>
      <c r="B21" s="5" t="s">
        <v>4</v>
      </c>
      <c r="C21" s="14">
        <v>1699112.822424243</v>
      </c>
      <c r="D21" s="14">
        <v>1799490.971538461</v>
      </c>
      <c r="E21" s="14">
        <v>1887602.8079166659</v>
      </c>
      <c r="F21" s="14">
        <v>1994004.636666666</v>
      </c>
    </row>
    <row r="22" spans="1:6" x14ac:dyDescent="0.25">
      <c r="A22" s="86"/>
      <c r="B22" s="5" t="s">
        <v>5</v>
      </c>
      <c r="C22" s="14">
        <v>58879.534080853737</v>
      </c>
      <c r="D22" s="14">
        <v>47746.150877502383</v>
      </c>
      <c r="E22" s="14">
        <v>73114.765622308609</v>
      </c>
      <c r="F22" s="14">
        <v>87871.784689407621</v>
      </c>
    </row>
    <row r="23" spans="1:6" x14ac:dyDescent="0.25">
      <c r="A23" s="86"/>
      <c r="B23" s="5" t="s">
        <v>9</v>
      </c>
      <c r="C23" s="14">
        <v>1540000</v>
      </c>
      <c r="D23" s="14">
        <v>1689279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1872321.39</v>
      </c>
      <c r="D24" s="14">
        <v>1875119.03</v>
      </c>
      <c r="E24" s="14">
        <v>2045666.31</v>
      </c>
      <c r="F24" s="14">
        <v>2235417.5699999998</v>
      </c>
    </row>
    <row r="25" spans="1:6" ht="15" customHeight="1" x14ac:dyDescent="0.25">
      <c r="A25" s="95" t="s">
        <v>7</v>
      </c>
      <c r="B25" s="4" t="s">
        <v>3</v>
      </c>
      <c r="C25" s="12">
        <v>1744308.5449999999</v>
      </c>
      <c r="D25" s="12">
        <v>1835800</v>
      </c>
      <c r="E25" s="12">
        <v>1916781.65</v>
      </c>
      <c r="F25" s="12">
        <v>1983044.5</v>
      </c>
    </row>
    <row r="26" spans="1:6" x14ac:dyDescent="0.25">
      <c r="A26" s="95"/>
      <c r="B26" s="4" t="s">
        <v>4</v>
      </c>
      <c r="C26" s="12">
        <v>1731615.377812501</v>
      </c>
      <c r="D26" s="12">
        <v>1828958.732222222</v>
      </c>
      <c r="E26" s="12">
        <v>1906221.665416667</v>
      </c>
      <c r="F26" s="12">
        <v>1976200.7979166659</v>
      </c>
    </row>
    <row r="27" spans="1:6" x14ac:dyDescent="0.25">
      <c r="A27" s="95"/>
      <c r="B27" s="4" t="s">
        <v>5</v>
      </c>
      <c r="C27" s="12">
        <v>36243.426425020007</v>
      </c>
      <c r="D27" s="12">
        <v>49533.761105958882</v>
      </c>
      <c r="E27" s="12">
        <v>68157.06194928434</v>
      </c>
      <c r="F27" s="12">
        <v>74211.504082526764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1769286.6</v>
      </c>
      <c r="D29" s="12">
        <v>1951598.32</v>
      </c>
      <c r="E29" s="12">
        <v>2107754.77</v>
      </c>
      <c r="F29" s="12">
        <v>2196177.71</v>
      </c>
    </row>
    <row r="30" spans="1:6" ht="15" customHeight="1" x14ac:dyDescent="0.25">
      <c r="A30" s="96" t="s">
        <v>8</v>
      </c>
      <c r="B30" s="5" t="s">
        <v>3</v>
      </c>
      <c r="C30" s="14">
        <v>-46359</v>
      </c>
      <c r="D30" s="14">
        <v>-33737.474999999999</v>
      </c>
      <c r="E30" s="14">
        <v>-11308</v>
      </c>
      <c r="F30" s="14">
        <v>30140</v>
      </c>
    </row>
    <row r="31" spans="1:6" x14ac:dyDescent="0.25">
      <c r="A31" s="96"/>
      <c r="B31" s="5" t="s">
        <v>4</v>
      </c>
      <c r="C31" s="14">
        <v>-39147.576060606058</v>
      </c>
      <c r="D31" s="14">
        <v>-37080.92964285714</v>
      </c>
      <c r="E31" s="14">
        <v>-21917.313600000001</v>
      </c>
      <c r="F31" s="14">
        <v>14381.0744</v>
      </c>
    </row>
    <row r="32" spans="1:6" x14ac:dyDescent="0.25">
      <c r="A32" s="96"/>
      <c r="B32" s="5" t="s">
        <v>5</v>
      </c>
      <c r="C32" s="14">
        <v>27514.7591909373</v>
      </c>
      <c r="D32" s="14">
        <v>46732.555546460208</v>
      </c>
      <c r="E32" s="14">
        <v>57373.753093792788</v>
      </c>
      <c r="F32" s="14">
        <v>63577.941114988993</v>
      </c>
    </row>
    <row r="33" spans="1:14" ht="15" customHeight="1" x14ac:dyDescent="0.25">
      <c r="A33" s="96"/>
      <c r="B33" s="5" t="s">
        <v>9</v>
      </c>
      <c r="C33" s="14">
        <v>-92466.2</v>
      </c>
      <c r="D33" s="14">
        <v>-118783.6</v>
      </c>
      <c r="E33" s="14">
        <v>-171449.79</v>
      </c>
      <c r="F33" s="14">
        <v>-175076.18</v>
      </c>
    </row>
    <row r="34" spans="1:14" x14ac:dyDescent="0.25">
      <c r="A34" s="96"/>
      <c r="B34" s="5" t="s">
        <v>10</v>
      </c>
      <c r="C34" s="14">
        <v>10000</v>
      </c>
      <c r="D34" s="14">
        <v>69829.03</v>
      </c>
      <c r="E34" s="14">
        <v>147104</v>
      </c>
      <c r="F34" s="14">
        <v>181109</v>
      </c>
    </row>
    <row r="35" spans="1:14" x14ac:dyDescent="0.25">
      <c r="A35" s="95" t="s">
        <v>33</v>
      </c>
      <c r="B35" s="4" t="s">
        <v>3</v>
      </c>
      <c r="C35" s="12">
        <v>81</v>
      </c>
      <c r="D35" s="12">
        <v>83.945000000000007</v>
      </c>
      <c r="E35" s="12">
        <v>85.860000000000014</v>
      </c>
      <c r="F35" s="12">
        <v>87.415000000000006</v>
      </c>
    </row>
    <row r="36" spans="1:14" x14ac:dyDescent="0.25">
      <c r="A36" s="95"/>
      <c r="B36" s="4" t="s">
        <v>4</v>
      </c>
      <c r="C36" s="12">
        <v>81.662424242424251</v>
      </c>
      <c r="D36" s="12">
        <v>84.529999999999987</v>
      </c>
      <c r="E36" s="12">
        <v>86.245925925925917</v>
      </c>
      <c r="F36" s="12">
        <v>86.96307692307694</v>
      </c>
    </row>
    <row r="37" spans="1:14" x14ac:dyDescent="0.25">
      <c r="A37" s="95"/>
      <c r="B37" s="4" t="s">
        <v>5</v>
      </c>
      <c r="C37" s="12">
        <v>2.5226586053990609</v>
      </c>
      <c r="D37" s="12">
        <v>2.603174454657105</v>
      </c>
      <c r="E37" s="12">
        <v>3.2625806907313102</v>
      </c>
      <c r="F37" s="12">
        <v>3.8422647167843791</v>
      </c>
    </row>
    <row r="38" spans="1:14" x14ac:dyDescent="0.25">
      <c r="A38" s="95"/>
      <c r="B38" s="4" t="s">
        <v>9</v>
      </c>
      <c r="C38" s="12">
        <v>78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90</v>
      </c>
      <c r="D39" s="12">
        <v>90</v>
      </c>
      <c r="E39" s="12">
        <v>92.100000000000009</v>
      </c>
      <c r="F39" s="12">
        <v>94.2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-449101.5</v>
      </c>
      <c r="F40" s="14">
        <v>-429959.815</v>
      </c>
    </row>
    <row r="41" spans="1:14" x14ac:dyDescent="0.25">
      <c r="A41" s="96"/>
      <c r="B41" s="5" t="s">
        <v>4</v>
      </c>
      <c r="C41" s="14">
        <v>-487564.55037037039</v>
      </c>
      <c r="D41" s="14">
        <v>-493626.83840000012</v>
      </c>
      <c r="E41" s="14">
        <v>-439083.03954545461</v>
      </c>
      <c r="F41" s="14">
        <v>-425629.99454545451</v>
      </c>
    </row>
    <row r="42" spans="1:14" x14ac:dyDescent="0.25">
      <c r="A42" s="96"/>
      <c r="B42" s="5" t="s">
        <v>5</v>
      </c>
      <c r="C42" s="14">
        <v>174940.4241622251</v>
      </c>
      <c r="D42" s="14">
        <v>218767.25378798199</v>
      </c>
      <c r="E42" s="14">
        <v>205810.5895229475</v>
      </c>
      <c r="F42" s="14">
        <v>185747.92650517821</v>
      </c>
    </row>
    <row r="43" spans="1:14" x14ac:dyDescent="0.25">
      <c r="A43" s="96"/>
      <c r="B43" s="5" t="s">
        <v>9</v>
      </c>
      <c r="C43" s="14">
        <v>-787754.5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84</v>
      </c>
      <c r="D44" s="30">
        <v>87.5</v>
      </c>
      <c r="E44" s="30">
        <v>90.300000000000011</v>
      </c>
      <c r="F44" s="30">
        <v>92.7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44652</v>
      </c>
      <c r="D48" s="9">
        <v>44682</v>
      </c>
      <c r="E48" s="9">
        <v>44713</v>
      </c>
      <c r="F48" s="9">
        <v>44743</v>
      </c>
      <c r="G48" s="9">
        <v>44774</v>
      </c>
      <c r="H48" s="9">
        <v>44805</v>
      </c>
      <c r="I48" s="9">
        <v>44835</v>
      </c>
      <c r="J48" s="9">
        <v>44866</v>
      </c>
      <c r="K48" s="9">
        <v>44896</v>
      </c>
      <c r="L48" s="9">
        <v>44927</v>
      </c>
      <c r="M48" s="9">
        <v>44958</v>
      </c>
      <c r="N48" s="9">
        <v>44986</v>
      </c>
    </row>
    <row r="49" spans="1:14" ht="15" customHeight="1" x14ac:dyDescent="0.25">
      <c r="A49" s="94" t="s">
        <v>11</v>
      </c>
      <c r="B49" s="4" t="s">
        <v>3</v>
      </c>
      <c r="C49" s="16">
        <v>182326.655</v>
      </c>
      <c r="D49" s="16">
        <v>151745.85</v>
      </c>
      <c r="E49" s="16">
        <v>150597.23000000001</v>
      </c>
      <c r="F49" s="16">
        <v>178864.22500000001</v>
      </c>
      <c r="G49" s="16">
        <v>157530.68</v>
      </c>
      <c r="H49" s="16">
        <v>157493.17000000001</v>
      </c>
      <c r="I49" s="16">
        <v>186212.20499999999</v>
      </c>
      <c r="J49" s="16">
        <v>165478.76999999999</v>
      </c>
      <c r="K49" s="16">
        <v>202627</v>
      </c>
      <c r="L49" s="16">
        <v>237164.66</v>
      </c>
      <c r="M49" s="16">
        <v>157485</v>
      </c>
      <c r="N49" s="16">
        <v>162524.95000000001</v>
      </c>
    </row>
    <row r="50" spans="1:14" x14ac:dyDescent="0.25">
      <c r="A50" s="95"/>
      <c r="B50" s="4" t="s">
        <v>4</v>
      </c>
      <c r="C50" s="16">
        <v>181438.6196875</v>
      </c>
      <c r="D50" s="16">
        <v>154450.0646666667</v>
      </c>
      <c r="E50" s="16">
        <v>149740.4876666666</v>
      </c>
      <c r="F50" s="16">
        <v>177584.69500000001</v>
      </c>
      <c r="G50" s="16">
        <v>158174.63241379309</v>
      </c>
      <c r="H50" s="16">
        <v>157576.69500000001</v>
      </c>
      <c r="I50" s="16">
        <v>186378.87107142861</v>
      </c>
      <c r="J50" s="16">
        <v>166844.23629629629</v>
      </c>
      <c r="K50" s="16">
        <v>205152.99037037039</v>
      </c>
      <c r="L50" s="16">
        <v>231764.3866666666</v>
      </c>
      <c r="M50" s="16">
        <v>156087.26714285719</v>
      </c>
      <c r="N50" s="16">
        <v>163804.1236363636</v>
      </c>
    </row>
    <row r="51" spans="1:14" x14ac:dyDescent="0.25">
      <c r="A51" s="95"/>
      <c r="B51" s="4" t="s">
        <v>5</v>
      </c>
      <c r="C51" s="16">
        <v>8112.085482699008</v>
      </c>
      <c r="D51" s="16">
        <v>10292.665169962051</v>
      </c>
      <c r="E51" s="16">
        <v>8498.0946354992575</v>
      </c>
      <c r="F51" s="16">
        <v>5823.3078822428197</v>
      </c>
      <c r="G51" s="16">
        <v>8161.8110587779711</v>
      </c>
      <c r="H51" s="16">
        <v>7968.9203744963452</v>
      </c>
      <c r="I51" s="16">
        <v>8181.8585327080164</v>
      </c>
      <c r="J51" s="16">
        <v>6730.7074384582038</v>
      </c>
      <c r="K51" s="16">
        <v>13002.50862972293</v>
      </c>
      <c r="L51" s="16">
        <v>19316.28288936703</v>
      </c>
      <c r="M51" s="16">
        <v>11957.648542465249</v>
      </c>
      <c r="N51" s="16">
        <v>18735.922043172661</v>
      </c>
    </row>
    <row r="52" spans="1:14" ht="15" customHeight="1" x14ac:dyDescent="0.25">
      <c r="A52" s="95"/>
      <c r="B52" s="4" t="s">
        <v>9</v>
      </c>
      <c r="C52" s="16">
        <v>162331.67000000001</v>
      </c>
      <c r="D52" s="16">
        <v>132068.26</v>
      </c>
      <c r="E52" s="16">
        <v>129377.45</v>
      </c>
      <c r="F52" s="16">
        <v>162779.65</v>
      </c>
      <c r="G52" s="16">
        <v>145852</v>
      </c>
      <c r="H52" s="16">
        <v>145021</v>
      </c>
      <c r="I52" s="16">
        <v>170339.97</v>
      </c>
      <c r="J52" s="16">
        <v>157340</v>
      </c>
      <c r="K52" s="16">
        <v>185843</v>
      </c>
      <c r="L52" s="16">
        <v>185000</v>
      </c>
      <c r="M52" s="16">
        <v>120000</v>
      </c>
      <c r="N52" s="16">
        <v>120000</v>
      </c>
    </row>
    <row r="53" spans="1:14" x14ac:dyDescent="0.25">
      <c r="A53" s="95"/>
      <c r="B53" s="4" t="s">
        <v>10</v>
      </c>
      <c r="C53" s="16">
        <v>202149</v>
      </c>
      <c r="D53" s="16">
        <v>181437</v>
      </c>
      <c r="E53" s="16">
        <v>168563.63</v>
      </c>
      <c r="F53" s="16">
        <v>187552</v>
      </c>
      <c r="G53" s="16">
        <v>180639.42</v>
      </c>
      <c r="H53" s="16">
        <v>181863</v>
      </c>
      <c r="I53" s="16">
        <v>204455.35</v>
      </c>
      <c r="J53" s="16">
        <v>185538.42</v>
      </c>
      <c r="K53" s="16">
        <v>248413.9</v>
      </c>
      <c r="L53" s="16">
        <v>256601.55</v>
      </c>
      <c r="M53" s="16">
        <v>175328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155561.5</v>
      </c>
      <c r="D54" s="17">
        <v>120895.46</v>
      </c>
      <c r="E54" s="17">
        <v>120219.43</v>
      </c>
      <c r="F54" s="17">
        <v>145553.565</v>
      </c>
      <c r="G54" s="17">
        <v>125764.1</v>
      </c>
      <c r="H54" s="17">
        <v>132673.37</v>
      </c>
      <c r="I54" s="17">
        <v>157002.17000000001</v>
      </c>
      <c r="J54" s="17">
        <v>133401.72500000001</v>
      </c>
      <c r="K54" s="17">
        <v>168769.56</v>
      </c>
      <c r="L54" s="17">
        <v>200052.62</v>
      </c>
      <c r="M54" s="17">
        <v>116819.465</v>
      </c>
      <c r="N54" s="17">
        <v>134937.04500000001</v>
      </c>
    </row>
    <row r="55" spans="1:14" x14ac:dyDescent="0.25">
      <c r="A55" s="86"/>
      <c r="B55" s="5" t="s">
        <v>4</v>
      </c>
      <c r="C55" s="17">
        <v>155542.93718750001</v>
      </c>
      <c r="D55" s="17">
        <v>120391.0806666667</v>
      </c>
      <c r="E55" s="17">
        <v>121815.74655172411</v>
      </c>
      <c r="F55" s="17">
        <v>146482.39933333331</v>
      </c>
      <c r="G55" s="17">
        <v>126785.5713333333</v>
      </c>
      <c r="H55" s="17">
        <v>133180.7482758621</v>
      </c>
      <c r="I55" s="17">
        <v>157931.91821428569</v>
      </c>
      <c r="J55" s="17">
        <v>133438.0189285714</v>
      </c>
      <c r="K55" s="17">
        <v>168375.88714285719</v>
      </c>
      <c r="L55" s="17">
        <v>196772.49047619049</v>
      </c>
      <c r="M55" s="17">
        <v>123261.1872727273</v>
      </c>
      <c r="N55" s="17">
        <v>137849.46</v>
      </c>
    </row>
    <row r="56" spans="1:14" x14ac:dyDescent="0.25">
      <c r="A56" s="86"/>
      <c r="B56" s="5" t="s">
        <v>5</v>
      </c>
      <c r="C56" s="17">
        <v>7011.2045914472073</v>
      </c>
      <c r="D56" s="17">
        <v>9294.4549766669606</v>
      </c>
      <c r="E56" s="17">
        <v>8418.3640588572289</v>
      </c>
      <c r="F56" s="17">
        <v>4715.7939322523953</v>
      </c>
      <c r="G56" s="17">
        <v>7905.5088173181321</v>
      </c>
      <c r="H56" s="17">
        <v>8088.042578709752</v>
      </c>
      <c r="I56" s="17">
        <v>8482.567069270186</v>
      </c>
      <c r="J56" s="17">
        <v>7975.2084886865023</v>
      </c>
      <c r="K56" s="17">
        <v>15567.6833987141</v>
      </c>
      <c r="L56" s="17">
        <v>15978.28210068012</v>
      </c>
      <c r="M56" s="17">
        <v>18418.746859594201</v>
      </c>
      <c r="N56" s="17">
        <v>12612.262114341631</v>
      </c>
    </row>
    <row r="57" spans="1:14" ht="15" customHeight="1" x14ac:dyDescent="0.25">
      <c r="A57" s="86"/>
      <c r="B57" s="5" t="s">
        <v>9</v>
      </c>
      <c r="C57" s="17">
        <v>136623</v>
      </c>
      <c r="D57" s="17">
        <v>102784</v>
      </c>
      <c r="E57" s="17">
        <v>107291.7</v>
      </c>
      <c r="F57" s="17">
        <v>139592.95000000001</v>
      </c>
      <c r="G57" s="17">
        <v>115489.01</v>
      </c>
      <c r="H57" s="17">
        <v>121196</v>
      </c>
      <c r="I57" s="17">
        <v>139421</v>
      </c>
      <c r="J57" s="17">
        <v>115074</v>
      </c>
      <c r="K57" s="17">
        <v>126000</v>
      </c>
      <c r="L57" s="17">
        <v>160000</v>
      </c>
      <c r="M57" s="17">
        <v>107836.04</v>
      </c>
      <c r="N57" s="17">
        <v>119085</v>
      </c>
    </row>
    <row r="58" spans="1:14" x14ac:dyDescent="0.25">
      <c r="A58" s="86"/>
      <c r="B58" s="5" t="s">
        <v>10</v>
      </c>
      <c r="C58" s="17">
        <v>168470</v>
      </c>
      <c r="D58" s="17">
        <v>138350</v>
      </c>
      <c r="E58" s="17">
        <v>145872</v>
      </c>
      <c r="F58" s="17">
        <v>154976</v>
      </c>
      <c r="G58" s="17">
        <v>149018.75</v>
      </c>
      <c r="H58" s="17">
        <v>156620</v>
      </c>
      <c r="I58" s="17">
        <v>173869.78</v>
      </c>
      <c r="J58" s="17">
        <v>146367</v>
      </c>
      <c r="K58" s="17">
        <v>203134.7</v>
      </c>
      <c r="L58" s="17">
        <v>219717</v>
      </c>
      <c r="M58" s="17">
        <v>173414.24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136970.04</v>
      </c>
      <c r="D59" s="16">
        <v>140805.07500000001</v>
      </c>
      <c r="E59" s="16">
        <v>158221.27499999999</v>
      </c>
      <c r="F59" s="16">
        <v>150793</v>
      </c>
      <c r="G59" s="16">
        <v>136656.5</v>
      </c>
      <c r="H59" s="16">
        <v>139181.17000000001</v>
      </c>
      <c r="I59" s="16">
        <v>135323.51999999999</v>
      </c>
      <c r="J59" s="16">
        <v>140089.4</v>
      </c>
      <c r="K59" s="16">
        <v>179258.54500000001</v>
      </c>
      <c r="L59" s="16">
        <v>133992.1</v>
      </c>
      <c r="M59" s="16">
        <v>135031.72500000001</v>
      </c>
      <c r="N59" s="16">
        <v>141724.345</v>
      </c>
    </row>
    <row r="60" spans="1:14" x14ac:dyDescent="0.25">
      <c r="A60" s="95"/>
      <c r="B60" s="4" t="s">
        <v>4</v>
      </c>
      <c r="C60" s="16">
        <v>137439.81903225809</v>
      </c>
      <c r="D60" s="16">
        <v>146442.3326666666</v>
      </c>
      <c r="E60" s="16">
        <v>169294.3286666667</v>
      </c>
      <c r="F60" s="16">
        <v>151422.96133333331</v>
      </c>
      <c r="G60" s="16">
        <v>137132.62733333331</v>
      </c>
      <c r="H60" s="16">
        <v>140641.5368965517</v>
      </c>
      <c r="I60" s="16">
        <v>134642.21655172421</v>
      </c>
      <c r="J60" s="16">
        <v>140269.68357142861</v>
      </c>
      <c r="K60" s="16">
        <v>176452.1860714285</v>
      </c>
      <c r="L60" s="16">
        <v>136504.72500000001</v>
      </c>
      <c r="M60" s="16">
        <v>137221.72954545461</v>
      </c>
      <c r="N60" s="16">
        <v>141219.07545454541</v>
      </c>
    </row>
    <row r="61" spans="1:14" x14ac:dyDescent="0.25">
      <c r="A61" s="95"/>
      <c r="B61" s="4" t="s">
        <v>5</v>
      </c>
      <c r="C61" s="16">
        <v>5033.7441302952966</v>
      </c>
      <c r="D61" s="16">
        <v>16544.682182418641</v>
      </c>
      <c r="E61" s="16">
        <v>26037.01360056351</v>
      </c>
      <c r="F61" s="16">
        <v>10960.49983354608</v>
      </c>
      <c r="G61" s="16">
        <v>5388.6102402599136</v>
      </c>
      <c r="H61" s="16">
        <v>8794.4516810621244</v>
      </c>
      <c r="I61" s="16">
        <v>5055.6911961650221</v>
      </c>
      <c r="J61" s="16">
        <v>4616.085347307956</v>
      </c>
      <c r="K61" s="16">
        <v>19631.65661492763</v>
      </c>
      <c r="L61" s="16">
        <v>7712.6525668063296</v>
      </c>
      <c r="M61" s="16">
        <v>7061.604074604521</v>
      </c>
      <c r="N61" s="16">
        <v>7937.2705805703818</v>
      </c>
    </row>
    <row r="62" spans="1:14" ht="15" customHeight="1" x14ac:dyDescent="0.25">
      <c r="A62" s="95"/>
      <c r="B62" s="4" t="s">
        <v>9</v>
      </c>
      <c r="C62" s="16">
        <v>125814.31</v>
      </c>
      <c r="D62" s="16">
        <v>119880</v>
      </c>
      <c r="E62" s="16">
        <v>118462</v>
      </c>
      <c r="F62" s="16">
        <v>134361.22</v>
      </c>
      <c r="G62" s="16">
        <v>125409.77</v>
      </c>
      <c r="H62" s="16">
        <v>120518</v>
      </c>
      <c r="I62" s="16">
        <v>122655</v>
      </c>
      <c r="J62" s="16">
        <v>132707.57</v>
      </c>
      <c r="K62" s="16">
        <v>134138</v>
      </c>
      <c r="L62" s="16">
        <v>120000</v>
      </c>
      <c r="M62" s="16">
        <v>128273</v>
      </c>
      <c r="N62" s="16">
        <v>123130</v>
      </c>
    </row>
    <row r="63" spans="1:14" x14ac:dyDescent="0.25">
      <c r="A63" s="95"/>
      <c r="B63" s="4" t="s">
        <v>10</v>
      </c>
      <c r="C63" s="16">
        <v>148674</v>
      </c>
      <c r="D63" s="16">
        <v>191680</v>
      </c>
      <c r="E63" s="16">
        <v>214459</v>
      </c>
      <c r="F63" s="16">
        <v>176490.86</v>
      </c>
      <c r="G63" s="16">
        <v>148012.28</v>
      </c>
      <c r="H63" s="16">
        <v>157904.64000000001</v>
      </c>
      <c r="I63" s="16">
        <v>144538.54999999999</v>
      </c>
      <c r="J63" s="16">
        <v>148531.24</v>
      </c>
      <c r="K63" s="16">
        <v>231590</v>
      </c>
      <c r="L63" s="16">
        <v>154328.32000000001</v>
      </c>
      <c r="M63" s="16">
        <v>155109</v>
      </c>
      <c r="N63" s="16">
        <v>155781</v>
      </c>
    </row>
    <row r="64" spans="1:14" x14ac:dyDescent="0.25">
      <c r="A64" s="86" t="s">
        <v>8</v>
      </c>
      <c r="B64" s="5" t="s">
        <v>3</v>
      </c>
      <c r="C64" s="17">
        <v>17297.084999999999</v>
      </c>
      <c r="D64" s="17">
        <v>-22420.5</v>
      </c>
      <c r="E64" s="17">
        <v>-42983.07</v>
      </c>
      <c r="F64" s="17">
        <v>-2957</v>
      </c>
      <c r="G64" s="17">
        <v>-11149.6</v>
      </c>
      <c r="H64" s="17">
        <v>-9287.58</v>
      </c>
      <c r="I64" s="17">
        <v>22743.445</v>
      </c>
      <c r="J64" s="17">
        <v>-6920.1350000000002</v>
      </c>
      <c r="K64" s="17">
        <v>-9445.5750000000007</v>
      </c>
      <c r="L64" s="17">
        <v>61872</v>
      </c>
      <c r="M64" s="17">
        <v>-18636.900000000001</v>
      </c>
      <c r="N64" s="17">
        <v>-6969.69</v>
      </c>
    </row>
    <row r="65" spans="1:14" x14ac:dyDescent="0.25">
      <c r="A65" s="86"/>
      <c r="B65" s="5" t="s">
        <v>4</v>
      </c>
      <c r="C65" s="17">
        <v>16881.479687499999</v>
      </c>
      <c r="D65" s="17">
        <v>-25120.220333333331</v>
      </c>
      <c r="E65" s="17">
        <v>-47751.513333333343</v>
      </c>
      <c r="F65" s="17">
        <v>-5374.083333333333</v>
      </c>
      <c r="G65" s="17">
        <v>-12002.26551724138</v>
      </c>
      <c r="H65" s="17">
        <v>-7933.3175862068974</v>
      </c>
      <c r="I65" s="17">
        <v>22497.46428571429</v>
      </c>
      <c r="J65" s="17">
        <v>-7277.2364285714293</v>
      </c>
      <c r="K65" s="17">
        <v>-8841.761428571428</v>
      </c>
      <c r="L65" s="17">
        <v>55578.449090909089</v>
      </c>
      <c r="M65" s="17">
        <v>-19623.90904761905</v>
      </c>
      <c r="N65" s="17">
        <v>-5595.4461904761902</v>
      </c>
    </row>
    <row r="66" spans="1:14" x14ac:dyDescent="0.25">
      <c r="A66" s="86"/>
      <c r="B66" s="5" t="s">
        <v>5</v>
      </c>
      <c r="C66" s="17">
        <v>7243.7893091131837</v>
      </c>
      <c r="D66" s="17">
        <v>20218.128770848969</v>
      </c>
      <c r="E66" s="17">
        <v>26134.404795184731</v>
      </c>
      <c r="F66" s="17">
        <v>12610.94417156571</v>
      </c>
      <c r="G66" s="17">
        <v>6909.565339474063</v>
      </c>
      <c r="H66" s="17">
        <v>10610.61428274963</v>
      </c>
      <c r="I66" s="17">
        <v>6869.2162293441224</v>
      </c>
      <c r="J66" s="17">
        <v>7771.5455829141683</v>
      </c>
      <c r="K66" s="17">
        <v>18220.069901036732</v>
      </c>
      <c r="L66" s="17">
        <v>21803.09677315782</v>
      </c>
      <c r="M66" s="17">
        <v>11782.58731737937</v>
      </c>
      <c r="N66" s="17">
        <v>10553.08573321021</v>
      </c>
    </row>
    <row r="67" spans="1:14" x14ac:dyDescent="0.25">
      <c r="A67" s="86"/>
      <c r="B67" s="5" t="s">
        <v>9</v>
      </c>
      <c r="C67" s="17">
        <v>-145</v>
      </c>
      <c r="D67" s="17">
        <v>-70706.11</v>
      </c>
      <c r="E67" s="17">
        <v>-101989</v>
      </c>
      <c r="F67" s="17">
        <v>-34972.89</v>
      </c>
      <c r="G67" s="17">
        <v>-28503.71</v>
      </c>
      <c r="H67" s="17">
        <v>-30507</v>
      </c>
      <c r="I67" s="17">
        <v>8188.84</v>
      </c>
      <c r="J67" s="17">
        <v>-24199</v>
      </c>
      <c r="K67" s="17">
        <v>-58745</v>
      </c>
      <c r="L67" s="17">
        <v>-8138</v>
      </c>
      <c r="M67" s="17">
        <v>-37410</v>
      </c>
      <c r="N67" s="17">
        <v>-21630</v>
      </c>
    </row>
    <row r="68" spans="1:14" x14ac:dyDescent="0.25">
      <c r="A68" s="86"/>
      <c r="B68" s="33" t="s">
        <v>10</v>
      </c>
      <c r="C68" s="14">
        <v>31493.65</v>
      </c>
      <c r="D68" s="14">
        <v>10331.41</v>
      </c>
      <c r="E68" s="14">
        <v>-1614</v>
      </c>
      <c r="F68" s="14">
        <v>19335.27</v>
      </c>
      <c r="G68" s="14">
        <v>6601.88</v>
      </c>
      <c r="H68" s="14">
        <v>14113</v>
      </c>
      <c r="I68" s="14">
        <v>36942</v>
      </c>
      <c r="J68" s="14">
        <v>5900</v>
      </c>
      <c r="K68" s="14">
        <v>19308.36</v>
      </c>
      <c r="L68" s="14">
        <v>83820</v>
      </c>
      <c r="M68" s="14">
        <v>6699</v>
      </c>
      <c r="N68" s="17">
        <v>16000</v>
      </c>
    </row>
    <row r="69" spans="1:14" ht="15" customHeight="1" x14ac:dyDescent="0.25">
      <c r="A69" s="95" t="s">
        <v>32</v>
      </c>
      <c r="B69" s="4" t="s">
        <v>3</v>
      </c>
      <c r="C69" s="16">
        <v>-26124.2</v>
      </c>
      <c r="D69" s="16">
        <v>-52146.57</v>
      </c>
      <c r="E69" s="16">
        <v>-71877</v>
      </c>
      <c r="F69" s="16">
        <v>-49800.75</v>
      </c>
      <c r="G69" s="16">
        <v>-55414.794999999998</v>
      </c>
      <c r="H69" s="16">
        <v>-42934</v>
      </c>
      <c r="I69" s="16">
        <v>-23533</v>
      </c>
      <c r="J69" s="16">
        <v>-46739.98</v>
      </c>
      <c r="K69" s="16">
        <v>-51954.52</v>
      </c>
      <c r="L69" s="16">
        <v>10679</v>
      </c>
      <c r="M69" s="16">
        <v>-47087.649999999987</v>
      </c>
      <c r="N69" s="16">
        <v>-44329.98</v>
      </c>
    </row>
    <row r="70" spans="1:14" x14ac:dyDescent="0.25">
      <c r="A70" s="95"/>
      <c r="B70" s="4" t="s">
        <v>4</v>
      </c>
      <c r="C70" s="16">
        <v>-24088.626923076921</v>
      </c>
      <c r="D70" s="16">
        <v>-61205.058260869569</v>
      </c>
      <c r="E70" s="16">
        <v>-74584.429130434772</v>
      </c>
      <c r="F70" s="16">
        <v>-46091.493333333317</v>
      </c>
      <c r="G70" s="16">
        <v>-55929.799166666657</v>
      </c>
      <c r="H70" s="16">
        <v>-44672.484347826088</v>
      </c>
      <c r="I70" s="16">
        <v>-21510.794782608689</v>
      </c>
      <c r="J70" s="16">
        <v>-47117.353478260877</v>
      </c>
      <c r="K70" s="16">
        <v>-45123.636086956532</v>
      </c>
      <c r="L70" s="16">
        <v>13266.03095238095</v>
      </c>
      <c r="M70" s="16">
        <v>-45724.452272727271</v>
      </c>
      <c r="N70" s="16">
        <v>-47769.776666666658</v>
      </c>
    </row>
    <row r="71" spans="1:14" x14ac:dyDescent="0.25">
      <c r="A71" s="95"/>
      <c r="B71" s="4" t="s">
        <v>5</v>
      </c>
      <c r="C71" s="16">
        <v>16303.72753317935</v>
      </c>
      <c r="D71" s="16">
        <v>29401.51667636825</v>
      </c>
      <c r="E71" s="16">
        <v>38523.744788514159</v>
      </c>
      <c r="F71" s="16">
        <v>20660.78429312395</v>
      </c>
      <c r="G71" s="16">
        <v>23528.052161126991</v>
      </c>
      <c r="H71" s="16">
        <v>20998.881448868091</v>
      </c>
      <c r="I71" s="16">
        <v>18984.394444839509</v>
      </c>
      <c r="J71" s="16">
        <v>21890.185280208989</v>
      </c>
      <c r="K71" s="16">
        <v>22832.56242903875</v>
      </c>
      <c r="L71" s="16">
        <v>26919.048670383199</v>
      </c>
      <c r="M71" s="16">
        <v>26651.31722588923</v>
      </c>
      <c r="N71" s="16">
        <v>23646.738184104881</v>
      </c>
    </row>
    <row r="72" spans="1:14" x14ac:dyDescent="0.25">
      <c r="A72" s="95"/>
      <c r="B72" s="4" t="s">
        <v>9</v>
      </c>
      <c r="C72" s="16">
        <v>-58231.4</v>
      </c>
      <c r="D72" s="16">
        <v>-131432.51999999999</v>
      </c>
      <c r="E72" s="16">
        <v>-144389</v>
      </c>
      <c r="F72" s="16">
        <v>-77053.11</v>
      </c>
      <c r="G72" s="16">
        <v>-118549.1</v>
      </c>
      <c r="H72" s="16">
        <v>-98706</v>
      </c>
      <c r="I72" s="16">
        <v>-55741</v>
      </c>
      <c r="J72" s="16">
        <v>-85539.8</v>
      </c>
      <c r="K72" s="16">
        <v>-82214</v>
      </c>
      <c r="L72" s="16">
        <v>-41403.89</v>
      </c>
      <c r="M72" s="16">
        <v>-89799.99</v>
      </c>
      <c r="N72" s="16">
        <v>-100752.7</v>
      </c>
    </row>
    <row r="73" spans="1:14" ht="15.75" thickBot="1" x14ac:dyDescent="0.3">
      <c r="A73" s="99"/>
      <c r="B73" s="7" t="s">
        <v>10</v>
      </c>
      <c r="C73" s="32">
        <v>6587</v>
      </c>
      <c r="D73" s="32">
        <v>-24702</v>
      </c>
      <c r="E73" s="32">
        <v>-8197.5400000000027</v>
      </c>
      <c r="F73" s="32">
        <v>5530.5</v>
      </c>
      <c r="G73" s="32">
        <v>-9266.74</v>
      </c>
      <c r="H73" s="32">
        <v>-6165.5</v>
      </c>
      <c r="I73" s="32">
        <v>32620</v>
      </c>
      <c r="J73" s="32">
        <v>-3062.86</v>
      </c>
      <c r="K73" s="32">
        <v>10946.5</v>
      </c>
      <c r="L73" s="32">
        <v>74904.7</v>
      </c>
      <c r="M73" s="32">
        <v>32809.43</v>
      </c>
      <c r="N73" s="32">
        <v>-8138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0:N73"/>
  <sheetViews>
    <sheetView workbookViewId="0">
      <selection activeCell="C70" sqref="C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44682</v>
      </c>
      <c r="C10" s="3"/>
    </row>
    <row r="11" spans="1:6" ht="15.75" x14ac:dyDescent="0.25">
      <c r="A11" s="1" t="s">
        <v>0</v>
      </c>
      <c r="B11" s="2">
        <v>44682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2114754.7400000002</v>
      </c>
      <c r="D15" s="11">
        <v>2206525.5</v>
      </c>
      <c r="E15" s="11">
        <v>2324267</v>
      </c>
      <c r="F15" s="11">
        <v>2445831.5750000002</v>
      </c>
    </row>
    <row r="16" spans="1:6" x14ac:dyDescent="0.25">
      <c r="A16" s="95"/>
      <c r="B16" s="12" t="s">
        <v>4</v>
      </c>
      <c r="C16" s="13">
        <v>2108339.563636363</v>
      </c>
      <c r="D16" s="13">
        <v>2199795.6015789481</v>
      </c>
      <c r="E16" s="13">
        <v>2317938.3442424238</v>
      </c>
      <c r="F16" s="13">
        <v>2459103.7540000002</v>
      </c>
    </row>
    <row r="17" spans="1:6" x14ac:dyDescent="0.25">
      <c r="A17" s="95"/>
      <c r="B17" s="12" t="s">
        <v>5</v>
      </c>
      <c r="C17" s="13">
        <v>80469.588299392693</v>
      </c>
      <c r="D17" s="13">
        <v>100312.5150332388</v>
      </c>
      <c r="E17" s="13">
        <v>137593.53975915909</v>
      </c>
      <c r="F17" s="13">
        <v>171389.4302561878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2614241.33</v>
      </c>
      <c r="F19" s="13">
        <v>2924723.27</v>
      </c>
    </row>
    <row r="20" spans="1:6" ht="15" customHeight="1" x14ac:dyDescent="0.25">
      <c r="A20" s="86" t="s">
        <v>6</v>
      </c>
      <c r="B20" s="5" t="s">
        <v>3</v>
      </c>
      <c r="C20" s="14">
        <v>1737740.7649999999</v>
      </c>
      <c r="D20" s="14">
        <v>1830000</v>
      </c>
      <c r="E20" s="14">
        <v>1923858.69</v>
      </c>
      <c r="F20" s="14">
        <v>2020000</v>
      </c>
    </row>
    <row r="21" spans="1:6" x14ac:dyDescent="0.25">
      <c r="A21" s="86"/>
      <c r="B21" s="5" t="s">
        <v>4</v>
      </c>
      <c r="C21" s="14">
        <v>1728720.6427272731</v>
      </c>
      <c r="D21" s="14">
        <v>1809231.0671794871</v>
      </c>
      <c r="E21" s="14">
        <v>1907426.162222222</v>
      </c>
      <c r="F21" s="14">
        <v>2022486.981515151</v>
      </c>
    </row>
    <row r="22" spans="1:6" x14ac:dyDescent="0.25">
      <c r="A22" s="86"/>
      <c r="B22" s="5" t="s">
        <v>5</v>
      </c>
      <c r="C22" s="14">
        <v>59947.551088296983</v>
      </c>
      <c r="D22" s="14">
        <v>76656.050295815512</v>
      </c>
      <c r="E22" s="14">
        <v>91106.51390904015</v>
      </c>
      <c r="F22" s="14">
        <v>101073.9941270803</v>
      </c>
    </row>
    <row r="23" spans="1:6" x14ac:dyDescent="0.25">
      <c r="A23" s="86"/>
      <c r="B23" s="5" t="s">
        <v>9</v>
      </c>
      <c r="C23" s="14">
        <v>1468324.27</v>
      </c>
      <c r="D23" s="14">
        <v>1499558.17</v>
      </c>
      <c r="E23" s="14">
        <v>1605545.07</v>
      </c>
      <c r="F23" s="14">
        <v>1718991.78</v>
      </c>
    </row>
    <row r="24" spans="1:6" x14ac:dyDescent="0.25">
      <c r="A24" s="86"/>
      <c r="B24" s="5" t="s">
        <v>10</v>
      </c>
      <c r="C24" s="14">
        <v>1813122</v>
      </c>
      <c r="D24" s="14">
        <v>1931726.4</v>
      </c>
      <c r="E24" s="14">
        <v>2100697.4</v>
      </c>
      <c r="F24" s="14">
        <v>2262473.7999999998</v>
      </c>
    </row>
    <row r="25" spans="1:6" ht="15" customHeight="1" x14ac:dyDescent="0.25">
      <c r="A25" s="95" t="s">
        <v>7</v>
      </c>
      <c r="B25" s="4" t="s">
        <v>3</v>
      </c>
      <c r="C25" s="12">
        <v>1756242.1950000001</v>
      </c>
      <c r="D25" s="12">
        <v>1849001.595</v>
      </c>
      <c r="E25" s="12">
        <v>1934178</v>
      </c>
      <c r="F25" s="12">
        <v>2015023</v>
      </c>
    </row>
    <row r="26" spans="1:6" x14ac:dyDescent="0.25">
      <c r="A26" s="95"/>
      <c r="B26" s="4" t="s">
        <v>4</v>
      </c>
      <c r="C26" s="12">
        <v>1753454.511956522</v>
      </c>
      <c r="D26" s="12">
        <v>1846637.0024999999</v>
      </c>
      <c r="E26" s="12">
        <v>1929039.554166666</v>
      </c>
      <c r="F26" s="12">
        <v>2008940.0075757571</v>
      </c>
    </row>
    <row r="27" spans="1:6" x14ac:dyDescent="0.25">
      <c r="A27" s="95"/>
      <c r="B27" s="4" t="s">
        <v>5</v>
      </c>
      <c r="C27" s="12">
        <v>31854.98954572951</v>
      </c>
      <c r="D27" s="12">
        <v>42856.649931047978</v>
      </c>
      <c r="E27" s="12">
        <v>55432.102761417867</v>
      </c>
      <c r="F27" s="12">
        <v>66804.402566923542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1853216</v>
      </c>
    </row>
    <row r="29" spans="1:6" x14ac:dyDescent="0.25">
      <c r="A29" s="95"/>
      <c r="B29" s="4" t="s">
        <v>10</v>
      </c>
      <c r="C29" s="12">
        <v>1830781.5</v>
      </c>
      <c r="D29" s="12">
        <v>1912078</v>
      </c>
      <c r="E29" s="12">
        <v>2019603</v>
      </c>
      <c r="F29" s="12">
        <v>2136397</v>
      </c>
    </row>
    <row r="30" spans="1:6" ht="15" customHeight="1" x14ac:dyDescent="0.25">
      <c r="A30" s="96" t="s">
        <v>8</v>
      </c>
      <c r="B30" s="5" t="s">
        <v>3</v>
      </c>
      <c r="C30" s="14">
        <v>-22052.654999999999</v>
      </c>
      <c r="D30" s="14">
        <v>-30000</v>
      </c>
      <c r="E30" s="14">
        <v>-1520.5</v>
      </c>
      <c r="F30" s="14">
        <v>32103</v>
      </c>
    </row>
    <row r="31" spans="1:6" x14ac:dyDescent="0.25">
      <c r="A31" s="96"/>
      <c r="B31" s="5" t="s">
        <v>4</v>
      </c>
      <c r="C31" s="14">
        <v>-18660.698958333331</v>
      </c>
      <c r="D31" s="14">
        <v>-21027.258604651161</v>
      </c>
      <c r="E31" s="14">
        <v>765.51289473684494</v>
      </c>
      <c r="F31" s="14">
        <v>30511.389117647061</v>
      </c>
    </row>
    <row r="32" spans="1:6" x14ac:dyDescent="0.25">
      <c r="A32" s="96"/>
      <c r="B32" s="5" t="s">
        <v>5</v>
      </c>
      <c r="C32" s="14">
        <v>36914.937030810594</v>
      </c>
      <c r="D32" s="14">
        <v>51168.404308286343</v>
      </c>
      <c r="E32" s="14">
        <v>63535.020672288003</v>
      </c>
      <c r="F32" s="14">
        <v>59899.496170241437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-93000</v>
      </c>
      <c r="E33" s="14">
        <v>-103927.9</v>
      </c>
      <c r="F33" s="14">
        <v>-60000</v>
      </c>
    </row>
    <row r="34" spans="1:14" x14ac:dyDescent="0.25">
      <c r="A34" s="96"/>
      <c r="B34" s="5" t="s">
        <v>10</v>
      </c>
      <c r="C34" s="14">
        <v>76360.5</v>
      </c>
      <c r="D34" s="14">
        <v>125577</v>
      </c>
      <c r="E34" s="14">
        <v>188202</v>
      </c>
      <c r="F34" s="14">
        <v>222539.1</v>
      </c>
    </row>
    <row r="35" spans="1:14" x14ac:dyDescent="0.25">
      <c r="A35" s="95" t="s">
        <v>33</v>
      </c>
      <c r="B35" s="4" t="s">
        <v>3</v>
      </c>
      <c r="C35" s="12">
        <v>80.050000000000011</v>
      </c>
      <c r="D35" s="12">
        <v>83.23</v>
      </c>
      <c r="E35" s="12">
        <v>84.95</v>
      </c>
      <c r="F35" s="12">
        <v>85.92</v>
      </c>
    </row>
    <row r="36" spans="1:14" x14ac:dyDescent="0.25">
      <c r="A36" s="95"/>
      <c r="B36" s="4" t="s">
        <v>4</v>
      </c>
      <c r="C36" s="12">
        <v>80.291063829787205</v>
      </c>
      <c r="D36" s="12">
        <v>83.299302325581408</v>
      </c>
      <c r="E36" s="12">
        <v>85.126250000000027</v>
      </c>
      <c r="F36" s="12">
        <v>86.192702702702746</v>
      </c>
    </row>
    <row r="37" spans="1:14" x14ac:dyDescent="0.25">
      <c r="A37" s="95"/>
      <c r="B37" s="4" t="s">
        <v>5</v>
      </c>
      <c r="C37" s="12">
        <v>1.676760896649502</v>
      </c>
      <c r="D37" s="12">
        <v>2.343916538564538</v>
      </c>
      <c r="E37" s="12">
        <v>2.9592875853523459</v>
      </c>
      <c r="F37" s="12">
        <v>3.5034393011634899</v>
      </c>
    </row>
    <row r="38" spans="1:14" x14ac:dyDescent="0.25">
      <c r="A38" s="95"/>
      <c r="B38" s="4" t="s">
        <v>9</v>
      </c>
      <c r="C38" s="12">
        <v>76.800000000000011</v>
      </c>
      <c r="D38" s="12">
        <v>78.7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85.710000000000008</v>
      </c>
      <c r="D39" s="12">
        <v>90</v>
      </c>
      <c r="E39" s="12">
        <v>91.2</v>
      </c>
      <c r="F39" s="12">
        <v>93.300000000000011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-474327.625</v>
      </c>
      <c r="F40" s="14">
        <v>-435140</v>
      </c>
    </row>
    <row r="41" spans="1:14" x14ac:dyDescent="0.25">
      <c r="A41" s="96"/>
      <c r="B41" s="5" t="s">
        <v>4</v>
      </c>
      <c r="C41" s="14">
        <v>-465786.74333333317</v>
      </c>
      <c r="D41" s="14">
        <v>-504923.23741935479</v>
      </c>
      <c r="E41" s="14">
        <v>-460784.11</v>
      </c>
      <c r="F41" s="14">
        <v>-427302.50999999989</v>
      </c>
    </row>
    <row r="42" spans="1:14" x14ac:dyDescent="0.25">
      <c r="A42" s="96"/>
      <c r="B42" s="5" t="s">
        <v>5</v>
      </c>
      <c r="C42" s="14">
        <v>193187.74003256799</v>
      </c>
      <c r="D42" s="14">
        <v>226611.68181431721</v>
      </c>
      <c r="E42" s="14">
        <v>215308.50481576711</v>
      </c>
      <c r="F42" s="14">
        <v>246223.45431622799</v>
      </c>
    </row>
    <row r="43" spans="1:14" x14ac:dyDescent="0.25">
      <c r="A43" s="96"/>
      <c r="B43" s="5" t="s">
        <v>9</v>
      </c>
      <c r="C43" s="14">
        <v>-769465.1399999999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245993.06</v>
      </c>
      <c r="D44" s="30">
        <v>277226.96000000002</v>
      </c>
      <c r="E44" s="30">
        <v>383213.86</v>
      </c>
      <c r="F44" s="30">
        <v>496660.56999999989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44682</v>
      </c>
      <c r="D48" s="9">
        <v>44713</v>
      </c>
      <c r="E48" s="9">
        <v>44743</v>
      </c>
      <c r="F48" s="9">
        <v>44774</v>
      </c>
      <c r="G48" s="9">
        <v>44805</v>
      </c>
      <c r="H48" s="9">
        <v>44835</v>
      </c>
      <c r="I48" s="9">
        <v>44866</v>
      </c>
      <c r="J48" s="9">
        <v>44896</v>
      </c>
      <c r="K48" s="9">
        <v>44927</v>
      </c>
      <c r="L48" s="9">
        <v>44958</v>
      </c>
      <c r="M48" s="9">
        <v>44986</v>
      </c>
      <c r="N48" s="9">
        <v>45017</v>
      </c>
    </row>
    <row r="49" spans="1:14" ht="15" customHeight="1" x14ac:dyDescent="0.25">
      <c r="A49" s="94" t="s">
        <v>11</v>
      </c>
      <c r="B49" s="4" t="s">
        <v>3</v>
      </c>
      <c r="C49" s="16">
        <v>160159.85</v>
      </c>
      <c r="D49" s="16">
        <v>153864.58499999999</v>
      </c>
      <c r="E49" s="16">
        <v>183768.685</v>
      </c>
      <c r="F49" s="16">
        <v>158843.1</v>
      </c>
      <c r="G49" s="16">
        <v>160549.62</v>
      </c>
      <c r="H49" s="16">
        <v>188337</v>
      </c>
      <c r="I49" s="16">
        <v>168345.97</v>
      </c>
      <c r="J49" s="16">
        <v>203993</v>
      </c>
      <c r="K49" s="16">
        <v>237992.12</v>
      </c>
      <c r="L49" s="16">
        <v>159893.625</v>
      </c>
      <c r="M49" s="16">
        <v>169918.16</v>
      </c>
      <c r="N49" s="16">
        <v>195080</v>
      </c>
    </row>
    <row r="50" spans="1:14" x14ac:dyDescent="0.25">
      <c r="A50" s="95"/>
      <c r="B50" s="4" t="s">
        <v>4</v>
      </c>
      <c r="C50" s="16">
        <v>159901.64558139531</v>
      </c>
      <c r="D50" s="16">
        <v>154960.28</v>
      </c>
      <c r="E50" s="16">
        <v>183138.43</v>
      </c>
      <c r="F50" s="16">
        <v>158874.27974999999</v>
      </c>
      <c r="G50" s="16">
        <v>158751.0858974359</v>
      </c>
      <c r="H50" s="16">
        <v>187760.73692307691</v>
      </c>
      <c r="I50" s="16">
        <v>167695.97974358971</v>
      </c>
      <c r="J50" s="16">
        <v>203508.0551282051</v>
      </c>
      <c r="K50" s="16">
        <v>233003.61533333329</v>
      </c>
      <c r="L50" s="16">
        <v>158868.53433333329</v>
      </c>
      <c r="M50" s="16">
        <v>167966.717</v>
      </c>
      <c r="N50" s="16">
        <v>191824.36517241379</v>
      </c>
    </row>
    <row r="51" spans="1:14" x14ac:dyDescent="0.25">
      <c r="A51" s="95"/>
      <c r="B51" s="4" t="s">
        <v>5</v>
      </c>
      <c r="C51" s="16">
        <v>9335.0887986475464</v>
      </c>
      <c r="D51" s="16">
        <v>6796.765313683205</v>
      </c>
      <c r="E51" s="16">
        <v>9991.2658307551537</v>
      </c>
      <c r="F51" s="16">
        <v>9511.6512607779514</v>
      </c>
      <c r="G51" s="16">
        <v>8355.4770363525204</v>
      </c>
      <c r="H51" s="16">
        <v>12565.34298756769</v>
      </c>
      <c r="I51" s="16">
        <v>8506.3746394260652</v>
      </c>
      <c r="J51" s="16">
        <v>15983.449101982411</v>
      </c>
      <c r="K51" s="16">
        <v>23439.344540777169</v>
      </c>
      <c r="L51" s="16">
        <v>11123.6908120507</v>
      </c>
      <c r="M51" s="16">
        <v>16138.06578310214</v>
      </c>
      <c r="N51" s="16">
        <v>14589.15689361614</v>
      </c>
    </row>
    <row r="52" spans="1:14" ht="15" customHeight="1" x14ac:dyDescent="0.25">
      <c r="A52" s="95"/>
      <c r="B52" s="4" t="s">
        <v>9</v>
      </c>
      <c r="C52" s="16">
        <v>133899.29999999999</v>
      </c>
      <c r="D52" s="16">
        <v>134562.20000000001</v>
      </c>
      <c r="E52" s="16">
        <v>162779.65</v>
      </c>
      <c r="F52" s="16">
        <v>136355</v>
      </c>
      <c r="G52" s="16">
        <v>137623.6</v>
      </c>
      <c r="H52" s="16">
        <v>138828.20000000001</v>
      </c>
      <c r="I52" s="16">
        <v>138828.20000000001</v>
      </c>
      <c r="J52" s="16">
        <v>141253.79999999999</v>
      </c>
      <c r="K52" s="16">
        <v>141260.6</v>
      </c>
      <c r="L52" s="16">
        <v>120000</v>
      </c>
      <c r="M52" s="16">
        <v>120000</v>
      </c>
      <c r="N52" s="16">
        <v>142979.5</v>
      </c>
    </row>
    <row r="53" spans="1:14" x14ac:dyDescent="0.25">
      <c r="A53" s="95"/>
      <c r="B53" s="4" t="s">
        <v>10</v>
      </c>
      <c r="C53" s="16">
        <v>183587</v>
      </c>
      <c r="D53" s="16">
        <v>170174</v>
      </c>
      <c r="E53" s="16">
        <v>210711.6</v>
      </c>
      <c r="F53" s="16">
        <v>180537.11</v>
      </c>
      <c r="G53" s="16">
        <v>175671.77</v>
      </c>
      <c r="H53" s="16">
        <v>210675.7</v>
      </c>
      <c r="I53" s="16">
        <v>185768.81</v>
      </c>
      <c r="J53" s="16">
        <v>228777.5</v>
      </c>
      <c r="K53" s="16">
        <v>257150</v>
      </c>
      <c r="L53" s="16">
        <v>179827.99</v>
      </c>
      <c r="M53" s="16">
        <v>212493.77</v>
      </c>
      <c r="N53" s="16">
        <v>212850</v>
      </c>
    </row>
    <row r="54" spans="1:14" ht="15" customHeight="1" x14ac:dyDescent="0.25">
      <c r="A54" s="86" t="s">
        <v>6</v>
      </c>
      <c r="B54" s="5" t="s">
        <v>3</v>
      </c>
      <c r="C54" s="17">
        <v>123008.93</v>
      </c>
      <c r="D54" s="17">
        <v>125300</v>
      </c>
      <c r="E54" s="17">
        <v>149833</v>
      </c>
      <c r="F54" s="17">
        <v>125831</v>
      </c>
      <c r="G54" s="17">
        <v>134799</v>
      </c>
      <c r="H54" s="17">
        <v>158042.15</v>
      </c>
      <c r="I54" s="17">
        <v>134778.09</v>
      </c>
      <c r="J54" s="17">
        <v>170971.4</v>
      </c>
      <c r="K54" s="17">
        <v>205985.95</v>
      </c>
      <c r="L54" s="17">
        <v>116911.785</v>
      </c>
      <c r="M54" s="17">
        <v>144111.535</v>
      </c>
      <c r="N54" s="17">
        <v>163905.74</v>
      </c>
    </row>
    <row r="55" spans="1:14" x14ac:dyDescent="0.25">
      <c r="A55" s="86"/>
      <c r="B55" s="5" t="s">
        <v>4</v>
      </c>
      <c r="C55" s="17">
        <v>124736.2</v>
      </c>
      <c r="D55" s="17">
        <v>124615.4341463414</v>
      </c>
      <c r="E55" s="17">
        <v>151000.37341463409</v>
      </c>
      <c r="F55" s="17">
        <v>126939.4517073171</v>
      </c>
      <c r="G55" s="17">
        <v>133991.693</v>
      </c>
      <c r="H55" s="17">
        <v>159579.258</v>
      </c>
      <c r="I55" s="17">
        <v>135067.9135</v>
      </c>
      <c r="J55" s="17">
        <v>170135.00975</v>
      </c>
      <c r="K55" s="17">
        <v>202200.5172413793</v>
      </c>
      <c r="L55" s="17">
        <v>118463.00933333331</v>
      </c>
      <c r="M55" s="17">
        <v>140603.44071428571</v>
      </c>
      <c r="N55" s="17">
        <v>163321.23137931031</v>
      </c>
    </row>
    <row r="56" spans="1:14" x14ac:dyDescent="0.25">
      <c r="A56" s="86"/>
      <c r="B56" s="5" t="s">
        <v>5</v>
      </c>
      <c r="C56" s="17">
        <v>10454.731737624061</v>
      </c>
      <c r="D56" s="17">
        <v>5706.0169828808685</v>
      </c>
      <c r="E56" s="17">
        <v>9060.3200685341671</v>
      </c>
      <c r="F56" s="17">
        <v>7661.155265491263</v>
      </c>
      <c r="G56" s="17">
        <v>7193.1031868023147</v>
      </c>
      <c r="H56" s="17">
        <v>10186.835652057091</v>
      </c>
      <c r="I56" s="17">
        <v>7752.2046997349462</v>
      </c>
      <c r="J56" s="17">
        <v>12479.73750386633</v>
      </c>
      <c r="K56" s="17">
        <v>13605.869943468429</v>
      </c>
      <c r="L56" s="17">
        <v>9389.5580751811467</v>
      </c>
      <c r="M56" s="17">
        <v>8389.5381142715087</v>
      </c>
      <c r="N56" s="17">
        <v>13873.02166073849</v>
      </c>
    </row>
    <row r="57" spans="1:14" ht="15" customHeight="1" x14ac:dyDescent="0.25">
      <c r="A57" s="86"/>
      <c r="B57" s="5" t="s">
        <v>9</v>
      </c>
      <c r="C57" s="17">
        <v>104109</v>
      </c>
      <c r="D57" s="17">
        <v>112762</v>
      </c>
      <c r="E57" s="17">
        <v>129221.75</v>
      </c>
      <c r="F57" s="17">
        <v>107972.5</v>
      </c>
      <c r="G57" s="17">
        <v>120910</v>
      </c>
      <c r="H57" s="17">
        <v>126000</v>
      </c>
      <c r="I57" s="17">
        <v>116566</v>
      </c>
      <c r="J57" s="17">
        <v>126000</v>
      </c>
      <c r="K57" s="17">
        <v>173414.24</v>
      </c>
      <c r="L57" s="17">
        <v>107146.9</v>
      </c>
      <c r="M57" s="17">
        <v>119085</v>
      </c>
      <c r="N57" s="17">
        <v>126000</v>
      </c>
    </row>
    <row r="58" spans="1:14" x14ac:dyDescent="0.25">
      <c r="A58" s="86"/>
      <c r="B58" s="5" t="s">
        <v>10</v>
      </c>
      <c r="C58" s="17">
        <v>143385</v>
      </c>
      <c r="D58" s="17">
        <v>139060</v>
      </c>
      <c r="E58" s="17">
        <v>176378.7</v>
      </c>
      <c r="F58" s="17">
        <v>147230</v>
      </c>
      <c r="G58" s="17">
        <v>148132.37</v>
      </c>
      <c r="H58" s="17">
        <v>179000</v>
      </c>
      <c r="I58" s="17">
        <v>154052.04</v>
      </c>
      <c r="J58" s="17">
        <v>198000</v>
      </c>
      <c r="K58" s="17">
        <v>218222</v>
      </c>
      <c r="L58" s="17">
        <v>138773</v>
      </c>
      <c r="M58" s="17">
        <v>152096</v>
      </c>
      <c r="N58" s="17">
        <v>188608</v>
      </c>
    </row>
    <row r="59" spans="1:14" ht="15" customHeight="1" x14ac:dyDescent="0.25">
      <c r="A59" s="95" t="s">
        <v>7</v>
      </c>
      <c r="B59" s="4" t="s">
        <v>3</v>
      </c>
      <c r="C59" s="16">
        <v>160101.89499999999</v>
      </c>
      <c r="D59" s="16">
        <v>165731.16</v>
      </c>
      <c r="E59" s="16">
        <v>146170</v>
      </c>
      <c r="F59" s="16">
        <v>135441</v>
      </c>
      <c r="G59" s="16">
        <v>137911.15</v>
      </c>
      <c r="H59" s="16">
        <v>134663.54</v>
      </c>
      <c r="I59" s="16">
        <v>141600</v>
      </c>
      <c r="J59" s="16">
        <v>177365.47</v>
      </c>
      <c r="K59" s="16">
        <v>138563.70000000001</v>
      </c>
      <c r="L59" s="16">
        <v>140956</v>
      </c>
      <c r="M59" s="16">
        <v>148440.01999999999</v>
      </c>
      <c r="N59" s="16">
        <v>147721.45000000001</v>
      </c>
    </row>
    <row r="60" spans="1:14" x14ac:dyDescent="0.25">
      <c r="A60" s="95"/>
      <c r="B60" s="4" t="s">
        <v>4</v>
      </c>
      <c r="C60" s="16">
        <v>152453.2022727273</v>
      </c>
      <c r="D60" s="16">
        <v>165959.87976190471</v>
      </c>
      <c r="E60" s="16">
        <v>148296.73829268289</v>
      </c>
      <c r="F60" s="16">
        <v>136314.3280487805</v>
      </c>
      <c r="G60" s="16">
        <v>138810.42749999999</v>
      </c>
      <c r="H60" s="16">
        <v>135668.79999999999</v>
      </c>
      <c r="I60" s="16">
        <v>141011.89341463419</v>
      </c>
      <c r="J60" s="16">
        <v>177500.717</v>
      </c>
      <c r="K60" s="16">
        <v>137781.05551724139</v>
      </c>
      <c r="L60" s="16">
        <v>139410.08516129031</v>
      </c>
      <c r="M60" s="16">
        <v>146181.20724137931</v>
      </c>
      <c r="N60" s="16">
        <v>149795.84285714279</v>
      </c>
    </row>
    <row r="61" spans="1:14" x14ac:dyDescent="0.25">
      <c r="A61" s="95"/>
      <c r="B61" s="4" t="s">
        <v>5</v>
      </c>
      <c r="C61" s="16">
        <v>16097.82410568798</v>
      </c>
      <c r="D61" s="16">
        <v>24616.640946458971</v>
      </c>
      <c r="E61" s="16">
        <v>10335.41462829284</v>
      </c>
      <c r="F61" s="16">
        <v>5723.4691347657381</v>
      </c>
      <c r="G61" s="16">
        <v>8588.2703056937025</v>
      </c>
      <c r="H61" s="16">
        <v>5007.7701357948717</v>
      </c>
      <c r="I61" s="16">
        <v>5619.0854368725313</v>
      </c>
      <c r="J61" s="16">
        <v>16717.592701679339</v>
      </c>
      <c r="K61" s="16">
        <v>6095.2666877765423</v>
      </c>
      <c r="L61" s="16">
        <v>8138.5301278309762</v>
      </c>
      <c r="M61" s="16">
        <v>10614.93528813324</v>
      </c>
      <c r="N61" s="16">
        <v>10065.21214582364</v>
      </c>
    </row>
    <row r="62" spans="1:14" ht="15" customHeight="1" x14ac:dyDescent="0.25">
      <c r="A62" s="95"/>
      <c r="B62" s="4" t="s">
        <v>9</v>
      </c>
      <c r="C62" s="16">
        <v>114885</v>
      </c>
      <c r="D62" s="16">
        <v>118462</v>
      </c>
      <c r="E62" s="16">
        <v>125750</v>
      </c>
      <c r="F62" s="16">
        <v>122198.2</v>
      </c>
      <c r="G62" s="16">
        <v>122162</v>
      </c>
      <c r="H62" s="16">
        <v>122655</v>
      </c>
      <c r="I62" s="16">
        <v>126615</v>
      </c>
      <c r="J62" s="16">
        <v>134138</v>
      </c>
      <c r="K62" s="16">
        <v>127000</v>
      </c>
      <c r="L62" s="16">
        <v>115816</v>
      </c>
      <c r="M62" s="16">
        <v>123130</v>
      </c>
      <c r="N62" s="16">
        <v>130447.22</v>
      </c>
    </row>
    <row r="63" spans="1:14" x14ac:dyDescent="0.25">
      <c r="A63" s="95"/>
      <c r="B63" s="4" t="s">
        <v>10</v>
      </c>
      <c r="C63" s="16">
        <v>194819</v>
      </c>
      <c r="D63" s="16">
        <v>232705</v>
      </c>
      <c r="E63" s="16">
        <v>183725</v>
      </c>
      <c r="F63" s="16">
        <v>152939</v>
      </c>
      <c r="G63" s="16">
        <v>155645.78</v>
      </c>
      <c r="H63" s="16">
        <v>147156</v>
      </c>
      <c r="I63" s="16">
        <v>155000</v>
      </c>
      <c r="J63" s="16">
        <v>231590</v>
      </c>
      <c r="K63" s="16">
        <v>154153.07999999999</v>
      </c>
      <c r="L63" s="16">
        <v>152998.76</v>
      </c>
      <c r="M63" s="16">
        <v>163475.14000000001</v>
      </c>
      <c r="N63" s="16">
        <v>166298</v>
      </c>
    </row>
    <row r="64" spans="1:14" x14ac:dyDescent="0.25">
      <c r="A64" s="86" t="s">
        <v>8</v>
      </c>
      <c r="B64" s="5" t="s">
        <v>3</v>
      </c>
      <c r="C64" s="17">
        <v>-23109</v>
      </c>
      <c r="D64" s="17">
        <v>-39452.81</v>
      </c>
      <c r="E64" s="17">
        <v>1436.165</v>
      </c>
      <c r="F64" s="17">
        <v>-8446.5</v>
      </c>
      <c r="G64" s="17">
        <v>-4886.24</v>
      </c>
      <c r="H64" s="17">
        <v>24141.525000000001</v>
      </c>
      <c r="I64" s="17">
        <v>-5892.24</v>
      </c>
      <c r="J64" s="17">
        <v>-7034.1</v>
      </c>
      <c r="K64" s="17">
        <v>66546.2</v>
      </c>
      <c r="L64" s="17">
        <v>-21298</v>
      </c>
      <c r="M64" s="17">
        <v>-6887.5</v>
      </c>
      <c r="N64" s="17">
        <v>20714.89</v>
      </c>
    </row>
    <row r="65" spans="1:14" x14ac:dyDescent="0.25">
      <c r="A65" s="86"/>
      <c r="B65" s="5" t="s">
        <v>4</v>
      </c>
      <c r="C65" s="17">
        <v>-27616.237499999999</v>
      </c>
      <c r="D65" s="17">
        <v>-38794.212439024392</v>
      </c>
      <c r="E65" s="17">
        <v>3199.2502380952378</v>
      </c>
      <c r="F65" s="17">
        <v>-8729.3426829268283</v>
      </c>
      <c r="G65" s="17">
        <v>-5617.7120000000014</v>
      </c>
      <c r="H65" s="17">
        <v>23033.718000000001</v>
      </c>
      <c r="I65" s="17">
        <v>-6299.3236585365848</v>
      </c>
      <c r="J65" s="17">
        <v>-8073.0525000000016</v>
      </c>
      <c r="K65" s="17">
        <v>59434.862999999998</v>
      </c>
      <c r="L65" s="17">
        <v>-21631.497666666659</v>
      </c>
      <c r="M65" s="17">
        <v>-6551.6828571428568</v>
      </c>
      <c r="N65" s="17">
        <v>14189.128275862069</v>
      </c>
    </row>
    <row r="66" spans="1:14" x14ac:dyDescent="0.25">
      <c r="A66" s="86"/>
      <c r="B66" s="5" t="s">
        <v>5</v>
      </c>
      <c r="C66" s="17">
        <v>16061.6207591128</v>
      </c>
      <c r="D66" s="17">
        <v>22527.520805916229</v>
      </c>
      <c r="E66" s="17">
        <v>14417.156662532399</v>
      </c>
      <c r="F66" s="17">
        <v>8616.2483355289332</v>
      </c>
      <c r="G66" s="17">
        <v>11874.05551963116</v>
      </c>
      <c r="H66" s="17">
        <v>10341.908362524409</v>
      </c>
      <c r="I66" s="17">
        <v>8603.6131164821527</v>
      </c>
      <c r="J66" s="17">
        <v>17960.140245006191</v>
      </c>
      <c r="K66" s="17">
        <v>23296.770545567211</v>
      </c>
      <c r="L66" s="17">
        <v>12289.14834830242</v>
      </c>
      <c r="M66" s="17">
        <v>8201.1651813741773</v>
      </c>
      <c r="N66" s="17">
        <v>18758.444650762351</v>
      </c>
    </row>
    <row r="67" spans="1:14" x14ac:dyDescent="0.25">
      <c r="A67" s="86"/>
      <c r="B67" s="5" t="s">
        <v>9</v>
      </c>
      <c r="C67" s="17">
        <v>-68991</v>
      </c>
      <c r="D67" s="17">
        <v>-85362</v>
      </c>
      <c r="E67" s="17">
        <v>-25103</v>
      </c>
      <c r="F67" s="17">
        <v>-31699</v>
      </c>
      <c r="G67" s="17">
        <v>-31160</v>
      </c>
      <c r="H67" s="17">
        <v>-8138</v>
      </c>
      <c r="I67" s="17">
        <v>-25140</v>
      </c>
      <c r="J67" s="17">
        <v>-58745</v>
      </c>
      <c r="K67" s="17">
        <v>-8400</v>
      </c>
      <c r="L67" s="17">
        <v>-39200.800000000003</v>
      </c>
      <c r="M67" s="17">
        <v>-20000</v>
      </c>
      <c r="N67" s="17">
        <v>-21913.55</v>
      </c>
    </row>
    <row r="68" spans="1:14" x14ac:dyDescent="0.25">
      <c r="A68" s="86"/>
      <c r="B68" s="33" t="s">
        <v>10</v>
      </c>
      <c r="C68" s="14">
        <v>2505</v>
      </c>
      <c r="D68" s="14">
        <v>-1614</v>
      </c>
      <c r="E68" s="14">
        <v>37597.300000000003</v>
      </c>
      <c r="F68" s="14">
        <v>16719.2</v>
      </c>
      <c r="G68" s="14">
        <v>14143</v>
      </c>
      <c r="H68" s="14">
        <v>47600.6</v>
      </c>
      <c r="I68" s="14">
        <v>11784.54</v>
      </c>
      <c r="J68" s="14">
        <v>24000</v>
      </c>
      <c r="K68" s="14">
        <v>90525</v>
      </c>
      <c r="L68" s="14">
        <v>6699</v>
      </c>
      <c r="M68" s="14">
        <v>10762.59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-60528.259999999987</v>
      </c>
      <c r="D69" s="16">
        <v>-75692.675000000003</v>
      </c>
      <c r="E69" s="16">
        <v>-42628.4</v>
      </c>
      <c r="F69" s="16">
        <v>-55414.79</v>
      </c>
      <c r="G69" s="16">
        <v>-45602.91</v>
      </c>
      <c r="H69" s="16">
        <v>-22975.465</v>
      </c>
      <c r="I69" s="16">
        <v>-46739.98</v>
      </c>
      <c r="J69" s="16">
        <v>-45228.834999999999</v>
      </c>
      <c r="K69" s="16">
        <v>12389.75</v>
      </c>
      <c r="L69" s="16">
        <v>-60975.59</v>
      </c>
      <c r="M69" s="16">
        <v>-48085</v>
      </c>
      <c r="N69" s="16">
        <v>-20474</v>
      </c>
    </row>
    <row r="70" spans="1:14" x14ac:dyDescent="0.25">
      <c r="A70" s="95"/>
      <c r="B70" s="4" t="s">
        <v>4</v>
      </c>
      <c r="C70" s="16">
        <v>-66366.34156250002</v>
      </c>
      <c r="D70" s="16">
        <v>-74329.913749999992</v>
      </c>
      <c r="E70" s="16">
        <v>-40512.200967741926</v>
      </c>
      <c r="F70" s="16">
        <v>-55979.330645161281</v>
      </c>
      <c r="G70" s="16">
        <v>-46357.458666666658</v>
      </c>
      <c r="H70" s="16">
        <v>-21454.740666666668</v>
      </c>
      <c r="I70" s="16">
        <v>-45744.891290322572</v>
      </c>
      <c r="J70" s="16">
        <v>-46957.039333333327</v>
      </c>
      <c r="K70" s="16">
        <v>14684.224137931031</v>
      </c>
      <c r="L70" s="16">
        <v>-60653.76999999999</v>
      </c>
      <c r="M70" s="16">
        <v>-48579.15592592593</v>
      </c>
      <c r="N70" s="16">
        <v>-27335.738148148139</v>
      </c>
    </row>
    <row r="71" spans="1:14" x14ac:dyDescent="0.25">
      <c r="A71" s="95"/>
      <c r="B71" s="4" t="s">
        <v>5</v>
      </c>
      <c r="C71" s="16">
        <v>26931.82435897534</v>
      </c>
      <c r="D71" s="16">
        <v>37664.873214314401</v>
      </c>
      <c r="E71" s="16">
        <v>22496.534856903989</v>
      </c>
      <c r="F71" s="16">
        <v>24964.477601889441</v>
      </c>
      <c r="G71" s="16">
        <v>21284.066172052149</v>
      </c>
      <c r="H71" s="16">
        <v>19919.702026152121</v>
      </c>
      <c r="I71" s="16">
        <v>25473.649296056079</v>
      </c>
      <c r="J71" s="16">
        <v>19801.06607351996</v>
      </c>
      <c r="K71" s="16">
        <v>28000.660581878688</v>
      </c>
      <c r="L71" s="16">
        <v>25044.571247703789</v>
      </c>
      <c r="M71" s="16">
        <v>24472.73732666481</v>
      </c>
      <c r="N71" s="16">
        <v>23303.417488777191</v>
      </c>
    </row>
    <row r="72" spans="1:14" x14ac:dyDescent="0.25">
      <c r="A72" s="95"/>
      <c r="B72" s="4" t="s">
        <v>9</v>
      </c>
      <c r="C72" s="16">
        <v>-114139</v>
      </c>
      <c r="D72" s="16">
        <v>-162343</v>
      </c>
      <c r="E72" s="16">
        <v>-80786.880000000005</v>
      </c>
      <c r="F72" s="16">
        <v>-113310.8</v>
      </c>
      <c r="G72" s="16">
        <v>-98706</v>
      </c>
      <c r="H72" s="16">
        <v>-55741</v>
      </c>
      <c r="I72" s="16">
        <v>-81163.399999999994</v>
      </c>
      <c r="J72" s="16">
        <v>-89999.88</v>
      </c>
      <c r="K72" s="16">
        <v>-56786.65</v>
      </c>
      <c r="L72" s="16">
        <v>-119840</v>
      </c>
      <c r="M72" s="16">
        <v>-101364.3</v>
      </c>
      <c r="N72" s="16">
        <v>-73368.740000000005</v>
      </c>
    </row>
    <row r="73" spans="1:14" ht="15.75" thickBot="1" x14ac:dyDescent="0.3">
      <c r="A73" s="99"/>
      <c r="B73" s="7" t="s">
        <v>10</v>
      </c>
      <c r="C73" s="32">
        <v>-15690.91</v>
      </c>
      <c r="D73" s="32">
        <v>-8197.5400000000027</v>
      </c>
      <c r="E73" s="32">
        <v>40274.6</v>
      </c>
      <c r="F73" s="32">
        <v>-5597.5</v>
      </c>
      <c r="G73" s="32">
        <v>5720.1</v>
      </c>
      <c r="H73" s="32">
        <v>48160.3</v>
      </c>
      <c r="I73" s="32">
        <v>26920.86</v>
      </c>
      <c r="J73" s="32">
        <v>-9266.74</v>
      </c>
      <c r="K73" s="32">
        <v>82455.5</v>
      </c>
      <c r="L73" s="32">
        <v>-8138</v>
      </c>
      <c r="M73" s="32">
        <v>-879.3</v>
      </c>
      <c r="N73" s="32">
        <v>22205.4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0:N73"/>
  <sheetViews>
    <sheetView topLeftCell="A30" workbookViewId="0">
      <selection activeCell="C48" sqref="C4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44713</v>
      </c>
      <c r="C10" s="3"/>
    </row>
    <row r="11" spans="1:6" ht="15.75" x14ac:dyDescent="0.25">
      <c r="A11" s="1" t="s">
        <v>0</v>
      </c>
      <c r="B11" s="2">
        <v>44713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2149903.7549999999</v>
      </c>
      <c r="D15" s="11">
        <v>2252949.5950000002</v>
      </c>
      <c r="E15" s="11">
        <v>2375438.0049999999</v>
      </c>
      <c r="F15" s="11">
        <v>2498526.41</v>
      </c>
    </row>
    <row r="16" spans="1:6" x14ac:dyDescent="0.25">
      <c r="A16" s="95"/>
      <c r="B16" s="12" t="s">
        <v>4</v>
      </c>
      <c r="C16" s="13">
        <v>2148803.5207142849</v>
      </c>
      <c r="D16" s="13">
        <v>2258728.27</v>
      </c>
      <c r="E16" s="13">
        <v>2380604.3881250001</v>
      </c>
      <c r="F16" s="13">
        <v>2524217.7043333328</v>
      </c>
    </row>
    <row r="17" spans="1:6" x14ac:dyDescent="0.25">
      <c r="A17" s="95"/>
      <c r="B17" s="12" t="s">
        <v>5</v>
      </c>
      <c r="C17" s="13">
        <v>70612.516334374784</v>
      </c>
      <c r="D17" s="13">
        <v>102861.01769811611</v>
      </c>
      <c r="E17" s="13">
        <v>135857.37581015291</v>
      </c>
      <c r="F17" s="13">
        <v>157383.11464951481</v>
      </c>
    </row>
    <row r="18" spans="1:6" x14ac:dyDescent="0.25">
      <c r="A18" s="95"/>
      <c r="B18" s="12" t="s">
        <v>9</v>
      </c>
      <c r="C18" s="13">
        <v>1950000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2299281</v>
      </c>
      <c r="D19" s="13">
        <v>2444751.2599999998</v>
      </c>
      <c r="E19" s="13">
        <v>2652766.61</v>
      </c>
      <c r="F19" s="13">
        <v>2922758.14</v>
      </c>
    </row>
    <row r="20" spans="1:6" ht="15" customHeight="1" x14ac:dyDescent="0.25">
      <c r="A20" s="86" t="s">
        <v>6</v>
      </c>
      <c r="B20" s="5" t="s">
        <v>3</v>
      </c>
      <c r="C20" s="14">
        <v>1762401.24</v>
      </c>
      <c r="D20" s="14">
        <v>1865242</v>
      </c>
      <c r="E20" s="14">
        <v>1970231.825</v>
      </c>
      <c r="F20" s="14">
        <v>2077743.5</v>
      </c>
    </row>
    <row r="21" spans="1:6" x14ac:dyDescent="0.25">
      <c r="A21" s="86"/>
      <c r="B21" s="5" t="s">
        <v>4</v>
      </c>
      <c r="C21" s="14">
        <v>1760590.263953489</v>
      </c>
      <c r="D21" s="14">
        <v>1858172.90027027</v>
      </c>
      <c r="E21" s="14">
        <v>1955405.41882353</v>
      </c>
      <c r="F21" s="14">
        <v>2076458.673125</v>
      </c>
    </row>
    <row r="22" spans="1:6" x14ac:dyDescent="0.25">
      <c r="A22" s="86"/>
      <c r="B22" s="5" t="s">
        <v>5</v>
      </c>
      <c r="C22" s="14">
        <v>56438.078608733442</v>
      </c>
      <c r="D22" s="14">
        <v>65548.0586258361</v>
      </c>
      <c r="E22" s="14">
        <v>90073.912486675676</v>
      </c>
      <c r="F22" s="14">
        <v>104000.06677081301</v>
      </c>
    </row>
    <row r="23" spans="1:6" x14ac:dyDescent="0.25">
      <c r="A23" s="86"/>
      <c r="B23" s="5" t="s">
        <v>9</v>
      </c>
      <c r="C23" s="14">
        <v>1540149.45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1900018</v>
      </c>
      <c r="D24" s="14">
        <v>1989189.86</v>
      </c>
      <c r="E24" s="14">
        <v>2129117</v>
      </c>
      <c r="F24" s="14">
        <v>2267257</v>
      </c>
    </row>
    <row r="25" spans="1:6" ht="15" customHeight="1" x14ac:dyDescent="0.25">
      <c r="A25" s="95" t="s">
        <v>7</v>
      </c>
      <c r="B25" s="4" t="s">
        <v>3</v>
      </c>
      <c r="C25" s="12">
        <v>1770368.145</v>
      </c>
      <c r="D25" s="12">
        <v>1879960.08</v>
      </c>
      <c r="E25" s="12">
        <v>1986263.25</v>
      </c>
      <c r="F25" s="12">
        <v>2071405.32</v>
      </c>
    </row>
    <row r="26" spans="1:6" x14ac:dyDescent="0.25">
      <c r="A26" s="95"/>
      <c r="B26" s="4" t="s">
        <v>4</v>
      </c>
      <c r="C26" s="12">
        <v>1765563.3809090911</v>
      </c>
      <c r="D26" s="12">
        <v>1868940.4776315789</v>
      </c>
      <c r="E26" s="12">
        <v>1973520.689117647</v>
      </c>
      <c r="F26" s="12">
        <v>2055839.7493749999</v>
      </c>
    </row>
    <row r="27" spans="1:6" x14ac:dyDescent="0.25">
      <c r="A27" s="95"/>
      <c r="B27" s="4" t="s">
        <v>5</v>
      </c>
      <c r="C27" s="12">
        <v>45118.591185806486</v>
      </c>
      <c r="D27" s="12">
        <v>61105.24686182911</v>
      </c>
      <c r="E27" s="12">
        <v>81478.568903311141</v>
      </c>
      <c r="F27" s="12">
        <v>90158.454970336868</v>
      </c>
    </row>
    <row r="28" spans="1:6" x14ac:dyDescent="0.25">
      <c r="A28" s="95"/>
      <c r="B28" s="4" t="s">
        <v>9</v>
      </c>
      <c r="C28" s="12">
        <v>1630529</v>
      </c>
      <c r="D28" s="12">
        <v>1696960</v>
      </c>
      <c r="E28" s="12">
        <v>1794235.74</v>
      </c>
      <c r="F28" s="12">
        <v>1865370</v>
      </c>
    </row>
    <row r="29" spans="1:6" x14ac:dyDescent="0.25">
      <c r="A29" s="95"/>
      <c r="B29" s="4" t="s">
        <v>10</v>
      </c>
      <c r="C29" s="12">
        <v>1884093.04</v>
      </c>
      <c r="D29" s="12">
        <v>1971703.37</v>
      </c>
      <c r="E29" s="12">
        <v>2134000</v>
      </c>
      <c r="F29" s="12">
        <v>2261000</v>
      </c>
    </row>
    <row r="30" spans="1:6" ht="15" customHeight="1" x14ac:dyDescent="0.25">
      <c r="A30" s="96" t="s">
        <v>8</v>
      </c>
      <c r="B30" s="5" t="s">
        <v>3</v>
      </c>
      <c r="C30" s="14">
        <v>-11937.815000000001</v>
      </c>
      <c r="D30" s="14">
        <v>-24763.9</v>
      </c>
      <c r="E30" s="14">
        <v>-17034.98</v>
      </c>
      <c r="F30" s="14">
        <v>5374.5</v>
      </c>
    </row>
    <row r="31" spans="1:6" x14ac:dyDescent="0.25">
      <c r="A31" s="96"/>
      <c r="B31" s="5" t="s">
        <v>4</v>
      </c>
      <c r="C31" s="14">
        <v>-6360.8018181818152</v>
      </c>
      <c r="D31" s="14">
        <v>-13874.11</v>
      </c>
      <c r="E31" s="14">
        <v>-10919.3505882353</v>
      </c>
      <c r="F31" s="14">
        <v>24574.286250000001</v>
      </c>
    </row>
    <row r="32" spans="1:6" x14ac:dyDescent="0.25">
      <c r="A32" s="96"/>
      <c r="B32" s="5" t="s">
        <v>5</v>
      </c>
      <c r="C32" s="14">
        <v>43887.188198225063</v>
      </c>
      <c r="D32" s="14">
        <v>56665.747736121622</v>
      </c>
      <c r="E32" s="14">
        <v>59497.869920739453</v>
      </c>
      <c r="F32" s="14">
        <v>75588.539840140991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-105418.17</v>
      </c>
      <c r="E33" s="14">
        <v>-134440</v>
      </c>
      <c r="F33" s="14">
        <v>-74196</v>
      </c>
    </row>
    <row r="34" spans="1:14" x14ac:dyDescent="0.25">
      <c r="A34" s="96"/>
      <c r="B34" s="5" t="s">
        <v>10</v>
      </c>
      <c r="C34" s="14">
        <v>145032</v>
      </c>
      <c r="D34" s="14">
        <v>203715</v>
      </c>
      <c r="E34" s="14">
        <v>168773.52</v>
      </c>
      <c r="F34" s="14">
        <v>291586.98</v>
      </c>
    </row>
    <row r="35" spans="1:14" x14ac:dyDescent="0.25">
      <c r="A35" s="95" t="s">
        <v>33</v>
      </c>
      <c r="B35" s="4" t="s">
        <v>3</v>
      </c>
      <c r="C35" s="12">
        <v>78.900000000000006</v>
      </c>
      <c r="D35" s="12">
        <v>81.75</v>
      </c>
      <c r="E35" s="12">
        <v>82.9</v>
      </c>
      <c r="F35" s="12">
        <v>84</v>
      </c>
    </row>
    <row r="36" spans="1:14" x14ac:dyDescent="0.25">
      <c r="A36" s="95"/>
      <c r="B36" s="4" t="s">
        <v>4</v>
      </c>
      <c r="C36" s="12">
        <v>79.186046511627922</v>
      </c>
      <c r="D36" s="12">
        <v>81.885609756097551</v>
      </c>
      <c r="E36" s="12">
        <v>83.367567567567548</v>
      </c>
      <c r="F36" s="12">
        <v>84.458571428571446</v>
      </c>
    </row>
    <row r="37" spans="1:14" x14ac:dyDescent="0.25">
      <c r="A37" s="95"/>
      <c r="B37" s="4" t="s">
        <v>5</v>
      </c>
      <c r="C37" s="12">
        <v>1.9067475917744181</v>
      </c>
      <c r="D37" s="12">
        <v>2.9018856359102849</v>
      </c>
      <c r="E37" s="12">
        <v>3.1846170233774709</v>
      </c>
      <c r="F37" s="12">
        <v>4.1593071700048538</v>
      </c>
    </row>
    <row r="38" spans="1:14" x14ac:dyDescent="0.25">
      <c r="A38" s="95"/>
      <c r="B38" s="4" t="s">
        <v>9</v>
      </c>
      <c r="C38" s="12">
        <v>75.7</v>
      </c>
      <c r="D38" s="12">
        <v>75.990000000000009</v>
      </c>
      <c r="E38" s="12">
        <v>76.5</v>
      </c>
      <c r="F38" s="12">
        <v>75</v>
      </c>
    </row>
    <row r="39" spans="1:14" x14ac:dyDescent="0.25">
      <c r="A39" s="95"/>
      <c r="B39" s="4" t="s">
        <v>10</v>
      </c>
      <c r="C39" s="12">
        <v>85</v>
      </c>
      <c r="D39" s="12">
        <v>90</v>
      </c>
      <c r="E39" s="12">
        <v>91.2</v>
      </c>
      <c r="F39" s="12">
        <v>93.800000000000011</v>
      </c>
    </row>
    <row r="40" spans="1:14" ht="15" customHeight="1" x14ac:dyDescent="0.25">
      <c r="A40" s="96" t="s">
        <v>32</v>
      </c>
      <c r="B40" s="5" t="s">
        <v>3</v>
      </c>
      <c r="C40" s="14">
        <v>-436268.65500000003</v>
      </c>
      <c r="D40" s="14">
        <v>-493672.4</v>
      </c>
      <c r="E40" s="14">
        <v>-432319.76500000001</v>
      </c>
      <c r="F40" s="14">
        <v>-446029.51</v>
      </c>
    </row>
    <row r="41" spans="1:14" x14ac:dyDescent="0.25">
      <c r="A41" s="96"/>
      <c r="B41" s="5" t="s">
        <v>4</v>
      </c>
      <c r="C41" s="14">
        <v>-402046.80843749997</v>
      </c>
      <c r="D41" s="14">
        <v>-470272.08178571431</v>
      </c>
      <c r="E41" s="14">
        <v>-463140.25423076912</v>
      </c>
      <c r="F41" s="14">
        <v>-442207.43625000003</v>
      </c>
    </row>
    <row r="42" spans="1:14" x14ac:dyDescent="0.25">
      <c r="A42" s="96"/>
      <c r="B42" s="5" t="s">
        <v>5</v>
      </c>
      <c r="C42" s="14">
        <v>220891.90755185689</v>
      </c>
      <c r="D42" s="14">
        <v>268854.29236873268</v>
      </c>
      <c r="E42" s="14">
        <v>164892.26703098061</v>
      </c>
      <c r="F42" s="14">
        <v>173883.47167155979</v>
      </c>
    </row>
    <row r="43" spans="1:14" x14ac:dyDescent="0.25">
      <c r="A43" s="96"/>
      <c r="B43" s="5" t="s">
        <v>9</v>
      </c>
      <c r="C43" s="14">
        <v>-733716</v>
      </c>
      <c r="D43" s="14">
        <v>-794090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399713.08</v>
      </c>
      <c r="D44" s="30">
        <v>553000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44713</v>
      </c>
      <c r="D48" s="9">
        <v>44743</v>
      </c>
      <c r="E48" s="9">
        <v>44774</v>
      </c>
      <c r="F48" s="9">
        <v>44805</v>
      </c>
      <c r="G48" s="9">
        <v>44835</v>
      </c>
      <c r="H48" s="9">
        <v>44866</v>
      </c>
      <c r="I48" s="9">
        <v>44896</v>
      </c>
      <c r="J48" s="9">
        <v>44927</v>
      </c>
      <c r="K48" s="9">
        <v>44958</v>
      </c>
      <c r="L48" s="9">
        <v>44986</v>
      </c>
      <c r="M48" s="9">
        <v>45017</v>
      </c>
      <c r="N48" s="9">
        <v>45047</v>
      </c>
    </row>
    <row r="49" spans="1:14" ht="15" customHeight="1" x14ac:dyDescent="0.25">
      <c r="A49" s="94" t="s">
        <v>11</v>
      </c>
      <c r="B49" s="4" t="s">
        <v>3</v>
      </c>
      <c r="C49" s="16">
        <v>158015.17000000001</v>
      </c>
      <c r="D49" s="16">
        <v>186770</v>
      </c>
      <c r="E49" s="16">
        <v>160681.70000000001</v>
      </c>
      <c r="F49" s="16">
        <v>161911</v>
      </c>
      <c r="G49" s="16">
        <v>190571</v>
      </c>
      <c r="H49" s="16">
        <v>170227.86499999999</v>
      </c>
      <c r="I49" s="16">
        <v>208803</v>
      </c>
      <c r="J49" s="16">
        <v>243487.29</v>
      </c>
      <c r="K49" s="16">
        <v>162071.73000000001</v>
      </c>
      <c r="L49" s="16">
        <v>172499.95</v>
      </c>
      <c r="M49" s="16">
        <v>202543.375</v>
      </c>
      <c r="N49" s="16">
        <v>170000</v>
      </c>
    </row>
    <row r="50" spans="1:14" x14ac:dyDescent="0.25">
      <c r="A50" s="95"/>
      <c r="B50" s="4" t="s">
        <v>4</v>
      </c>
      <c r="C50" s="16">
        <v>158899.93682926841</v>
      </c>
      <c r="D50" s="16">
        <v>185548.5376923077</v>
      </c>
      <c r="E50" s="16">
        <v>161768.0292307692</v>
      </c>
      <c r="F50" s="16">
        <v>162717.6835897436</v>
      </c>
      <c r="G50" s="16">
        <v>191379.6126315789</v>
      </c>
      <c r="H50" s="16">
        <v>171709.11473684211</v>
      </c>
      <c r="I50" s="16">
        <v>209143.45421052631</v>
      </c>
      <c r="J50" s="16">
        <v>238194.32161290321</v>
      </c>
      <c r="K50" s="16">
        <v>162567.82096774201</v>
      </c>
      <c r="L50" s="16">
        <v>172080.46032258059</v>
      </c>
      <c r="M50" s="16">
        <v>201205.74399999989</v>
      </c>
      <c r="N50" s="16">
        <v>170985.14068965521</v>
      </c>
    </row>
    <row r="51" spans="1:14" x14ac:dyDescent="0.25">
      <c r="A51" s="95"/>
      <c r="B51" s="4" t="s">
        <v>5</v>
      </c>
      <c r="C51" s="16">
        <v>8406.4370995825047</v>
      </c>
      <c r="D51" s="16">
        <v>10422.59938443948</v>
      </c>
      <c r="E51" s="16">
        <v>8373.9080062657722</v>
      </c>
      <c r="F51" s="16">
        <v>8371.1398130778598</v>
      </c>
      <c r="G51" s="16">
        <v>10858.77728699882</v>
      </c>
      <c r="H51" s="16">
        <v>7999.9630338543702</v>
      </c>
      <c r="I51" s="16">
        <v>14749.81123740134</v>
      </c>
      <c r="J51" s="16">
        <v>22850.640868147239</v>
      </c>
      <c r="K51" s="16">
        <v>14567.311565544351</v>
      </c>
      <c r="L51" s="16">
        <v>14765.03000919865</v>
      </c>
      <c r="M51" s="16">
        <v>12411.35562677308</v>
      </c>
      <c r="N51" s="16">
        <v>15396.295515828049</v>
      </c>
    </row>
    <row r="52" spans="1:14" ht="15" customHeight="1" x14ac:dyDescent="0.25">
      <c r="A52" s="95"/>
      <c r="B52" s="4" t="s">
        <v>9</v>
      </c>
      <c r="C52" s="16">
        <v>139012</v>
      </c>
      <c r="D52" s="16">
        <v>152128</v>
      </c>
      <c r="E52" s="16">
        <v>142309</v>
      </c>
      <c r="F52" s="16">
        <v>144566</v>
      </c>
      <c r="G52" s="16">
        <v>155214</v>
      </c>
      <c r="H52" s="16">
        <v>155000</v>
      </c>
      <c r="I52" s="16">
        <v>165606</v>
      </c>
      <c r="J52" s="16">
        <v>155071</v>
      </c>
      <c r="K52" s="16">
        <v>120000</v>
      </c>
      <c r="L52" s="16">
        <v>120000</v>
      </c>
      <c r="M52" s="16">
        <v>180000</v>
      </c>
      <c r="N52" s="16">
        <v>120000</v>
      </c>
    </row>
    <row r="53" spans="1:14" x14ac:dyDescent="0.25">
      <c r="A53" s="95"/>
      <c r="B53" s="4" t="s">
        <v>10</v>
      </c>
      <c r="C53" s="16">
        <v>180211.49</v>
      </c>
      <c r="D53" s="16">
        <v>210159</v>
      </c>
      <c r="E53" s="16">
        <v>181813.51</v>
      </c>
      <c r="F53" s="16">
        <v>191002</v>
      </c>
      <c r="G53" s="16">
        <v>216430.86</v>
      </c>
      <c r="H53" s="16">
        <v>189382</v>
      </c>
      <c r="I53" s="16">
        <v>234828.69</v>
      </c>
      <c r="J53" s="16">
        <v>268791</v>
      </c>
      <c r="K53" s="16">
        <v>212493.77</v>
      </c>
      <c r="L53" s="16">
        <v>212493.77</v>
      </c>
      <c r="M53" s="16">
        <v>233000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128170.355</v>
      </c>
      <c r="D54" s="17">
        <v>154071.01</v>
      </c>
      <c r="E54" s="17">
        <v>127814.8</v>
      </c>
      <c r="F54" s="17">
        <v>135972.63</v>
      </c>
      <c r="G54" s="17">
        <v>162872.75</v>
      </c>
      <c r="H54" s="17">
        <v>136779.63500000001</v>
      </c>
      <c r="I54" s="17">
        <v>173008.77</v>
      </c>
      <c r="J54" s="17">
        <v>208543.255</v>
      </c>
      <c r="K54" s="17">
        <v>115454.85</v>
      </c>
      <c r="L54" s="17">
        <v>142097.44</v>
      </c>
      <c r="M54" s="17">
        <v>169381.89</v>
      </c>
      <c r="N54" s="17">
        <v>130707</v>
      </c>
    </row>
    <row r="55" spans="1:14" x14ac:dyDescent="0.25">
      <c r="A55" s="86"/>
      <c r="B55" s="5" t="s">
        <v>4</v>
      </c>
      <c r="C55" s="17">
        <v>128549.33023809519</v>
      </c>
      <c r="D55" s="17">
        <v>156197.03424999991</v>
      </c>
      <c r="E55" s="17">
        <v>129976.73024390241</v>
      </c>
      <c r="F55" s="17">
        <v>135348.49775000001</v>
      </c>
      <c r="G55" s="17">
        <v>160869.4371794872</v>
      </c>
      <c r="H55" s="17">
        <v>136758.7715</v>
      </c>
      <c r="I55" s="17">
        <v>171626.26153846149</v>
      </c>
      <c r="J55" s="17">
        <v>202436.265625</v>
      </c>
      <c r="K55" s="17">
        <v>117317.57906249999</v>
      </c>
      <c r="L55" s="17">
        <v>142947.25709677421</v>
      </c>
      <c r="M55" s="17">
        <v>169868.74</v>
      </c>
      <c r="N55" s="17">
        <v>135880.704137931</v>
      </c>
    </row>
    <row r="56" spans="1:14" x14ac:dyDescent="0.25">
      <c r="A56" s="86"/>
      <c r="B56" s="5" t="s">
        <v>5</v>
      </c>
      <c r="C56" s="17">
        <v>7801.1292395031924</v>
      </c>
      <c r="D56" s="17">
        <v>9774.7043865980359</v>
      </c>
      <c r="E56" s="17">
        <v>9010.1023961003048</v>
      </c>
      <c r="F56" s="17">
        <v>6184.2822818071863</v>
      </c>
      <c r="G56" s="17">
        <v>9275.1435405422671</v>
      </c>
      <c r="H56" s="17">
        <v>7994.1815615674705</v>
      </c>
      <c r="I56" s="17">
        <v>14452.967150222959</v>
      </c>
      <c r="J56" s="17">
        <v>19453.03427263593</v>
      </c>
      <c r="K56" s="17">
        <v>13761.56723790557</v>
      </c>
      <c r="L56" s="17">
        <v>9439.0478464338721</v>
      </c>
      <c r="M56" s="17">
        <v>14681.30110828328</v>
      </c>
      <c r="N56" s="17">
        <v>12624.245558422361</v>
      </c>
    </row>
    <row r="57" spans="1:14" ht="15" customHeight="1" x14ac:dyDescent="0.25">
      <c r="A57" s="86"/>
      <c r="B57" s="5" t="s">
        <v>9</v>
      </c>
      <c r="C57" s="17">
        <v>111178</v>
      </c>
      <c r="D57" s="17">
        <v>141434</v>
      </c>
      <c r="E57" s="17">
        <v>115000</v>
      </c>
      <c r="F57" s="17">
        <v>124244</v>
      </c>
      <c r="G57" s="17">
        <v>130070</v>
      </c>
      <c r="H57" s="17">
        <v>116710</v>
      </c>
      <c r="I57" s="17">
        <v>126000</v>
      </c>
      <c r="J57" s="17">
        <v>136743</v>
      </c>
      <c r="K57" s="17">
        <v>70492</v>
      </c>
      <c r="L57" s="17">
        <v>126000</v>
      </c>
      <c r="M57" s="17">
        <v>126000</v>
      </c>
      <c r="N57" s="17">
        <v>121880.59</v>
      </c>
    </row>
    <row r="58" spans="1:14" x14ac:dyDescent="0.25">
      <c r="A58" s="86"/>
      <c r="B58" s="5" t="s">
        <v>10</v>
      </c>
      <c r="C58" s="17">
        <v>146891.84</v>
      </c>
      <c r="D58" s="17">
        <v>186134.13</v>
      </c>
      <c r="E58" s="17">
        <v>153491.57</v>
      </c>
      <c r="F58" s="17">
        <v>146936.28</v>
      </c>
      <c r="G58" s="17">
        <v>179118.7</v>
      </c>
      <c r="H58" s="17">
        <v>154618.54999999999</v>
      </c>
      <c r="I58" s="17">
        <v>199466</v>
      </c>
      <c r="J58" s="17">
        <v>230921</v>
      </c>
      <c r="K58" s="17">
        <v>149578</v>
      </c>
      <c r="L58" s="17">
        <v>173414.24</v>
      </c>
      <c r="M58" s="17">
        <v>198000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167884.315</v>
      </c>
      <c r="D59" s="16">
        <v>148703.77499999999</v>
      </c>
      <c r="E59" s="16">
        <v>138426.28</v>
      </c>
      <c r="F59" s="16">
        <v>139044.43</v>
      </c>
      <c r="G59" s="16">
        <v>136904</v>
      </c>
      <c r="H59" s="16">
        <v>142143</v>
      </c>
      <c r="I59" s="16">
        <v>173863.02</v>
      </c>
      <c r="J59" s="16">
        <v>136259.57</v>
      </c>
      <c r="K59" s="16">
        <v>140491</v>
      </c>
      <c r="L59" s="16">
        <v>151706</v>
      </c>
      <c r="M59" s="16">
        <v>148903.79</v>
      </c>
      <c r="N59" s="16">
        <v>152129.76999999999</v>
      </c>
    </row>
    <row r="60" spans="1:14" x14ac:dyDescent="0.25">
      <c r="A60" s="95"/>
      <c r="B60" s="4" t="s">
        <v>4</v>
      </c>
      <c r="C60" s="16">
        <v>167538.90880952371</v>
      </c>
      <c r="D60" s="16">
        <v>151744.71625</v>
      </c>
      <c r="E60" s="16">
        <v>138775.49475000001</v>
      </c>
      <c r="F60" s="16">
        <v>140139.10250000001</v>
      </c>
      <c r="G60" s="16">
        <v>136030.43717948711</v>
      </c>
      <c r="H60" s="16">
        <v>141564.57897435891</v>
      </c>
      <c r="I60" s="16">
        <v>176483.8428205128</v>
      </c>
      <c r="J60" s="16">
        <v>137165.32843749999</v>
      </c>
      <c r="K60" s="16">
        <v>139865.99181818179</v>
      </c>
      <c r="L60" s="16">
        <v>149043.5575</v>
      </c>
      <c r="M60" s="16">
        <v>150458.5675</v>
      </c>
      <c r="N60" s="16">
        <v>152380.0843333333</v>
      </c>
    </row>
    <row r="61" spans="1:14" x14ac:dyDescent="0.25">
      <c r="A61" s="95"/>
      <c r="B61" s="4" t="s">
        <v>5</v>
      </c>
      <c r="C61" s="16">
        <v>26060.847134897482</v>
      </c>
      <c r="D61" s="16">
        <v>13223.484836214049</v>
      </c>
      <c r="E61" s="16">
        <v>5326.6522210724788</v>
      </c>
      <c r="F61" s="16">
        <v>9858.7427794005962</v>
      </c>
      <c r="G61" s="16">
        <v>11134.06049210164</v>
      </c>
      <c r="H61" s="16">
        <v>5715.4624997571718</v>
      </c>
      <c r="I61" s="16">
        <v>15793.81308897519</v>
      </c>
      <c r="J61" s="16">
        <v>8732.7191813188947</v>
      </c>
      <c r="K61" s="16">
        <v>8440.4035938175275</v>
      </c>
      <c r="L61" s="16">
        <v>9324.8297875964108</v>
      </c>
      <c r="M61" s="16">
        <v>10686.36728615784</v>
      </c>
      <c r="N61" s="16">
        <v>16878.130510357481</v>
      </c>
    </row>
    <row r="62" spans="1:14" ht="15" customHeight="1" x14ac:dyDescent="0.25">
      <c r="A62" s="95"/>
      <c r="B62" s="4" t="s">
        <v>9</v>
      </c>
      <c r="C62" s="16">
        <v>91954.880000000005</v>
      </c>
      <c r="D62" s="16">
        <v>135337</v>
      </c>
      <c r="E62" s="16">
        <v>125409.77</v>
      </c>
      <c r="F62" s="16">
        <v>111673</v>
      </c>
      <c r="G62" s="16">
        <v>87910</v>
      </c>
      <c r="H62" s="16">
        <v>128036</v>
      </c>
      <c r="I62" s="16">
        <v>134138</v>
      </c>
      <c r="J62" s="16">
        <v>118085.56</v>
      </c>
      <c r="K62" s="16">
        <v>115816</v>
      </c>
      <c r="L62" s="16">
        <v>130447.22</v>
      </c>
      <c r="M62" s="16">
        <v>130447.22</v>
      </c>
      <c r="N62" s="16">
        <v>127672</v>
      </c>
    </row>
    <row r="63" spans="1:14" x14ac:dyDescent="0.25">
      <c r="A63" s="95"/>
      <c r="B63" s="4" t="s">
        <v>10</v>
      </c>
      <c r="C63" s="16">
        <v>217000</v>
      </c>
      <c r="D63" s="16">
        <v>198908</v>
      </c>
      <c r="E63" s="16">
        <v>149924</v>
      </c>
      <c r="F63" s="16">
        <v>160484.62</v>
      </c>
      <c r="G63" s="16">
        <v>174493</v>
      </c>
      <c r="H63" s="16">
        <v>155000</v>
      </c>
      <c r="I63" s="16">
        <v>220000</v>
      </c>
      <c r="J63" s="16">
        <v>163591.15</v>
      </c>
      <c r="K63" s="16">
        <v>153893.19</v>
      </c>
      <c r="L63" s="16">
        <v>164430.82</v>
      </c>
      <c r="M63" s="16">
        <v>168668.4</v>
      </c>
      <c r="N63" s="16">
        <v>202434.2</v>
      </c>
    </row>
    <row r="64" spans="1:14" x14ac:dyDescent="0.25">
      <c r="A64" s="86" t="s">
        <v>8</v>
      </c>
      <c r="B64" s="5" t="s">
        <v>3</v>
      </c>
      <c r="C64" s="17">
        <v>-39358.19</v>
      </c>
      <c r="D64" s="17">
        <v>5077.57</v>
      </c>
      <c r="E64" s="17">
        <v>-10278</v>
      </c>
      <c r="F64" s="17">
        <v>-6719</v>
      </c>
      <c r="G64" s="17">
        <v>23429.115000000002</v>
      </c>
      <c r="H64" s="17">
        <v>-6401.8</v>
      </c>
      <c r="I64" s="17">
        <v>-3257.5</v>
      </c>
      <c r="J64" s="17">
        <v>70903.600000000006</v>
      </c>
      <c r="K64" s="17">
        <v>-20381.314999999999</v>
      </c>
      <c r="L64" s="17">
        <v>-8138</v>
      </c>
      <c r="M64" s="17">
        <v>18260.3</v>
      </c>
      <c r="N64" s="17">
        <v>-13752.84</v>
      </c>
    </row>
    <row r="65" spans="1:14" x14ac:dyDescent="0.25">
      <c r="A65" s="86"/>
      <c r="B65" s="5" t="s">
        <v>4</v>
      </c>
      <c r="C65" s="17">
        <v>-40983.169523809513</v>
      </c>
      <c r="D65" s="17">
        <v>3393.5641463414631</v>
      </c>
      <c r="E65" s="17">
        <v>-8953.4063414634147</v>
      </c>
      <c r="F65" s="17">
        <v>-5095.1319512195141</v>
      </c>
      <c r="G65" s="17">
        <v>22838.28775</v>
      </c>
      <c r="H65" s="17">
        <v>-4818.1295</v>
      </c>
      <c r="I65" s="17">
        <v>-3947.6965</v>
      </c>
      <c r="J65" s="17">
        <v>59417.453030303033</v>
      </c>
      <c r="K65" s="17">
        <v>-22031.755312500001</v>
      </c>
      <c r="L65" s="17">
        <v>-8296.7238709677422</v>
      </c>
      <c r="M65" s="17">
        <v>16376.4159375</v>
      </c>
      <c r="N65" s="17">
        <v>-17285.141333333329</v>
      </c>
    </row>
    <row r="66" spans="1:14" x14ac:dyDescent="0.25">
      <c r="A66" s="86"/>
      <c r="B66" s="5" t="s">
        <v>5</v>
      </c>
      <c r="C66" s="17">
        <v>22220.61867297567</v>
      </c>
      <c r="D66" s="17">
        <v>16577.378752736811</v>
      </c>
      <c r="E66" s="17">
        <v>10820.8717364191</v>
      </c>
      <c r="F66" s="17">
        <v>11908.528643632721</v>
      </c>
      <c r="G66" s="17">
        <v>10944.87717286728</v>
      </c>
      <c r="H66" s="17">
        <v>8884.3759759322911</v>
      </c>
      <c r="I66" s="17">
        <v>20629.780951393659</v>
      </c>
      <c r="J66" s="17">
        <v>25960.524550303231</v>
      </c>
      <c r="K66" s="17">
        <v>14467.240774856071</v>
      </c>
      <c r="L66" s="17">
        <v>11043.5667349713</v>
      </c>
      <c r="M66" s="17">
        <v>18758.31198666682</v>
      </c>
      <c r="N66" s="17">
        <v>22746.474202452559</v>
      </c>
    </row>
    <row r="67" spans="1:14" x14ac:dyDescent="0.25">
      <c r="A67" s="86"/>
      <c r="B67" s="5" t="s">
        <v>9</v>
      </c>
      <c r="C67" s="17">
        <v>-85000</v>
      </c>
      <c r="D67" s="17">
        <v>-42411</v>
      </c>
      <c r="E67" s="17">
        <v>-28000</v>
      </c>
      <c r="F67" s="17">
        <v>-27740</v>
      </c>
      <c r="G67" s="17">
        <v>-8138</v>
      </c>
      <c r="H67" s="17">
        <v>-28616</v>
      </c>
      <c r="I67" s="17">
        <v>-60000</v>
      </c>
      <c r="J67" s="17">
        <v>-8400</v>
      </c>
      <c r="K67" s="17">
        <v>-56813</v>
      </c>
      <c r="L67" s="17">
        <v>-42177</v>
      </c>
      <c r="M67" s="17">
        <v>-32869</v>
      </c>
      <c r="N67" s="17">
        <v>-57614.1</v>
      </c>
    </row>
    <row r="68" spans="1:14" x14ac:dyDescent="0.25">
      <c r="A68" s="86"/>
      <c r="B68" s="33" t="s">
        <v>10</v>
      </c>
      <c r="C68" s="14">
        <v>-2275</v>
      </c>
      <c r="D68" s="14">
        <v>30972</v>
      </c>
      <c r="E68" s="14">
        <v>17029.990000000002</v>
      </c>
      <c r="F68" s="14">
        <v>19919</v>
      </c>
      <c r="G68" s="14">
        <v>47102.9</v>
      </c>
      <c r="H68" s="14">
        <v>21475.599999999999</v>
      </c>
      <c r="I68" s="14">
        <v>56435.97</v>
      </c>
      <c r="J68" s="14">
        <v>90846</v>
      </c>
      <c r="K68" s="14">
        <v>17006</v>
      </c>
      <c r="L68" s="14">
        <v>16000</v>
      </c>
      <c r="M68" s="14">
        <v>57000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-70000</v>
      </c>
      <c r="D69" s="16">
        <v>-29591.404999999999</v>
      </c>
      <c r="E69" s="16">
        <v>-52762.5</v>
      </c>
      <c r="F69" s="16">
        <v>-45602.91</v>
      </c>
      <c r="G69" s="16">
        <v>-23474</v>
      </c>
      <c r="H69" s="16">
        <v>-47963.77</v>
      </c>
      <c r="I69" s="16">
        <v>-48616.94</v>
      </c>
      <c r="J69" s="16">
        <v>12802.73</v>
      </c>
      <c r="K69" s="16">
        <v>-65000</v>
      </c>
      <c r="L69" s="16">
        <v>-54000</v>
      </c>
      <c r="M69" s="16">
        <v>-25253.599999999999</v>
      </c>
      <c r="N69" s="16">
        <v>-49481.8</v>
      </c>
    </row>
    <row r="70" spans="1:14" x14ac:dyDescent="0.25">
      <c r="A70" s="95"/>
      <c r="B70" s="4" t="s">
        <v>4</v>
      </c>
      <c r="C70" s="16">
        <v>-74699.570645161293</v>
      </c>
      <c r="D70" s="16">
        <v>-33504.905333333329</v>
      </c>
      <c r="E70" s="16">
        <v>-52328.666333333327</v>
      </c>
      <c r="F70" s="16">
        <v>-44330.46166666667</v>
      </c>
      <c r="G70" s="16">
        <v>-20227.148275862059</v>
      </c>
      <c r="H70" s="16">
        <v>-45935.422758620698</v>
      </c>
      <c r="I70" s="16">
        <v>-43798.901724137933</v>
      </c>
      <c r="J70" s="16">
        <v>15551.677777777781</v>
      </c>
      <c r="K70" s="16">
        <v>-63227.50807692307</v>
      </c>
      <c r="L70" s="16">
        <v>-53052.417777777773</v>
      </c>
      <c r="M70" s="16">
        <v>-22030.899259259251</v>
      </c>
      <c r="N70" s="16">
        <v>-53693.012799999997</v>
      </c>
    </row>
    <row r="71" spans="1:14" x14ac:dyDescent="0.25">
      <c r="A71" s="95"/>
      <c r="B71" s="4" t="s">
        <v>5</v>
      </c>
      <c r="C71" s="16">
        <v>30471.078028750031</v>
      </c>
      <c r="D71" s="16">
        <v>19660.94777623393</v>
      </c>
      <c r="E71" s="16">
        <v>21583.332523199551</v>
      </c>
      <c r="F71" s="16">
        <v>20045.089632106421</v>
      </c>
      <c r="G71" s="16">
        <v>19759.287075895121</v>
      </c>
      <c r="H71" s="16">
        <v>19752.130288738281</v>
      </c>
      <c r="I71" s="16">
        <v>22498.679650930801</v>
      </c>
      <c r="J71" s="16">
        <v>29655.665887253879</v>
      </c>
      <c r="K71" s="16">
        <v>26177.177446337191</v>
      </c>
      <c r="L71" s="16">
        <v>21229.23540644515</v>
      </c>
      <c r="M71" s="16">
        <v>27294.383648652951</v>
      </c>
      <c r="N71" s="16">
        <v>36377.405771969286</v>
      </c>
    </row>
    <row r="72" spans="1:14" x14ac:dyDescent="0.25">
      <c r="A72" s="95"/>
      <c r="B72" s="4" t="s">
        <v>9</v>
      </c>
      <c r="C72" s="16">
        <v>-132450</v>
      </c>
      <c r="D72" s="16">
        <v>-80000</v>
      </c>
      <c r="E72" s="16">
        <v>-105683.38</v>
      </c>
      <c r="F72" s="16">
        <v>-90973</v>
      </c>
      <c r="G72" s="16">
        <v>-63729</v>
      </c>
      <c r="H72" s="16">
        <v>-79640.099999999991</v>
      </c>
      <c r="I72" s="16">
        <v>-82214</v>
      </c>
      <c r="J72" s="16">
        <v>-37077.65</v>
      </c>
      <c r="K72" s="16">
        <v>-101289.7</v>
      </c>
      <c r="L72" s="16">
        <v>-95800.04</v>
      </c>
      <c r="M72" s="16">
        <v>-76585</v>
      </c>
      <c r="N72" s="16">
        <v>-130514.36</v>
      </c>
    </row>
    <row r="73" spans="1:14" ht="15.75" thickBot="1" x14ac:dyDescent="0.3">
      <c r="A73" s="99"/>
      <c r="B73" s="7" t="s">
        <v>10</v>
      </c>
      <c r="C73" s="32">
        <v>-15859</v>
      </c>
      <c r="D73" s="32">
        <v>9826.2000000000007</v>
      </c>
      <c r="E73" s="32">
        <v>-9266.74</v>
      </c>
      <c r="F73" s="32">
        <v>-126.8</v>
      </c>
      <c r="G73" s="32">
        <v>35572.5</v>
      </c>
      <c r="H73" s="32">
        <v>-1414.63</v>
      </c>
      <c r="I73" s="32">
        <v>16506.68</v>
      </c>
      <c r="J73" s="32">
        <v>70927.3</v>
      </c>
      <c r="K73" s="32">
        <v>-8138</v>
      </c>
      <c r="L73" s="32">
        <v>-8138</v>
      </c>
      <c r="M73" s="32">
        <v>50000</v>
      </c>
      <c r="N73" s="32">
        <v>45000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0:N103"/>
  <sheetViews>
    <sheetView topLeftCell="A48" workbookViewId="0">
      <selection activeCell="O64" sqref="O64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44743</v>
      </c>
      <c r="C10" s="3"/>
    </row>
    <row r="11" spans="1:6" ht="15.75" x14ac:dyDescent="0.25">
      <c r="A11" s="1" t="s">
        <v>0</v>
      </c>
      <c r="B11" s="2">
        <v>44743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2166564.5649999999</v>
      </c>
      <c r="D15" s="11">
        <v>2267651.59</v>
      </c>
      <c r="E15" s="11">
        <v>2390000</v>
      </c>
      <c r="F15" s="11">
        <v>2538165</v>
      </c>
    </row>
    <row r="16" spans="1:6" x14ac:dyDescent="0.25">
      <c r="A16" s="95"/>
      <c r="B16" s="12" t="s">
        <v>4</v>
      </c>
      <c r="C16" s="13">
        <v>2167311.2878571432</v>
      </c>
      <c r="D16" s="13">
        <v>2265032.3909999998</v>
      </c>
      <c r="E16" s="13">
        <v>2387093.484285715</v>
      </c>
      <c r="F16" s="13">
        <v>2519109.966774194</v>
      </c>
    </row>
    <row r="17" spans="1:6" x14ac:dyDescent="0.25">
      <c r="A17" s="95"/>
      <c r="B17" s="12" t="s">
        <v>5</v>
      </c>
      <c r="C17" s="13">
        <v>56108.716747396044</v>
      </c>
      <c r="D17" s="13">
        <v>95331.249633929561</v>
      </c>
      <c r="E17" s="13">
        <v>155299.9379879538</v>
      </c>
      <c r="F17" s="13">
        <v>150751.99583181771</v>
      </c>
    </row>
    <row r="18" spans="1:6" x14ac:dyDescent="0.25">
      <c r="A18" s="95"/>
      <c r="B18" s="12" t="s">
        <v>9</v>
      </c>
      <c r="C18" s="13">
        <v>2028251</v>
      </c>
      <c r="D18" s="13">
        <v>1957614.43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2260848.6800000002</v>
      </c>
      <c r="D19" s="13">
        <v>2501239.7200000002</v>
      </c>
      <c r="E19" s="13">
        <v>2843043.7</v>
      </c>
      <c r="F19" s="13">
        <v>2846400</v>
      </c>
    </row>
    <row r="20" spans="1:6" ht="15" customHeight="1" x14ac:dyDescent="0.25">
      <c r="A20" s="86" t="s">
        <v>6</v>
      </c>
      <c r="B20" s="5" t="s">
        <v>3</v>
      </c>
      <c r="C20" s="14">
        <v>1775431.38</v>
      </c>
      <c r="D20" s="14">
        <v>1866213</v>
      </c>
      <c r="E20" s="14">
        <v>1965180.9</v>
      </c>
      <c r="F20" s="14">
        <v>2087300.5</v>
      </c>
    </row>
    <row r="21" spans="1:6" x14ac:dyDescent="0.25">
      <c r="A21" s="86"/>
      <c r="B21" s="5" t="s">
        <v>4</v>
      </c>
      <c r="C21" s="14">
        <v>1773850.070930233</v>
      </c>
      <c r="D21" s="14">
        <v>1859044.5666666669</v>
      </c>
      <c r="E21" s="14">
        <v>1955846.0388571429</v>
      </c>
      <c r="F21" s="14">
        <v>2078277.1131249999</v>
      </c>
    </row>
    <row r="22" spans="1:6" x14ac:dyDescent="0.25">
      <c r="A22" s="86"/>
      <c r="B22" s="5" t="s">
        <v>5</v>
      </c>
      <c r="C22" s="14">
        <v>40658.228882845622</v>
      </c>
      <c r="D22" s="14">
        <v>65956.409411853907</v>
      </c>
      <c r="E22" s="14">
        <v>83091.940384769099</v>
      </c>
      <c r="F22" s="14">
        <v>92810.060000365615</v>
      </c>
    </row>
    <row r="23" spans="1:6" x14ac:dyDescent="0.25">
      <c r="A23" s="86"/>
      <c r="B23" s="5" t="s">
        <v>9</v>
      </c>
      <c r="C23" s="14">
        <v>1675000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1860094.5</v>
      </c>
      <c r="D24" s="14">
        <v>2030558.35</v>
      </c>
      <c r="E24" s="14">
        <v>2123000</v>
      </c>
      <c r="F24" s="14">
        <v>2273300</v>
      </c>
    </row>
    <row r="25" spans="1:6" ht="15" customHeight="1" x14ac:dyDescent="0.25">
      <c r="A25" s="95" t="s">
        <v>7</v>
      </c>
      <c r="B25" s="4" t="s">
        <v>3</v>
      </c>
      <c r="C25" s="12">
        <v>1792619.43</v>
      </c>
      <c r="D25" s="12">
        <v>1887720.18</v>
      </c>
      <c r="E25" s="12">
        <v>1974552.75</v>
      </c>
      <c r="F25" s="12">
        <v>2063921</v>
      </c>
    </row>
    <row r="26" spans="1:6" x14ac:dyDescent="0.25">
      <c r="A26" s="95"/>
      <c r="B26" s="4" t="s">
        <v>4</v>
      </c>
      <c r="C26" s="12">
        <v>1791980.260952381</v>
      </c>
      <c r="D26" s="12">
        <v>1885935.9886842109</v>
      </c>
      <c r="E26" s="12">
        <v>1981998.910555556</v>
      </c>
      <c r="F26" s="12">
        <v>2069420.3290909091</v>
      </c>
    </row>
    <row r="27" spans="1:6" x14ac:dyDescent="0.25">
      <c r="A27" s="95"/>
      <c r="B27" s="4" t="s">
        <v>5</v>
      </c>
      <c r="C27" s="12">
        <v>29018.955870023419</v>
      </c>
      <c r="D27" s="12">
        <v>37424.605671394653</v>
      </c>
      <c r="E27" s="12">
        <v>72724.734716881474</v>
      </c>
      <c r="F27" s="12">
        <v>81247.127444364363</v>
      </c>
    </row>
    <row r="28" spans="1:6" x14ac:dyDescent="0.25">
      <c r="A28" s="95"/>
      <c r="B28" s="4" t="s">
        <v>9</v>
      </c>
      <c r="C28" s="12">
        <v>1718909</v>
      </c>
      <c r="D28" s="12">
        <v>1814920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1837939.07</v>
      </c>
      <c r="D29" s="12">
        <v>1976281.04</v>
      </c>
      <c r="E29" s="12">
        <v>2135900</v>
      </c>
      <c r="F29" s="12">
        <v>2263600</v>
      </c>
    </row>
    <row r="30" spans="1:6" ht="15" customHeight="1" x14ac:dyDescent="0.25">
      <c r="A30" s="96" t="s">
        <v>8</v>
      </c>
      <c r="B30" s="5" t="s">
        <v>3</v>
      </c>
      <c r="C30" s="14">
        <v>-20000</v>
      </c>
      <c r="D30" s="14">
        <v>-30000</v>
      </c>
      <c r="E30" s="14">
        <v>-21556.654999999999</v>
      </c>
      <c r="F30" s="14">
        <v>9700</v>
      </c>
    </row>
    <row r="31" spans="1:6" x14ac:dyDescent="0.25">
      <c r="A31" s="96"/>
      <c r="B31" s="5" t="s">
        <v>4</v>
      </c>
      <c r="C31" s="14">
        <v>-23201.282888888891</v>
      </c>
      <c r="D31" s="14">
        <v>-27871.913571428569</v>
      </c>
      <c r="E31" s="14">
        <v>-23749.015555555561</v>
      </c>
      <c r="F31" s="14">
        <v>15426.392727272731</v>
      </c>
    </row>
    <row r="32" spans="1:6" x14ac:dyDescent="0.25">
      <c r="A32" s="96"/>
      <c r="B32" s="5" t="s">
        <v>5</v>
      </c>
      <c r="C32" s="14">
        <v>36400.695955686169</v>
      </c>
      <c r="D32" s="14">
        <v>66925.347551081533</v>
      </c>
      <c r="E32" s="14">
        <v>59533.544934397672</v>
      </c>
      <c r="F32" s="14">
        <v>63465.914870745342</v>
      </c>
    </row>
    <row r="33" spans="1:6" ht="15" customHeight="1" x14ac:dyDescent="0.25">
      <c r="A33" s="96"/>
      <c r="B33" s="5" t="s">
        <v>9</v>
      </c>
      <c r="C33" s="14">
        <v>-115778.6</v>
      </c>
      <c r="D33" s="14">
        <v>-145000</v>
      </c>
      <c r="E33" s="14">
        <v>-180000</v>
      </c>
      <c r="F33" s="14">
        <v>-108443</v>
      </c>
    </row>
    <row r="34" spans="1:6" x14ac:dyDescent="0.25">
      <c r="A34" s="96"/>
      <c r="B34" s="5" t="s">
        <v>10</v>
      </c>
      <c r="C34" s="14">
        <v>45000</v>
      </c>
      <c r="D34" s="14">
        <v>292229.46000000002</v>
      </c>
      <c r="E34" s="14">
        <v>141903.95000000001</v>
      </c>
      <c r="F34" s="14">
        <v>207682.89</v>
      </c>
    </row>
    <row r="35" spans="1:6" x14ac:dyDescent="0.25">
      <c r="A35" s="95" t="s">
        <v>33</v>
      </c>
      <c r="B35" s="4" t="s">
        <v>3</v>
      </c>
      <c r="C35" s="12">
        <v>79.5</v>
      </c>
      <c r="D35" s="12">
        <v>82.5</v>
      </c>
      <c r="E35" s="12">
        <v>84.5</v>
      </c>
      <c r="F35" s="12">
        <v>85.54</v>
      </c>
    </row>
    <row r="36" spans="1:6" x14ac:dyDescent="0.25">
      <c r="A36" s="95"/>
      <c r="B36" s="4" t="s">
        <v>4</v>
      </c>
      <c r="C36" s="12">
        <v>79.61581395348837</v>
      </c>
      <c r="D36" s="12">
        <v>82.486428571428561</v>
      </c>
      <c r="E36" s="12">
        <v>83.938378378378388</v>
      </c>
      <c r="F36" s="12">
        <v>85.171470588235309</v>
      </c>
    </row>
    <row r="37" spans="1:6" x14ac:dyDescent="0.25">
      <c r="A37" s="95"/>
      <c r="B37" s="4" t="s">
        <v>5</v>
      </c>
      <c r="C37" s="12">
        <v>1.864123990049174</v>
      </c>
      <c r="D37" s="12">
        <v>2.7107318977727761</v>
      </c>
      <c r="E37" s="12">
        <v>2.866741775676422</v>
      </c>
      <c r="F37" s="12">
        <v>3.5672000159304482</v>
      </c>
    </row>
    <row r="38" spans="1:6" x14ac:dyDescent="0.25">
      <c r="A38" s="95"/>
      <c r="B38" s="4" t="s">
        <v>9</v>
      </c>
      <c r="C38" s="12">
        <v>75.7</v>
      </c>
      <c r="D38" s="12">
        <v>75.72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85</v>
      </c>
      <c r="D39" s="12">
        <v>90.100000000000009</v>
      </c>
      <c r="E39" s="12">
        <v>91</v>
      </c>
      <c r="F39" s="12">
        <v>92</v>
      </c>
    </row>
    <row r="40" spans="1:6" ht="15" customHeight="1" x14ac:dyDescent="0.25">
      <c r="A40" s="96" t="s">
        <v>32</v>
      </c>
      <c r="B40" s="5" t="s">
        <v>3</v>
      </c>
      <c r="C40" s="14">
        <v>-464357.45</v>
      </c>
      <c r="D40" s="14">
        <v>-487491</v>
      </c>
      <c r="E40" s="14">
        <v>-450000</v>
      </c>
      <c r="F40" s="14">
        <v>-432562.98499999999</v>
      </c>
    </row>
    <row r="41" spans="1:6" x14ac:dyDescent="0.25">
      <c r="A41" s="96"/>
      <c r="B41" s="5" t="s">
        <v>4</v>
      </c>
      <c r="C41" s="14">
        <v>-401943.41968749999</v>
      </c>
      <c r="D41" s="14">
        <v>-447051.91451612901</v>
      </c>
      <c r="E41" s="14">
        <v>-468357.5603703704</v>
      </c>
      <c r="F41" s="14">
        <v>-432018.37833333318</v>
      </c>
    </row>
    <row r="42" spans="1:6" x14ac:dyDescent="0.25">
      <c r="A42" s="96"/>
      <c r="B42" s="5" t="s">
        <v>5</v>
      </c>
      <c r="C42" s="14">
        <v>272430.65034606541</v>
      </c>
      <c r="D42" s="14">
        <v>347298.17321571888</v>
      </c>
      <c r="E42" s="14">
        <v>174844.61628452389</v>
      </c>
      <c r="F42" s="14">
        <v>174427.52889740051</v>
      </c>
    </row>
    <row r="43" spans="1:6" x14ac:dyDescent="0.25">
      <c r="A43" s="96"/>
      <c r="B43" s="5" t="s">
        <v>9</v>
      </c>
      <c r="C43" s="14">
        <v>-740000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500000</v>
      </c>
      <c r="D44" s="30">
        <v>682202</v>
      </c>
      <c r="E44" s="30">
        <v>-30000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9.6999999999999993</v>
      </c>
      <c r="D45" s="12">
        <v>6</v>
      </c>
      <c r="E45" s="12">
        <v>4.2</v>
      </c>
      <c r="F45" s="12">
        <v>3.8</v>
      </c>
    </row>
    <row r="46" spans="1:6" x14ac:dyDescent="0.25">
      <c r="A46" s="95"/>
      <c r="B46" s="4" t="s">
        <v>4</v>
      </c>
      <c r="C46" s="12">
        <v>9.9228124999999991</v>
      </c>
      <c r="D46" s="12">
        <v>6.008709677419354</v>
      </c>
      <c r="E46" s="12">
        <v>4.1413793103448278</v>
      </c>
      <c r="F46" s="12">
        <v>3.8079999999999998</v>
      </c>
    </row>
    <row r="47" spans="1:6" x14ac:dyDescent="0.25">
      <c r="A47" s="95"/>
      <c r="B47" s="4" t="s">
        <v>5</v>
      </c>
      <c r="C47" s="12">
        <v>1.640120440846913</v>
      </c>
      <c r="D47" s="12">
        <v>1.34334592699345</v>
      </c>
      <c r="E47" s="12">
        <v>0.84707785161666671</v>
      </c>
      <c r="F47" s="12">
        <v>0.72394751190953077</v>
      </c>
    </row>
    <row r="48" spans="1:6" x14ac:dyDescent="0.25">
      <c r="A48" s="95"/>
      <c r="B48" s="4" t="s">
        <v>9</v>
      </c>
      <c r="C48" s="12">
        <v>7</v>
      </c>
      <c r="D48" s="12">
        <v>3.5</v>
      </c>
      <c r="E48" s="12">
        <v>2.5</v>
      </c>
      <c r="F48" s="12">
        <v>2.5</v>
      </c>
    </row>
    <row r="49" spans="1:14" x14ac:dyDescent="0.25">
      <c r="A49" s="95"/>
      <c r="B49" s="4" t="s">
        <v>10</v>
      </c>
      <c r="C49" s="12">
        <v>13.5</v>
      </c>
      <c r="D49" s="12">
        <v>10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7.8</v>
      </c>
      <c r="D50" s="14">
        <v>5.21</v>
      </c>
      <c r="E50" s="14">
        <v>3.5</v>
      </c>
      <c r="F50" s="14">
        <v>3.25</v>
      </c>
    </row>
    <row r="51" spans="1:14" x14ac:dyDescent="0.25">
      <c r="A51" s="96"/>
      <c r="B51" s="5" t="s">
        <v>4</v>
      </c>
      <c r="C51" s="14">
        <v>7.7527586206896553</v>
      </c>
      <c r="D51" s="14">
        <v>5.1124999999999989</v>
      </c>
      <c r="E51" s="14">
        <v>3.4777777777777779</v>
      </c>
      <c r="F51" s="14">
        <v>3.3299999999999992</v>
      </c>
    </row>
    <row r="52" spans="1:14" x14ac:dyDescent="0.25">
      <c r="A52" s="96"/>
      <c r="B52" s="5" t="s">
        <v>5</v>
      </c>
      <c r="C52" s="14">
        <v>0.55046666274900768</v>
      </c>
      <c r="D52" s="14">
        <v>0.58983754825658019</v>
      </c>
      <c r="E52" s="14">
        <v>0.46705569864955693</v>
      </c>
      <c r="F52" s="14">
        <v>0.44078980497955389</v>
      </c>
    </row>
    <row r="53" spans="1:14" x14ac:dyDescent="0.25">
      <c r="A53" s="96"/>
      <c r="B53" s="5" t="s">
        <v>9</v>
      </c>
      <c r="C53" s="14">
        <v>6.85</v>
      </c>
      <c r="D53" s="14">
        <v>3.94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9</v>
      </c>
      <c r="D54" s="14">
        <v>6.2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44743</v>
      </c>
      <c r="D63" s="9">
        <v>44774</v>
      </c>
      <c r="E63" s="9">
        <v>44805</v>
      </c>
      <c r="F63" s="9">
        <v>44835</v>
      </c>
      <c r="G63" s="9">
        <v>44866</v>
      </c>
      <c r="H63" s="9">
        <v>44896</v>
      </c>
      <c r="I63" s="9">
        <v>44927</v>
      </c>
      <c r="J63" s="9">
        <v>44958</v>
      </c>
      <c r="K63" s="9">
        <v>44986</v>
      </c>
      <c r="L63" s="9">
        <v>45017</v>
      </c>
      <c r="M63" s="9">
        <v>45047</v>
      </c>
      <c r="N63" s="9">
        <v>45078</v>
      </c>
    </row>
    <row r="64" spans="1:14" ht="15" customHeight="1" x14ac:dyDescent="0.25">
      <c r="A64" s="94" t="s">
        <v>11</v>
      </c>
      <c r="B64" s="4" t="s">
        <v>3</v>
      </c>
      <c r="C64" s="16">
        <v>188244.4</v>
      </c>
      <c r="D64" s="16">
        <v>162000</v>
      </c>
      <c r="E64" s="16">
        <v>161955.5</v>
      </c>
      <c r="F64" s="16">
        <v>188799.5</v>
      </c>
      <c r="G64" s="16">
        <v>170007.36499999999</v>
      </c>
      <c r="H64" s="16">
        <v>210000</v>
      </c>
      <c r="I64" s="16">
        <v>243749.8</v>
      </c>
      <c r="J64" s="16">
        <v>159552</v>
      </c>
      <c r="K64" s="16">
        <v>173379.5</v>
      </c>
      <c r="L64" s="16">
        <v>202368.92</v>
      </c>
      <c r="M64" s="16">
        <v>170000</v>
      </c>
      <c r="N64" s="16">
        <v>167297.85999999999</v>
      </c>
    </row>
    <row r="65" spans="1:14" x14ac:dyDescent="0.25">
      <c r="A65" s="95"/>
      <c r="B65" s="4" t="s">
        <v>4</v>
      </c>
      <c r="C65" s="16">
        <v>188453.3958536585</v>
      </c>
      <c r="D65" s="16">
        <v>162097.8553846154</v>
      </c>
      <c r="E65" s="16">
        <v>162135.84105263159</v>
      </c>
      <c r="F65" s="16">
        <v>190752.68342105261</v>
      </c>
      <c r="G65" s="16">
        <v>170668.36789473679</v>
      </c>
      <c r="H65" s="16">
        <v>208675.85621621611</v>
      </c>
      <c r="I65" s="16">
        <v>236868.40727272729</v>
      </c>
      <c r="J65" s="16">
        <v>160044.04606060599</v>
      </c>
      <c r="K65" s="16">
        <v>172868.23531250001</v>
      </c>
      <c r="L65" s="16">
        <v>201381.4959375</v>
      </c>
      <c r="M65" s="16">
        <v>170738.41870967741</v>
      </c>
      <c r="N65" s="16">
        <v>168019.20586206889</v>
      </c>
    </row>
    <row r="66" spans="1:14" x14ac:dyDescent="0.25">
      <c r="A66" s="95"/>
      <c r="B66" s="4" t="s">
        <v>5</v>
      </c>
      <c r="C66" s="16">
        <v>9252.5342857265223</v>
      </c>
      <c r="D66" s="16">
        <v>7541.4919799246372</v>
      </c>
      <c r="E66" s="16">
        <v>8843.3826925581307</v>
      </c>
      <c r="F66" s="16">
        <v>10396.8270298195</v>
      </c>
      <c r="G66" s="16">
        <v>8549.6195923685191</v>
      </c>
      <c r="H66" s="16">
        <v>12518.554659933639</v>
      </c>
      <c r="I66" s="16">
        <v>23719.904189319612</v>
      </c>
      <c r="J66" s="16">
        <v>10885.69955816229</v>
      </c>
      <c r="K66" s="16">
        <v>8833.4007828629474</v>
      </c>
      <c r="L66" s="16">
        <v>11719.16380389826</v>
      </c>
      <c r="M66" s="16">
        <v>13061.761545756061</v>
      </c>
      <c r="N66" s="16">
        <v>11326.97898556884</v>
      </c>
    </row>
    <row r="67" spans="1:14" ht="15" customHeight="1" x14ac:dyDescent="0.25">
      <c r="A67" s="95"/>
      <c r="B67" s="4" t="s">
        <v>9</v>
      </c>
      <c r="C67" s="16">
        <v>165672</v>
      </c>
      <c r="D67" s="16">
        <v>142309</v>
      </c>
      <c r="E67" s="16">
        <v>144566</v>
      </c>
      <c r="F67" s="16">
        <v>164537</v>
      </c>
      <c r="G67" s="16">
        <v>154734</v>
      </c>
      <c r="H67" s="16">
        <v>185000</v>
      </c>
      <c r="I67" s="16">
        <v>155071</v>
      </c>
      <c r="J67" s="16">
        <v>120000</v>
      </c>
      <c r="K67" s="16">
        <v>155000</v>
      </c>
      <c r="L67" s="16">
        <v>180000</v>
      </c>
      <c r="M67" s="16">
        <v>120000</v>
      </c>
      <c r="N67" s="16">
        <v>152565</v>
      </c>
    </row>
    <row r="68" spans="1:14" x14ac:dyDescent="0.25">
      <c r="A68" s="95"/>
      <c r="B68" s="4" t="s">
        <v>10</v>
      </c>
      <c r="C68" s="16">
        <v>215400</v>
      </c>
      <c r="D68" s="16">
        <v>178539</v>
      </c>
      <c r="E68" s="16">
        <v>191002</v>
      </c>
      <c r="F68" s="16">
        <v>216932.19</v>
      </c>
      <c r="G68" s="16">
        <v>190911.35999999999</v>
      </c>
      <c r="H68" s="16">
        <v>234828.69</v>
      </c>
      <c r="I68" s="16">
        <v>264711.96000000002</v>
      </c>
      <c r="J68" s="16">
        <v>185000</v>
      </c>
      <c r="K68" s="16">
        <v>191205.97</v>
      </c>
      <c r="L68" s="16">
        <v>235300</v>
      </c>
      <c r="M68" s="16">
        <v>204243</v>
      </c>
      <c r="N68" s="16">
        <v>197500</v>
      </c>
    </row>
    <row r="69" spans="1:14" ht="15" customHeight="1" x14ac:dyDescent="0.25">
      <c r="A69" s="86" t="s">
        <v>6</v>
      </c>
      <c r="B69" s="5" t="s">
        <v>3</v>
      </c>
      <c r="C69" s="17">
        <v>156326.91</v>
      </c>
      <c r="D69" s="17">
        <v>129294.39999999999</v>
      </c>
      <c r="E69" s="17">
        <v>137337.20000000001</v>
      </c>
      <c r="F69" s="17">
        <v>159983.5</v>
      </c>
      <c r="G69" s="17">
        <v>136380</v>
      </c>
      <c r="H69" s="17">
        <v>170793.8</v>
      </c>
      <c r="I69" s="17">
        <v>207782.47</v>
      </c>
      <c r="J69" s="17">
        <v>115000</v>
      </c>
      <c r="K69" s="17">
        <v>142846.85999999999</v>
      </c>
      <c r="L69" s="17">
        <v>174325.68</v>
      </c>
      <c r="M69" s="17">
        <v>131330.1</v>
      </c>
      <c r="N69" s="17">
        <v>132035.10500000001</v>
      </c>
    </row>
    <row r="70" spans="1:14" x14ac:dyDescent="0.25">
      <c r="A70" s="86"/>
      <c r="B70" s="5" t="s">
        <v>4</v>
      </c>
      <c r="C70" s="17">
        <v>157620.99424999999</v>
      </c>
      <c r="D70" s="17">
        <v>129687.138974359</v>
      </c>
      <c r="E70" s="17">
        <v>137883.36710526311</v>
      </c>
      <c r="F70" s="17">
        <v>160914.45263157901</v>
      </c>
      <c r="G70" s="17">
        <v>135219.6530769231</v>
      </c>
      <c r="H70" s="17">
        <v>170416.59270270271</v>
      </c>
      <c r="I70" s="17">
        <v>200341.97575757571</v>
      </c>
      <c r="J70" s="17">
        <v>117376.6496969697</v>
      </c>
      <c r="K70" s="17">
        <v>141233.95000000001</v>
      </c>
      <c r="L70" s="17">
        <v>168871.33969696969</v>
      </c>
      <c r="M70" s="17">
        <v>134495.2048387097</v>
      </c>
      <c r="N70" s="17">
        <v>134013.6976666667</v>
      </c>
    </row>
    <row r="71" spans="1:14" x14ac:dyDescent="0.25">
      <c r="A71" s="86"/>
      <c r="B71" s="5" t="s">
        <v>5</v>
      </c>
      <c r="C71" s="17">
        <v>8803.5382730814363</v>
      </c>
      <c r="D71" s="17">
        <v>7636.2676401508297</v>
      </c>
      <c r="E71" s="17">
        <v>8883.2390890871538</v>
      </c>
      <c r="F71" s="17">
        <v>10034.6165216352</v>
      </c>
      <c r="G71" s="17">
        <v>10331.4814731931</v>
      </c>
      <c r="H71" s="17">
        <v>18788.26556610737</v>
      </c>
      <c r="I71" s="17">
        <v>22663.931466104361</v>
      </c>
      <c r="J71" s="17">
        <v>10011.08599986706</v>
      </c>
      <c r="K71" s="17">
        <v>9640.5212174699027</v>
      </c>
      <c r="L71" s="17">
        <v>17274.3745727491</v>
      </c>
      <c r="M71" s="17">
        <v>12665.24435094348</v>
      </c>
      <c r="N71" s="17">
        <v>10525.41925585297</v>
      </c>
    </row>
    <row r="72" spans="1:14" ht="15" customHeight="1" x14ac:dyDescent="0.25">
      <c r="A72" s="86"/>
      <c r="B72" s="5" t="s">
        <v>9</v>
      </c>
      <c r="C72" s="17">
        <v>137963</v>
      </c>
      <c r="D72" s="17">
        <v>114500</v>
      </c>
      <c r="E72" s="17">
        <v>120910</v>
      </c>
      <c r="F72" s="17">
        <v>126000</v>
      </c>
      <c r="G72" s="17">
        <v>107380</v>
      </c>
      <c r="H72" s="17">
        <v>109150</v>
      </c>
      <c r="I72" s="17">
        <v>126000</v>
      </c>
      <c r="J72" s="17">
        <v>104901.05</v>
      </c>
      <c r="K72" s="17">
        <v>109150</v>
      </c>
      <c r="L72" s="17">
        <v>109150</v>
      </c>
      <c r="M72" s="17">
        <v>109150</v>
      </c>
      <c r="N72" s="17">
        <v>109150</v>
      </c>
    </row>
    <row r="73" spans="1:14" x14ac:dyDescent="0.25">
      <c r="A73" s="86"/>
      <c r="B73" s="5" t="s">
        <v>10</v>
      </c>
      <c r="C73" s="17">
        <v>179700</v>
      </c>
      <c r="D73" s="17">
        <v>147230</v>
      </c>
      <c r="E73" s="17">
        <v>160956</v>
      </c>
      <c r="F73" s="17">
        <v>180000</v>
      </c>
      <c r="G73" s="17">
        <v>154618.54999999999</v>
      </c>
      <c r="H73" s="17">
        <v>199707.2</v>
      </c>
      <c r="I73" s="17">
        <v>222348</v>
      </c>
      <c r="J73" s="17">
        <v>144958.66</v>
      </c>
      <c r="K73" s="17">
        <v>153398</v>
      </c>
      <c r="L73" s="17">
        <v>198700</v>
      </c>
      <c r="M73" s="17">
        <v>160010</v>
      </c>
      <c r="N73" s="17">
        <v>162450.29999999999</v>
      </c>
    </row>
    <row r="74" spans="1:14" ht="15" customHeight="1" x14ac:dyDescent="0.25">
      <c r="A74" s="95" t="s">
        <v>7</v>
      </c>
      <c r="B74" s="4" t="s">
        <v>3</v>
      </c>
      <c r="C74" s="16">
        <v>155043</v>
      </c>
      <c r="D74" s="16">
        <v>140551.79999999999</v>
      </c>
      <c r="E74" s="16">
        <v>139770.64499999999</v>
      </c>
      <c r="F74" s="16">
        <v>139832</v>
      </c>
      <c r="G74" s="16">
        <v>143883.5</v>
      </c>
      <c r="H74" s="16">
        <v>178550</v>
      </c>
      <c r="I74" s="16">
        <v>136014.99</v>
      </c>
      <c r="J74" s="16">
        <v>140694</v>
      </c>
      <c r="K74" s="16">
        <v>152956.49</v>
      </c>
      <c r="L74" s="16">
        <v>148202.5</v>
      </c>
      <c r="M74" s="16">
        <v>148784.83499999999</v>
      </c>
      <c r="N74" s="16">
        <v>165312.45499999999</v>
      </c>
    </row>
    <row r="75" spans="1:14" x14ac:dyDescent="0.25">
      <c r="A75" s="95"/>
      <c r="B75" s="4" t="s">
        <v>4</v>
      </c>
      <c r="C75" s="16">
        <v>157323.74575</v>
      </c>
      <c r="D75" s="16">
        <v>141287.85794871801</v>
      </c>
      <c r="E75" s="16">
        <v>143303.89921052629</v>
      </c>
      <c r="F75" s="16">
        <v>139240.17432432441</v>
      </c>
      <c r="G75" s="16">
        <v>143668.05157894731</v>
      </c>
      <c r="H75" s="16">
        <v>179565.80540540541</v>
      </c>
      <c r="I75" s="16">
        <v>136664.85878787879</v>
      </c>
      <c r="J75" s="16">
        <v>139225.91382352941</v>
      </c>
      <c r="K75" s="16">
        <v>150546.39393939401</v>
      </c>
      <c r="L75" s="16">
        <v>150352.59606060601</v>
      </c>
      <c r="M75" s="16">
        <v>150892.4740625</v>
      </c>
      <c r="N75" s="16">
        <v>167015.51233333329</v>
      </c>
    </row>
    <row r="76" spans="1:14" x14ac:dyDescent="0.25">
      <c r="A76" s="95"/>
      <c r="B76" s="4" t="s">
        <v>5</v>
      </c>
      <c r="C76" s="16">
        <v>13074.78003533538</v>
      </c>
      <c r="D76" s="16">
        <v>5292.9824796871044</v>
      </c>
      <c r="E76" s="16">
        <v>8014.3156727363157</v>
      </c>
      <c r="F76" s="16">
        <v>5664.4792063047198</v>
      </c>
      <c r="G76" s="16">
        <v>6614.680374422921</v>
      </c>
      <c r="H76" s="16">
        <v>14332.573361015149</v>
      </c>
      <c r="I76" s="16">
        <v>9960.7630063761717</v>
      </c>
      <c r="J76" s="16">
        <v>9568.9801007767182</v>
      </c>
      <c r="K76" s="16">
        <v>9022.6590198098475</v>
      </c>
      <c r="L76" s="16">
        <v>9847.8445849304226</v>
      </c>
      <c r="M76" s="16">
        <v>14971.203765052711</v>
      </c>
      <c r="N76" s="16">
        <v>25164.58005070587</v>
      </c>
    </row>
    <row r="77" spans="1:14" ht="15" customHeight="1" x14ac:dyDescent="0.25">
      <c r="A77" s="95"/>
      <c r="B77" s="4" t="s">
        <v>9</v>
      </c>
      <c r="C77" s="16">
        <v>138489</v>
      </c>
      <c r="D77" s="16">
        <v>130339</v>
      </c>
      <c r="E77" s="16">
        <v>132596</v>
      </c>
      <c r="F77" s="16">
        <v>121296</v>
      </c>
      <c r="G77" s="16">
        <v>128036</v>
      </c>
      <c r="H77" s="16">
        <v>134138</v>
      </c>
      <c r="I77" s="16">
        <v>111150</v>
      </c>
      <c r="J77" s="16">
        <v>111150</v>
      </c>
      <c r="K77" s="16">
        <v>134138</v>
      </c>
      <c r="L77" s="16">
        <v>134138</v>
      </c>
      <c r="M77" s="16">
        <v>111150</v>
      </c>
      <c r="N77" s="16">
        <v>111150</v>
      </c>
    </row>
    <row r="78" spans="1:14" x14ac:dyDescent="0.25">
      <c r="A78" s="95"/>
      <c r="B78" s="4" t="s">
        <v>10</v>
      </c>
      <c r="C78" s="16">
        <v>198908</v>
      </c>
      <c r="D78" s="16">
        <v>155581</v>
      </c>
      <c r="E78" s="16">
        <v>162484.62</v>
      </c>
      <c r="F78" s="16">
        <v>149984.49</v>
      </c>
      <c r="G78" s="16">
        <v>159280</v>
      </c>
      <c r="H78" s="16">
        <v>213000</v>
      </c>
      <c r="I78" s="16">
        <v>161775.15</v>
      </c>
      <c r="J78" s="16">
        <v>151900</v>
      </c>
      <c r="K78" s="16">
        <v>162112.4</v>
      </c>
      <c r="L78" s="16">
        <v>171300.88</v>
      </c>
      <c r="M78" s="16">
        <v>175634.3</v>
      </c>
      <c r="N78" s="16">
        <v>208747.8</v>
      </c>
    </row>
    <row r="79" spans="1:14" x14ac:dyDescent="0.25">
      <c r="A79" s="86" t="s">
        <v>8</v>
      </c>
      <c r="B79" s="5" t="s">
        <v>3</v>
      </c>
      <c r="C79" s="17">
        <v>474</v>
      </c>
      <c r="D79" s="17">
        <v>-11217.575000000001</v>
      </c>
      <c r="E79" s="17">
        <v>-3580.46</v>
      </c>
      <c r="F79" s="17">
        <v>19266.3</v>
      </c>
      <c r="G79" s="17">
        <v>-7219.4</v>
      </c>
      <c r="H79" s="17">
        <v>-7170.2349999999997</v>
      </c>
      <c r="I79" s="17">
        <v>66883.45</v>
      </c>
      <c r="J79" s="17">
        <v>-19569</v>
      </c>
      <c r="K79" s="17">
        <v>-6605.4</v>
      </c>
      <c r="L79" s="17">
        <v>19545.41</v>
      </c>
      <c r="M79" s="17">
        <v>-14833.86</v>
      </c>
      <c r="N79" s="17">
        <v>-32451.96</v>
      </c>
    </row>
    <row r="80" spans="1:14" x14ac:dyDescent="0.25">
      <c r="A80" s="86"/>
      <c r="B80" s="5" t="s">
        <v>4</v>
      </c>
      <c r="C80" s="17">
        <v>141.6804878048782</v>
      </c>
      <c r="D80" s="17">
        <v>-11396.51575</v>
      </c>
      <c r="E80" s="17">
        <v>-4878.2207692307702</v>
      </c>
      <c r="F80" s="17">
        <v>19958.437435897438</v>
      </c>
      <c r="G80" s="17">
        <v>-7563.287948717948</v>
      </c>
      <c r="H80" s="17">
        <v>-6375.6857894736841</v>
      </c>
      <c r="I80" s="17">
        <v>56761.39999999998</v>
      </c>
      <c r="J80" s="17">
        <v>-21583.911428571431</v>
      </c>
      <c r="K80" s="17">
        <v>-7560.779428571429</v>
      </c>
      <c r="L80" s="17">
        <v>17756.776000000002</v>
      </c>
      <c r="M80" s="17">
        <v>-15199.508787878791</v>
      </c>
      <c r="N80" s="17">
        <v>-30778.08451612902</v>
      </c>
    </row>
    <row r="81" spans="1:14" x14ac:dyDescent="0.25">
      <c r="A81" s="86"/>
      <c r="B81" s="5" t="s">
        <v>5</v>
      </c>
      <c r="C81" s="17">
        <v>15277.31288552701</v>
      </c>
      <c r="D81" s="17">
        <v>9678.3521729860095</v>
      </c>
      <c r="E81" s="17">
        <v>11003.52465835102</v>
      </c>
      <c r="F81" s="17">
        <v>10630.36156281514</v>
      </c>
      <c r="G81" s="17">
        <v>10979.672095078869</v>
      </c>
      <c r="H81" s="17">
        <v>20167.805907963011</v>
      </c>
      <c r="I81" s="17">
        <v>27240.66373572054</v>
      </c>
      <c r="J81" s="17">
        <v>15287.44472605103</v>
      </c>
      <c r="K81" s="17">
        <v>12948.3329731623</v>
      </c>
      <c r="L81" s="17">
        <v>17126.08920679623</v>
      </c>
      <c r="M81" s="17">
        <v>21293.713620291161</v>
      </c>
      <c r="N81" s="17">
        <v>29712.44539930228</v>
      </c>
    </row>
    <row r="82" spans="1:14" x14ac:dyDescent="0.25">
      <c r="A82" s="86"/>
      <c r="B82" s="5" t="s">
        <v>9</v>
      </c>
      <c r="C82" s="17">
        <v>-42411</v>
      </c>
      <c r="D82" s="17">
        <v>-31041</v>
      </c>
      <c r="E82" s="17">
        <v>-28225</v>
      </c>
      <c r="F82" s="17">
        <v>-8138</v>
      </c>
      <c r="G82" s="17">
        <v>-25847</v>
      </c>
      <c r="H82" s="17">
        <v>-54765</v>
      </c>
      <c r="I82" s="17">
        <v>-8400</v>
      </c>
      <c r="J82" s="17">
        <v>-56813</v>
      </c>
      <c r="K82" s="17">
        <v>-42177</v>
      </c>
      <c r="L82" s="17">
        <v>-32869</v>
      </c>
      <c r="M82" s="17">
        <v>-50609</v>
      </c>
      <c r="N82" s="17">
        <v>-75846.59</v>
      </c>
    </row>
    <row r="83" spans="1:14" x14ac:dyDescent="0.25">
      <c r="A83" s="86"/>
      <c r="B83" s="33" t="s">
        <v>10</v>
      </c>
      <c r="C83" s="14">
        <v>32500</v>
      </c>
      <c r="D83" s="14">
        <v>11789</v>
      </c>
      <c r="E83" s="14">
        <v>19919</v>
      </c>
      <c r="F83" s="14">
        <v>42970.97</v>
      </c>
      <c r="G83" s="14">
        <v>21475.599999999999</v>
      </c>
      <c r="H83" s="14">
        <v>56435.97</v>
      </c>
      <c r="I83" s="14">
        <v>89267</v>
      </c>
      <c r="J83" s="14">
        <v>19313.5</v>
      </c>
      <c r="K83" s="14">
        <v>27202.5</v>
      </c>
      <c r="L83" s="14">
        <v>53800</v>
      </c>
      <c r="M83" s="14">
        <v>43352.800000000003</v>
      </c>
      <c r="N83" s="17">
        <v>51624.3</v>
      </c>
    </row>
    <row r="84" spans="1:14" ht="15" customHeight="1" x14ac:dyDescent="0.25">
      <c r="A84" s="95" t="s">
        <v>32</v>
      </c>
      <c r="B84" s="4" t="s">
        <v>3</v>
      </c>
      <c r="C84" s="16">
        <v>-37989.129999999997</v>
      </c>
      <c r="D84" s="16">
        <v>-54762.764999999999</v>
      </c>
      <c r="E84" s="16">
        <v>-46647.86</v>
      </c>
      <c r="F84" s="16">
        <v>-23651.7</v>
      </c>
      <c r="G84" s="16">
        <v>-46727</v>
      </c>
      <c r="H84" s="16">
        <v>-47654.53</v>
      </c>
      <c r="I84" s="16">
        <v>14772</v>
      </c>
      <c r="J84" s="16">
        <v>-60976</v>
      </c>
      <c r="K84" s="16">
        <v>-48348.160000000003</v>
      </c>
      <c r="L84" s="16">
        <v>-19450.66</v>
      </c>
      <c r="M84" s="16">
        <v>-42156.67</v>
      </c>
      <c r="N84" s="16">
        <v>-73000</v>
      </c>
    </row>
    <row r="85" spans="1:14" x14ac:dyDescent="0.25">
      <c r="A85" s="95"/>
      <c r="B85" s="4" t="s">
        <v>4</v>
      </c>
      <c r="C85" s="16">
        <v>-35177.457812499997</v>
      </c>
      <c r="D85" s="16">
        <v>-53537.313333333317</v>
      </c>
      <c r="E85" s="16">
        <v>-42170.154333333317</v>
      </c>
      <c r="F85" s="16">
        <v>-20774.853999999999</v>
      </c>
      <c r="G85" s="16">
        <v>-45263.833793103448</v>
      </c>
      <c r="H85" s="16">
        <v>-40959.230344827592</v>
      </c>
      <c r="I85" s="16">
        <v>12943.711724137929</v>
      </c>
      <c r="J85" s="16">
        <v>-55731.507931034488</v>
      </c>
      <c r="K85" s="16">
        <v>-53334.823793103453</v>
      </c>
      <c r="L85" s="16">
        <v>-20802.449655172419</v>
      </c>
      <c r="M85" s="16">
        <v>-46116.872222222213</v>
      </c>
      <c r="N85" s="16">
        <v>-64505.010399999977</v>
      </c>
    </row>
    <row r="86" spans="1:14" x14ac:dyDescent="0.25">
      <c r="A86" s="95"/>
      <c r="B86" s="4" t="s">
        <v>5</v>
      </c>
      <c r="C86" s="16">
        <v>25378.20707263142</v>
      </c>
      <c r="D86" s="16">
        <v>23585.905195878491</v>
      </c>
      <c r="E86" s="16">
        <v>31065.104735372559</v>
      </c>
      <c r="F86" s="16">
        <v>24555.95091647371</v>
      </c>
      <c r="G86" s="16">
        <v>24493.147842340579</v>
      </c>
      <c r="H86" s="16">
        <v>33638.513028914007</v>
      </c>
      <c r="I86" s="16">
        <v>28425.18424262906</v>
      </c>
      <c r="J86" s="16">
        <v>37179.026636274422</v>
      </c>
      <c r="K86" s="16">
        <v>29872.94198812978</v>
      </c>
      <c r="L86" s="16">
        <v>28201.223927279869</v>
      </c>
      <c r="M86" s="16">
        <v>37237.804776055142</v>
      </c>
      <c r="N86" s="16">
        <v>42520.492349181412</v>
      </c>
    </row>
    <row r="87" spans="1:14" x14ac:dyDescent="0.25">
      <c r="A87" s="95"/>
      <c r="B87" s="4" t="s">
        <v>9</v>
      </c>
      <c r="C87" s="16">
        <v>-83436</v>
      </c>
      <c r="D87" s="16">
        <v>-111938.07</v>
      </c>
      <c r="E87" s="16">
        <v>-90973</v>
      </c>
      <c r="F87" s="16">
        <v>-63729</v>
      </c>
      <c r="G87" s="16">
        <v>-83949.13</v>
      </c>
      <c r="H87" s="16">
        <v>-85447</v>
      </c>
      <c r="I87" s="16">
        <v>-60976</v>
      </c>
      <c r="J87" s="16">
        <v>-101248.33</v>
      </c>
      <c r="K87" s="16">
        <v>-108600</v>
      </c>
      <c r="L87" s="16">
        <v>-76585</v>
      </c>
      <c r="M87" s="16">
        <v>-119696.22</v>
      </c>
      <c r="N87" s="16">
        <v>-139882.14000000001</v>
      </c>
    </row>
    <row r="88" spans="1:14" ht="15.75" thickBot="1" x14ac:dyDescent="0.3">
      <c r="A88" s="99"/>
      <c r="B88" s="7" t="s">
        <v>10</v>
      </c>
      <c r="C88" s="32">
        <v>40000</v>
      </c>
      <c r="D88" s="32">
        <v>-8000</v>
      </c>
      <c r="E88" s="32">
        <v>49796</v>
      </c>
      <c r="F88" s="32">
        <v>40194</v>
      </c>
      <c r="G88" s="32">
        <v>30000</v>
      </c>
      <c r="H88" s="32">
        <v>57763</v>
      </c>
      <c r="I88" s="32">
        <v>69224.3</v>
      </c>
      <c r="J88" s="32">
        <v>42256.65</v>
      </c>
      <c r="K88" s="32">
        <v>30000</v>
      </c>
      <c r="L88" s="32">
        <v>50000</v>
      </c>
      <c r="M88" s="32">
        <v>45000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-0.47499999999999998</v>
      </c>
      <c r="D89" s="16">
        <v>0.2</v>
      </c>
      <c r="E89" s="16">
        <v>0.43</v>
      </c>
      <c r="F89" s="16">
        <v>0.53</v>
      </c>
      <c r="G89" s="16">
        <v>0.53</v>
      </c>
      <c r="H89" s="16">
        <v>0.745</v>
      </c>
      <c r="I89" s="16">
        <v>0.73499999999999999</v>
      </c>
      <c r="J89" s="16">
        <v>0.58000000000000018</v>
      </c>
      <c r="K89" s="16">
        <v>0.4</v>
      </c>
      <c r="L89" s="16">
        <v>0.38500000000000001</v>
      </c>
      <c r="M89" s="16">
        <v>0.33</v>
      </c>
      <c r="N89" s="16">
        <v>0.37</v>
      </c>
    </row>
    <row r="90" spans="1:14" x14ac:dyDescent="0.25">
      <c r="A90" s="95"/>
      <c r="B90" s="4" t="s">
        <v>4</v>
      </c>
      <c r="C90" s="16">
        <v>-0.28000000000000003</v>
      </c>
      <c r="D90" s="16">
        <v>0.22239999999999999</v>
      </c>
      <c r="E90" s="16">
        <v>0.41839999999999999</v>
      </c>
      <c r="F90" s="16">
        <v>0.52</v>
      </c>
      <c r="G90" s="16">
        <v>0.50038461538461521</v>
      </c>
      <c r="H90" s="16">
        <v>0.68769230769230782</v>
      </c>
      <c r="I90" s="16">
        <v>0.73749999999999982</v>
      </c>
      <c r="J90" s="16">
        <v>0.57124999999999992</v>
      </c>
      <c r="K90" s="16">
        <v>0.44130434782608702</v>
      </c>
      <c r="L90" s="16">
        <v>0.41708333333333342</v>
      </c>
      <c r="M90" s="16">
        <v>0.32913043478260862</v>
      </c>
      <c r="N90" s="16">
        <v>0.35833333333333328</v>
      </c>
    </row>
    <row r="91" spans="1:14" x14ac:dyDescent="0.25">
      <c r="A91" s="95"/>
      <c r="B91" s="4" t="s">
        <v>5</v>
      </c>
      <c r="C91" s="16">
        <v>0.60794736614282663</v>
      </c>
      <c r="D91" s="16">
        <v>0.19617764058798001</v>
      </c>
      <c r="E91" s="16">
        <v>0.17932001189679489</v>
      </c>
      <c r="F91" s="16">
        <v>0.17048167056900859</v>
      </c>
      <c r="G91" s="16">
        <v>0.1477695711364358</v>
      </c>
      <c r="H91" s="16">
        <v>0.24334843648246751</v>
      </c>
      <c r="I91" s="16">
        <v>0.36514737941775249</v>
      </c>
      <c r="J91" s="16">
        <v>0.17891733578241731</v>
      </c>
      <c r="K91" s="16">
        <v>0.13715632580202011</v>
      </c>
      <c r="L91" s="16">
        <v>0.13684263150459161</v>
      </c>
      <c r="M91" s="16">
        <v>9.1349132626536503E-2</v>
      </c>
      <c r="N91" s="16">
        <v>0.10378349817169211</v>
      </c>
    </row>
    <row r="92" spans="1:14" ht="15" customHeight="1" x14ac:dyDescent="0.25">
      <c r="A92" s="95"/>
      <c r="B92" s="4" t="s">
        <v>9</v>
      </c>
      <c r="C92" s="16">
        <v>-1.3</v>
      </c>
      <c r="D92" s="16">
        <v>-0.15</v>
      </c>
      <c r="E92" s="16">
        <v>0</v>
      </c>
      <c r="F92" s="16">
        <v>0.05</v>
      </c>
      <c r="G92" s="16">
        <v>0.18</v>
      </c>
      <c r="H92" s="16">
        <v>0.15</v>
      </c>
      <c r="I92" s="16">
        <v>0.15</v>
      </c>
      <c r="J92" s="16">
        <v>0.25</v>
      </c>
      <c r="K92" s="16">
        <v>0.2</v>
      </c>
      <c r="L92" s="16">
        <v>0.2</v>
      </c>
      <c r="M92" s="16">
        <v>0.1</v>
      </c>
      <c r="N92" s="16">
        <v>0.06</v>
      </c>
    </row>
    <row r="93" spans="1:14" x14ac:dyDescent="0.25">
      <c r="A93" s="95"/>
      <c r="B93" s="4" t="s">
        <v>10</v>
      </c>
      <c r="C93" s="16">
        <v>0.6</v>
      </c>
      <c r="D93" s="16">
        <v>0.6</v>
      </c>
      <c r="E93" s="16">
        <v>0.7</v>
      </c>
      <c r="F93" s="16">
        <v>0.8</v>
      </c>
      <c r="G93" s="16">
        <v>0.73</v>
      </c>
      <c r="H93" s="16">
        <v>1.2</v>
      </c>
      <c r="I93" s="16">
        <v>1.6</v>
      </c>
      <c r="J93" s="16">
        <v>0.9</v>
      </c>
      <c r="K93" s="16">
        <v>0.84</v>
      </c>
      <c r="L93" s="16">
        <v>0.77</v>
      </c>
      <c r="M93" s="16">
        <v>0.52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9.5</v>
      </c>
      <c r="D94" s="17">
        <v>9.5</v>
      </c>
      <c r="E94" s="17">
        <v>9.4</v>
      </c>
      <c r="F94" s="17">
        <v>9.4600000000000009</v>
      </c>
      <c r="G94" s="17">
        <v>9.4</v>
      </c>
      <c r="H94" s="17">
        <v>9.4</v>
      </c>
      <c r="I94" s="17">
        <v>9.35</v>
      </c>
      <c r="J94" s="17">
        <v>9.65</v>
      </c>
      <c r="K94" s="17">
        <v>9.8000000000000007</v>
      </c>
      <c r="L94" s="17">
        <v>9.6999999999999993</v>
      </c>
      <c r="M94" s="17">
        <v>9.73</v>
      </c>
      <c r="N94" s="17">
        <v>9.75</v>
      </c>
    </row>
    <row r="95" spans="1:14" x14ac:dyDescent="0.25">
      <c r="A95" s="86"/>
      <c r="B95" s="5" t="s">
        <v>4</v>
      </c>
      <c r="C95" s="17">
        <v>9.5396551724137915</v>
      </c>
      <c r="D95" s="17">
        <v>9.4655172413793096</v>
      </c>
      <c r="E95" s="17">
        <v>9.4913793103448292</v>
      </c>
      <c r="F95" s="17">
        <v>9.4620689655172434</v>
      </c>
      <c r="G95" s="17">
        <v>9.4468965517241372</v>
      </c>
      <c r="H95" s="17">
        <v>9.4358620689655179</v>
      </c>
      <c r="I95" s="17">
        <v>9.6092592592592609</v>
      </c>
      <c r="J95" s="17">
        <v>9.8500000000000014</v>
      </c>
      <c r="K95" s="17">
        <v>10.057037037037039</v>
      </c>
      <c r="L95" s="17">
        <v>9.9607407407407393</v>
      </c>
      <c r="M95" s="17">
        <v>9.895185185185186</v>
      </c>
      <c r="N95" s="17">
        <v>9.8018518518518523</v>
      </c>
    </row>
    <row r="96" spans="1:14" x14ac:dyDescent="0.25">
      <c r="A96" s="86"/>
      <c r="B96" s="5" t="s">
        <v>5</v>
      </c>
      <c r="C96" s="17">
        <v>0.54181891254380188</v>
      </c>
      <c r="D96" s="17">
        <v>0.56046273105926003</v>
      </c>
      <c r="E96" s="17">
        <v>0.62116091852233246</v>
      </c>
      <c r="F96" s="17">
        <v>0.62495930902022323</v>
      </c>
      <c r="G96" s="17">
        <v>0.62246688637271441</v>
      </c>
      <c r="H96" s="17">
        <v>0.70990702228923297</v>
      </c>
      <c r="I96" s="17">
        <v>0.7609757194444815</v>
      </c>
      <c r="J96" s="17">
        <v>0.89269255625887212</v>
      </c>
      <c r="K96" s="17">
        <v>1.0243827965951571</v>
      </c>
      <c r="L96" s="17">
        <v>1.011088240560353</v>
      </c>
      <c r="M96" s="17">
        <v>0.99184509635158968</v>
      </c>
      <c r="N96" s="17">
        <v>1.003892566413501</v>
      </c>
    </row>
    <row r="97" spans="1:14" x14ac:dyDescent="0.25">
      <c r="A97" s="86"/>
      <c r="B97" s="5" t="s">
        <v>9</v>
      </c>
      <c r="C97" s="17">
        <v>8.6</v>
      </c>
      <c r="D97" s="17">
        <v>8.4</v>
      </c>
      <c r="E97" s="17">
        <v>8.5</v>
      </c>
      <c r="F97" s="17">
        <v>8.4</v>
      </c>
      <c r="G97" s="17">
        <v>8.1999999999999993</v>
      </c>
      <c r="H97" s="17">
        <v>8.1</v>
      </c>
      <c r="I97" s="17">
        <v>8.5</v>
      </c>
      <c r="J97" s="17">
        <v>8.6</v>
      </c>
      <c r="K97" s="17">
        <v>8.6</v>
      </c>
      <c r="L97" s="17">
        <v>8.4</v>
      </c>
      <c r="M97" s="17">
        <v>8.1999999999999993</v>
      </c>
      <c r="N97" s="17">
        <v>8</v>
      </c>
    </row>
    <row r="98" spans="1:14" x14ac:dyDescent="0.25">
      <c r="A98" s="86"/>
      <c r="B98" s="33" t="s">
        <v>10</v>
      </c>
      <c r="C98" s="14">
        <v>10.9</v>
      </c>
      <c r="D98" s="14">
        <v>10.85</v>
      </c>
      <c r="E98" s="14">
        <v>11</v>
      </c>
      <c r="F98" s="14">
        <v>10.9</v>
      </c>
      <c r="G98" s="14">
        <v>10.8</v>
      </c>
      <c r="H98" s="14">
        <v>10.8</v>
      </c>
      <c r="I98" s="14">
        <v>11.2</v>
      </c>
      <c r="J98" s="14">
        <v>11.8</v>
      </c>
      <c r="K98" s="14">
        <v>12.3</v>
      </c>
      <c r="L98" s="14">
        <v>12.3</v>
      </c>
      <c r="M98" s="14">
        <v>12.3</v>
      </c>
      <c r="N98" s="17">
        <v>12.1</v>
      </c>
    </row>
    <row r="99" spans="1:14" ht="15" customHeight="1" x14ac:dyDescent="0.25">
      <c r="A99" s="95" t="s">
        <v>40</v>
      </c>
      <c r="B99" s="4" t="s">
        <v>3</v>
      </c>
      <c r="C99" s="16">
        <v>98331</v>
      </c>
      <c r="D99" s="16">
        <v>98507</v>
      </c>
      <c r="E99" s="16">
        <v>98595</v>
      </c>
      <c r="F99" s="16">
        <v>98764</v>
      </c>
      <c r="G99" s="16">
        <v>98963</v>
      </c>
      <c r="H99" s="16">
        <v>99083</v>
      </c>
      <c r="I99" s="16">
        <v>98785</v>
      </c>
      <c r="J99" s="16">
        <v>98400</v>
      </c>
      <c r="K99" s="16">
        <v>98500</v>
      </c>
      <c r="L99" s="16">
        <v>98500</v>
      </c>
      <c r="M99" s="16">
        <v>98581.26</v>
      </c>
      <c r="N99" s="16">
        <v>98582.27</v>
      </c>
    </row>
    <row r="100" spans="1:14" x14ac:dyDescent="0.25">
      <c r="A100" s="95"/>
      <c r="B100" s="4" t="s">
        <v>4</v>
      </c>
      <c r="C100" s="16">
        <v>98244.19740740741</v>
      </c>
      <c r="D100" s="16">
        <v>98393.578888888878</v>
      </c>
      <c r="E100" s="16">
        <v>98543.028888888904</v>
      </c>
      <c r="F100" s="16">
        <v>98859.208518518499</v>
      </c>
      <c r="G100" s="16">
        <v>99051.934074074088</v>
      </c>
      <c r="H100" s="16">
        <v>99215.743333333332</v>
      </c>
      <c r="I100" s="16">
        <v>98952.305999999997</v>
      </c>
      <c r="J100" s="16">
        <v>98512.554799999998</v>
      </c>
      <c r="K100" s="16">
        <v>98383.322799999994</v>
      </c>
      <c r="L100" s="16">
        <v>98631.661999999997</v>
      </c>
      <c r="M100" s="16">
        <v>98703.289199999999</v>
      </c>
      <c r="N100" s="16">
        <v>98711.908800000005</v>
      </c>
    </row>
    <row r="101" spans="1:14" x14ac:dyDescent="0.25">
      <c r="A101" s="95"/>
      <c r="B101" s="4" t="s">
        <v>5</v>
      </c>
      <c r="C101" s="16">
        <v>1101.302356099683</v>
      </c>
      <c r="D101" s="16">
        <v>1240.2423492215389</v>
      </c>
      <c r="E101" s="16">
        <v>1473.3759692371959</v>
      </c>
      <c r="F101" s="16">
        <v>1532.2731745770709</v>
      </c>
      <c r="G101" s="16">
        <v>1743.869942641408</v>
      </c>
      <c r="H101" s="16">
        <v>1898.7261803985241</v>
      </c>
      <c r="I101" s="16">
        <v>2011.6011731599101</v>
      </c>
      <c r="J101" s="16">
        <v>2189.6466128295669</v>
      </c>
      <c r="K101" s="16">
        <v>2275.8319752446582</v>
      </c>
      <c r="L101" s="16">
        <v>2238.8534744987219</v>
      </c>
      <c r="M101" s="16">
        <v>2208.310887556217</v>
      </c>
      <c r="N101" s="16">
        <v>2709.8108915096518</v>
      </c>
    </row>
    <row r="102" spans="1:14" x14ac:dyDescent="0.25">
      <c r="A102" s="95"/>
      <c r="B102" s="4" t="s">
        <v>9</v>
      </c>
      <c r="C102" s="16">
        <v>95500</v>
      </c>
      <c r="D102" s="16">
        <v>95600</v>
      </c>
      <c r="E102" s="16">
        <v>95173</v>
      </c>
      <c r="F102" s="16">
        <v>95600</v>
      </c>
      <c r="G102" s="16">
        <v>95800</v>
      </c>
      <c r="H102" s="16">
        <v>95735</v>
      </c>
      <c r="I102" s="16">
        <v>94768</v>
      </c>
      <c r="J102" s="16">
        <v>92232</v>
      </c>
      <c r="K102" s="16">
        <v>91746</v>
      </c>
      <c r="L102" s="16">
        <v>93474</v>
      </c>
      <c r="M102" s="16">
        <v>93447</v>
      </c>
      <c r="N102" s="16">
        <v>93390</v>
      </c>
    </row>
    <row r="103" spans="1:14" ht="15.75" thickBot="1" x14ac:dyDescent="0.3">
      <c r="A103" s="99"/>
      <c r="B103" s="7" t="s">
        <v>10</v>
      </c>
      <c r="C103" s="32">
        <v>99928</v>
      </c>
      <c r="D103" s="32">
        <v>100898</v>
      </c>
      <c r="E103" s="32">
        <v>102274</v>
      </c>
      <c r="F103" s="32">
        <v>103354</v>
      </c>
      <c r="G103" s="32">
        <v>104423</v>
      </c>
      <c r="H103" s="32">
        <v>105322</v>
      </c>
      <c r="I103" s="32">
        <v>104971</v>
      </c>
      <c r="J103" s="32">
        <v>104757</v>
      </c>
      <c r="K103" s="32">
        <v>104803</v>
      </c>
      <c r="L103" s="32">
        <v>106163</v>
      </c>
      <c r="M103" s="32">
        <v>106663</v>
      </c>
      <c r="N103" s="32">
        <v>108155</v>
      </c>
    </row>
  </sheetData>
  <mergeCells count="21">
    <mergeCell ref="A13:F13"/>
    <mergeCell ref="A14:B14"/>
    <mergeCell ref="A15:A19"/>
    <mergeCell ref="A20:A24"/>
    <mergeCell ref="A25:A29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89:A93"/>
    <mergeCell ref="A94:A98"/>
    <mergeCell ref="A99:A10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DC3C-1644-4457-99E2-8DB4F4E9399B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44774</v>
      </c>
      <c r="C10" s="3"/>
    </row>
    <row r="11" spans="1:6" ht="15.75" x14ac:dyDescent="0.25">
      <c r="A11" s="1" t="s">
        <v>0</v>
      </c>
      <c r="B11" s="2">
        <v>44774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2208561.4300000002</v>
      </c>
      <c r="D15" s="11">
        <v>2303500</v>
      </c>
      <c r="E15" s="11">
        <v>2431205.17</v>
      </c>
      <c r="F15" s="11">
        <v>2556388.09</v>
      </c>
    </row>
    <row r="16" spans="1:6" x14ac:dyDescent="0.25">
      <c r="A16" s="95"/>
      <c r="B16" s="12" t="s">
        <v>4</v>
      </c>
      <c r="C16" s="13">
        <v>2209863.7318918919</v>
      </c>
      <c r="D16" s="13">
        <v>2301704.330588236</v>
      </c>
      <c r="E16" s="13">
        <v>2427613.5093548391</v>
      </c>
      <c r="F16" s="13">
        <v>2582842.0449999999</v>
      </c>
    </row>
    <row r="17" spans="1:6" x14ac:dyDescent="0.25">
      <c r="A17" s="95"/>
      <c r="B17" s="12" t="s">
        <v>5</v>
      </c>
      <c r="C17" s="13">
        <v>61407.102050529393</v>
      </c>
      <c r="D17" s="13">
        <v>85987.323242285551</v>
      </c>
      <c r="E17" s="13">
        <v>138487.3766773692</v>
      </c>
      <c r="F17" s="13">
        <v>159015.89402455589</v>
      </c>
    </row>
    <row r="18" spans="1:6" x14ac:dyDescent="0.25">
      <c r="A18" s="95"/>
      <c r="B18" s="12" t="s">
        <v>9</v>
      </c>
      <c r="C18" s="13">
        <v>2072088</v>
      </c>
      <c r="D18" s="13">
        <v>2118096.81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2306879.79</v>
      </c>
      <c r="D19" s="13">
        <v>2479895.77</v>
      </c>
      <c r="E19" s="13">
        <v>2663000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1817762.94</v>
      </c>
      <c r="D20" s="14">
        <v>1874743.7</v>
      </c>
      <c r="E20" s="14">
        <v>1986410</v>
      </c>
      <c r="F20" s="14">
        <v>2115746.2850000001</v>
      </c>
    </row>
    <row r="21" spans="1:6" x14ac:dyDescent="0.25">
      <c r="A21" s="86"/>
      <c r="B21" s="5" t="s">
        <v>4</v>
      </c>
      <c r="C21" s="14">
        <v>1818106.227837838</v>
      </c>
      <c r="D21" s="14">
        <v>1883369.692058824</v>
      </c>
      <c r="E21" s="14">
        <v>1989315.867096774</v>
      </c>
      <c r="F21" s="14">
        <v>2119813.4435714278</v>
      </c>
    </row>
    <row r="22" spans="1:6" x14ac:dyDescent="0.25">
      <c r="A22" s="86"/>
      <c r="B22" s="5" t="s">
        <v>5</v>
      </c>
      <c r="C22" s="14">
        <v>38475.823951176637</v>
      </c>
      <c r="D22" s="14">
        <v>65911.574374052769</v>
      </c>
      <c r="E22" s="14">
        <v>108033.2925371607</v>
      </c>
      <c r="F22" s="14">
        <v>122529.4085964503</v>
      </c>
    </row>
    <row r="23" spans="1:6" x14ac:dyDescent="0.25">
      <c r="A23" s="86"/>
      <c r="B23" s="5" t="s">
        <v>9</v>
      </c>
      <c r="C23" s="14">
        <v>1714618</v>
      </c>
      <c r="D23" s="14">
        <v>1753547.11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1896473.86</v>
      </c>
      <c r="D24" s="14">
        <v>2058313.49</v>
      </c>
      <c r="E24" s="14">
        <v>2171520.73</v>
      </c>
      <c r="F24" s="14">
        <v>2290954.37</v>
      </c>
    </row>
    <row r="25" spans="1:6" ht="15" customHeight="1" x14ac:dyDescent="0.25">
      <c r="A25" s="95" t="s">
        <v>7</v>
      </c>
      <c r="B25" s="4" t="s">
        <v>3</v>
      </c>
      <c r="C25" s="12">
        <v>1804227.5549999999</v>
      </c>
      <c r="D25" s="12">
        <v>1889627.905</v>
      </c>
      <c r="E25" s="12">
        <v>1989919.34</v>
      </c>
      <c r="F25" s="12">
        <v>2072606.15</v>
      </c>
    </row>
    <row r="26" spans="1:6" x14ac:dyDescent="0.25">
      <c r="A26" s="95"/>
      <c r="B26" s="4" t="s">
        <v>4</v>
      </c>
      <c r="C26" s="12">
        <v>1803550.377222223</v>
      </c>
      <c r="D26" s="12">
        <v>1888980.3026470591</v>
      </c>
      <c r="E26" s="12">
        <v>2003321.042258065</v>
      </c>
      <c r="F26" s="12">
        <v>2098667.364642858</v>
      </c>
    </row>
    <row r="27" spans="1:6" x14ac:dyDescent="0.25">
      <c r="A27" s="95"/>
      <c r="B27" s="4" t="s">
        <v>5</v>
      </c>
      <c r="C27" s="12">
        <v>33954.073306058679</v>
      </c>
      <c r="D27" s="12">
        <v>67112.1180142839</v>
      </c>
      <c r="E27" s="12">
        <v>93507.892077566576</v>
      </c>
      <c r="F27" s="12">
        <v>109407.16549845861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1856872.51</v>
      </c>
      <c r="D29" s="12">
        <v>2015082.29</v>
      </c>
      <c r="E29" s="12">
        <v>2203231</v>
      </c>
      <c r="F29" s="12">
        <v>2304579</v>
      </c>
    </row>
    <row r="30" spans="1:6" ht="15" customHeight="1" x14ac:dyDescent="0.25">
      <c r="A30" s="96" t="s">
        <v>8</v>
      </c>
      <c r="B30" s="5" t="s">
        <v>3</v>
      </c>
      <c r="C30" s="14">
        <v>4586</v>
      </c>
      <c r="D30" s="14">
        <v>-30000</v>
      </c>
      <c r="E30" s="14">
        <v>-17992.759999999998</v>
      </c>
      <c r="F30" s="14">
        <v>3355.05</v>
      </c>
    </row>
    <row r="31" spans="1:6" x14ac:dyDescent="0.25">
      <c r="A31" s="96"/>
      <c r="B31" s="5" t="s">
        <v>4</v>
      </c>
      <c r="C31" s="14">
        <v>14809.01897435898</v>
      </c>
      <c r="D31" s="14">
        <v>-22428.526285714281</v>
      </c>
      <c r="E31" s="14">
        <v>-18913.960645161289</v>
      </c>
      <c r="F31" s="14">
        <v>14791.19928571429</v>
      </c>
    </row>
    <row r="32" spans="1:6" x14ac:dyDescent="0.25">
      <c r="A32" s="96"/>
      <c r="B32" s="5" t="s">
        <v>5</v>
      </c>
      <c r="C32" s="14">
        <v>45838.215688262077</v>
      </c>
      <c r="D32" s="14">
        <v>66044.311639880223</v>
      </c>
      <c r="E32" s="14">
        <v>66511.005220673527</v>
      </c>
      <c r="F32" s="14">
        <v>66387.217555131239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-145000</v>
      </c>
      <c r="E33" s="14">
        <v>-180000</v>
      </c>
      <c r="F33" s="14">
        <v>-62289</v>
      </c>
    </row>
    <row r="34" spans="1:6" x14ac:dyDescent="0.25">
      <c r="A34" s="96"/>
      <c r="B34" s="5" t="s">
        <v>10</v>
      </c>
      <c r="C34" s="14">
        <v>126308</v>
      </c>
      <c r="D34" s="14">
        <v>198155.17</v>
      </c>
      <c r="E34" s="14">
        <v>178349</v>
      </c>
      <c r="F34" s="14">
        <v>250053</v>
      </c>
    </row>
    <row r="35" spans="1:6" x14ac:dyDescent="0.25">
      <c r="A35" s="95" t="s">
        <v>33</v>
      </c>
      <c r="B35" s="4" t="s">
        <v>3</v>
      </c>
      <c r="C35" s="12">
        <v>79</v>
      </c>
      <c r="D35" s="12">
        <v>82.300000000000011</v>
      </c>
      <c r="E35" s="12">
        <v>84.17</v>
      </c>
      <c r="F35" s="12">
        <v>85.585000000000008</v>
      </c>
    </row>
    <row r="36" spans="1:6" x14ac:dyDescent="0.25">
      <c r="A36" s="95"/>
      <c r="B36" s="4" t="s">
        <v>4</v>
      </c>
      <c r="C36" s="12">
        <v>78.971621621621608</v>
      </c>
      <c r="D36" s="12">
        <v>81.807941176470621</v>
      </c>
      <c r="E36" s="12">
        <v>83.581212121212133</v>
      </c>
      <c r="F36" s="12">
        <v>84.500999999999991</v>
      </c>
    </row>
    <row r="37" spans="1:6" x14ac:dyDescent="0.25">
      <c r="A37" s="95"/>
      <c r="B37" s="4" t="s">
        <v>5</v>
      </c>
      <c r="C37" s="12">
        <v>1.4701502446150649</v>
      </c>
      <c r="D37" s="12">
        <v>2.153181971523896</v>
      </c>
      <c r="E37" s="12">
        <v>3.1930517901920248</v>
      </c>
      <c r="F37" s="12">
        <v>4.3207066392048601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86.490000000000009</v>
      </c>
      <c r="E39" s="12">
        <v>90</v>
      </c>
      <c r="F39" s="12">
        <v>91.9</v>
      </c>
    </row>
    <row r="40" spans="1:6" ht="15" customHeight="1" x14ac:dyDescent="0.25">
      <c r="A40" s="96" t="s">
        <v>32</v>
      </c>
      <c r="B40" s="5" t="s">
        <v>3</v>
      </c>
      <c r="C40" s="14">
        <v>-456569.17</v>
      </c>
      <c r="D40" s="14">
        <v>-521225.35499999998</v>
      </c>
      <c r="E40" s="14">
        <v>-472203.1</v>
      </c>
      <c r="F40" s="14">
        <v>-431984.99</v>
      </c>
    </row>
    <row r="41" spans="1:6" x14ac:dyDescent="0.25">
      <c r="A41" s="96"/>
      <c r="B41" s="5" t="s">
        <v>4</v>
      </c>
      <c r="C41" s="14">
        <v>-416100.65161290322</v>
      </c>
      <c r="D41" s="14">
        <v>-509273.34200000012</v>
      </c>
      <c r="E41" s="14">
        <v>-461379.31296296301</v>
      </c>
      <c r="F41" s="14">
        <v>-443271.45708333323</v>
      </c>
    </row>
    <row r="42" spans="1:6" x14ac:dyDescent="0.25">
      <c r="A42" s="96"/>
      <c r="B42" s="5" t="s">
        <v>5</v>
      </c>
      <c r="C42" s="14">
        <v>159230.93557449139</v>
      </c>
      <c r="D42" s="14">
        <v>223202.56376760191</v>
      </c>
      <c r="E42" s="14">
        <v>187644.9166623966</v>
      </c>
      <c r="F42" s="14">
        <v>176679.4096570618</v>
      </c>
    </row>
    <row r="43" spans="1:6" x14ac:dyDescent="0.25">
      <c r="A43" s="96"/>
      <c r="B43" s="5" t="s">
        <v>9</v>
      </c>
      <c r="C43" s="14">
        <v>-675774.76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-615.53</v>
      </c>
      <c r="D44" s="30">
        <v>-783.71</v>
      </c>
      <c r="E44" s="30">
        <v>-558.85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9.25</v>
      </c>
      <c r="D45" s="12">
        <v>6.05</v>
      </c>
      <c r="E45" s="12">
        <v>4</v>
      </c>
      <c r="F45" s="12">
        <v>3.7</v>
      </c>
    </row>
    <row r="46" spans="1:6" x14ac:dyDescent="0.25">
      <c r="A46" s="95"/>
      <c r="B46" s="4" t="s">
        <v>4</v>
      </c>
      <c r="C46" s="12">
        <v>9.5467857142857167</v>
      </c>
      <c r="D46" s="12">
        <v>6.0496153846153842</v>
      </c>
      <c r="E46" s="12">
        <v>4.1648000000000014</v>
      </c>
      <c r="F46" s="12">
        <v>3.716666666666665</v>
      </c>
    </row>
    <row r="47" spans="1:6" x14ac:dyDescent="0.25">
      <c r="A47" s="95"/>
      <c r="B47" s="4" t="s">
        <v>5</v>
      </c>
      <c r="C47" s="12">
        <v>1.4497638468523799</v>
      </c>
      <c r="D47" s="12">
        <v>0.99293697995081565</v>
      </c>
      <c r="E47" s="12">
        <v>0.80210722475240193</v>
      </c>
      <c r="F47" s="12">
        <v>0.60937126067228775</v>
      </c>
    </row>
    <row r="48" spans="1:6" x14ac:dyDescent="0.25">
      <c r="A48" s="95"/>
      <c r="B48" s="4" t="s">
        <v>9</v>
      </c>
      <c r="C48" s="12">
        <v>7</v>
      </c>
      <c r="D48" s="12">
        <v>4</v>
      </c>
      <c r="E48" s="12">
        <v>2.6</v>
      </c>
      <c r="F48" s="12">
        <v>2.8</v>
      </c>
    </row>
    <row r="49" spans="1:14" x14ac:dyDescent="0.25">
      <c r="A49" s="95"/>
      <c r="B49" s="4" t="s">
        <v>10</v>
      </c>
      <c r="C49" s="12">
        <v>13.1</v>
      </c>
      <c r="D49" s="12">
        <v>8.4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7.6</v>
      </c>
      <c r="D50" s="14">
        <v>5.4</v>
      </c>
      <c r="E50" s="14">
        <v>3.3</v>
      </c>
      <c r="F50" s="14">
        <v>3.1</v>
      </c>
    </row>
    <row r="51" spans="1:14" x14ac:dyDescent="0.25">
      <c r="A51" s="96"/>
      <c r="B51" s="5" t="s">
        <v>4</v>
      </c>
      <c r="C51" s="14">
        <v>7.5357142857142856</v>
      </c>
      <c r="D51" s="14">
        <v>5.3026923076923094</v>
      </c>
      <c r="E51" s="14">
        <v>3.4660000000000002</v>
      </c>
      <c r="F51" s="14">
        <v>3.2804545454545448</v>
      </c>
    </row>
    <row r="52" spans="1:14" x14ac:dyDescent="0.25">
      <c r="A52" s="96"/>
      <c r="B52" s="5" t="s">
        <v>5</v>
      </c>
      <c r="C52" s="14">
        <v>0.5591755079375782</v>
      </c>
      <c r="D52" s="14">
        <v>0.75443519373002565</v>
      </c>
      <c r="E52" s="14">
        <v>0.47781621292431392</v>
      </c>
      <c r="F52" s="14">
        <v>0.43174592696925979</v>
      </c>
    </row>
    <row r="53" spans="1:14" x14ac:dyDescent="0.25">
      <c r="A53" s="96"/>
      <c r="B53" s="5" t="s">
        <v>9</v>
      </c>
      <c r="C53" s="14">
        <v>6.5</v>
      </c>
      <c r="D53" s="14">
        <v>3.94</v>
      </c>
      <c r="E53" s="14">
        <v>3</v>
      </c>
      <c r="F53" s="14">
        <v>2.5</v>
      </c>
    </row>
    <row r="54" spans="1:14" x14ac:dyDescent="0.25">
      <c r="A54" s="96"/>
      <c r="B54" s="5" t="s">
        <v>10</v>
      </c>
      <c r="C54" s="14">
        <v>8.83</v>
      </c>
      <c r="D54" s="14">
        <v>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44774</v>
      </c>
      <c r="D63" s="9">
        <v>44805</v>
      </c>
      <c r="E63" s="9">
        <v>44835</v>
      </c>
      <c r="F63" s="9">
        <v>44866</v>
      </c>
      <c r="G63" s="9">
        <v>44896</v>
      </c>
      <c r="H63" s="9">
        <v>44927</v>
      </c>
      <c r="I63" s="9">
        <v>44958</v>
      </c>
      <c r="J63" s="9">
        <v>44986</v>
      </c>
      <c r="K63" s="9">
        <v>45017</v>
      </c>
      <c r="L63" s="9">
        <v>45047</v>
      </c>
      <c r="M63" s="9">
        <v>45078</v>
      </c>
      <c r="N63" s="9">
        <v>45108</v>
      </c>
    </row>
    <row r="64" spans="1:14" ht="15" customHeight="1" x14ac:dyDescent="0.25">
      <c r="A64" s="94" t="s">
        <v>11</v>
      </c>
      <c r="B64" s="4" t="s">
        <v>3</v>
      </c>
      <c r="C64" s="16">
        <v>166318.755</v>
      </c>
      <c r="D64" s="16">
        <v>164898.5</v>
      </c>
      <c r="E64" s="16">
        <v>190769.13</v>
      </c>
      <c r="F64" s="16">
        <v>170656</v>
      </c>
      <c r="G64" s="16">
        <v>208394</v>
      </c>
      <c r="H64" s="16">
        <v>240217.785</v>
      </c>
      <c r="I64" s="16">
        <v>160454.47500000001</v>
      </c>
      <c r="J64" s="16">
        <v>173835</v>
      </c>
      <c r="K64" s="16">
        <v>203965</v>
      </c>
      <c r="L64" s="16">
        <v>172665.61</v>
      </c>
      <c r="M64" s="16">
        <v>178587.48499999999</v>
      </c>
      <c r="N64" s="16">
        <v>196874.19</v>
      </c>
    </row>
    <row r="65" spans="1:14" x14ac:dyDescent="0.25">
      <c r="A65" s="95"/>
      <c r="B65" s="4" t="s">
        <v>4</v>
      </c>
      <c r="C65" s="16">
        <v>166331.81027777781</v>
      </c>
      <c r="D65" s="16">
        <v>163640.10888888891</v>
      </c>
      <c r="E65" s="16">
        <v>190327.3585714286</v>
      </c>
      <c r="F65" s="16">
        <v>170135.97722222219</v>
      </c>
      <c r="G65" s="16">
        <v>210789.61057142861</v>
      </c>
      <c r="H65" s="16">
        <v>235773.74312500001</v>
      </c>
      <c r="I65" s="16">
        <v>161653.23624999999</v>
      </c>
      <c r="J65" s="16">
        <v>174462.8067741936</v>
      </c>
      <c r="K65" s="16">
        <v>204243.72225806449</v>
      </c>
      <c r="L65" s="16">
        <v>173162.80100000001</v>
      </c>
      <c r="M65" s="16">
        <v>176128.95</v>
      </c>
      <c r="N65" s="16">
        <v>192319.43259259261</v>
      </c>
    </row>
    <row r="66" spans="1:14" x14ac:dyDescent="0.25">
      <c r="A66" s="95"/>
      <c r="B66" s="4" t="s">
        <v>5</v>
      </c>
      <c r="C66" s="16">
        <v>8478.71355546431</v>
      </c>
      <c r="D66" s="16">
        <v>10149.74370988064</v>
      </c>
      <c r="E66" s="16">
        <v>8088.4580128557436</v>
      </c>
      <c r="F66" s="16">
        <v>11430.53839273789</v>
      </c>
      <c r="G66" s="16">
        <v>16304.233178385801</v>
      </c>
      <c r="H66" s="16">
        <v>22650.676527112249</v>
      </c>
      <c r="I66" s="16">
        <v>11272.84819020828</v>
      </c>
      <c r="J66" s="16">
        <v>7846.3197544472596</v>
      </c>
      <c r="K66" s="16">
        <v>10384.17408452167</v>
      </c>
      <c r="L66" s="16">
        <v>13456.329739505711</v>
      </c>
      <c r="M66" s="16">
        <v>23380.87041198925</v>
      </c>
      <c r="N66" s="16">
        <v>18612.265277351511</v>
      </c>
    </row>
    <row r="67" spans="1:14" ht="15" customHeight="1" x14ac:dyDescent="0.25">
      <c r="A67" s="95"/>
      <c r="B67" s="4" t="s">
        <v>9</v>
      </c>
      <c r="C67" s="16">
        <v>149375</v>
      </c>
      <c r="D67" s="16">
        <v>120000</v>
      </c>
      <c r="E67" s="16">
        <v>165699.25</v>
      </c>
      <c r="F67" s="16">
        <v>120000</v>
      </c>
      <c r="G67" s="16">
        <v>178959</v>
      </c>
      <c r="H67" s="16">
        <v>155071</v>
      </c>
      <c r="I67" s="16">
        <v>120000</v>
      </c>
      <c r="J67" s="16">
        <v>158153</v>
      </c>
      <c r="K67" s="16">
        <v>180000</v>
      </c>
      <c r="L67" s="16">
        <v>120000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190250</v>
      </c>
      <c r="D68" s="16">
        <v>176706.92</v>
      </c>
      <c r="E68" s="16">
        <v>207259.98</v>
      </c>
      <c r="F68" s="16">
        <v>185448.28</v>
      </c>
      <c r="G68" s="16">
        <v>258985</v>
      </c>
      <c r="H68" s="16">
        <v>260051.28</v>
      </c>
      <c r="I68" s="16">
        <v>185000</v>
      </c>
      <c r="J68" s="16">
        <v>191205.97</v>
      </c>
      <c r="K68" s="16">
        <v>233700</v>
      </c>
      <c r="L68" s="16">
        <v>203558</v>
      </c>
      <c r="M68" s="16">
        <v>241079.4</v>
      </c>
      <c r="N68" s="16">
        <v>208700</v>
      </c>
    </row>
    <row r="69" spans="1:14" ht="15" customHeight="1" x14ac:dyDescent="0.25">
      <c r="A69" s="86" t="s">
        <v>6</v>
      </c>
      <c r="B69" s="5" t="s">
        <v>3</v>
      </c>
      <c r="C69" s="17">
        <v>130763.95</v>
      </c>
      <c r="D69" s="17">
        <v>140111.55499999999</v>
      </c>
      <c r="E69" s="17">
        <v>158773.98499999999</v>
      </c>
      <c r="F69" s="17">
        <v>132233.22</v>
      </c>
      <c r="G69" s="17">
        <v>171920.89</v>
      </c>
      <c r="H69" s="17">
        <v>205906.995</v>
      </c>
      <c r="I69" s="17">
        <v>116661</v>
      </c>
      <c r="J69" s="17">
        <v>145117.005</v>
      </c>
      <c r="K69" s="17">
        <v>173406.57</v>
      </c>
      <c r="L69" s="17">
        <v>133527</v>
      </c>
      <c r="M69" s="17">
        <v>146534.54500000001</v>
      </c>
      <c r="N69" s="17">
        <v>161278.39999999999</v>
      </c>
    </row>
    <row r="70" spans="1:14" x14ac:dyDescent="0.25">
      <c r="A70" s="86"/>
      <c r="B70" s="5" t="s">
        <v>4</v>
      </c>
      <c r="C70" s="17">
        <v>132740.86918918919</v>
      </c>
      <c r="D70" s="17">
        <v>140475.8391666667</v>
      </c>
      <c r="E70" s="17">
        <v>158492.53083333341</v>
      </c>
      <c r="F70" s="17">
        <v>133352.81864864859</v>
      </c>
      <c r="G70" s="17">
        <v>172193.8655555555</v>
      </c>
      <c r="H70" s="17">
        <v>199116.5653125</v>
      </c>
      <c r="I70" s="17">
        <v>119377.3184375</v>
      </c>
      <c r="J70" s="17">
        <v>143307.81</v>
      </c>
      <c r="K70" s="17">
        <v>171853.4861290323</v>
      </c>
      <c r="L70" s="17">
        <v>136004.89666666661</v>
      </c>
      <c r="M70" s="17">
        <v>145909.63566666661</v>
      </c>
      <c r="N70" s="17">
        <v>159295.80518518519</v>
      </c>
    </row>
    <row r="71" spans="1:14" x14ac:dyDescent="0.25">
      <c r="A71" s="86"/>
      <c r="B71" s="5" t="s">
        <v>5</v>
      </c>
      <c r="C71" s="17">
        <v>10780.29974854914</v>
      </c>
      <c r="D71" s="17">
        <v>8913.8723225634112</v>
      </c>
      <c r="E71" s="17">
        <v>9003.0549241657518</v>
      </c>
      <c r="F71" s="17">
        <v>9690.005444914812</v>
      </c>
      <c r="G71" s="17">
        <v>16891.466494830958</v>
      </c>
      <c r="H71" s="17">
        <v>21783.283629042911</v>
      </c>
      <c r="I71" s="17">
        <v>11422.08820363312</v>
      </c>
      <c r="J71" s="17">
        <v>9981.3161074001291</v>
      </c>
      <c r="K71" s="17">
        <v>12029.502301869539</v>
      </c>
      <c r="L71" s="17">
        <v>13537.250110806601</v>
      </c>
      <c r="M71" s="17">
        <v>21915.928966696669</v>
      </c>
      <c r="N71" s="17">
        <v>10890.11404650156</v>
      </c>
    </row>
    <row r="72" spans="1:14" ht="15" customHeight="1" x14ac:dyDescent="0.25">
      <c r="A72" s="86"/>
      <c r="B72" s="5" t="s">
        <v>9</v>
      </c>
      <c r="C72" s="17">
        <v>101685.66</v>
      </c>
      <c r="D72" s="17">
        <v>120910</v>
      </c>
      <c r="E72" s="17">
        <v>126000</v>
      </c>
      <c r="F72" s="17">
        <v>107380</v>
      </c>
      <c r="G72" s="17">
        <v>126000</v>
      </c>
      <c r="H72" s="17">
        <v>126000</v>
      </c>
      <c r="I72" s="17">
        <v>105308</v>
      </c>
      <c r="J72" s="17">
        <v>109150</v>
      </c>
      <c r="K72" s="17">
        <v>126000</v>
      </c>
      <c r="L72" s="17">
        <v>109150</v>
      </c>
      <c r="M72" s="17">
        <v>85507</v>
      </c>
      <c r="N72" s="17">
        <v>126000</v>
      </c>
    </row>
    <row r="73" spans="1:14" x14ac:dyDescent="0.25">
      <c r="A73" s="86"/>
      <c r="B73" s="5" t="s">
        <v>10</v>
      </c>
      <c r="C73" s="17">
        <v>160272</v>
      </c>
      <c r="D73" s="17">
        <v>174377.3</v>
      </c>
      <c r="E73" s="17">
        <v>169580</v>
      </c>
      <c r="F73" s="17">
        <v>153922.07</v>
      </c>
      <c r="G73" s="17">
        <v>212834</v>
      </c>
      <c r="H73" s="17">
        <v>220239</v>
      </c>
      <c r="I73" s="17">
        <v>152329.21</v>
      </c>
      <c r="J73" s="17">
        <v>160759.06</v>
      </c>
      <c r="K73" s="17">
        <v>197800</v>
      </c>
      <c r="L73" s="17">
        <v>161623.57</v>
      </c>
      <c r="M73" s="17">
        <v>200095.9</v>
      </c>
      <c r="N73" s="17">
        <v>172033</v>
      </c>
    </row>
    <row r="74" spans="1:14" ht="15" customHeight="1" x14ac:dyDescent="0.25">
      <c r="A74" s="95" t="s">
        <v>7</v>
      </c>
      <c r="B74" s="4" t="s">
        <v>3</v>
      </c>
      <c r="C74" s="16">
        <v>145673</v>
      </c>
      <c r="D74" s="16">
        <v>144833.25</v>
      </c>
      <c r="E74" s="16">
        <v>141396.72</v>
      </c>
      <c r="F74" s="16">
        <v>145768.45000000001</v>
      </c>
      <c r="G74" s="16">
        <v>182011.45499999999</v>
      </c>
      <c r="H74" s="16">
        <v>139848.5</v>
      </c>
      <c r="I74" s="16">
        <v>143796.035</v>
      </c>
      <c r="J74" s="16">
        <v>152525.14000000001</v>
      </c>
      <c r="K74" s="16">
        <v>147403.56</v>
      </c>
      <c r="L74" s="16">
        <v>146964.10999999999</v>
      </c>
      <c r="M74" s="16">
        <v>163763.59</v>
      </c>
      <c r="N74" s="16">
        <v>158251</v>
      </c>
    </row>
    <row r="75" spans="1:14" x14ac:dyDescent="0.25">
      <c r="A75" s="95"/>
      <c r="B75" s="4" t="s">
        <v>4</v>
      </c>
      <c r="C75" s="16">
        <v>148394.88571428569</v>
      </c>
      <c r="D75" s="16">
        <v>145432.52222222221</v>
      </c>
      <c r="E75" s="16">
        <v>141989.46142857141</v>
      </c>
      <c r="F75" s="16">
        <v>145593.74972222219</v>
      </c>
      <c r="G75" s="16">
        <v>180314.3016666667</v>
      </c>
      <c r="H75" s="16">
        <v>139835.41343750001</v>
      </c>
      <c r="I75" s="16">
        <v>142117.52937500001</v>
      </c>
      <c r="J75" s="16">
        <v>150907.544375</v>
      </c>
      <c r="K75" s="16">
        <v>147534.57969696971</v>
      </c>
      <c r="L75" s="16">
        <v>150687.82466666659</v>
      </c>
      <c r="M75" s="16">
        <v>162394.24793103439</v>
      </c>
      <c r="N75" s="16">
        <v>162054.08148148149</v>
      </c>
    </row>
    <row r="76" spans="1:14" x14ac:dyDescent="0.25">
      <c r="A76" s="95"/>
      <c r="B76" s="4" t="s">
        <v>5</v>
      </c>
      <c r="C76" s="16">
        <v>9587.5428885867168</v>
      </c>
      <c r="D76" s="16">
        <v>10207.49808666862</v>
      </c>
      <c r="E76" s="16">
        <v>5816.1229655178722</v>
      </c>
      <c r="F76" s="16">
        <v>6894.8077531982544</v>
      </c>
      <c r="G76" s="16">
        <v>13349.264535529721</v>
      </c>
      <c r="H76" s="16">
        <v>10078.923852646631</v>
      </c>
      <c r="I76" s="16">
        <v>8524.1842597623508</v>
      </c>
      <c r="J76" s="16">
        <v>11274.08759622071</v>
      </c>
      <c r="K76" s="16">
        <v>12343.261682758461</v>
      </c>
      <c r="L76" s="16">
        <v>14141.523005651739</v>
      </c>
      <c r="M76" s="16">
        <v>18492.424401551449</v>
      </c>
      <c r="N76" s="16">
        <v>13751.71368944297</v>
      </c>
    </row>
    <row r="77" spans="1:14" ht="15" customHeight="1" x14ac:dyDescent="0.25">
      <c r="A77" s="95"/>
      <c r="B77" s="4" t="s">
        <v>9</v>
      </c>
      <c r="C77" s="16">
        <v>133600</v>
      </c>
      <c r="D77" s="16">
        <v>125420.05</v>
      </c>
      <c r="E77" s="16">
        <v>130828</v>
      </c>
      <c r="F77" s="16">
        <v>128015.37</v>
      </c>
      <c r="G77" s="16">
        <v>134138</v>
      </c>
      <c r="H77" s="16">
        <v>111150</v>
      </c>
      <c r="I77" s="16">
        <v>111150</v>
      </c>
      <c r="J77" s="16">
        <v>111150</v>
      </c>
      <c r="K77" s="16">
        <v>111150</v>
      </c>
      <c r="L77" s="16">
        <v>111150</v>
      </c>
      <c r="M77" s="16">
        <v>111150</v>
      </c>
      <c r="N77" s="16">
        <v>133581</v>
      </c>
    </row>
    <row r="78" spans="1:14" x14ac:dyDescent="0.25">
      <c r="A78" s="95"/>
      <c r="B78" s="4" t="s">
        <v>10</v>
      </c>
      <c r="C78" s="16">
        <v>170941</v>
      </c>
      <c r="D78" s="16">
        <v>179158.87</v>
      </c>
      <c r="E78" s="16">
        <v>155615.96</v>
      </c>
      <c r="F78" s="16">
        <v>157574.64000000001</v>
      </c>
      <c r="G78" s="16">
        <v>214919.89</v>
      </c>
      <c r="H78" s="16">
        <v>165412.44</v>
      </c>
      <c r="I78" s="16">
        <v>151864.49</v>
      </c>
      <c r="J78" s="16">
        <v>164332.44</v>
      </c>
      <c r="K78" s="16">
        <v>164869.1</v>
      </c>
      <c r="L78" s="16">
        <v>174918</v>
      </c>
      <c r="M78" s="16">
        <v>193400</v>
      </c>
      <c r="N78" s="16">
        <v>198736</v>
      </c>
    </row>
    <row r="79" spans="1:14" x14ac:dyDescent="0.25">
      <c r="A79" s="86" t="s">
        <v>8</v>
      </c>
      <c r="B79" s="5" t="s">
        <v>3</v>
      </c>
      <c r="C79" s="17">
        <v>-14570.5</v>
      </c>
      <c r="D79" s="17">
        <v>-4964.6000000000004</v>
      </c>
      <c r="E79" s="17">
        <v>16424.95</v>
      </c>
      <c r="F79" s="17">
        <v>-9740</v>
      </c>
      <c r="G79" s="17">
        <v>-9221.69</v>
      </c>
      <c r="H79" s="17">
        <v>66797.88</v>
      </c>
      <c r="I79" s="17">
        <v>-25965.974999999999</v>
      </c>
      <c r="J79" s="17">
        <v>-8138</v>
      </c>
      <c r="K79" s="17">
        <v>19812.5</v>
      </c>
      <c r="L79" s="17">
        <v>-15000</v>
      </c>
      <c r="M79" s="17">
        <v>-17104.055</v>
      </c>
      <c r="N79" s="17">
        <v>-1500</v>
      </c>
    </row>
    <row r="80" spans="1:14" x14ac:dyDescent="0.25">
      <c r="A80" s="86"/>
      <c r="B80" s="5" t="s">
        <v>4</v>
      </c>
      <c r="C80" s="17">
        <v>-12849.603055555561</v>
      </c>
      <c r="D80" s="17">
        <v>-5868.76111111111</v>
      </c>
      <c r="E80" s="17">
        <v>15181.93694444444</v>
      </c>
      <c r="F80" s="17">
        <v>-11840.498333333329</v>
      </c>
      <c r="G80" s="17">
        <v>-6769.6424324324344</v>
      </c>
      <c r="H80" s="17">
        <v>54527.191212121194</v>
      </c>
      <c r="I80" s="17">
        <v>-25702.921249999999</v>
      </c>
      <c r="J80" s="17">
        <v>-9463.4061290322588</v>
      </c>
      <c r="K80" s="17">
        <v>17044.504375</v>
      </c>
      <c r="L80" s="17">
        <v>-17632.758064516129</v>
      </c>
      <c r="M80" s="17">
        <v>-17962.803</v>
      </c>
      <c r="N80" s="17">
        <v>-6621.1977777777784</v>
      </c>
    </row>
    <row r="81" spans="1:14" x14ac:dyDescent="0.25">
      <c r="A81" s="86"/>
      <c r="B81" s="5" t="s">
        <v>5</v>
      </c>
      <c r="C81" s="17">
        <v>11069.856293617961</v>
      </c>
      <c r="D81" s="17">
        <v>9049.0395559111403</v>
      </c>
      <c r="E81" s="17">
        <v>12272.231491949809</v>
      </c>
      <c r="F81" s="17">
        <v>10821.33367800648</v>
      </c>
      <c r="G81" s="17">
        <v>16002.38152563834</v>
      </c>
      <c r="H81" s="17">
        <v>27745.45963290647</v>
      </c>
      <c r="I81" s="17">
        <v>15450.440073036811</v>
      </c>
      <c r="J81" s="17">
        <v>10506.795848343319</v>
      </c>
      <c r="K81" s="17">
        <v>20126.441992452321</v>
      </c>
      <c r="L81" s="17">
        <v>21759.218056418671</v>
      </c>
      <c r="M81" s="17">
        <v>20429.666699910249</v>
      </c>
      <c r="N81" s="17">
        <v>17249.645246302302</v>
      </c>
    </row>
    <row r="82" spans="1:14" x14ac:dyDescent="0.25">
      <c r="A82" s="86"/>
      <c r="B82" s="5" t="s">
        <v>9</v>
      </c>
      <c r="C82" s="17">
        <v>-33954.910000000003</v>
      </c>
      <c r="D82" s="17">
        <v>-26775.78</v>
      </c>
      <c r="E82" s="17">
        <v>-20848</v>
      </c>
      <c r="F82" s="17">
        <v>-33461.120000000003</v>
      </c>
      <c r="G82" s="17">
        <v>-34137.769999999997</v>
      </c>
      <c r="H82" s="17">
        <v>-8138</v>
      </c>
      <c r="I82" s="17">
        <v>-63181.1</v>
      </c>
      <c r="J82" s="17">
        <v>-42177</v>
      </c>
      <c r="K82" s="17">
        <v>-50361.599999999999</v>
      </c>
      <c r="L82" s="17">
        <v>-80017.7</v>
      </c>
      <c r="M82" s="17">
        <v>-65743.3</v>
      </c>
      <c r="N82" s="17">
        <v>-48075</v>
      </c>
    </row>
    <row r="83" spans="1:14" x14ac:dyDescent="0.25">
      <c r="A83" s="86"/>
      <c r="B83" s="33" t="s">
        <v>10</v>
      </c>
      <c r="C83" s="14">
        <v>13332</v>
      </c>
      <c r="D83" s="14">
        <v>9324.5</v>
      </c>
      <c r="E83" s="14">
        <v>35642</v>
      </c>
      <c r="F83" s="14">
        <v>16809.009999999998</v>
      </c>
      <c r="G83" s="14">
        <v>32825</v>
      </c>
      <c r="H83" s="14">
        <v>97746.89</v>
      </c>
      <c r="I83" s="14">
        <v>3792.71</v>
      </c>
      <c r="J83" s="14">
        <v>7671</v>
      </c>
      <c r="K83" s="14">
        <v>56300</v>
      </c>
      <c r="L83" s="14">
        <v>17515</v>
      </c>
      <c r="M83" s="14">
        <v>22364.18</v>
      </c>
      <c r="N83" s="17">
        <v>13782</v>
      </c>
    </row>
    <row r="84" spans="1:14" ht="15" customHeight="1" x14ac:dyDescent="0.25">
      <c r="A84" s="95" t="s">
        <v>32</v>
      </c>
      <c r="B84" s="4" t="s">
        <v>3</v>
      </c>
      <c r="C84" s="16">
        <v>-54427.1</v>
      </c>
      <c r="D84" s="16">
        <v>-51035.100000000013</v>
      </c>
      <c r="E84" s="16">
        <v>-23651.7</v>
      </c>
      <c r="F84" s="16">
        <v>-46727</v>
      </c>
      <c r="G84" s="16">
        <v>-45323.62</v>
      </c>
      <c r="H84" s="16">
        <v>10013.5</v>
      </c>
      <c r="I84" s="16">
        <v>-60976</v>
      </c>
      <c r="J84" s="16">
        <v>-50000</v>
      </c>
      <c r="K84" s="16">
        <v>-22521.43</v>
      </c>
      <c r="L84" s="16">
        <v>-42156.67</v>
      </c>
      <c r="M84" s="16">
        <v>-56926</v>
      </c>
      <c r="N84" s="16">
        <v>-41769.96</v>
      </c>
    </row>
    <row r="85" spans="1:14" x14ac:dyDescent="0.25">
      <c r="A85" s="95"/>
      <c r="B85" s="4" t="s">
        <v>4</v>
      </c>
      <c r="C85" s="16">
        <v>-51919.073333333326</v>
      </c>
      <c r="D85" s="16">
        <v>-44880.19933333333</v>
      </c>
      <c r="E85" s="16">
        <v>-17822.08935483871</v>
      </c>
      <c r="F85" s="16">
        <v>-34798.97935483871</v>
      </c>
      <c r="G85" s="16">
        <v>-31643.918709677419</v>
      </c>
      <c r="H85" s="16">
        <v>13971.728999999999</v>
      </c>
      <c r="I85" s="16">
        <v>-51135.714482758631</v>
      </c>
      <c r="J85" s="16">
        <v>-48160.948620689662</v>
      </c>
      <c r="K85" s="16">
        <v>-18005.34827586207</v>
      </c>
      <c r="L85" s="16">
        <v>-41191.137777777767</v>
      </c>
      <c r="M85" s="16">
        <v>-53230.891199999998</v>
      </c>
      <c r="N85" s="16">
        <v>-43961.189565217399</v>
      </c>
    </row>
    <row r="86" spans="1:14" x14ac:dyDescent="0.25">
      <c r="A86" s="95"/>
      <c r="B86" s="4" t="s">
        <v>5</v>
      </c>
      <c r="C86" s="16">
        <v>32796.077852750503</v>
      </c>
      <c r="D86" s="16">
        <v>31744.465018399551</v>
      </c>
      <c r="E86" s="16">
        <v>31233.732474799632</v>
      </c>
      <c r="F86" s="16">
        <v>44671.934782070421</v>
      </c>
      <c r="G86" s="16">
        <v>43769.793070837397</v>
      </c>
      <c r="H86" s="16">
        <v>24796.30489758787</v>
      </c>
      <c r="I86" s="16">
        <v>44413.716166531958</v>
      </c>
      <c r="J86" s="16">
        <v>37820.656549086263</v>
      </c>
      <c r="K86" s="16">
        <v>29937.59234689677</v>
      </c>
      <c r="L86" s="16">
        <v>46651.03561310035</v>
      </c>
      <c r="M86" s="16">
        <v>32649.641009963561</v>
      </c>
      <c r="N86" s="16">
        <v>27322.65125843032</v>
      </c>
    </row>
    <row r="87" spans="1:14" x14ac:dyDescent="0.25">
      <c r="A87" s="95"/>
      <c r="B87" s="4" t="s">
        <v>9</v>
      </c>
      <c r="C87" s="16">
        <v>-128329.64</v>
      </c>
      <c r="D87" s="16">
        <v>-90973</v>
      </c>
      <c r="E87" s="16">
        <v>-63729</v>
      </c>
      <c r="F87" s="16">
        <v>-92669.209999999992</v>
      </c>
      <c r="G87" s="16">
        <v>-85447</v>
      </c>
      <c r="H87" s="16">
        <v>-36377.760000000002</v>
      </c>
      <c r="I87" s="16">
        <v>-99360.11</v>
      </c>
      <c r="J87" s="16">
        <v>-102500</v>
      </c>
      <c r="K87" s="16">
        <v>-76585</v>
      </c>
      <c r="L87" s="16">
        <v>-123987.51</v>
      </c>
      <c r="M87" s="16">
        <v>-99900</v>
      </c>
      <c r="N87" s="16">
        <v>-105772</v>
      </c>
    </row>
    <row r="88" spans="1:14" ht="15.75" thickBot="1" x14ac:dyDescent="0.3">
      <c r="A88" s="99"/>
      <c r="B88" s="7" t="s">
        <v>10</v>
      </c>
      <c r="C88" s="32">
        <v>61299</v>
      </c>
      <c r="D88" s="32">
        <v>56526</v>
      </c>
      <c r="E88" s="32">
        <v>61536</v>
      </c>
      <c r="F88" s="32">
        <v>87396</v>
      </c>
      <c r="G88" s="32">
        <v>96579</v>
      </c>
      <c r="H88" s="32">
        <v>69720.2</v>
      </c>
      <c r="I88" s="32">
        <v>87742</v>
      </c>
      <c r="J88" s="32">
        <v>82642</v>
      </c>
      <c r="K88" s="32">
        <v>50000</v>
      </c>
      <c r="L88" s="32">
        <v>95743</v>
      </c>
      <c r="M88" s="32">
        <v>30000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-0.1</v>
      </c>
      <c r="D89" s="16">
        <v>0.48</v>
      </c>
      <c r="E89" s="16">
        <v>0.53</v>
      </c>
      <c r="F89" s="16">
        <v>0.5</v>
      </c>
      <c r="G89" s="16">
        <v>0.74</v>
      </c>
      <c r="H89" s="16">
        <v>0.77500000000000002</v>
      </c>
      <c r="I89" s="16">
        <v>0.64500000000000002</v>
      </c>
      <c r="J89" s="16">
        <v>0.45</v>
      </c>
      <c r="K89" s="16">
        <v>0.4</v>
      </c>
      <c r="L89" s="16">
        <v>0.34</v>
      </c>
      <c r="M89" s="16">
        <v>0.35</v>
      </c>
      <c r="N89" s="16">
        <v>0.3</v>
      </c>
    </row>
    <row r="90" spans="1:14" x14ac:dyDescent="0.25">
      <c r="A90" s="95"/>
      <c r="B90" s="4" t="s">
        <v>4</v>
      </c>
      <c r="C90" s="16">
        <v>-7.2000000000000024E-3</v>
      </c>
      <c r="D90" s="16">
        <v>0.41680000000000011</v>
      </c>
      <c r="E90" s="16">
        <v>0.54583333333333339</v>
      </c>
      <c r="F90" s="16">
        <v>0.50559999999999994</v>
      </c>
      <c r="G90" s="16">
        <v>0.71</v>
      </c>
      <c r="H90" s="16">
        <v>0.8075</v>
      </c>
      <c r="I90" s="16">
        <v>0.61958333333333337</v>
      </c>
      <c r="J90" s="16">
        <v>0.45565217391304352</v>
      </c>
      <c r="K90" s="16">
        <v>0.44375000000000009</v>
      </c>
      <c r="L90" s="16">
        <v>0.34454545454545449</v>
      </c>
      <c r="M90" s="16">
        <v>0.35434782608695647</v>
      </c>
      <c r="N90" s="16">
        <v>0.30842105263157898</v>
      </c>
    </row>
    <row r="91" spans="1:14" x14ac:dyDescent="0.25">
      <c r="A91" s="95"/>
      <c r="B91" s="4" t="s">
        <v>5</v>
      </c>
      <c r="C91" s="16">
        <v>0.29673950416709488</v>
      </c>
      <c r="D91" s="16">
        <v>0.1755638535310349</v>
      </c>
      <c r="E91" s="16">
        <v>0.12607508689757821</v>
      </c>
      <c r="F91" s="16">
        <v>0.13826544518907591</v>
      </c>
      <c r="G91" s="16">
        <v>0.23644943081625999</v>
      </c>
      <c r="H91" s="16">
        <v>0.32995717772225341</v>
      </c>
      <c r="I91" s="16">
        <v>0.1547081169469636</v>
      </c>
      <c r="J91" s="16">
        <v>0.13647597480730719</v>
      </c>
      <c r="K91" s="16">
        <v>0.15044318586733349</v>
      </c>
      <c r="L91" s="16">
        <v>0.1089660179762162</v>
      </c>
      <c r="M91" s="16">
        <v>0.1124853965049573</v>
      </c>
      <c r="N91" s="16">
        <v>0.1335108467459869</v>
      </c>
    </row>
    <row r="92" spans="1:14" ht="15" customHeight="1" x14ac:dyDescent="0.25">
      <c r="A92" s="95"/>
      <c r="B92" s="4" t="s">
        <v>9</v>
      </c>
      <c r="C92" s="16">
        <v>-0.45</v>
      </c>
      <c r="D92" s="16">
        <v>0</v>
      </c>
      <c r="E92" s="16">
        <v>0.25</v>
      </c>
      <c r="F92" s="16">
        <v>0.2</v>
      </c>
      <c r="G92" s="16">
        <v>0.15</v>
      </c>
      <c r="H92" s="16">
        <v>0.25</v>
      </c>
      <c r="I92" s="16">
        <v>0.37</v>
      </c>
      <c r="J92" s="16">
        <v>0.2</v>
      </c>
      <c r="K92" s="16">
        <v>0.2</v>
      </c>
      <c r="L92" s="16">
        <v>0.1</v>
      </c>
      <c r="M92" s="16">
        <v>0.06</v>
      </c>
      <c r="N92" s="16">
        <v>0.08</v>
      </c>
    </row>
    <row r="93" spans="1:14" x14ac:dyDescent="0.25">
      <c r="A93" s="95"/>
      <c r="B93" s="4" t="s">
        <v>10</v>
      </c>
      <c r="C93" s="16">
        <v>0.6</v>
      </c>
      <c r="D93" s="16">
        <v>0.65</v>
      </c>
      <c r="E93" s="16">
        <v>0.8</v>
      </c>
      <c r="F93" s="16">
        <v>0.78</v>
      </c>
      <c r="G93" s="16">
        <v>1.2</v>
      </c>
      <c r="H93" s="16">
        <v>1.4</v>
      </c>
      <c r="I93" s="16">
        <v>0.9</v>
      </c>
      <c r="J93" s="16">
        <v>0.73</v>
      </c>
      <c r="K93" s="16">
        <v>0.78</v>
      </c>
      <c r="L93" s="16">
        <v>0.68</v>
      </c>
      <c r="M93" s="16">
        <v>0.59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9.1</v>
      </c>
      <c r="D94" s="17">
        <v>9.1</v>
      </c>
      <c r="E94" s="17">
        <v>9.0399999999999991</v>
      </c>
      <c r="F94" s="17">
        <v>9</v>
      </c>
      <c r="G94" s="17">
        <v>9.0500000000000007</v>
      </c>
      <c r="H94" s="17">
        <v>9.3000000000000007</v>
      </c>
      <c r="I94" s="17">
        <v>9.41</v>
      </c>
      <c r="J94" s="17">
        <v>9.5</v>
      </c>
      <c r="K94" s="17">
        <v>9.7249999999999996</v>
      </c>
      <c r="L94" s="17">
        <v>9.620000000000001</v>
      </c>
      <c r="M94" s="17">
        <v>9.5399999999999991</v>
      </c>
      <c r="N94" s="17">
        <v>9.7399999999999984</v>
      </c>
    </row>
    <row r="95" spans="1:14" x14ac:dyDescent="0.25">
      <c r="A95" s="86"/>
      <c r="B95" s="5" t="s">
        <v>4</v>
      </c>
      <c r="C95" s="17">
        <v>9.0451851851851846</v>
      </c>
      <c r="D95" s="17">
        <v>8.9962962962962951</v>
      </c>
      <c r="E95" s="17">
        <v>8.9830769230769238</v>
      </c>
      <c r="F95" s="17">
        <v>8.9407692307692308</v>
      </c>
      <c r="G95" s="17">
        <v>8.9603846153846138</v>
      </c>
      <c r="H95" s="17">
        <v>9.1450000000000014</v>
      </c>
      <c r="I95" s="17">
        <v>9.411249999999999</v>
      </c>
      <c r="J95" s="17">
        <v>9.5875000000000004</v>
      </c>
      <c r="K95" s="17">
        <v>9.6083333333333325</v>
      </c>
      <c r="L95" s="17">
        <v>9.536249999999999</v>
      </c>
      <c r="M95" s="17">
        <v>9.4854166666666675</v>
      </c>
      <c r="N95" s="17">
        <v>9.530909090909093</v>
      </c>
    </row>
    <row r="96" spans="1:14" x14ac:dyDescent="0.25">
      <c r="A96" s="86"/>
      <c r="B96" s="5" t="s">
        <v>5</v>
      </c>
      <c r="C96" s="17">
        <v>0.40184545795588122</v>
      </c>
      <c r="D96" s="17">
        <v>0.46408013356571343</v>
      </c>
      <c r="E96" s="17">
        <v>0.44158595295384312</v>
      </c>
      <c r="F96" s="17">
        <v>0.53432516749202885</v>
      </c>
      <c r="G96" s="17">
        <v>0.6294980906673554</v>
      </c>
      <c r="H96" s="17">
        <v>0.7007945800862484</v>
      </c>
      <c r="I96" s="17">
        <v>0.92760707808012566</v>
      </c>
      <c r="J96" s="17">
        <v>1.0461284732807421</v>
      </c>
      <c r="K96" s="17">
        <v>1.0757754196965039</v>
      </c>
      <c r="L96" s="17">
        <v>1.0955316854902211</v>
      </c>
      <c r="M96" s="17">
        <v>1.109300520565792</v>
      </c>
      <c r="N96" s="17">
        <v>1.160311571830146</v>
      </c>
    </row>
    <row r="97" spans="1:14" x14ac:dyDescent="0.25">
      <c r="A97" s="86"/>
      <c r="B97" s="5" t="s">
        <v>9</v>
      </c>
      <c r="C97" s="17">
        <v>8.1999999999999993</v>
      </c>
      <c r="D97" s="17">
        <v>7.7</v>
      </c>
      <c r="E97" s="17">
        <v>8.1</v>
      </c>
      <c r="F97" s="17">
        <v>7.87</v>
      </c>
      <c r="G97" s="17">
        <v>7.53</v>
      </c>
      <c r="H97" s="17">
        <v>7.7</v>
      </c>
      <c r="I97" s="17">
        <v>7.5</v>
      </c>
      <c r="J97" s="17">
        <v>7.4</v>
      </c>
      <c r="K97" s="17">
        <v>7.7</v>
      </c>
      <c r="L97" s="17">
        <v>7.7</v>
      </c>
      <c r="M97" s="17">
        <v>7.3</v>
      </c>
      <c r="N97" s="17">
        <v>6.8</v>
      </c>
    </row>
    <row r="98" spans="1:14" x14ac:dyDescent="0.25">
      <c r="A98" s="86"/>
      <c r="B98" s="33" t="s">
        <v>10</v>
      </c>
      <c r="C98" s="14">
        <v>9.6999999999999993</v>
      </c>
      <c r="D98" s="14">
        <v>9.8000000000000007</v>
      </c>
      <c r="E98" s="14">
        <v>9.8000000000000007</v>
      </c>
      <c r="F98" s="14">
        <v>9.9</v>
      </c>
      <c r="G98" s="14">
        <v>10</v>
      </c>
      <c r="H98" s="14">
        <v>10.4</v>
      </c>
      <c r="I98" s="14">
        <v>10.9</v>
      </c>
      <c r="J98" s="14">
        <v>11.4</v>
      </c>
      <c r="K98" s="14">
        <v>11.3</v>
      </c>
      <c r="L98" s="14">
        <v>11.1</v>
      </c>
      <c r="M98" s="14">
        <v>10.9</v>
      </c>
      <c r="N98" s="17">
        <v>11</v>
      </c>
    </row>
    <row r="99" spans="1:14" ht="15" customHeight="1" x14ac:dyDescent="0.25">
      <c r="A99" s="95" t="s">
        <v>40</v>
      </c>
      <c r="B99" s="4" t="s">
        <v>3</v>
      </c>
      <c r="C99" s="16">
        <v>99135.264999999999</v>
      </c>
      <c r="D99" s="16">
        <v>99306.764999999999</v>
      </c>
      <c r="E99" s="16">
        <v>99369.01999999999</v>
      </c>
      <c r="F99" s="16">
        <v>99580</v>
      </c>
      <c r="G99" s="16">
        <v>99644</v>
      </c>
      <c r="H99" s="16">
        <v>99164.345000000001</v>
      </c>
      <c r="I99" s="16">
        <v>98907.5</v>
      </c>
      <c r="J99" s="16">
        <v>98702.5</v>
      </c>
      <c r="K99" s="16">
        <v>98747</v>
      </c>
      <c r="L99" s="16">
        <v>98838</v>
      </c>
      <c r="M99" s="16">
        <v>99008.5</v>
      </c>
      <c r="N99" s="16">
        <v>99059</v>
      </c>
    </row>
    <row r="100" spans="1:14" x14ac:dyDescent="0.25">
      <c r="A100" s="95"/>
      <c r="B100" s="4" t="s">
        <v>4</v>
      </c>
      <c r="C100" s="16">
        <v>98962.236250000002</v>
      </c>
      <c r="D100" s="16">
        <v>99229.583749999991</v>
      </c>
      <c r="E100" s="16">
        <v>99497.744583333333</v>
      </c>
      <c r="F100" s="16">
        <v>99701.333749999991</v>
      </c>
      <c r="G100" s="16">
        <v>99884.889583333337</v>
      </c>
      <c r="H100" s="16">
        <v>99557.022727272721</v>
      </c>
      <c r="I100" s="16">
        <v>99229.602727272722</v>
      </c>
      <c r="J100" s="16">
        <v>98935.779545454541</v>
      </c>
      <c r="K100" s="16">
        <v>98969.574545454554</v>
      </c>
      <c r="L100" s="16">
        <v>99064.033181818188</v>
      </c>
      <c r="M100" s="16">
        <v>99277.833636363634</v>
      </c>
      <c r="N100" s="16">
        <v>99177.920499999993</v>
      </c>
    </row>
    <row r="101" spans="1:14" x14ac:dyDescent="0.25">
      <c r="A101" s="95"/>
      <c r="B101" s="4" t="s">
        <v>5</v>
      </c>
      <c r="C101" s="16">
        <v>1092.945469982327</v>
      </c>
      <c r="D101" s="16">
        <v>1293.180613599535</v>
      </c>
      <c r="E101" s="16">
        <v>1543.8071886481071</v>
      </c>
      <c r="F101" s="16">
        <v>1730.2444677881281</v>
      </c>
      <c r="G101" s="16">
        <v>1774.313835421849</v>
      </c>
      <c r="H101" s="16">
        <v>2038.0099770169879</v>
      </c>
      <c r="I101" s="16">
        <v>1998.812576082732</v>
      </c>
      <c r="J101" s="16">
        <v>2156.1273121865788</v>
      </c>
      <c r="K101" s="16">
        <v>2082.3050971659059</v>
      </c>
      <c r="L101" s="16">
        <v>1901.930937686089</v>
      </c>
      <c r="M101" s="16">
        <v>1636.952890803507</v>
      </c>
      <c r="N101" s="16">
        <v>1299.923524513634</v>
      </c>
    </row>
    <row r="102" spans="1:14" x14ac:dyDescent="0.25">
      <c r="A102" s="95"/>
      <c r="B102" s="4" t="s">
        <v>9</v>
      </c>
      <c r="C102" s="16">
        <v>95600</v>
      </c>
      <c r="D102" s="16">
        <v>95400</v>
      </c>
      <c r="E102" s="16">
        <v>95600</v>
      </c>
      <c r="F102" s="16">
        <v>95800</v>
      </c>
      <c r="G102" s="16">
        <v>96000</v>
      </c>
      <c r="H102" s="16">
        <v>94803.76</v>
      </c>
      <c r="I102" s="16">
        <v>94959.99</v>
      </c>
      <c r="J102" s="16">
        <v>93445.55</v>
      </c>
      <c r="K102" s="16">
        <v>93855.4</v>
      </c>
      <c r="L102" s="16">
        <v>94908.77</v>
      </c>
      <c r="M102" s="16">
        <v>96992.87</v>
      </c>
      <c r="N102" s="16">
        <v>97000</v>
      </c>
    </row>
    <row r="103" spans="1:14" ht="15.75" thickBot="1" x14ac:dyDescent="0.3">
      <c r="A103" s="99"/>
      <c r="B103" s="7" t="s">
        <v>10</v>
      </c>
      <c r="C103" s="32">
        <v>101192</v>
      </c>
      <c r="D103" s="32">
        <v>101606.5</v>
      </c>
      <c r="E103" s="32">
        <v>102565.1</v>
      </c>
      <c r="F103" s="32">
        <v>103442.1</v>
      </c>
      <c r="G103" s="32">
        <v>103826.3</v>
      </c>
      <c r="H103" s="32">
        <v>103500</v>
      </c>
      <c r="I103" s="32">
        <v>103500</v>
      </c>
      <c r="J103" s="32">
        <v>103500</v>
      </c>
      <c r="K103" s="32">
        <v>103500</v>
      </c>
      <c r="L103" s="32">
        <v>103500</v>
      </c>
      <c r="M103" s="32">
        <v>103500</v>
      </c>
      <c r="N103" s="32">
        <v>102863</v>
      </c>
    </row>
  </sheetData>
  <mergeCells count="21">
    <mergeCell ref="A64:A68"/>
    <mergeCell ref="A69:A73"/>
    <mergeCell ref="A45:A49"/>
    <mergeCell ref="A50:A54"/>
    <mergeCell ref="A55:A59"/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A490-FBCD-4FE2-9F77-871D080D9343}">
  <dimension ref="A10:N103"/>
  <sheetViews>
    <sheetView topLeftCell="A70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44805</v>
      </c>
      <c r="C10" s="3"/>
    </row>
    <row r="11" spans="1:6" ht="15.75" x14ac:dyDescent="0.25">
      <c r="A11" s="1" t="s">
        <v>0</v>
      </c>
      <c r="B11" s="2">
        <v>44805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2220080.2850000001</v>
      </c>
      <c r="D15" s="11">
        <v>2297884.4849999999</v>
      </c>
      <c r="E15" s="11">
        <v>2444140</v>
      </c>
      <c r="F15" s="11">
        <v>2584035.0350000001</v>
      </c>
    </row>
    <row r="16" spans="1:6" x14ac:dyDescent="0.25">
      <c r="A16" s="95"/>
      <c r="B16" s="12" t="s">
        <v>4</v>
      </c>
      <c r="C16" s="13">
        <v>2217966.438333333</v>
      </c>
      <c r="D16" s="13">
        <v>2298441.451388889</v>
      </c>
      <c r="E16" s="13">
        <v>2435198.0543749998</v>
      </c>
      <c r="F16" s="13">
        <v>2583863.0568749998</v>
      </c>
    </row>
    <row r="17" spans="1:6" x14ac:dyDescent="0.25">
      <c r="A17" s="95"/>
      <c r="B17" s="12" t="s">
        <v>5</v>
      </c>
      <c r="C17" s="13">
        <v>58683.519342345273</v>
      </c>
      <c r="D17" s="13">
        <v>115746.85478134541</v>
      </c>
      <c r="E17" s="13">
        <v>148174.11069615241</v>
      </c>
      <c r="F17" s="13">
        <v>162394.15561943449</v>
      </c>
    </row>
    <row r="18" spans="1:6" x14ac:dyDescent="0.25">
      <c r="A18" s="95"/>
      <c r="B18" s="12" t="s">
        <v>9</v>
      </c>
      <c r="C18" s="13">
        <v>2072088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2322090.44</v>
      </c>
      <c r="D19" s="13">
        <v>2552547</v>
      </c>
      <c r="E19" s="13">
        <v>2721141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1851118</v>
      </c>
      <c r="D20" s="14">
        <v>1880713</v>
      </c>
      <c r="E20" s="14">
        <v>2000881.42</v>
      </c>
      <c r="F20" s="14">
        <v>2115908</v>
      </c>
    </row>
    <row r="21" spans="1:6" x14ac:dyDescent="0.25">
      <c r="A21" s="86"/>
      <c r="B21" s="5" t="s">
        <v>4</v>
      </c>
      <c r="C21" s="14">
        <v>1840643.9802857139</v>
      </c>
      <c r="D21" s="14">
        <v>1867959.9161111109</v>
      </c>
      <c r="E21" s="14">
        <v>1982382.8587499999</v>
      </c>
      <c r="F21" s="14">
        <v>2100935.0603125002</v>
      </c>
    </row>
    <row r="22" spans="1:6" x14ac:dyDescent="0.25">
      <c r="A22" s="86"/>
      <c r="B22" s="5" t="s">
        <v>5</v>
      </c>
      <c r="C22" s="14">
        <v>48577.060962699521</v>
      </c>
      <c r="D22" s="14">
        <v>107612.8137073418</v>
      </c>
      <c r="E22" s="14">
        <v>128831.52711565371</v>
      </c>
      <c r="F22" s="14">
        <v>140634.2663100505</v>
      </c>
    </row>
    <row r="23" spans="1:6" x14ac:dyDescent="0.25">
      <c r="A23" s="86"/>
      <c r="B23" s="5" t="s">
        <v>9</v>
      </c>
      <c r="C23" s="14">
        <v>1714618</v>
      </c>
      <c r="D23" s="14">
        <v>1565381.85</v>
      </c>
      <c r="E23" s="14">
        <v>1635824.03</v>
      </c>
      <c r="F23" s="14">
        <v>1709436.11</v>
      </c>
    </row>
    <row r="24" spans="1:6" x14ac:dyDescent="0.25">
      <c r="A24" s="86"/>
      <c r="B24" s="5" t="s">
        <v>10</v>
      </c>
      <c r="C24" s="14">
        <v>1941409</v>
      </c>
      <c r="D24" s="14">
        <v>2122993</v>
      </c>
      <c r="E24" s="14">
        <v>2270511</v>
      </c>
      <c r="F24" s="14">
        <v>2388577</v>
      </c>
    </row>
    <row r="25" spans="1:6" ht="15" customHeight="1" x14ac:dyDescent="0.25">
      <c r="A25" s="95" t="s">
        <v>7</v>
      </c>
      <c r="B25" s="4" t="s">
        <v>3</v>
      </c>
      <c r="C25" s="12">
        <v>1809928.5</v>
      </c>
      <c r="D25" s="12">
        <v>1910497.79</v>
      </c>
      <c r="E25" s="12">
        <v>2003527.83</v>
      </c>
      <c r="F25" s="12">
        <v>2079844.78</v>
      </c>
    </row>
    <row r="26" spans="1:6" x14ac:dyDescent="0.25">
      <c r="A26" s="95"/>
      <c r="B26" s="4" t="s">
        <v>4</v>
      </c>
      <c r="C26" s="12">
        <v>1801030.034444445</v>
      </c>
      <c r="D26" s="12">
        <v>1896993.8686111111</v>
      </c>
      <c r="E26" s="12">
        <v>2000465.99</v>
      </c>
      <c r="F26" s="12">
        <v>2088296.60375</v>
      </c>
    </row>
    <row r="27" spans="1:6" x14ac:dyDescent="0.25">
      <c r="A27" s="95"/>
      <c r="B27" s="4" t="s">
        <v>5</v>
      </c>
      <c r="C27" s="12">
        <v>38624.111799213053</v>
      </c>
      <c r="D27" s="12">
        <v>79683.130174951904</v>
      </c>
      <c r="E27" s="12">
        <v>88956.3564896998</v>
      </c>
      <c r="F27" s="12">
        <v>103261.4636101683</v>
      </c>
    </row>
    <row r="28" spans="1:6" x14ac:dyDescent="0.25">
      <c r="A28" s="95"/>
      <c r="B28" s="4" t="s">
        <v>9</v>
      </c>
      <c r="C28" s="12">
        <v>1685973.67</v>
      </c>
      <c r="D28" s="12">
        <v>1696960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1854005</v>
      </c>
      <c r="D29" s="12">
        <v>2058938</v>
      </c>
      <c r="E29" s="12">
        <v>2157369</v>
      </c>
      <c r="F29" s="12">
        <v>2257242.2999999998</v>
      </c>
    </row>
    <row r="30" spans="1:6" ht="15" customHeight="1" x14ac:dyDescent="0.25">
      <c r="A30" s="96" t="s">
        <v>8</v>
      </c>
      <c r="B30" s="5" t="s">
        <v>3</v>
      </c>
      <c r="C30" s="14">
        <v>30519.115000000002</v>
      </c>
      <c r="D30" s="14">
        <v>-43177.81</v>
      </c>
      <c r="E30" s="14">
        <v>-27383.26</v>
      </c>
      <c r="F30" s="14">
        <v>5863</v>
      </c>
    </row>
    <row r="31" spans="1:6" x14ac:dyDescent="0.25">
      <c r="A31" s="96"/>
      <c r="B31" s="5" t="s">
        <v>4</v>
      </c>
      <c r="C31" s="14">
        <v>32397.89657894737</v>
      </c>
      <c r="D31" s="14">
        <v>-32644.213611111099</v>
      </c>
      <c r="E31" s="14">
        <v>-28367.552903225798</v>
      </c>
      <c r="F31" s="14">
        <v>3695.51129032258</v>
      </c>
    </row>
    <row r="32" spans="1:6" x14ac:dyDescent="0.25">
      <c r="A32" s="96"/>
      <c r="B32" s="5" t="s">
        <v>5</v>
      </c>
      <c r="C32" s="14">
        <v>53061.315179120749</v>
      </c>
      <c r="D32" s="14">
        <v>80240.447649698821</v>
      </c>
      <c r="E32" s="14">
        <v>50458.759850710041</v>
      </c>
      <c r="F32" s="14">
        <v>51203.669855144093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-154298</v>
      </c>
      <c r="E33" s="14">
        <v>-134440</v>
      </c>
      <c r="F33" s="14">
        <v>-77009</v>
      </c>
    </row>
    <row r="34" spans="1:6" x14ac:dyDescent="0.25">
      <c r="A34" s="96"/>
      <c r="B34" s="5" t="s">
        <v>10</v>
      </c>
      <c r="C34" s="14">
        <v>143066.38</v>
      </c>
      <c r="D34" s="14">
        <v>250571.71</v>
      </c>
      <c r="E34" s="14">
        <v>113141</v>
      </c>
      <c r="F34" s="14">
        <v>134126</v>
      </c>
    </row>
    <row r="35" spans="1:6" x14ac:dyDescent="0.25">
      <c r="A35" s="95" t="s">
        <v>33</v>
      </c>
      <c r="B35" s="4" t="s">
        <v>3</v>
      </c>
      <c r="C35" s="12">
        <v>78.190000000000012</v>
      </c>
      <c r="D35" s="12">
        <v>81.7</v>
      </c>
      <c r="E35" s="12">
        <v>83.470000000000013</v>
      </c>
      <c r="F35" s="12">
        <v>84.100000000000009</v>
      </c>
    </row>
    <row r="36" spans="1:6" x14ac:dyDescent="0.25">
      <c r="A36" s="95"/>
      <c r="B36" s="4" t="s">
        <v>4</v>
      </c>
      <c r="C36" s="12">
        <v>78.314864864864873</v>
      </c>
      <c r="D36" s="12">
        <v>81.38000000000001</v>
      </c>
      <c r="E36" s="12">
        <v>83.257058823529448</v>
      </c>
      <c r="F36" s="12">
        <v>84.102121212121205</v>
      </c>
    </row>
    <row r="37" spans="1:6" x14ac:dyDescent="0.25">
      <c r="A37" s="95"/>
      <c r="B37" s="4" t="s">
        <v>5</v>
      </c>
      <c r="C37" s="12">
        <v>1.4814175299009711</v>
      </c>
      <c r="D37" s="12">
        <v>2.0792947522337148</v>
      </c>
      <c r="E37" s="12">
        <v>3.1028340216859678</v>
      </c>
      <c r="F37" s="12">
        <v>3.8447714151622212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85.7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-425901.86499999999</v>
      </c>
      <c r="D40" s="14">
        <v>-492556.5</v>
      </c>
      <c r="E40" s="14">
        <v>-450000</v>
      </c>
      <c r="F40" s="14">
        <v>-423150.77</v>
      </c>
    </row>
    <row r="41" spans="1:6" x14ac:dyDescent="0.25">
      <c r="A41" s="96"/>
      <c r="B41" s="5" t="s">
        <v>4</v>
      </c>
      <c r="C41" s="14">
        <v>-409043.58999999991</v>
      </c>
      <c r="D41" s="14">
        <v>-515751.33535714273</v>
      </c>
      <c r="E41" s="14">
        <v>-472818.78519999998</v>
      </c>
      <c r="F41" s="14">
        <v>-443437.82919999998</v>
      </c>
    </row>
    <row r="42" spans="1:6" x14ac:dyDescent="0.25">
      <c r="A42" s="96"/>
      <c r="B42" s="5" t="s">
        <v>5</v>
      </c>
      <c r="C42" s="14">
        <v>134150.719769302</v>
      </c>
      <c r="D42" s="14">
        <v>232335.94488355491</v>
      </c>
      <c r="E42" s="14">
        <v>191440.44601808261</v>
      </c>
      <c r="F42" s="14">
        <v>185752.47965754851</v>
      </c>
    </row>
    <row r="43" spans="1:6" x14ac:dyDescent="0.25">
      <c r="A43" s="96"/>
      <c r="B43" s="5" t="s">
        <v>9</v>
      </c>
      <c r="C43" s="14">
        <v>-653937.55000000005</v>
      </c>
      <c r="D43" s="14">
        <v>-967998</v>
      </c>
      <c r="E43" s="14">
        <v>-812486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-58545.67</v>
      </c>
      <c r="E44" s="30">
        <v>-57486.51</v>
      </c>
      <c r="F44" s="30">
        <v>-56080.02</v>
      </c>
    </row>
    <row r="45" spans="1:6" x14ac:dyDescent="0.25">
      <c r="A45" s="95" t="s">
        <v>36</v>
      </c>
      <c r="B45" s="4" t="s">
        <v>3</v>
      </c>
      <c r="C45" s="12">
        <v>8.8000000000000007</v>
      </c>
      <c r="D45" s="12">
        <v>6.0449999999999999</v>
      </c>
      <c r="E45" s="12">
        <v>4.5</v>
      </c>
      <c r="F45" s="12">
        <v>3.8499999999999992</v>
      </c>
    </row>
    <row r="46" spans="1:6" x14ac:dyDescent="0.25">
      <c r="A46" s="95"/>
      <c r="B46" s="4" t="s">
        <v>4</v>
      </c>
      <c r="C46" s="12">
        <v>8.8810344827586238</v>
      </c>
      <c r="D46" s="12">
        <v>6.0364285714285737</v>
      </c>
      <c r="E46" s="12">
        <v>4.5023076923076921</v>
      </c>
      <c r="F46" s="12">
        <v>3.9866666666666659</v>
      </c>
    </row>
    <row r="47" spans="1:6" x14ac:dyDescent="0.25">
      <c r="A47" s="95"/>
      <c r="B47" s="4" t="s">
        <v>5</v>
      </c>
      <c r="C47" s="12">
        <v>1.428969021026764</v>
      </c>
      <c r="D47" s="12">
        <v>0.99854788748356171</v>
      </c>
      <c r="E47" s="12">
        <v>1.0102526721263649</v>
      </c>
      <c r="F47" s="12">
        <v>0.68365810592510479</v>
      </c>
    </row>
    <row r="48" spans="1:6" x14ac:dyDescent="0.25">
      <c r="A48" s="95"/>
      <c r="B48" s="4" t="s">
        <v>9</v>
      </c>
      <c r="C48" s="12">
        <v>6.8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12</v>
      </c>
      <c r="D49" s="12">
        <v>8</v>
      </c>
      <c r="E49" s="12">
        <v>7.78</v>
      </c>
      <c r="F49" s="12">
        <v>5.39</v>
      </c>
    </row>
    <row r="50" spans="1:14" x14ac:dyDescent="0.25">
      <c r="A50" s="96" t="s">
        <v>37</v>
      </c>
      <c r="B50" s="5" t="s">
        <v>3</v>
      </c>
      <c r="C50" s="14">
        <v>6.4</v>
      </c>
      <c r="D50" s="14">
        <v>5.15</v>
      </c>
      <c r="E50" s="14">
        <v>3.4950000000000001</v>
      </c>
      <c r="F50" s="14">
        <v>3.1</v>
      </c>
    </row>
    <row r="51" spans="1:14" x14ac:dyDescent="0.25">
      <c r="A51" s="96"/>
      <c r="B51" s="5" t="s">
        <v>4</v>
      </c>
      <c r="C51" s="14">
        <v>6.3424000000000014</v>
      </c>
      <c r="D51" s="14">
        <v>5.0104000000000006</v>
      </c>
      <c r="E51" s="14">
        <v>3.4804166666666672</v>
      </c>
      <c r="F51" s="14">
        <v>3.3190909090909089</v>
      </c>
    </row>
    <row r="52" spans="1:14" x14ac:dyDescent="0.25">
      <c r="A52" s="96"/>
      <c r="B52" s="5" t="s">
        <v>5</v>
      </c>
      <c r="C52" s="14">
        <v>0.40648165190243613</v>
      </c>
      <c r="D52" s="14">
        <v>0.56403664183573499</v>
      </c>
      <c r="E52" s="14">
        <v>0.46908309421184891</v>
      </c>
      <c r="F52" s="14">
        <v>0.45941898183009472</v>
      </c>
    </row>
    <row r="53" spans="1:14" x14ac:dyDescent="0.25">
      <c r="A53" s="96"/>
      <c r="B53" s="5" t="s">
        <v>9</v>
      </c>
      <c r="C53" s="14">
        <v>5.55</v>
      </c>
      <c r="D53" s="14">
        <v>4</v>
      </c>
      <c r="E53" s="14">
        <v>2.96</v>
      </c>
      <c r="F53" s="14">
        <v>2.5</v>
      </c>
    </row>
    <row r="54" spans="1:14" x14ac:dyDescent="0.25">
      <c r="A54" s="96"/>
      <c r="B54" s="5" t="s">
        <v>10</v>
      </c>
      <c r="C54" s="14">
        <v>7</v>
      </c>
      <c r="D54" s="14">
        <v>5.96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44805</v>
      </c>
      <c r="D63" s="9">
        <v>44835</v>
      </c>
      <c r="E63" s="9">
        <v>44866</v>
      </c>
      <c r="F63" s="9">
        <v>44896</v>
      </c>
      <c r="G63" s="9">
        <v>44927</v>
      </c>
      <c r="H63" s="9">
        <v>44958</v>
      </c>
      <c r="I63" s="9">
        <v>44986</v>
      </c>
      <c r="J63" s="9">
        <v>45017</v>
      </c>
      <c r="K63" s="9">
        <v>45047</v>
      </c>
      <c r="L63" s="9">
        <v>45078</v>
      </c>
      <c r="M63" s="9">
        <v>45108</v>
      </c>
      <c r="N63" s="9">
        <v>45139</v>
      </c>
    </row>
    <row r="64" spans="1:14" ht="15" customHeight="1" x14ac:dyDescent="0.25">
      <c r="A64" s="94" t="s">
        <v>11</v>
      </c>
      <c r="B64" s="4" t="s">
        <v>3</v>
      </c>
      <c r="C64" s="16">
        <v>166000</v>
      </c>
      <c r="D64" s="16">
        <v>194084.27</v>
      </c>
      <c r="E64" s="16">
        <v>173315</v>
      </c>
      <c r="F64" s="16">
        <v>212631.94500000001</v>
      </c>
      <c r="G64" s="16">
        <v>245158.91</v>
      </c>
      <c r="H64" s="16">
        <v>161356</v>
      </c>
      <c r="I64" s="16">
        <v>173425.96</v>
      </c>
      <c r="J64" s="16">
        <v>202558.81</v>
      </c>
      <c r="K64" s="16">
        <v>172428.16</v>
      </c>
      <c r="L64" s="16">
        <v>179271.02</v>
      </c>
      <c r="M64" s="16">
        <v>201156.22</v>
      </c>
      <c r="N64" s="16">
        <v>173990.35500000001</v>
      </c>
    </row>
    <row r="65" spans="1:14" x14ac:dyDescent="0.25">
      <c r="A65" s="95"/>
      <c r="B65" s="4" t="s">
        <v>4</v>
      </c>
      <c r="C65" s="16">
        <v>167348.76999999999</v>
      </c>
      <c r="D65" s="16">
        <v>194257.64749999999</v>
      </c>
      <c r="E65" s="16">
        <v>174036.6727777778</v>
      </c>
      <c r="F65" s="16">
        <v>213113.09722222219</v>
      </c>
      <c r="G65" s="16">
        <v>240569.64617647059</v>
      </c>
      <c r="H65" s="16">
        <v>160784.03666666659</v>
      </c>
      <c r="I65" s="16">
        <v>172566.8646875</v>
      </c>
      <c r="J65" s="16">
        <v>203868.1771875</v>
      </c>
      <c r="K65" s="16">
        <v>171649.60531249989</v>
      </c>
      <c r="L65" s="16">
        <v>178864.1434375</v>
      </c>
      <c r="M65" s="16">
        <v>194739.86966666661</v>
      </c>
      <c r="N65" s="16">
        <v>173900.25384615379</v>
      </c>
    </row>
    <row r="66" spans="1:14" x14ac:dyDescent="0.25">
      <c r="A66" s="95"/>
      <c r="B66" s="4" t="s">
        <v>5</v>
      </c>
      <c r="C66" s="16">
        <v>6882.6373670397743</v>
      </c>
      <c r="D66" s="16">
        <v>9049.9751244076051</v>
      </c>
      <c r="E66" s="16">
        <v>9667.8397661757517</v>
      </c>
      <c r="F66" s="16">
        <v>15561.721339498519</v>
      </c>
      <c r="G66" s="16">
        <v>21024.847386249981</v>
      </c>
      <c r="H66" s="16">
        <v>10188.120943704689</v>
      </c>
      <c r="I66" s="16">
        <v>8175.4321645864457</v>
      </c>
      <c r="J66" s="16">
        <v>9239.1791252785151</v>
      </c>
      <c r="K66" s="16">
        <v>13417.636042828581</v>
      </c>
      <c r="L66" s="16">
        <v>25857.327164995801</v>
      </c>
      <c r="M66" s="16">
        <v>25919.036903895831</v>
      </c>
      <c r="N66" s="16">
        <v>14463.33296934039</v>
      </c>
    </row>
    <row r="67" spans="1:14" ht="15" customHeight="1" x14ac:dyDescent="0.25">
      <c r="A67" s="95"/>
      <c r="B67" s="4" t="s">
        <v>9</v>
      </c>
      <c r="C67" s="16">
        <v>156102.54</v>
      </c>
      <c r="D67" s="16">
        <v>164787</v>
      </c>
      <c r="E67" s="16">
        <v>143619</v>
      </c>
      <c r="F67" s="16">
        <v>178959</v>
      </c>
      <c r="G67" s="16">
        <v>155071</v>
      </c>
      <c r="H67" s="16">
        <v>120000</v>
      </c>
      <c r="I67" s="16">
        <v>155000</v>
      </c>
      <c r="J67" s="16">
        <v>180000</v>
      </c>
      <c r="K67" s="16">
        <v>120000</v>
      </c>
      <c r="L67" s="16">
        <v>110333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182449.54</v>
      </c>
      <c r="D68" s="16">
        <v>211512.97</v>
      </c>
      <c r="E68" s="16">
        <v>193026</v>
      </c>
      <c r="F68" s="16">
        <v>258985</v>
      </c>
      <c r="G68" s="16">
        <v>263885.28000000003</v>
      </c>
      <c r="H68" s="16">
        <v>177474.31</v>
      </c>
      <c r="I68" s="16">
        <v>191205.97</v>
      </c>
      <c r="J68" s="16">
        <v>229000</v>
      </c>
      <c r="K68" s="16">
        <v>203695</v>
      </c>
      <c r="L68" s="16">
        <v>246686</v>
      </c>
      <c r="M68" s="16">
        <v>221058.27</v>
      </c>
      <c r="N68" s="16">
        <v>199540.96</v>
      </c>
    </row>
    <row r="69" spans="1:14" ht="15" customHeight="1" x14ac:dyDescent="0.25">
      <c r="A69" s="86" t="s">
        <v>6</v>
      </c>
      <c r="B69" s="5" t="s">
        <v>3</v>
      </c>
      <c r="C69" s="17">
        <v>144805.29999999999</v>
      </c>
      <c r="D69" s="17">
        <v>163507.5</v>
      </c>
      <c r="E69" s="17">
        <v>134890.75</v>
      </c>
      <c r="F69" s="17">
        <v>173812.98</v>
      </c>
      <c r="G69" s="17">
        <v>207909</v>
      </c>
      <c r="H69" s="17">
        <v>117206.5</v>
      </c>
      <c r="I69" s="17">
        <v>144247</v>
      </c>
      <c r="J69" s="17">
        <v>173416</v>
      </c>
      <c r="K69" s="17">
        <v>129292.005</v>
      </c>
      <c r="L69" s="17">
        <v>147301.29999999999</v>
      </c>
      <c r="M69" s="17">
        <v>162437.15</v>
      </c>
      <c r="N69" s="17">
        <v>136812.77499999999</v>
      </c>
    </row>
    <row r="70" spans="1:14" x14ac:dyDescent="0.25">
      <c r="A70" s="86"/>
      <c r="B70" s="5" t="s">
        <v>4</v>
      </c>
      <c r="C70" s="17">
        <v>144060.26749999999</v>
      </c>
      <c r="D70" s="17">
        <v>161070.72777777779</v>
      </c>
      <c r="E70" s="17">
        <v>137330.7486486487</v>
      </c>
      <c r="F70" s="17">
        <v>171621.20135135131</v>
      </c>
      <c r="G70" s="17">
        <v>199638.5668571429</v>
      </c>
      <c r="H70" s="17">
        <v>120157.7190909091</v>
      </c>
      <c r="I70" s="17">
        <v>142676.87909090909</v>
      </c>
      <c r="J70" s="17">
        <v>171102.94787878779</v>
      </c>
      <c r="K70" s="17">
        <v>133805.8465625</v>
      </c>
      <c r="L70" s="17">
        <v>151332.46937499999</v>
      </c>
      <c r="M70" s="17">
        <v>160415.1693333333</v>
      </c>
      <c r="N70" s="17">
        <v>138875.72423076921</v>
      </c>
    </row>
    <row r="71" spans="1:14" x14ac:dyDescent="0.25">
      <c r="A71" s="86"/>
      <c r="B71" s="5" t="s">
        <v>5</v>
      </c>
      <c r="C71" s="17">
        <v>8405.3994325791682</v>
      </c>
      <c r="D71" s="17">
        <v>12951.520845925639</v>
      </c>
      <c r="E71" s="17">
        <v>11640.493403597669</v>
      </c>
      <c r="F71" s="17">
        <v>20741.706488126249</v>
      </c>
      <c r="G71" s="17">
        <v>25211.83907027723</v>
      </c>
      <c r="H71" s="17">
        <v>11957.827921101871</v>
      </c>
      <c r="I71" s="17">
        <v>8915.3590307241557</v>
      </c>
      <c r="J71" s="17">
        <v>15395.16768220242</v>
      </c>
      <c r="K71" s="17">
        <v>12144.6159706818</v>
      </c>
      <c r="L71" s="17">
        <v>25427.90927593486</v>
      </c>
      <c r="M71" s="17">
        <v>14349.4420590796</v>
      </c>
      <c r="N71" s="17">
        <v>9779.4984569922308</v>
      </c>
    </row>
    <row r="72" spans="1:14" ht="15" customHeight="1" x14ac:dyDescent="0.25">
      <c r="A72" s="86"/>
      <c r="B72" s="5" t="s">
        <v>9</v>
      </c>
      <c r="C72" s="17">
        <v>125994</v>
      </c>
      <c r="D72" s="17">
        <v>126000</v>
      </c>
      <c r="E72" s="17">
        <v>106766</v>
      </c>
      <c r="F72" s="17">
        <v>118366.51</v>
      </c>
      <c r="G72" s="17">
        <v>125104.94</v>
      </c>
      <c r="H72" s="17">
        <v>104248.86</v>
      </c>
      <c r="I72" s="17">
        <v>117924.2</v>
      </c>
      <c r="J72" s="17">
        <v>119607.81</v>
      </c>
      <c r="K72" s="17">
        <v>120285.42</v>
      </c>
      <c r="L72" s="17">
        <v>85507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159545</v>
      </c>
      <c r="D73" s="17">
        <v>183456.3</v>
      </c>
      <c r="E73" s="17">
        <v>164476.29</v>
      </c>
      <c r="F73" s="17">
        <v>212834</v>
      </c>
      <c r="G73" s="17">
        <v>222159</v>
      </c>
      <c r="H73" s="17">
        <v>150552.98000000001</v>
      </c>
      <c r="I73" s="17">
        <v>158900</v>
      </c>
      <c r="J73" s="17">
        <v>193367</v>
      </c>
      <c r="K73" s="17">
        <v>161320</v>
      </c>
      <c r="L73" s="17">
        <v>204477</v>
      </c>
      <c r="M73" s="17">
        <v>181373</v>
      </c>
      <c r="N73" s="17">
        <v>165462.51999999999</v>
      </c>
    </row>
    <row r="74" spans="1:14" ht="15" customHeight="1" x14ac:dyDescent="0.25">
      <c r="A74" s="95" t="s">
        <v>7</v>
      </c>
      <c r="B74" s="4" t="s">
        <v>3</v>
      </c>
      <c r="C74" s="16">
        <v>144398.79999999999</v>
      </c>
      <c r="D74" s="16">
        <v>140829.92000000001</v>
      </c>
      <c r="E74" s="16">
        <v>145630</v>
      </c>
      <c r="F74" s="16">
        <v>179300</v>
      </c>
      <c r="G74" s="16">
        <v>140490.16</v>
      </c>
      <c r="H74" s="16">
        <v>145199</v>
      </c>
      <c r="I74" s="16">
        <v>155000</v>
      </c>
      <c r="J74" s="16">
        <v>149523</v>
      </c>
      <c r="K74" s="16">
        <v>150130.17499999999</v>
      </c>
      <c r="L74" s="16">
        <v>168626.03</v>
      </c>
      <c r="M74" s="16">
        <v>157659.09</v>
      </c>
      <c r="N74" s="16">
        <v>154263</v>
      </c>
    </row>
    <row r="75" spans="1:14" x14ac:dyDescent="0.25">
      <c r="A75" s="95"/>
      <c r="B75" s="4" t="s">
        <v>4</v>
      </c>
      <c r="C75" s="16">
        <v>145150.18378378381</v>
      </c>
      <c r="D75" s="16">
        <v>140917.89135135131</v>
      </c>
      <c r="E75" s="16">
        <v>145395.15756756751</v>
      </c>
      <c r="F75" s="16">
        <v>179022.7272972973</v>
      </c>
      <c r="G75" s="16">
        <v>141907.1022857143</v>
      </c>
      <c r="H75" s="16">
        <v>143864.58457142851</v>
      </c>
      <c r="I75" s="16">
        <v>152304.91628571431</v>
      </c>
      <c r="J75" s="16">
        <v>150247.1317142857</v>
      </c>
      <c r="K75" s="16">
        <v>154592.33029411759</v>
      </c>
      <c r="L75" s="16">
        <v>167511.09848484839</v>
      </c>
      <c r="M75" s="16">
        <v>158299.73483870961</v>
      </c>
      <c r="N75" s="16">
        <v>155128.4662962963</v>
      </c>
    </row>
    <row r="76" spans="1:14" x14ac:dyDescent="0.25">
      <c r="A76" s="95"/>
      <c r="B76" s="4" t="s">
        <v>5</v>
      </c>
      <c r="C76" s="16">
        <v>8591.178865789976</v>
      </c>
      <c r="D76" s="16">
        <v>5773.2934380459328</v>
      </c>
      <c r="E76" s="16">
        <v>7221.3419221208478</v>
      </c>
      <c r="F76" s="16">
        <v>16811.292575151951</v>
      </c>
      <c r="G76" s="16">
        <v>9257.0864611150355</v>
      </c>
      <c r="H76" s="16">
        <v>7945.804921228535</v>
      </c>
      <c r="I76" s="16">
        <v>9107.1628164706926</v>
      </c>
      <c r="J76" s="16">
        <v>9233.4791330444659</v>
      </c>
      <c r="K76" s="16">
        <v>14564.238686538671</v>
      </c>
      <c r="L76" s="16">
        <v>19665.755506498819</v>
      </c>
      <c r="M76" s="16">
        <v>12509.31232513919</v>
      </c>
      <c r="N76" s="16">
        <v>13039.91915886549</v>
      </c>
    </row>
    <row r="77" spans="1:14" ht="15" customHeight="1" x14ac:dyDescent="0.25">
      <c r="A77" s="95"/>
      <c r="B77" s="4" t="s">
        <v>9</v>
      </c>
      <c r="C77" s="16">
        <v>124894</v>
      </c>
      <c r="D77" s="16">
        <v>128472</v>
      </c>
      <c r="E77" s="16">
        <v>128036</v>
      </c>
      <c r="F77" s="16">
        <v>133709.79999999999</v>
      </c>
      <c r="G77" s="16">
        <v>126240</v>
      </c>
      <c r="H77" s="16">
        <v>127305</v>
      </c>
      <c r="I77" s="16">
        <v>134138</v>
      </c>
      <c r="J77" s="16">
        <v>134138</v>
      </c>
      <c r="K77" s="16">
        <v>133067</v>
      </c>
      <c r="L77" s="16">
        <v>133581</v>
      </c>
      <c r="M77" s="16">
        <v>126773</v>
      </c>
      <c r="N77" s="16">
        <v>130839.9</v>
      </c>
    </row>
    <row r="78" spans="1:14" x14ac:dyDescent="0.25">
      <c r="A78" s="95"/>
      <c r="B78" s="4" t="s">
        <v>10</v>
      </c>
      <c r="C78" s="16">
        <v>163027</v>
      </c>
      <c r="D78" s="16">
        <v>150069.9</v>
      </c>
      <c r="E78" s="16">
        <v>159280</v>
      </c>
      <c r="F78" s="16">
        <v>213000</v>
      </c>
      <c r="G78" s="16">
        <v>167450.04999999999</v>
      </c>
      <c r="H78" s="16">
        <v>158884</v>
      </c>
      <c r="I78" s="16">
        <v>166344.01999999999</v>
      </c>
      <c r="J78" s="16">
        <v>172785.95</v>
      </c>
      <c r="K78" s="16">
        <v>187300.18</v>
      </c>
      <c r="L78" s="16">
        <v>215398</v>
      </c>
      <c r="M78" s="16">
        <v>186463.39</v>
      </c>
      <c r="N78" s="16">
        <v>179928.52</v>
      </c>
    </row>
    <row r="79" spans="1:14" x14ac:dyDescent="0.25">
      <c r="A79" s="86" t="s">
        <v>8</v>
      </c>
      <c r="B79" s="5" t="s">
        <v>3</v>
      </c>
      <c r="C79" s="17">
        <v>-847.62</v>
      </c>
      <c r="D79" s="17">
        <v>23109.87</v>
      </c>
      <c r="E79" s="17">
        <v>-9446</v>
      </c>
      <c r="F79" s="17">
        <v>-8138</v>
      </c>
      <c r="G79" s="17">
        <v>64050.9</v>
      </c>
      <c r="H79" s="17">
        <v>-25398.11</v>
      </c>
      <c r="I79" s="17">
        <v>-10683</v>
      </c>
      <c r="J79" s="17">
        <v>19293</v>
      </c>
      <c r="K79" s="17">
        <v>-20921.939999999999</v>
      </c>
      <c r="L79" s="17">
        <v>-22538</v>
      </c>
      <c r="M79" s="17">
        <v>2878.45</v>
      </c>
      <c r="N79" s="17">
        <v>-17527</v>
      </c>
    </row>
    <row r="80" spans="1:14" x14ac:dyDescent="0.25">
      <c r="A80" s="86"/>
      <c r="B80" s="5" t="s">
        <v>4</v>
      </c>
      <c r="C80" s="17">
        <v>-468.65189189189141</v>
      </c>
      <c r="D80" s="17">
        <v>20739.409189189191</v>
      </c>
      <c r="E80" s="17">
        <v>-7881.9205405405419</v>
      </c>
      <c r="F80" s="17">
        <v>-6153.2091891891878</v>
      </c>
      <c r="G80" s="17">
        <v>58477.63911764705</v>
      </c>
      <c r="H80" s="17">
        <v>-25817.553529411762</v>
      </c>
      <c r="I80" s="17">
        <v>-10464.088787878791</v>
      </c>
      <c r="J80" s="17">
        <v>19810.035757575759</v>
      </c>
      <c r="K80" s="17">
        <v>-22053.28151515151</v>
      </c>
      <c r="L80" s="17">
        <v>-21727.1364516129</v>
      </c>
      <c r="M80" s="17">
        <v>922.90967741935424</v>
      </c>
      <c r="N80" s="17">
        <v>-17229.11074074074</v>
      </c>
    </row>
    <row r="81" spans="1:14" x14ac:dyDescent="0.25">
      <c r="A81" s="86"/>
      <c r="B81" s="5" t="s">
        <v>5</v>
      </c>
      <c r="C81" s="17">
        <v>11634.49022548709</v>
      </c>
      <c r="D81" s="17">
        <v>13805.586334077139</v>
      </c>
      <c r="E81" s="17">
        <v>11594.2266047951</v>
      </c>
      <c r="F81" s="17">
        <v>19565.825964353189</v>
      </c>
      <c r="G81" s="17">
        <v>22255.005261365281</v>
      </c>
      <c r="H81" s="17">
        <v>13509.55758918396</v>
      </c>
      <c r="I81" s="17">
        <v>8272.4963389054901</v>
      </c>
      <c r="J81" s="17">
        <v>14457.826905807809</v>
      </c>
      <c r="K81" s="17">
        <v>19064.357226321761</v>
      </c>
      <c r="L81" s="17">
        <v>20884.350932144149</v>
      </c>
      <c r="M81" s="17">
        <v>19253.88414211887</v>
      </c>
      <c r="N81" s="17">
        <v>14411.480638425561</v>
      </c>
    </row>
    <row r="82" spans="1:14" x14ac:dyDescent="0.25">
      <c r="A82" s="86"/>
      <c r="B82" s="5" t="s">
        <v>9</v>
      </c>
      <c r="C82" s="17">
        <v>-23867</v>
      </c>
      <c r="D82" s="17">
        <v>-16883.759999999998</v>
      </c>
      <c r="E82" s="17">
        <v>-30185.47</v>
      </c>
      <c r="F82" s="17">
        <v>-50397</v>
      </c>
      <c r="G82" s="17">
        <v>-8138</v>
      </c>
      <c r="H82" s="17">
        <v>-56813</v>
      </c>
      <c r="I82" s="17">
        <v>-25500</v>
      </c>
      <c r="J82" s="17">
        <v>-20278.89</v>
      </c>
      <c r="K82" s="17">
        <v>-53310</v>
      </c>
      <c r="L82" s="17">
        <v>-60350</v>
      </c>
      <c r="M82" s="17">
        <v>-48075</v>
      </c>
      <c r="N82" s="17">
        <v>-48075</v>
      </c>
    </row>
    <row r="83" spans="1:14" x14ac:dyDescent="0.25">
      <c r="A83" s="86"/>
      <c r="B83" s="33" t="s">
        <v>10</v>
      </c>
      <c r="C83" s="14">
        <v>23083</v>
      </c>
      <c r="D83" s="14">
        <v>46179.4</v>
      </c>
      <c r="E83" s="14">
        <v>16809.009999999998</v>
      </c>
      <c r="F83" s="14">
        <v>35047</v>
      </c>
      <c r="G83" s="14">
        <v>89267</v>
      </c>
      <c r="H83" s="14">
        <v>3792.71</v>
      </c>
      <c r="I83" s="14">
        <v>7000</v>
      </c>
      <c r="J83" s="14">
        <v>50700</v>
      </c>
      <c r="K83" s="14">
        <v>24014</v>
      </c>
      <c r="L83" s="14">
        <v>20312.849999999999</v>
      </c>
      <c r="M83" s="14">
        <v>54600</v>
      </c>
      <c r="N83" s="17">
        <v>13848.25</v>
      </c>
    </row>
    <row r="84" spans="1:14" ht="15" customHeight="1" x14ac:dyDescent="0.25">
      <c r="A84" s="95" t="s">
        <v>32</v>
      </c>
      <c r="B84" s="4" t="s">
        <v>3</v>
      </c>
      <c r="C84" s="16">
        <v>-42650.71</v>
      </c>
      <c r="D84" s="16">
        <v>-25279.47</v>
      </c>
      <c r="E84" s="16">
        <v>-43379.65</v>
      </c>
      <c r="F84" s="16">
        <v>-46855.85</v>
      </c>
      <c r="G84" s="16">
        <v>5526</v>
      </c>
      <c r="H84" s="16">
        <v>-66402.925000000003</v>
      </c>
      <c r="I84" s="16">
        <v>-50054.59</v>
      </c>
      <c r="J84" s="16">
        <v>-29578</v>
      </c>
      <c r="K84" s="16">
        <v>-59201.1</v>
      </c>
      <c r="L84" s="16">
        <v>-68205.289999999994</v>
      </c>
      <c r="M84" s="16">
        <v>-41686.39</v>
      </c>
      <c r="N84" s="16">
        <v>-67618.83</v>
      </c>
    </row>
    <row r="85" spans="1:14" x14ac:dyDescent="0.25">
      <c r="A85" s="95"/>
      <c r="B85" s="4" t="s">
        <v>4</v>
      </c>
      <c r="C85" s="16">
        <v>-42354.285000000003</v>
      </c>
      <c r="D85" s="16">
        <v>-22199.13827586206</v>
      </c>
      <c r="E85" s="16">
        <v>-47223.39666666666</v>
      </c>
      <c r="F85" s="16">
        <v>-39201.452499999999</v>
      </c>
      <c r="G85" s="16">
        <v>8499.2618518518484</v>
      </c>
      <c r="H85" s="16">
        <v>-65153.276923076912</v>
      </c>
      <c r="I85" s="16">
        <v>-56551.88481481481</v>
      </c>
      <c r="J85" s="16">
        <v>-26033.668888888889</v>
      </c>
      <c r="K85" s="16">
        <v>-58776.920384615383</v>
      </c>
      <c r="L85" s="16">
        <v>-61492.988799999999</v>
      </c>
      <c r="M85" s="16">
        <v>-41057.5648</v>
      </c>
      <c r="N85" s="16">
        <v>-67536.896666666667</v>
      </c>
    </row>
    <row r="86" spans="1:14" x14ac:dyDescent="0.25">
      <c r="A86" s="95"/>
      <c r="B86" s="4" t="s">
        <v>5</v>
      </c>
      <c r="C86" s="16">
        <v>16322.74935539002</v>
      </c>
      <c r="D86" s="16">
        <v>23240.360369614398</v>
      </c>
      <c r="E86" s="16">
        <v>21100.445600169762</v>
      </c>
      <c r="F86" s="16">
        <v>25337.850484610979</v>
      </c>
      <c r="G86" s="16">
        <v>30106.517386643281</v>
      </c>
      <c r="H86" s="16">
        <v>27499.012156935642</v>
      </c>
      <c r="I86" s="16">
        <v>25047.881004302912</v>
      </c>
      <c r="J86" s="16">
        <v>29349.86644220358</v>
      </c>
      <c r="K86" s="16">
        <v>39615.797200521047</v>
      </c>
      <c r="L86" s="16">
        <v>40055.004261730552</v>
      </c>
      <c r="M86" s="16">
        <v>28596.750939310121</v>
      </c>
      <c r="N86" s="16">
        <v>33321.376959743473</v>
      </c>
    </row>
    <row r="87" spans="1:14" x14ac:dyDescent="0.25">
      <c r="A87" s="95"/>
      <c r="B87" s="4" t="s">
        <v>9</v>
      </c>
      <c r="C87" s="16">
        <v>-80200</v>
      </c>
      <c r="D87" s="16">
        <v>-63738</v>
      </c>
      <c r="E87" s="16">
        <v>-91890.08</v>
      </c>
      <c r="F87" s="16">
        <v>-77294.240000000005</v>
      </c>
      <c r="G87" s="16">
        <v>-56786.66</v>
      </c>
      <c r="H87" s="16">
        <v>-112858</v>
      </c>
      <c r="I87" s="16">
        <v>-105400</v>
      </c>
      <c r="J87" s="16">
        <v>-82605.599999999991</v>
      </c>
      <c r="K87" s="16">
        <v>-127273.01</v>
      </c>
      <c r="L87" s="16">
        <v>-128964</v>
      </c>
      <c r="M87" s="16">
        <v>-92738</v>
      </c>
      <c r="N87" s="16">
        <v>-148058.26999999999</v>
      </c>
    </row>
    <row r="88" spans="1:14" ht="15.75" thickBot="1" x14ac:dyDescent="0.3">
      <c r="A88" s="99"/>
      <c r="B88" s="7" t="s">
        <v>10</v>
      </c>
      <c r="C88" s="32">
        <v>-2557.3000000000002</v>
      </c>
      <c r="D88" s="32">
        <v>41195</v>
      </c>
      <c r="E88" s="32">
        <v>-9266.74</v>
      </c>
      <c r="F88" s="32">
        <v>36648</v>
      </c>
      <c r="G88" s="32">
        <v>69720.2</v>
      </c>
      <c r="H88" s="32">
        <v>-8138</v>
      </c>
      <c r="I88" s="32">
        <v>-8138</v>
      </c>
      <c r="J88" s="32">
        <v>50000</v>
      </c>
      <c r="K88" s="32">
        <v>45000</v>
      </c>
      <c r="L88" s="32">
        <v>47041</v>
      </c>
      <c r="M88" s="32">
        <v>17494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7.9999999999999988E-2</v>
      </c>
      <c r="D89" s="16">
        <v>0.48499999999999999</v>
      </c>
      <c r="E89" s="16">
        <v>0.48499999999999999</v>
      </c>
      <c r="F89" s="16">
        <v>0.74</v>
      </c>
      <c r="G89" s="16">
        <v>0.62</v>
      </c>
      <c r="H89" s="16">
        <v>0.64500000000000002</v>
      </c>
      <c r="I89" s="16">
        <v>0.44500000000000001</v>
      </c>
      <c r="J89" s="16">
        <v>0.40500000000000003</v>
      </c>
      <c r="K89" s="16">
        <v>0.37</v>
      </c>
      <c r="L89" s="16">
        <v>0.34499999999999997</v>
      </c>
      <c r="M89" s="16">
        <v>0.28999999999999998</v>
      </c>
      <c r="N89" s="16">
        <v>0.255</v>
      </c>
    </row>
    <row r="90" spans="1:14" x14ac:dyDescent="0.25">
      <c r="A90" s="95"/>
      <c r="B90" s="4" t="s">
        <v>4</v>
      </c>
      <c r="C90" s="16">
        <v>9.8846153846153834E-2</v>
      </c>
      <c r="D90" s="16">
        <v>0.45769230769230762</v>
      </c>
      <c r="E90" s="16">
        <v>0.45115384615384618</v>
      </c>
      <c r="F90" s="16">
        <v>0.69615384615384623</v>
      </c>
      <c r="G90" s="16">
        <v>0.73519999999999985</v>
      </c>
      <c r="H90" s="16">
        <v>0.61041666666666672</v>
      </c>
      <c r="I90" s="16">
        <v>0.44250000000000012</v>
      </c>
      <c r="J90" s="16">
        <v>0.4283333333333334</v>
      </c>
      <c r="K90" s="16">
        <v>0.38173913043478258</v>
      </c>
      <c r="L90" s="16">
        <v>0.34954545454545449</v>
      </c>
      <c r="M90" s="16">
        <v>0.27391304347826101</v>
      </c>
      <c r="N90" s="16">
        <v>0.24545454545454551</v>
      </c>
    </row>
    <row r="91" spans="1:14" x14ac:dyDescent="0.25">
      <c r="A91" s="95"/>
      <c r="B91" s="4" t="s">
        <v>5</v>
      </c>
      <c r="C91" s="16">
        <v>0.2701899616651503</v>
      </c>
      <c r="D91" s="16">
        <v>0.1058416814797532</v>
      </c>
      <c r="E91" s="16">
        <v>0.12007753905129551</v>
      </c>
      <c r="F91" s="16">
        <v>0.17738268062191251</v>
      </c>
      <c r="G91" s="16">
        <v>0.30124906638859478</v>
      </c>
      <c r="H91" s="16">
        <v>0.14387431612549789</v>
      </c>
      <c r="I91" s="16">
        <v>9.2654101952885246E-2</v>
      </c>
      <c r="J91" s="16">
        <v>0.1141191850908387</v>
      </c>
      <c r="K91" s="16">
        <v>0.1184618148646544</v>
      </c>
      <c r="L91" s="16">
        <v>7.5748787369031789E-2</v>
      </c>
      <c r="M91" s="16">
        <v>8.8098040966495886E-2</v>
      </c>
      <c r="N91" s="16">
        <v>0.12549814161884451</v>
      </c>
    </row>
    <row r="92" spans="1:14" ht="15" customHeight="1" x14ac:dyDescent="0.25">
      <c r="A92" s="95"/>
      <c r="B92" s="4" t="s">
        <v>9</v>
      </c>
      <c r="C92" s="16">
        <v>-0.33</v>
      </c>
      <c r="D92" s="16">
        <v>0.15</v>
      </c>
      <c r="E92" s="16">
        <v>0.21</v>
      </c>
      <c r="F92" s="16">
        <v>0.3</v>
      </c>
      <c r="G92" s="16">
        <v>0.25</v>
      </c>
      <c r="H92" s="16">
        <v>0.35</v>
      </c>
      <c r="I92" s="16">
        <v>0.2</v>
      </c>
      <c r="J92" s="16">
        <v>0.2</v>
      </c>
      <c r="K92" s="16">
        <v>0.2</v>
      </c>
      <c r="L92" s="16">
        <v>0.23</v>
      </c>
      <c r="M92" s="16">
        <v>0.11</v>
      </c>
      <c r="N92" s="16">
        <v>0.05</v>
      </c>
    </row>
    <row r="93" spans="1:14" x14ac:dyDescent="0.25">
      <c r="A93" s="95"/>
      <c r="B93" s="4" t="s">
        <v>10</v>
      </c>
      <c r="C93" s="16">
        <v>0.52</v>
      </c>
      <c r="D93" s="16">
        <v>0.62</v>
      </c>
      <c r="E93" s="16">
        <v>0.65</v>
      </c>
      <c r="F93" s="16">
        <v>1</v>
      </c>
      <c r="G93" s="16">
        <v>1.22</v>
      </c>
      <c r="H93" s="16">
        <v>0.9</v>
      </c>
      <c r="I93" s="16">
        <v>0.66</v>
      </c>
      <c r="J93" s="16">
        <v>0.62</v>
      </c>
      <c r="K93" s="16">
        <v>0.72</v>
      </c>
      <c r="L93" s="16">
        <v>0.54</v>
      </c>
      <c r="M93" s="16">
        <v>0.4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9</v>
      </c>
      <c r="D94" s="17">
        <v>9</v>
      </c>
      <c r="E94" s="17">
        <v>9</v>
      </c>
      <c r="F94" s="17">
        <v>8.8000000000000007</v>
      </c>
      <c r="G94" s="17">
        <v>9.1999999999999993</v>
      </c>
      <c r="H94" s="17">
        <v>9.3000000000000007</v>
      </c>
      <c r="I94" s="17">
        <v>9.4</v>
      </c>
      <c r="J94" s="17">
        <v>9.5</v>
      </c>
      <c r="K94" s="17">
        <v>9.6</v>
      </c>
      <c r="L94" s="17">
        <v>9.5</v>
      </c>
      <c r="M94" s="17">
        <v>9.48</v>
      </c>
      <c r="N94" s="17">
        <v>9.4700000000000006</v>
      </c>
    </row>
    <row r="95" spans="1:14" x14ac:dyDescent="0.25">
      <c r="A95" s="86"/>
      <c r="B95" s="5" t="s">
        <v>4</v>
      </c>
      <c r="C95" s="17">
        <v>8.9463999999999988</v>
      </c>
      <c r="D95" s="17">
        <v>8.9295999999999989</v>
      </c>
      <c r="E95" s="17">
        <v>8.8607999999999993</v>
      </c>
      <c r="F95" s="17">
        <v>8.8111999999999995</v>
      </c>
      <c r="G95" s="17">
        <v>9.0508695652173916</v>
      </c>
      <c r="H95" s="17">
        <v>9.26</v>
      </c>
      <c r="I95" s="17">
        <v>9.4591304347826082</v>
      </c>
      <c r="J95" s="17">
        <v>9.4708695652173915</v>
      </c>
      <c r="K95" s="17">
        <v>9.4426086956521722</v>
      </c>
      <c r="L95" s="17">
        <v>9.3882608695652188</v>
      </c>
      <c r="M95" s="17">
        <v>9.3459090909090925</v>
      </c>
      <c r="N95" s="17">
        <v>9.2290476190476198</v>
      </c>
    </row>
    <row r="96" spans="1:14" x14ac:dyDescent="0.25">
      <c r="A96" s="86"/>
      <c r="B96" s="5" t="s">
        <v>5</v>
      </c>
      <c r="C96" s="17">
        <v>0.374865309144498</v>
      </c>
      <c r="D96" s="17">
        <v>0.37370309070169599</v>
      </c>
      <c r="E96" s="17">
        <v>0.44035894449868929</v>
      </c>
      <c r="F96" s="17">
        <v>0.53885928899234281</v>
      </c>
      <c r="G96" s="17">
        <v>0.6346145074945333</v>
      </c>
      <c r="H96" s="17">
        <v>0.79608131151626371</v>
      </c>
      <c r="I96" s="17">
        <v>0.98493614487750702</v>
      </c>
      <c r="J96" s="17">
        <v>0.98832232984385415</v>
      </c>
      <c r="K96" s="17">
        <v>0.9635692049086152</v>
      </c>
      <c r="L96" s="17">
        <v>0.94616283517792932</v>
      </c>
      <c r="M96" s="17">
        <v>0.94938907218779967</v>
      </c>
      <c r="N96" s="17">
        <v>0.91476174363549334</v>
      </c>
    </row>
    <row r="97" spans="1:14" x14ac:dyDescent="0.25">
      <c r="A97" s="86"/>
      <c r="B97" s="5" t="s">
        <v>9</v>
      </c>
      <c r="C97" s="17">
        <v>8.1</v>
      </c>
      <c r="D97" s="17">
        <v>8.07</v>
      </c>
      <c r="E97" s="17">
        <v>7.9</v>
      </c>
      <c r="F97" s="17">
        <v>7.3</v>
      </c>
      <c r="G97" s="17">
        <v>7.7</v>
      </c>
      <c r="H97" s="17">
        <v>7.5</v>
      </c>
      <c r="I97" s="17">
        <v>7.4</v>
      </c>
      <c r="J97" s="17">
        <v>7.7</v>
      </c>
      <c r="K97" s="17">
        <v>7.72</v>
      </c>
      <c r="L97" s="17">
        <v>7.83</v>
      </c>
      <c r="M97" s="17">
        <v>7.8</v>
      </c>
      <c r="N97" s="17">
        <v>7.6</v>
      </c>
    </row>
    <row r="98" spans="1:14" x14ac:dyDescent="0.25">
      <c r="A98" s="86"/>
      <c r="B98" s="33" t="s">
        <v>10</v>
      </c>
      <c r="C98" s="14">
        <v>9.6999999999999993</v>
      </c>
      <c r="D98" s="14">
        <v>9.6</v>
      </c>
      <c r="E98" s="14">
        <v>9.6</v>
      </c>
      <c r="F98" s="14">
        <v>9.6</v>
      </c>
      <c r="G98" s="14">
        <v>10</v>
      </c>
      <c r="H98" s="14">
        <v>10.6</v>
      </c>
      <c r="I98" s="14">
        <v>11.1</v>
      </c>
      <c r="J98" s="14">
        <v>11.3</v>
      </c>
      <c r="K98" s="14">
        <v>11.1</v>
      </c>
      <c r="L98" s="14">
        <v>10.9</v>
      </c>
      <c r="M98" s="14">
        <v>10.9</v>
      </c>
      <c r="N98" s="17">
        <v>10.75</v>
      </c>
    </row>
    <row r="99" spans="1:14" ht="15" customHeight="1" x14ac:dyDescent="0.25">
      <c r="A99" s="95" t="s">
        <v>40</v>
      </c>
      <c r="B99" s="4" t="s">
        <v>3</v>
      </c>
      <c r="C99" s="16">
        <v>99096.925000000003</v>
      </c>
      <c r="D99" s="16">
        <v>99240.35</v>
      </c>
      <c r="E99" s="16">
        <v>99391.5</v>
      </c>
      <c r="F99" s="16">
        <v>99610</v>
      </c>
      <c r="G99" s="16">
        <v>99319.56</v>
      </c>
      <c r="H99" s="16">
        <v>99000</v>
      </c>
      <c r="I99" s="16">
        <v>99000</v>
      </c>
      <c r="J99" s="16">
        <v>99000</v>
      </c>
      <c r="K99" s="16">
        <v>99129</v>
      </c>
      <c r="L99" s="16">
        <v>99241</v>
      </c>
      <c r="M99" s="16">
        <v>99353</v>
      </c>
      <c r="N99" s="16">
        <v>99500</v>
      </c>
    </row>
    <row r="100" spans="1:14" x14ac:dyDescent="0.25">
      <c r="A100" s="95"/>
      <c r="B100" s="4" t="s">
        <v>4</v>
      </c>
      <c r="C100" s="16">
        <v>98647.984583333324</v>
      </c>
      <c r="D100" s="16">
        <v>99167.183913043496</v>
      </c>
      <c r="E100" s="16">
        <v>99297.333333333328</v>
      </c>
      <c r="F100" s="16">
        <v>99638.313913043487</v>
      </c>
      <c r="G100" s="16">
        <v>99285.688095238103</v>
      </c>
      <c r="H100" s="16">
        <v>99085.787619047624</v>
      </c>
      <c r="I100" s="16">
        <v>98924.68619047619</v>
      </c>
      <c r="J100" s="16">
        <v>98944.325238095247</v>
      </c>
      <c r="K100" s="16">
        <v>99029.857619047616</v>
      </c>
      <c r="L100" s="16">
        <v>99167.32428571429</v>
      </c>
      <c r="M100" s="16">
        <v>99325.448999999993</v>
      </c>
      <c r="N100" s="16">
        <v>99538.400000000009</v>
      </c>
    </row>
    <row r="101" spans="1:14" x14ac:dyDescent="0.25">
      <c r="A101" s="95"/>
      <c r="B101" s="4" t="s">
        <v>5</v>
      </c>
      <c r="C101" s="16">
        <v>1776.436881564448</v>
      </c>
      <c r="D101" s="16">
        <v>1524.925422437977</v>
      </c>
      <c r="E101" s="16">
        <v>1757.1613253388721</v>
      </c>
      <c r="F101" s="16">
        <v>1690.963974614207</v>
      </c>
      <c r="G101" s="16">
        <v>1679.796065132964</v>
      </c>
      <c r="H101" s="16">
        <v>1716.841295850913</v>
      </c>
      <c r="I101" s="16">
        <v>1772.787598519564</v>
      </c>
      <c r="J101" s="16">
        <v>1751.397783268033</v>
      </c>
      <c r="K101" s="16">
        <v>1690.4502958854021</v>
      </c>
      <c r="L101" s="16">
        <v>1623.4019216219119</v>
      </c>
      <c r="M101" s="16">
        <v>1678.5664726498651</v>
      </c>
      <c r="N101" s="16">
        <v>1741.9361969084871</v>
      </c>
    </row>
    <row r="102" spans="1:14" x14ac:dyDescent="0.25">
      <c r="A102" s="95"/>
      <c r="B102" s="4" t="s">
        <v>9</v>
      </c>
      <c r="C102" s="16">
        <v>93504.02</v>
      </c>
      <c r="D102" s="16">
        <v>95442</v>
      </c>
      <c r="E102" s="16">
        <v>95603.3</v>
      </c>
      <c r="F102" s="16">
        <v>96000</v>
      </c>
      <c r="G102" s="16">
        <v>94999</v>
      </c>
      <c r="H102" s="16">
        <v>94745</v>
      </c>
      <c r="I102" s="16">
        <v>94594</v>
      </c>
      <c r="J102" s="16">
        <v>94716</v>
      </c>
      <c r="K102" s="16">
        <v>94897</v>
      </c>
      <c r="L102" s="16">
        <v>95067</v>
      </c>
      <c r="M102" s="16">
        <v>95145</v>
      </c>
      <c r="N102" s="16">
        <v>95288</v>
      </c>
    </row>
    <row r="103" spans="1:14" ht="15.75" thickBot="1" x14ac:dyDescent="0.3">
      <c r="A103" s="99"/>
      <c r="B103" s="7" t="s">
        <v>10</v>
      </c>
      <c r="C103" s="32">
        <v>101158</v>
      </c>
      <c r="D103" s="32">
        <v>101663</v>
      </c>
      <c r="E103" s="32">
        <v>102196</v>
      </c>
      <c r="F103" s="32">
        <v>102910</v>
      </c>
      <c r="G103" s="32">
        <v>102467</v>
      </c>
      <c r="H103" s="32">
        <v>102503</v>
      </c>
      <c r="I103" s="32">
        <v>102693</v>
      </c>
      <c r="J103" s="32">
        <v>102760</v>
      </c>
      <c r="K103" s="32">
        <v>102806</v>
      </c>
      <c r="L103" s="32">
        <v>102806</v>
      </c>
      <c r="M103" s="32">
        <v>102863</v>
      </c>
      <c r="N103" s="32">
        <v>102979</v>
      </c>
    </row>
  </sheetData>
  <mergeCells count="21">
    <mergeCell ref="A64:A68"/>
    <mergeCell ref="A69:A73"/>
    <mergeCell ref="A45:A49"/>
    <mergeCell ref="A50:A54"/>
    <mergeCell ref="A55:A59"/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85FF-27E2-4BF8-9866-520ADA581176}">
  <dimension ref="A10:N103"/>
  <sheetViews>
    <sheetView topLeftCell="A67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44835</v>
      </c>
      <c r="C10" s="3"/>
    </row>
    <row r="11" spans="1:6" ht="15.75" x14ac:dyDescent="0.25">
      <c r="A11" s="1" t="s">
        <v>0</v>
      </c>
      <c r="B11" s="2">
        <v>44835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2239510</v>
      </c>
      <c r="D15" s="11">
        <v>2312853.5099999998</v>
      </c>
      <c r="E15" s="11">
        <v>2439000</v>
      </c>
      <c r="F15" s="11">
        <v>2572374.0950000002</v>
      </c>
    </row>
    <row r="16" spans="1:6" x14ac:dyDescent="0.25">
      <c r="A16" s="95"/>
      <c r="B16" s="12" t="s">
        <v>4</v>
      </c>
      <c r="C16" s="13">
        <v>2240418.96</v>
      </c>
      <c r="D16" s="13">
        <v>2306366.3861764711</v>
      </c>
      <c r="E16" s="13">
        <v>2434267.971290322</v>
      </c>
      <c r="F16" s="13">
        <v>2585294.8746666671</v>
      </c>
    </row>
    <row r="17" spans="1:6" x14ac:dyDescent="0.25">
      <c r="A17" s="95"/>
      <c r="B17" s="12" t="s">
        <v>5</v>
      </c>
      <c r="C17" s="13">
        <v>53331.162252338458</v>
      </c>
      <c r="D17" s="13">
        <v>87136.234330008738</v>
      </c>
      <c r="E17" s="13">
        <v>127382.3394523707</v>
      </c>
      <c r="F17" s="13">
        <v>145225.7422463831</v>
      </c>
    </row>
    <row r="18" spans="1:6" x14ac:dyDescent="0.25">
      <c r="A18" s="95"/>
      <c r="B18" s="12" t="s">
        <v>9</v>
      </c>
      <c r="C18" s="13">
        <v>2120000</v>
      </c>
      <c r="D18" s="13">
        <v>2114652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2342179</v>
      </c>
      <c r="D19" s="13">
        <v>2517842</v>
      </c>
      <c r="E19" s="13">
        <v>2684145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1861171.3049999999</v>
      </c>
      <c r="D20" s="14">
        <v>1884683</v>
      </c>
      <c r="E20" s="14">
        <v>1998592.09</v>
      </c>
      <c r="F20" s="14">
        <v>2125411</v>
      </c>
    </row>
    <row r="21" spans="1:6" x14ac:dyDescent="0.25">
      <c r="A21" s="86"/>
      <c r="B21" s="5" t="s">
        <v>4</v>
      </c>
      <c r="C21" s="14">
        <v>1858433.9682352941</v>
      </c>
      <c r="D21" s="14">
        <v>1874019.466</v>
      </c>
      <c r="E21" s="14">
        <v>1988481.4471875001</v>
      </c>
      <c r="F21" s="14">
        <v>2110938.85032258</v>
      </c>
    </row>
    <row r="22" spans="1:6" x14ac:dyDescent="0.25">
      <c r="A22" s="86"/>
      <c r="B22" s="5" t="s">
        <v>5</v>
      </c>
      <c r="C22" s="14">
        <v>33900.575777738151</v>
      </c>
      <c r="D22" s="14">
        <v>72425.796283565112</v>
      </c>
      <c r="E22" s="14">
        <v>100888.2000134688</v>
      </c>
      <c r="F22" s="14">
        <v>114533.73272303829</v>
      </c>
    </row>
    <row r="23" spans="1:6" x14ac:dyDescent="0.25">
      <c r="A23" s="86"/>
      <c r="B23" s="5" t="s">
        <v>9</v>
      </c>
      <c r="C23" s="14">
        <v>1735530.57</v>
      </c>
      <c r="D23" s="14">
        <v>1690315.76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1903525</v>
      </c>
      <c r="D24" s="14">
        <v>2054559</v>
      </c>
      <c r="E24" s="14">
        <v>2190263</v>
      </c>
      <c r="F24" s="14">
        <v>2323650</v>
      </c>
    </row>
    <row r="25" spans="1:6" ht="15" customHeight="1" x14ac:dyDescent="0.25">
      <c r="A25" s="95" t="s">
        <v>7</v>
      </c>
      <c r="B25" s="4" t="s">
        <v>3</v>
      </c>
      <c r="C25" s="12">
        <v>1819133.9950000001</v>
      </c>
      <c r="D25" s="12">
        <v>1936075.4350000001</v>
      </c>
      <c r="E25" s="12">
        <v>2048162</v>
      </c>
      <c r="F25" s="12">
        <v>2135488.21</v>
      </c>
    </row>
    <row r="26" spans="1:6" x14ac:dyDescent="0.25">
      <c r="A26" s="95"/>
      <c r="B26" s="4" t="s">
        <v>4</v>
      </c>
      <c r="C26" s="12">
        <v>1817063.7476470589</v>
      </c>
      <c r="D26" s="12">
        <v>1934665.7175</v>
      </c>
      <c r="E26" s="12">
        <v>2037743.3325806451</v>
      </c>
      <c r="F26" s="12">
        <v>2127192.9146666671</v>
      </c>
    </row>
    <row r="27" spans="1:6" x14ac:dyDescent="0.25">
      <c r="A27" s="95"/>
      <c r="B27" s="4" t="s">
        <v>5</v>
      </c>
      <c r="C27" s="12">
        <v>32537.440487164491</v>
      </c>
      <c r="D27" s="12">
        <v>85034.942891921004</v>
      </c>
      <c r="E27" s="12">
        <v>74010.425357317887</v>
      </c>
      <c r="F27" s="12">
        <v>86412.916303400794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1876038</v>
      </c>
      <c r="D29" s="12">
        <v>2177103</v>
      </c>
      <c r="E29" s="12">
        <v>2132937</v>
      </c>
      <c r="F29" s="12">
        <v>2265206</v>
      </c>
    </row>
    <row r="30" spans="1:6" ht="15" customHeight="1" x14ac:dyDescent="0.25">
      <c r="A30" s="96" t="s">
        <v>8</v>
      </c>
      <c r="B30" s="5" t="s">
        <v>3</v>
      </c>
      <c r="C30" s="14">
        <v>40000</v>
      </c>
      <c r="D30" s="14">
        <v>-57809.565000000002</v>
      </c>
      <c r="E30" s="14">
        <v>-52873</v>
      </c>
      <c r="F30" s="14">
        <v>-19088</v>
      </c>
    </row>
    <row r="31" spans="1:6" x14ac:dyDescent="0.25">
      <c r="A31" s="96"/>
      <c r="B31" s="5" t="s">
        <v>4</v>
      </c>
      <c r="C31" s="14">
        <v>36474.972972972981</v>
      </c>
      <c r="D31" s="14">
        <v>-62861.035000000003</v>
      </c>
      <c r="E31" s="14">
        <v>-47578.427187499998</v>
      </c>
      <c r="F31" s="14">
        <v>-11882.58838709677</v>
      </c>
    </row>
    <row r="32" spans="1:6" x14ac:dyDescent="0.25">
      <c r="A32" s="96"/>
      <c r="B32" s="5" t="s">
        <v>5</v>
      </c>
      <c r="C32" s="14">
        <v>43815.856001454791</v>
      </c>
      <c r="D32" s="14">
        <v>68294.462824228453</v>
      </c>
      <c r="E32" s="14">
        <v>53245.179915587039</v>
      </c>
      <c r="F32" s="14">
        <v>44718.160519997633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-200000</v>
      </c>
      <c r="E33" s="14">
        <v>-180000</v>
      </c>
      <c r="F33" s="14">
        <v>-84260</v>
      </c>
    </row>
    <row r="34" spans="1:6" x14ac:dyDescent="0.25">
      <c r="A34" s="96"/>
      <c r="B34" s="5" t="s">
        <v>10</v>
      </c>
      <c r="C34" s="14">
        <v>126308</v>
      </c>
      <c r="D34" s="14">
        <v>152126</v>
      </c>
      <c r="E34" s="14">
        <v>73847</v>
      </c>
      <c r="F34" s="14">
        <v>92453</v>
      </c>
    </row>
    <row r="35" spans="1:6" x14ac:dyDescent="0.25">
      <c r="A35" s="95" t="s">
        <v>33</v>
      </c>
      <c r="B35" s="4" t="s">
        <v>3</v>
      </c>
      <c r="C35" s="12">
        <v>77.550000000000011</v>
      </c>
      <c r="D35" s="12">
        <v>81.800000000000026</v>
      </c>
      <c r="E35" s="12">
        <v>83.525000000000006</v>
      </c>
      <c r="F35" s="12">
        <v>85.38000000000001</v>
      </c>
    </row>
    <row r="36" spans="1:6" x14ac:dyDescent="0.25">
      <c r="A36" s="95"/>
      <c r="B36" s="4" t="s">
        <v>4</v>
      </c>
      <c r="C36" s="12">
        <v>77.980555555555554</v>
      </c>
      <c r="D36" s="12">
        <v>81.305833333333354</v>
      </c>
      <c r="E36" s="12">
        <v>83.367058823529433</v>
      </c>
      <c r="F36" s="12">
        <v>84.571212121212127</v>
      </c>
    </row>
    <row r="37" spans="1:6" x14ac:dyDescent="0.25">
      <c r="A37" s="95"/>
      <c r="B37" s="4" t="s">
        <v>5</v>
      </c>
      <c r="C37" s="12">
        <v>1.5594027143098179</v>
      </c>
      <c r="D37" s="12">
        <v>2.1121706843908239</v>
      </c>
      <c r="E37" s="12">
        <v>3.2923009632775919</v>
      </c>
      <c r="F37" s="12">
        <v>4.0698961577475758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</v>
      </c>
      <c r="F38" s="12">
        <v>74.400000000000006</v>
      </c>
    </row>
    <row r="39" spans="1:6" x14ac:dyDescent="0.25">
      <c r="A39" s="95"/>
      <c r="B39" s="4" t="s">
        <v>10</v>
      </c>
      <c r="C39" s="12">
        <v>84</v>
      </c>
      <c r="D39" s="12">
        <v>85.4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-440773.05</v>
      </c>
      <c r="D40" s="14">
        <v>-497500</v>
      </c>
      <c r="E40" s="14">
        <v>-487148</v>
      </c>
      <c r="F40" s="14">
        <v>-433801.5749999999</v>
      </c>
    </row>
    <row r="41" spans="1:6" x14ac:dyDescent="0.25">
      <c r="A41" s="96"/>
      <c r="B41" s="5" t="s">
        <v>4</v>
      </c>
      <c r="C41" s="14">
        <v>-422018.07035714277</v>
      </c>
      <c r="D41" s="14">
        <v>-535972.11071428575</v>
      </c>
      <c r="E41" s="14">
        <v>-512071.34879999998</v>
      </c>
      <c r="F41" s="14">
        <v>-459378.9129166666</v>
      </c>
    </row>
    <row r="42" spans="1:6" x14ac:dyDescent="0.25">
      <c r="A42" s="96"/>
      <c r="B42" s="5" t="s">
        <v>5</v>
      </c>
      <c r="C42" s="14">
        <v>135201.82734423349</v>
      </c>
      <c r="D42" s="14">
        <v>232209.07692591721</v>
      </c>
      <c r="E42" s="14">
        <v>196260.748786707</v>
      </c>
      <c r="F42" s="14">
        <v>185638.8198844337</v>
      </c>
    </row>
    <row r="43" spans="1:6" x14ac:dyDescent="0.25">
      <c r="A43" s="96"/>
      <c r="B43" s="5" t="s">
        <v>9</v>
      </c>
      <c r="C43" s="14">
        <v>-638000</v>
      </c>
      <c r="D43" s="14">
        <v>-998511</v>
      </c>
      <c r="E43" s="14">
        <v>-877640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-62666.9</v>
      </c>
      <c r="E44" s="30">
        <v>-61607.74</v>
      </c>
      <c r="F44" s="30">
        <v>-60201.26</v>
      </c>
    </row>
    <row r="45" spans="1:6" x14ac:dyDescent="0.25">
      <c r="A45" s="95" t="s">
        <v>36</v>
      </c>
      <c r="B45" s="4" t="s">
        <v>3</v>
      </c>
      <c r="C45" s="12">
        <v>8.75</v>
      </c>
      <c r="D45" s="12">
        <v>5.64</v>
      </c>
      <c r="E45" s="12">
        <v>4.5</v>
      </c>
      <c r="F45" s="12">
        <v>3.9</v>
      </c>
    </row>
    <row r="46" spans="1:6" x14ac:dyDescent="0.25">
      <c r="A46" s="95"/>
      <c r="B46" s="4" t="s">
        <v>4</v>
      </c>
      <c r="C46" s="12">
        <v>8.7167857142857148</v>
      </c>
      <c r="D46" s="12">
        <v>5.7081481481481493</v>
      </c>
      <c r="E46" s="12">
        <v>4.5204000000000004</v>
      </c>
      <c r="F46" s="12">
        <v>4.1839130434782614</v>
      </c>
    </row>
    <row r="47" spans="1:6" x14ac:dyDescent="0.25">
      <c r="A47" s="95"/>
      <c r="B47" s="4" t="s">
        <v>5</v>
      </c>
      <c r="C47" s="12">
        <v>1.3194557058834371</v>
      </c>
      <c r="D47" s="12">
        <v>0.95620659594621793</v>
      </c>
      <c r="E47" s="12">
        <v>0.91981646720056776</v>
      </c>
      <c r="F47" s="12">
        <v>1.173160994649749</v>
      </c>
    </row>
    <row r="48" spans="1:6" x14ac:dyDescent="0.25">
      <c r="A48" s="95"/>
      <c r="B48" s="4" t="s">
        <v>9</v>
      </c>
      <c r="C48" s="12">
        <v>6.5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11</v>
      </c>
      <c r="D49" s="12">
        <v>8</v>
      </c>
      <c r="E49" s="12">
        <v>7.12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5.915</v>
      </c>
      <c r="D50" s="14">
        <v>5</v>
      </c>
      <c r="E50" s="14">
        <v>3.4950000000000001</v>
      </c>
      <c r="F50" s="14">
        <v>3.04</v>
      </c>
    </row>
    <row r="51" spans="1:14" x14ac:dyDescent="0.25">
      <c r="A51" s="96"/>
      <c r="B51" s="5" t="s">
        <v>4</v>
      </c>
      <c r="C51" s="14">
        <v>6.098928571428571</v>
      </c>
      <c r="D51" s="14">
        <v>4.9407407407407424</v>
      </c>
      <c r="E51" s="14">
        <v>3.478846153846153</v>
      </c>
      <c r="F51" s="14">
        <v>3.3367999999999989</v>
      </c>
    </row>
    <row r="52" spans="1:14" x14ac:dyDescent="0.25">
      <c r="A52" s="96"/>
      <c r="B52" s="5" t="s">
        <v>5</v>
      </c>
      <c r="C52" s="14">
        <v>0.71167688926154893</v>
      </c>
      <c r="D52" s="14">
        <v>0.4599659345741387</v>
      </c>
      <c r="E52" s="14">
        <v>0.46875432305698839</v>
      </c>
      <c r="F52" s="14">
        <v>0.51578193066450095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8.23</v>
      </c>
      <c r="D54" s="14">
        <v>5.7</v>
      </c>
      <c r="E54" s="14">
        <v>4.5</v>
      </c>
      <c r="F54" s="14">
        <v>4.71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44835</v>
      </c>
      <c r="D63" s="9">
        <v>44866</v>
      </c>
      <c r="E63" s="9">
        <v>44896</v>
      </c>
      <c r="F63" s="9">
        <v>44927</v>
      </c>
      <c r="G63" s="9">
        <v>44958</v>
      </c>
      <c r="H63" s="9">
        <v>44986</v>
      </c>
      <c r="I63" s="9">
        <v>45017</v>
      </c>
      <c r="J63" s="9">
        <v>45047</v>
      </c>
      <c r="K63" s="9">
        <v>45078</v>
      </c>
      <c r="L63" s="9">
        <v>45108</v>
      </c>
      <c r="M63" s="9">
        <v>45139</v>
      </c>
      <c r="N63" s="9">
        <v>45170</v>
      </c>
    </row>
    <row r="64" spans="1:14" ht="15" customHeight="1" x14ac:dyDescent="0.25">
      <c r="A64" s="94" t="s">
        <v>11</v>
      </c>
      <c r="B64" s="4" t="s">
        <v>3</v>
      </c>
      <c r="C64" s="16">
        <v>198445.3</v>
      </c>
      <c r="D64" s="16">
        <v>175631.64</v>
      </c>
      <c r="E64" s="16">
        <v>212362.89</v>
      </c>
      <c r="F64" s="16">
        <v>241976.5</v>
      </c>
      <c r="G64" s="16">
        <v>161360.5</v>
      </c>
      <c r="H64" s="16">
        <v>172924</v>
      </c>
      <c r="I64" s="16">
        <v>203820.2</v>
      </c>
      <c r="J64" s="16">
        <v>170271.56</v>
      </c>
      <c r="K64" s="16">
        <v>171806.655</v>
      </c>
      <c r="L64" s="16">
        <v>200284.59</v>
      </c>
      <c r="M64" s="16">
        <v>175958.8</v>
      </c>
      <c r="N64" s="16">
        <v>176151.37</v>
      </c>
    </row>
    <row r="65" spans="1:14" x14ac:dyDescent="0.25">
      <c r="A65" s="95"/>
      <c r="B65" s="4" t="s">
        <v>4</v>
      </c>
      <c r="C65" s="16">
        <v>197305.71</v>
      </c>
      <c r="D65" s="16">
        <v>175717.12657142861</v>
      </c>
      <c r="E65" s="16">
        <v>214776.674</v>
      </c>
      <c r="F65" s="16">
        <v>238732.08264705879</v>
      </c>
      <c r="G65" s="16">
        <v>160096.26</v>
      </c>
      <c r="H65" s="16">
        <v>172329.10090909089</v>
      </c>
      <c r="I65" s="16">
        <v>203138.6</v>
      </c>
      <c r="J65" s="16">
        <v>169877.66718749999</v>
      </c>
      <c r="K65" s="16">
        <v>175335.2590625</v>
      </c>
      <c r="L65" s="16">
        <v>198166.58133333331</v>
      </c>
      <c r="M65" s="16">
        <v>174635.53774193549</v>
      </c>
      <c r="N65" s="16">
        <v>175958.61129032259</v>
      </c>
    </row>
    <row r="66" spans="1:14" x14ac:dyDescent="0.25">
      <c r="A66" s="95"/>
      <c r="B66" s="4" t="s">
        <v>5</v>
      </c>
      <c r="C66" s="16">
        <v>7905.8105253465264</v>
      </c>
      <c r="D66" s="16">
        <v>8405.3849387464434</v>
      </c>
      <c r="E66" s="16">
        <v>16027.922018517849</v>
      </c>
      <c r="F66" s="16">
        <v>21273.30491857887</v>
      </c>
      <c r="G66" s="16">
        <v>9954.0341617140111</v>
      </c>
      <c r="H66" s="16">
        <v>8470.3857492108127</v>
      </c>
      <c r="I66" s="16">
        <v>9349.6570996226892</v>
      </c>
      <c r="J66" s="16">
        <v>13177.216965390269</v>
      </c>
      <c r="K66" s="16">
        <v>24488.386658893629</v>
      </c>
      <c r="L66" s="16">
        <v>13531.72526157205</v>
      </c>
      <c r="M66" s="16">
        <v>13692.49396727071</v>
      </c>
      <c r="N66" s="16">
        <v>16222.65022754394</v>
      </c>
    </row>
    <row r="67" spans="1:14" ht="15" customHeight="1" x14ac:dyDescent="0.25">
      <c r="A67" s="95"/>
      <c r="B67" s="4" t="s">
        <v>9</v>
      </c>
      <c r="C67" s="16">
        <v>175000</v>
      </c>
      <c r="D67" s="16">
        <v>160465</v>
      </c>
      <c r="E67" s="16">
        <v>178959</v>
      </c>
      <c r="F67" s="16">
        <v>155071</v>
      </c>
      <c r="G67" s="16">
        <v>120000</v>
      </c>
      <c r="H67" s="16">
        <v>155000</v>
      </c>
      <c r="I67" s="16">
        <v>180000</v>
      </c>
      <c r="J67" s="16">
        <v>120000</v>
      </c>
      <c r="K67" s="16">
        <v>110333</v>
      </c>
      <c r="L67" s="16">
        <v>150000</v>
      </c>
      <c r="M67" s="16">
        <v>120000</v>
      </c>
      <c r="N67" s="16">
        <v>120000</v>
      </c>
    </row>
    <row r="68" spans="1:14" x14ac:dyDescent="0.25">
      <c r="A68" s="95"/>
      <c r="B68" s="4" t="s">
        <v>10</v>
      </c>
      <c r="C68" s="16">
        <v>211512.97</v>
      </c>
      <c r="D68" s="16">
        <v>197380.34</v>
      </c>
      <c r="E68" s="16">
        <v>258985</v>
      </c>
      <c r="F68" s="16">
        <v>279050.02</v>
      </c>
      <c r="G68" s="16">
        <v>173351.94</v>
      </c>
      <c r="H68" s="16">
        <v>191205.97</v>
      </c>
      <c r="I68" s="16">
        <v>230118</v>
      </c>
      <c r="J68" s="16">
        <v>204727</v>
      </c>
      <c r="K68" s="16">
        <v>241079</v>
      </c>
      <c r="L68" s="16">
        <v>221286.39999999999</v>
      </c>
      <c r="M68" s="16">
        <v>192705</v>
      </c>
      <c r="N68" s="16">
        <v>212757</v>
      </c>
    </row>
    <row r="69" spans="1:14" ht="15" customHeight="1" x14ac:dyDescent="0.25">
      <c r="A69" s="86" t="s">
        <v>6</v>
      </c>
      <c r="B69" s="5" t="s">
        <v>3</v>
      </c>
      <c r="C69" s="17">
        <v>167308.5</v>
      </c>
      <c r="D69" s="17">
        <v>137616.715</v>
      </c>
      <c r="E69" s="17">
        <v>175401.31</v>
      </c>
      <c r="F69" s="17">
        <v>205441.91</v>
      </c>
      <c r="G69" s="17">
        <v>114767.5</v>
      </c>
      <c r="H69" s="17">
        <v>143424.60500000001</v>
      </c>
      <c r="I69" s="17">
        <v>172563.005</v>
      </c>
      <c r="J69" s="17">
        <v>130242.5</v>
      </c>
      <c r="K69" s="17">
        <v>139713</v>
      </c>
      <c r="L69" s="17">
        <v>162850</v>
      </c>
      <c r="M69" s="17">
        <v>137581</v>
      </c>
      <c r="N69" s="17">
        <v>148127.23000000001</v>
      </c>
    </row>
    <row r="70" spans="1:14" x14ac:dyDescent="0.25">
      <c r="A70" s="86"/>
      <c r="B70" s="5" t="s">
        <v>4</v>
      </c>
      <c r="C70" s="17">
        <v>166324.2055555555</v>
      </c>
      <c r="D70" s="17">
        <v>139002.75805555549</v>
      </c>
      <c r="E70" s="17">
        <v>173761.37472222219</v>
      </c>
      <c r="F70" s="17">
        <v>200256.91617647061</v>
      </c>
      <c r="G70" s="17">
        <v>117973.05147058819</v>
      </c>
      <c r="H70" s="17">
        <v>142169.25323529411</v>
      </c>
      <c r="I70" s="17">
        <v>169922.63794117639</v>
      </c>
      <c r="J70" s="17">
        <v>132727.8721875</v>
      </c>
      <c r="K70" s="17">
        <v>146135.42874999999</v>
      </c>
      <c r="L70" s="17">
        <v>161347.4561290323</v>
      </c>
      <c r="M70" s="17">
        <v>139552.5</v>
      </c>
      <c r="N70" s="17">
        <v>147549.43516129031</v>
      </c>
    </row>
    <row r="71" spans="1:14" x14ac:dyDescent="0.25">
      <c r="A71" s="86"/>
      <c r="B71" s="5" t="s">
        <v>5</v>
      </c>
      <c r="C71" s="17">
        <v>9518.6190925852461</v>
      </c>
      <c r="D71" s="17">
        <v>9810.3057215611843</v>
      </c>
      <c r="E71" s="17">
        <v>18207.749895675501</v>
      </c>
      <c r="F71" s="17">
        <v>20757.107159920819</v>
      </c>
      <c r="G71" s="17">
        <v>9059.8482361739243</v>
      </c>
      <c r="H71" s="17">
        <v>8474.548773699069</v>
      </c>
      <c r="I71" s="17">
        <v>14090.837976941501</v>
      </c>
      <c r="J71" s="17">
        <v>10826.04893630076</v>
      </c>
      <c r="K71" s="17">
        <v>23474.65095273784</v>
      </c>
      <c r="L71" s="17">
        <v>13253.84373620214</v>
      </c>
      <c r="M71" s="17">
        <v>9271.3731954265222</v>
      </c>
      <c r="N71" s="17">
        <v>12765.4806983445</v>
      </c>
    </row>
    <row r="72" spans="1:14" ht="15" customHeight="1" x14ac:dyDescent="0.25">
      <c r="A72" s="86"/>
      <c r="B72" s="5" t="s">
        <v>9</v>
      </c>
      <c r="C72" s="17">
        <v>143471.04999999999</v>
      </c>
      <c r="D72" s="17">
        <v>122530</v>
      </c>
      <c r="E72" s="17">
        <v>126000</v>
      </c>
      <c r="F72" s="17">
        <v>128500.09</v>
      </c>
      <c r="G72" s="17">
        <v>103872.5</v>
      </c>
      <c r="H72" s="17">
        <v>118198.22</v>
      </c>
      <c r="I72" s="17">
        <v>122337.14</v>
      </c>
      <c r="J72" s="17">
        <v>120080</v>
      </c>
      <c r="K72" s="17">
        <v>85507</v>
      </c>
      <c r="L72" s="17">
        <v>126000</v>
      </c>
      <c r="M72" s="17">
        <v>126000</v>
      </c>
      <c r="N72" s="17">
        <v>119328.23</v>
      </c>
    </row>
    <row r="73" spans="1:14" x14ac:dyDescent="0.25">
      <c r="A73" s="86"/>
      <c r="B73" s="5" t="s">
        <v>10</v>
      </c>
      <c r="C73" s="17">
        <v>183456.3</v>
      </c>
      <c r="D73" s="17">
        <v>159753.73000000001</v>
      </c>
      <c r="E73" s="17">
        <v>212834</v>
      </c>
      <c r="F73" s="17">
        <v>222193.91</v>
      </c>
      <c r="G73" s="17">
        <v>148227.43</v>
      </c>
      <c r="H73" s="17">
        <v>154308.1</v>
      </c>
      <c r="I73" s="17">
        <v>192601</v>
      </c>
      <c r="J73" s="17">
        <v>162138</v>
      </c>
      <c r="K73" s="17">
        <v>204477</v>
      </c>
      <c r="L73" s="17">
        <v>177917.3</v>
      </c>
      <c r="M73" s="17">
        <v>160363</v>
      </c>
      <c r="N73" s="17">
        <v>185000</v>
      </c>
    </row>
    <row r="74" spans="1:14" ht="15" customHeight="1" x14ac:dyDescent="0.25">
      <c r="A74" s="95" t="s">
        <v>7</v>
      </c>
      <c r="B74" s="4" t="s">
        <v>3</v>
      </c>
      <c r="C74" s="16">
        <v>140930.54</v>
      </c>
      <c r="D74" s="16">
        <v>144100</v>
      </c>
      <c r="E74" s="16">
        <v>175001</v>
      </c>
      <c r="F74" s="16">
        <v>142339.5</v>
      </c>
      <c r="G74" s="16">
        <v>146549.535</v>
      </c>
      <c r="H74" s="16">
        <v>157342.5</v>
      </c>
      <c r="I74" s="16">
        <v>152842.04999999999</v>
      </c>
      <c r="J74" s="16">
        <v>151330.75</v>
      </c>
      <c r="K74" s="16">
        <v>170248</v>
      </c>
      <c r="L74" s="16">
        <v>160275.21</v>
      </c>
      <c r="M74" s="16">
        <v>161030.79999999999</v>
      </c>
      <c r="N74" s="16">
        <v>163147</v>
      </c>
    </row>
    <row r="75" spans="1:14" x14ac:dyDescent="0.25">
      <c r="A75" s="95"/>
      <c r="B75" s="4" t="s">
        <v>4</v>
      </c>
      <c r="C75" s="16">
        <v>140604.59171428569</v>
      </c>
      <c r="D75" s="16">
        <v>144556.9197142857</v>
      </c>
      <c r="E75" s="16">
        <v>175719.86342857141</v>
      </c>
      <c r="F75" s="16">
        <v>144367.60441176471</v>
      </c>
      <c r="G75" s="16">
        <v>145091.83323529401</v>
      </c>
      <c r="H75" s="16">
        <v>154403.2814705882</v>
      </c>
      <c r="I75" s="16">
        <v>152856.9038235294</v>
      </c>
      <c r="J75" s="16">
        <v>151713.86468749991</v>
      </c>
      <c r="K75" s="16">
        <v>167720.58774193539</v>
      </c>
      <c r="L75" s="16">
        <v>162188.3103225806</v>
      </c>
      <c r="M75" s="16">
        <v>161269.6677419355</v>
      </c>
      <c r="N75" s="16">
        <v>160500.44516129041</v>
      </c>
    </row>
    <row r="76" spans="1:14" x14ac:dyDescent="0.25">
      <c r="A76" s="95"/>
      <c r="B76" s="4" t="s">
        <v>5</v>
      </c>
      <c r="C76" s="16">
        <v>5867.72427601871</v>
      </c>
      <c r="D76" s="16">
        <v>6427.4824831447231</v>
      </c>
      <c r="E76" s="16">
        <v>13442.246367682819</v>
      </c>
      <c r="F76" s="16">
        <v>9238.0711596097426</v>
      </c>
      <c r="G76" s="16">
        <v>8069.4895280292694</v>
      </c>
      <c r="H76" s="16">
        <v>9833.8310921289467</v>
      </c>
      <c r="I76" s="16">
        <v>9940.7382133805168</v>
      </c>
      <c r="J76" s="16">
        <v>26206.87052710709</v>
      </c>
      <c r="K76" s="16">
        <v>18021.073158909581</v>
      </c>
      <c r="L76" s="16">
        <v>10961.69627254148</v>
      </c>
      <c r="M76" s="16">
        <v>18695.188511137771</v>
      </c>
      <c r="N76" s="16">
        <v>13871.922495169119</v>
      </c>
    </row>
    <row r="77" spans="1:14" ht="15" customHeight="1" x14ac:dyDescent="0.25">
      <c r="A77" s="95"/>
      <c r="B77" s="4" t="s">
        <v>9</v>
      </c>
      <c r="C77" s="16">
        <v>127400</v>
      </c>
      <c r="D77" s="16">
        <v>128036</v>
      </c>
      <c r="E77" s="16">
        <v>134138</v>
      </c>
      <c r="F77" s="16">
        <v>126240</v>
      </c>
      <c r="G77" s="16">
        <v>127305</v>
      </c>
      <c r="H77" s="16">
        <v>134138</v>
      </c>
      <c r="I77" s="16">
        <v>134138</v>
      </c>
      <c r="J77" s="16">
        <v>31739</v>
      </c>
      <c r="K77" s="16">
        <v>133581</v>
      </c>
      <c r="L77" s="16">
        <v>133581</v>
      </c>
      <c r="M77" s="16">
        <v>133581</v>
      </c>
      <c r="N77" s="16">
        <v>133581</v>
      </c>
    </row>
    <row r="78" spans="1:14" x14ac:dyDescent="0.25">
      <c r="A78" s="95"/>
      <c r="B78" s="4" t="s">
        <v>10</v>
      </c>
      <c r="C78" s="16">
        <v>151050.70000000001</v>
      </c>
      <c r="D78" s="16">
        <v>154250.9</v>
      </c>
      <c r="E78" s="16">
        <v>200000</v>
      </c>
      <c r="F78" s="16">
        <v>175236.98</v>
      </c>
      <c r="G78" s="16">
        <v>160822.6</v>
      </c>
      <c r="H78" s="16">
        <v>167755</v>
      </c>
      <c r="I78" s="16">
        <v>179129.57</v>
      </c>
      <c r="J78" s="16">
        <v>188657.91</v>
      </c>
      <c r="K78" s="16">
        <v>209061</v>
      </c>
      <c r="L78" s="16">
        <v>184976.83</v>
      </c>
      <c r="M78" s="16">
        <v>207310.6</v>
      </c>
      <c r="N78" s="16">
        <v>183780.74</v>
      </c>
    </row>
    <row r="79" spans="1:14" x14ac:dyDescent="0.25">
      <c r="A79" s="86" t="s">
        <v>8</v>
      </c>
      <c r="B79" s="5" t="s">
        <v>3</v>
      </c>
      <c r="C79" s="17">
        <v>29303</v>
      </c>
      <c r="D79" s="17">
        <v>-6900.8050000000003</v>
      </c>
      <c r="E79" s="17">
        <v>-1277</v>
      </c>
      <c r="F79" s="17">
        <v>59132.705000000002</v>
      </c>
      <c r="G79" s="17">
        <v>-28000</v>
      </c>
      <c r="H79" s="17">
        <v>-13835</v>
      </c>
      <c r="I79" s="17">
        <v>17317</v>
      </c>
      <c r="J79" s="17">
        <v>-24958.27</v>
      </c>
      <c r="K79" s="17">
        <v>-24087</v>
      </c>
      <c r="L79" s="17">
        <v>2581.7350000000001</v>
      </c>
      <c r="M79" s="17">
        <v>-20685.505000000001</v>
      </c>
      <c r="N79" s="17">
        <v>-15571.25</v>
      </c>
    </row>
    <row r="80" spans="1:14" x14ac:dyDescent="0.25">
      <c r="A80" s="86"/>
      <c r="B80" s="5" t="s">
        <v>4</v>
      </c>
      <c r="C80" s="17">
        <v>26976.252</v>
      </c>
      <c r="D80" s="17">
        <v>-5960.8202777777788</v>
      </c>
      <c r="E80" s="17">
        <v>-648.43194444444418</v>
      </c>
      <c r="F80" s="17">
        <v>54894.153823529407</v>
      </c>
      <c r="G80" s="17">
        <v>-28064.94771428571</v>
      </c>
      <c r="H80" s="17">
        <v>-12695.32</v>
      </c>
      <c r="I80" s="17">
        <v>15872.933999999999</v>
      </c>
      <c r="J80" s="17">
        <v>-23369.418181818179</v>
      </c>
      <c r="K80" s="17">
        <v>-24978.263870967741</v>
      </c>
      <c r="L80" s="17">
        <v>-903.29499999999973</v>
      </c>
      <c r="M80" s="17">
        <v>-23659.919375000001</v>
      </c>
      <c r="N80" s="17">
        <v>-13829.934687499999</v>
      </c>
    </row>
    <row r="81" spans="1:14" x14ac:dyDescent="0.25">
      <c r="A81" s="86"/>
      <c r="B81" s="5" t="s">
        <v>5</v>
      </c>
      <c r="C81" s="17">
        <v>10849.260946912411</v>
      </c>
      <c r="D81" s="17">
        <v>11356.25055726945</v>
      </c>
      <c r="E81" s="17">
        <v>18884.836044682721</v>
      </c>
      <c r="F81" s="17">
        <v>20832.492023853971</v>
      </c>
      <c r="G81" s="17">
        <v>13148.02921170453</v>
      </c>
      <c r="H81" s="17">
        <v>11196.203573289789</v>
      </c>
      <c r="I81" s="17">
        <v>16756.313488330339</v>
      </c>
      <c r="J81" s="17">
        <v>18765.966987421409</v>
      </c>
      <c r="K81" s="17">
        <v>20518.184919628031</v>
      </c>
      <c r="L81" s="17">
        <v>17757.278770173969</v>
      </c>
      <c r="M81" s="17">
        <v>18038.572946124219</v>
      </c>
      <c r="N81" s="17">
        <v>18621.238598771579</v>
      </c>
    </row>
    <row r="82" spans="1:14" x14ac:dyDescent="0.25">
      <c r="A82" s="86"/>
      <c r="B82" s="5" t="s">
        <v>9</v>
      </c>
      <c r="C82" s="17">
        <v>-1357</v>
      </c>
      <c r="D82" s="17">
        <v>-24688.6</v>
      </c>
      <c r="E82" s="17">
        <v>-29978</v>
      </c>
      <c r="F82" s="17">
        <v>-8138</v>
      </c>
      <c r="G82" s="17">
        <v>-56813</v>
      </c>
      <c r="H82" s="17">
        <v>-42177</v>
      </c>
      <c r="I82" s="17">
        <v>-32869</v>
      </c>
      <c r="J82" s="17">
        <v>-51458</v>
      </c>
      <c r="K82" s="17">
        <v>-60350</v>
      </c>
      <c r="L82" s="17">
        <v>-48075</v>
      </c>
      <c r="M82" s="17">
        <v>-65345.46</v>
      </c>
      <c r="N82" s="17">
        <v>-48075</v>
      </c>
    </row>
    <row r="83" spans="1:14" x14ac:dyDescent="0.25">
      <c r="A83" s="86"/>
      <c r="B83" s="33" t="s">
        <v>10</v>
      </c>
      <c r="C83" s="14">
        <v>48622</v>
      </c>
      <c r="D83" s="14">
        <v>13904.29</v>
      </c>
      <c r="E83" s="14">
        <v>47032.3</v>
      </c>
      <c r="F83" s="14">
        <v>89267</v>
      </c>
      <c r="G83" s="14">
        <v>-2411.66</v>
      </c>
      <c r="H83" s="14">
        <v>7812.22</v>
      </c>
      <c r="I83" s="14">
        <v>51006</v>
      </c>
      <c r="J83" s="14">
        <v>18585</v>
      </c>
      <c r="K83" s="14">
        <v>28904.7</v>
      </c>
      <c r="L83" s="14">
        <v>51980</v>
      </c>
      <c r="M83" s="14">
        <v>8138</v>
      </c>
      <c r="N83" s="17">
        <v>22896</v>
      </c>
    </row>
    <row r="84" spans="1:14" ht="15" customHeight="1" x14ac:dyDescent="0.25">
      <c r="A84" s="95" t="s">
        <v>32</v>
      </c>
      <c r="B84" s="4" t="s">
        <v>3</v>
      </c>
      <c r="C84" s="16">
        <v>-21823</v>
      </c>
      <c r="D84" s="16">
        <v>-47345.384999999987</v>
      </c>
      <c r="E84" s="16">
        <v>-47654.53</v>
      </c>
      <c r="F84" s="16">
        <v>8224.09</v>
      </c>
      <c r="G84" s="16">
        <v>-66092.08</v>
      </c>
      <c r="H84" s="16">
        <v>-49174.080000000002</v>
      </c>
      <c r="I84" s="16">
        <v>-27289</v>
      </c>
      <c r="J84" s="16">
        <v>-62090.47</v>
      </c>
      <c r="K84" s="16">
        <v>-68205.289999999994</v>
      </c>
      <c r="L84" s="16">
        <v>-44333.440000000002</v>
      </c>
      <c r="M84" s="16">
        <v>-67332</v>
      </c>
      <c r="N84" s="16">
        <v>-50611.35</v>
      </c>
    </row>
    <row r="85" spans="1:14" x14ac:dyDescent="0.25">
      <c r="A85" s="95"/>
      <c r="B85" s="4" t="s">
        <v>4</v>
      </c>
      <c r="C85" s="16">
        <v>-19754.111785714289</v>
      </c>
      <c r="D85" s="16">
        <v>-45571.927857142859</v>
      </c>
      <c r="E85" s="16">
        <v>-42745.91851851852</v>
      </c>
      <c r="F85" s="16">
        <v>6645.501538461539</v>
      </c>
      <c r="G85" s="16">
        <v>-64781.872000000003</v>
      </c>
      <c r="H85" s="16">
        <v>-57263.912692307676</v>
      </c>
      <c r="I85" s="16">
        <v>-27169.98961538462</v>
      </c>
      <c r="J85" s="16">
        <v>-62116.693333333344</v>
      </c>
      <c r="K85" s="16">
        <v>-68385.91</v>
      </c>
      <c r="L85" s="16">
        <v>-42964.232173913042</v>
      </c>
      <c r="M85" s="16">
        <v>-66804.895652173916</v>
      </c>
      <c r="N85" s="16">
        <v>-48595.033043478252</v>
      </c>
    </row>
    <row r="86" spans="1:14" x14ac:dyDescent="0.25">
      <c r="A86" s="95"/>
      <c r="B86" s="4" t="s">
        <v>5</v>
      </c>
      <c r="C86" s="16">
        <v>15572.732058333169</v>
      </c>
      <c r="D86" s="16">
        <v>21709.84894610148</v>
      </c>
      <c r="E86" s="16">
        <v>21848.445360077279</v>
      </c>
      <c r="F86" s="16">
        <v>30209.245904812611</v>
      </c>
      <c r="G86" s="16">
        <v>25378.242864472351</v>
      </c>
      <c r="H86" s="16">
        <v>22997.170487248652</v>
      </c>
      <c r="I86" s="16">
        <v>28902.85131580917</v>
      </c>
      <c r="J86" s="16">
        <v>38741.986592824767</v>
      </c>
      <c r="K86" s="16">
        <v>34044.940966338487</v>
      </c>
      <c r="L86" s="16">
        <v>27292.749851325469</v>
      </c>
      <c r="M86" s="16">
        <v>29202.20939012177</v>
      </c>
      <c r="N86" s="16">
        <v>37489.071275534472</v>
      </c>
    </row>
    <row r="87" spans="1:14" x14ac:dyDescent="0.25">
      <c r="A87" s="95"/>
      <c r="B87" s="4" t="s">
        <v>9</v>
      </c>
      <c r="C87" s="16">
        <v>-49817.3</v>
      </c>
      <c r="D87" s="16">
        <v>-84452</v>
      </c>
      <c r="E87" s="16">
        <v>-85447</v>
      </c>
      <c r="F87" s="16">
        <v>-56786.66</v>
      </c>
      <c r="G87" s="16">
        <v>-112992</v>
      </c>
      <c r="H87" s="16">
        <v>-104816</v>
      </c>
      <c r="I87" s="16">
        <v>-87128.31</v>
      </c>
      <c r="J87" s="16">
        <v>-130138</v>
      </c>
      <c r="K87" s="16">
        <v>-131994</v>
      </c>
      <c r="L87" s="16">
        <v>-92738</v>
      </c>
      <c r="M87" s="16">
        <v>-137912.68</v>
      </c>
      <c r="N87" s="16">
        <v>-124427</v>
      </c>
    </row>
    <row r="88" spans="1:14" ht="15.75" thickBot="1" x14ac:dyDescent="0.3">
      <c r="A88" s="99"/>
      <c r="B88" s="7" t="s">
        <v>10</v>
      </c>
      <c r="C88" s="32">
        <v>16417</v>
      </c>
      <c r="D88" s="32">
        <v>12955.77</v>
      </c>
      <c r="E88" s="32">
        <v>17375</v>
      </c>
      <c r="F88" s="32">
        <v>69083.899999999994</v>
      </c>
      <c r="G88" s="32">
        <v>-8138</v>
      </c>
      <c r="H88" s="32">
        <v>-8138</v>
      </c>
      <c r="I88" s="32">
        <v>50000</v>
      </c>
      <c r="J88" s="32">
        <v>45000</v>
      </c>
      <c r="K88" s="32">
        <v>8138</v>
      </c>
      <c r="L88" s="32">
        <v>14874</v>
      </c>
      <c r="M88" s="32">
        <v>8138</v>
      </c>
      <c r="N88" s="32">
        <v>59441</v>
      </c>
    </row>
    <row r="89" spans="1:14" ht="15" customHeight="1" x14ac:dyDescent="0.25">
      <c r="A89" s="95" t="s">
        <v>37</v>
      </c>
      <c r="B89" s="4" t="s">
        <v>3</v>
      </c>
      <c r="C89" s="16">
        <v>0.35</v>
      </c>
      <c r="D89" s="16">
        <v>0.4</v>
      </c>
      <c r="E89" s="16">
        <v>0.77</v>
      </c>
      <c r="F89" s="16">
        <v>0.61</v>
      </c>
      <c r="G89" s="16">
        <v>0.55500000000000005</v>
      </c>
      <c r="H89" s="16">
        <v>0.44</v>
      </c>
      <c r="I89" s="16">
        <v>0.40500000000000003</v>
      </c>
      <c r="J89" s="16">
        <v>0.375</v>
      </c>
      <c r="K89" s="16">
        <v>0.33</v>
      </c>
      <c r="L89" s="16">
        <v>0.3</v>
      </c>
      <c r="M89" s="16">
        <v>0.255</v>
      </c>
      <c r="N89" s="16">
        <v>0.3</v>
      </c>
    </row>
    <row r="90" spans="1:14" x14ac:dyDescent="0.25">
      <c r="A90" s="95"/>
      <c r="B90" s="4" t="s">
        <v>4</v>
      </c>
      <c r="C90" s="16">
        <v>0.34666666666666662</v>
      </c>
      <c r="D90" s="16">
        <v>0.42629629629629628</v>
      </c>
      <c r="E90" s="16">
        <v>0.7248148148148148</v>
      </c>
      <c r="F90" s="16">
        <v>0.68846153846153857</v>
      </c>
      <c r="G90" s="16">
        <v>0.56846153846153857</v>
      </c>
      <c r="H90" s="16">
        <v>0.43038461538461542</v>
      </c>
      <c r="I90" s="16">
        <v>0.43807692307692309</v>
      </c>
      <c r="J90" s="16">
        <v>0.37624999999999997</v>
      </c>
      <c r="K90" s="16">
        <v>0.35083333333333327</v>
      </c>
      <c r="L90" s="16">
        <v>0.28125</v>
      </c>
      <c r="M90" s="16">
        <v>0.2416666666666667</v>
      </c>
      <c r="N90" s="16">
        <v>0.30434782608695649</v>
      </c>
    </row>
    <row r="91" spans="1:14" x14ac:dyDescent="0.25">
      <c r="A91" s="95"/>
      <c r="B91" s="4" t="s">
        <v>5</v>
      </c>
      <c r="C91" s="16">
        <v>0.12341300268111639</v>
      </c>
      <c r="D91" s="16">
        <v>0.1415884650926531</v>
      </c>
      <c r="E91" s="16">
        <v>0.17100090801311721</v>
      </c>
      <c r="F91" s="16">
        <v>0.2819601717646279</v>
      </c>
      <c r="G91" s="16">
        <v>0.14067529442492191</v>
      </c>
      <c r="H91" s="16">
        <v>8.9285195602889028E-2</v>
      </c>
      <c r="I91" s="16">
        <v>0.1083704472914726</v>
      </c>
      <c r="J91" s="16">
        <v>8.9676350428008367E-2</v>
      </c>
      <c r="K91" s="16">
        <v>7.6778431452015752E-2</v>
      </c>
      <c r="L91" s="16">
        <v>9.8480300391587908E-2</v>
      </c>
      <c r="M91" s="16">
        <v>0.1064308988587622</v>
      </c>
      <c r="N91" s="16">
        <v>6.8545014204769231E-2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0.19</v>
      </c>
      <c r="E92" s="16">
        <v>0.3</v>
      </c>
      <c r="F92" s="16">
        <v>0.25</v>
      </c>
      <c r="G92" s="16">
        <v>0.35</v>
      </c>
      <c r="H92" s="16">
        <v>0.2</v>
      </c>
      <c r="I92" s="16">
        <v>0.28000000000000003</v>
      </c>
      <c r="J92" s="16">
        <v>0.21</v>
      </c>
      <c r="K92" s="16">
        <v>0.22</v>
      </c>
      <c r="L92" s="16">
        <v>0.09</v>
      </c>
      <c r="M92" s="16">
        <v>0.01</v>
      </c>
      <c r="N92" s="16">
        <v>0.15</v>
      </c>
    </row>
    <row r="93" spans="1:14" x14ac:dyDescent="0.25">
      <c r="A93" s="95"/>
      <c r="B93" s="4" t="s">
        <v>10</v>
      </c>
      <c r="C93" s="16">
        <v>0.59</v>
      </c>
      <c r="D93" s="16">
        <v>0.73</v>
      </c>
      <c r="E93" s="16">
        <v>1.05</v>
      </c>
      <c r="F93" s="16">
        <v>1.43</v>
      </c>
      <c r="G93" s="16">
        <v>0.9</v>
      </c>
      <c r="H93" s="16">
        <v>0.63</v>
      </c>
      <c r="I93" s="16">
        <v>0.67</v>
      </c>
      <c r="J93" s="16">
        <v>0.69</v>
      </c>
      <c r="K93" s="16">
        <v>0.54</v>
      </c>
      <c r="L93" s="16">
        <v>0.5</v>
      </c>
      <c r="M93" s="16">
        <v>0.4</v>
      </c>
      <c r="N93" s="16">
        <v>0.43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8.75</v>
      </c>
      <c r="E94" s="17">
        <v>8.6999999999999993</v>
      </c>
      <c r="F94" s="17">
        <v>9.1</v>
      </c>
      <c r="G94" s="17">
        <v>9.26</v>
      </c>
      <c r="H94" s="17">
        <v>9.3699999999999992</v>
      </c>
      <c r="I94" s="17">
        <v>9.5</v>
      </c>
      <c r="J94" s="17">
        <v>9.6</v>
      </c>
      <c r="K94" s="17">
        <v>9.5</v>
      </c>
      <c r="L94" s="17">
        <v>9.5</v>
      </c>
      <c r="M94" s="17">
        <v>9.4849999999999994</v>
      </c>
      <c r="N94" s="17">
        <v>9.3800000000000008</v>
      </c>
    </row>
    <row r="95" spans="1:14" x14ac:dyDescent="0.25">
      <c r="A95" s="86"/>
      <c r="B95" s="5" t="s">
        <v>4</v>
      </c>
      <c r="C95" s="17">
        <v>8.8561538461538447</v>
      </c>
      <c r="D95" s="17">
        <v>8.7957692307692312</v>
      </c>
      <c r="E95" s="17">
        <v>8.6852</v>
      </c>
      <c r="F95" s="17">
        <v>9.0595999999999997</v>
      </c>
      <c r="G95" s="17">
        <v>9.2804000000000002</v>
      </c>
      <c r="H95" s="17">
        <v>9.4884000000000022</v>
      </c>
      <c r="I95" s="17">
        <v>9.5107999999999997</v>
      </c>
      <c r="J95" s="17">
        <v>9.4623999999999988</v>
      </c>
      <c r="K95" s="17">
        <v>9.4340000000000011</v>
      </c>
      <c r="L95" s="17">
        <v>9.2729166666666671</v>
      </c>
      <c r="M95" s="17">
        <v>9.1912499999999984</v>
      </c>
      <c r="N95" s="17">
        <v>9.1199999999999992</v>
      </c>
    </row>
    <row r="96" spans="1:14" x14ac:dyDescent="0.25">
      <c r="A96" s="86"/>
      <c r="B96" s="5" t="s">
        <v>5</v>
      </c>
      <c r="C96" s="17">
        <v>0.30182215853812888</v>
      </c>
      <c r="D96" s="17">
        <v>0.46864206449633289</v>
      </c>
      <c r="E96" s="17">
        <v>0.41777306439421552</v>
      </c>
      <c r="F96" s="17">
        <v>0.7441744867076987</v>
      </c>
      <c r="G96" s="17">
        <v>0.86515644057399665</v>
      </c>
      <c r="H96" s="17">
        <v>1.012433866152912</v>
      </c>
      <c r="I96" s="17">
        <v>1.02567831214275</v>
      </c>
      <c r="J96" s="17">
        <v>1.048420558109515</v>
      </c>
      <c r="K96" s="17">
        <v>1.0920660846914589</v>
      </c>
      <c r="L96" s="17">
        <v>0.84665828621893746</v>
      </c>
      <c r="M96" s="17">
        <v>0.87887434181210011</v>
      </c>
      <c r="N96" s="17">
        <v>0.89670410998810857</v>
      </c>
    </row>
    <row r="97" spans="1:14" x14ac:dyDescent="0.25">
      <c r="A97" s="86"/>
      <c r="B97" s="5" t="s">
        <v>9</v>
      </c>
      <c r="C97" s="17">
        <v>8.3000000000000007</v>
      </c>
      <c r="D97" s="17">
        <v>7.9</v>
      </c>
      <c r="E97" s="17">
        <v>7.3</v>
      </c>
      <c r="F97" s="17">
        <v>7.7</v>
      </c>
      <c r="G97" s="17">
        <v>7.5</v>
      </c>
      <c r="H97" s="17">
        <v>7.4</v>
      </c>
      <c r="I97" s="17">
        <v>7.7</v>
      </c>
      <c r="J97" s="17">
        <v>7.72</v>
      </c>
      <c r="K97" s="17">
        <v>7.83</v>
      </c>
      <c r="L97" s="17">
        <v>7.8</v>
      </c>
      <c r="M97" s="17">
        <v>7.6</v>
      </c>
      <c r="N97" s="17">
        <v>7.1</v>
      </c>
    </row>
    <row r="98" spans="1:14" x14ac:dyDescent="0.25">
      <c r="A98" s="86"/>
      <c r="B98" s="33" t="s">
        <v>10</v>
      </c>
      <c r="C98" s="14">
        <v>9.8000000000000007</v>
      </c>
      <c r="D98" s="14">
        <v>10.52</v>
      </c>
      <c r="E98" s="14">
        <v>9.4</v>
      </c>
      <c r="F98" s="14">
        <v>11.24</v>
      </c>
      <c r="G98" s="14">
        <v>11.24</v>
      </c>
      <c r="H98" s="14">
        <v>11.14</v>
      </c>
      <c r="I98" s="14">
        <v>11.65</v>
      </c>
      <c r="J98" s="14">
        <v>12.16</v>
      </c>
      <c r="K98" s="14">
        <v>12.67</v>
      </c>
      <c r="L98" s="14">
        <v>10.4</v>
      </c>
      <c r="M98" s="14">
        <v>10.4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99562.47</v>
      </c>
      <c r="D99" s="16">
        <v>99719.44</v>
      </c>
      <c r="E99" s="16">
        <v>99700</v>
      </c>
      <c r="F99" s="16">
        <v>99500</v>
      </c>
      <c r="G99" s="16">
        <v>99283</v>
      </c>
      <c r="H99" s="16">
        <v>99018</v>
      </c>
      <c r="I99" s="16">
        <v>99129</v>
      </c>
      <c r="J99" s="16">
        <v>99300</v>
      </c>
      <c r="K99" s="16">
        <v>99491.520000000004</v>
      </c>
      <c r="L99" s="16">
        <v>99646</v>
      </c>
      <c r="M99" s="16">
        <v>99650</v>
      </c>
      <c r="N99" s="16">
        <v>100000</v>
      </c>
    </row>
    <row r="100" spans="1:14" x14ac:dyDescent="0.25">
      <c r="A100" s="95"/>
      <c r="B100" s="4" t="s">
        <v>4</v>
      </c>
      <c r="C100" s="16">
        <v>99416.571199999991</v>
      </c>
      <c r="D100" s="16">
        <v>99706.999599999996</v>
      </c>
      <c r="E100" s="16">
        <v>99874.659599999984</v>
      </c>
      <c r="F100" s="16">
        <v>99542.375652173898</v>
      </c>
      <c r="G100" s="16">
        <v>99333.812608695647</v>
      </c>
      <c r="H100" s="16">
        <v>99158.674782608694</v>
      </c>
      <c r="I100" s="16">
        <v>99199.139565217396</v>
      </c>
      <c r="J100" s="16">
        <v>99301.664347826081</v>
      </c>
      <c r="K100" s="16">
        <v>99456.474782608697</v>
      </c>
      <c r="L100" s="16">
        <v>99582.746086956526</v>
      </c>
      <c r="M100" s="16">
        <v>99777.754782608696</v>
      </c>
      <c r="N100" s="16">
        <v>99984.193478260873</v>
      </c>
    </row>
    <row r="101" spans="1:14" x14ac:dyDescent="0.25">
      <c r="A101" s="95"/>
      <c r="B101" s="4" t="s">
        <v>5</v>
      </c>
      <c r="C101" s="16">
        <v>1521.0656475185419</v>
      </c>
      <c r="D101" s="16">
        <v>1606.6284179259801</v>
      </c>
      <c r="E101" s="16">
        <v>1662.437360695837</v>
      </c>
      <c r="F101" s="16">
        <v>1732.0233603579611</v>
      </c>
      <c r="G101" s="16">
        <v>1763.064925317211</v>
      </c>
      <c r="H101" s="16">
        <v>1824.769976288092</v>
      </c>
      <c r="I101" s="16">
        <v>1802.569699150424</v>
      </c>
      <c r="J101" s="16">
        <v>1741.8070226683001</v>
      </c>
      <c r="K101" s="16">
        <v>1690.1002226007711</v>
      </c>
      <c r="L101" s="16">
        <v>1690.43652049549</v>
      </c>
      <c r="M101" s="16">
        <v>1748.162934173185</v>
      </c>
      <c r="N101" s="16">
        <v>1821.393129182386</v>
      </c>
    </row>
    <row r="102" spans="1:14" x14ac:dyDescent="0.25">
      <c r="A102" s="95"/>
      <c r="B102" s="4" t="s">
        <v>9</v>
      </c>
      <c r="C102" s="16">
        <v>95442</v>
      </c>
      <c r="D102" s="16">
        <v>95800</v>
      </c>
      <c r="E102" s="16">
        <v>96000</v>
      </c>
      <c r="F102" s="16">
        <v>94999</v>
      </c>
      <c r="G102" s="16">
        <v>94745</v>
      </c>
      <c r="H102" s="16">
        <v>94594</v>
      </c>
      <c r="I102" s="16">
        <v>94716</v>
      </c>
      <c r="J102" s="16">
        <v>94897</v>
      </c>
      <c r="K102" s="16">
        <v>95067</v>
      </c>
      <c r="L102" s="16">
        <v>95145</v>
      </c>
      <c r="M102" s="16">
        <v>95288</v>
      </c>
      <c r="N102" s="16">
        <v>95301</v>
      </c>
    </row>
    <row r="103" spans="1:14" ht="15.75" thickBot="1" x14ac:dyDescent="0.3">
      <c r="A103" s="99"/>
      <c r="B103" s="7" t="s">
        <v>10</v>
      </c>
      <c r="C103" s="32">
        <v>101606</v>
      </c>
      <c r="D103" s="32">
        <v>102600</v>
      </c>
      <c r="E103" s="32">
        <v>103200</v>
      </c>
      <c r="F103" s="32">
        <v>102900</v>
      </c>
      <c r="G103" s="32">
        <v>102503</v>
      </c>
      <c r="H103" s="32">
        <v>102693</v>
      </c>
      <c r="I103" s="32">
        <v>102760</v>
      </c>
      <c r="J103" s="32">
        <v>102806</v>
      </c>
      <c r="K103" s="32">
        <v>102806</v>
      </c>
      <c r="L103" s="32">
        <v>102863</v>
      </c>
      <c r="M103" s="32">
        <v>102979</v>
      </c>
      <c r="N103" s="32">
        <v>103115</v>
      </c>
    </row>
  </sheetData>
  <mergeCells count="21">
    <mergeCell ref="A64:A68"/>
    <mergeCell ref="A69:A73"/>
    <mergeCell ref="A45:A49"/>
    <mergeCell ref="A50:A54"/>
    <mergeCell ref="A55:A59"/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E407-73CA-4C91-8D7A-0E8C1ADED8C5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44866</v>
      </c>
      <c r="C10" s="3"/>
    </row>
    <row r="11" spans="1:6" ht="15.75" x14ac:dyDescent="0.25">
      <c r="A11" s="1" t="s">
        <v>0</v>
      </c>
      <c r="B11" s="2">
        <v>44866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2226842.16</v>
      </c>
      <c r="D15" s="11">
        <v>2305000</v>
      </c>
      <c r="E15" s="11">
        <v>2437000</v>
      </c>
      <c r="F15" s="11">
        <v>2580716</v>
      </c>
    </row>
    <row r="16" spans="1:6" x14ac:dyDescent="0.25">
      <c r="A16" s="95"/>
      <c r="B16" s="12" t="s">
        <v>4</v>
      </c>
      <c r="C16" s="13">
        <v>2250913.2547727269</v>
      </c>
      <c r="D16" s="13">
        <v>2299325.0724390242</v>
      </c>
      <c r="E16" s="13">
        <v>2430710.8528571432</v>
      </c>
      <c r="F16" s="13">
        <v>2579881.9224999999</v>
      </c>
    </row>
    <row r="17" spans="1:6" x14ac:dyDescent="0.25">
      <c r="A17" s="95"/>
      <c r="B17" s="12" t="s">
        <v>5</v>
      </c>
      <c r="C17" s="13">
        <v>70100.684051683464</v>
      </c>
      <c r="D17" s="13">
        <v>88102.850647867133</v>
      </c>
      <c r="E17" s="13">
        <v>102368.4464797861</v>
      </c>
      <c r="F17" s="13">
        <v>104615.03477617831</v>
      </c>
    </row>
    <row r="18" spans="1:6" x14ac:dyDescent="0.25">
      <c r="A18" s="95"/>
      <c r="B18" s="12" t="s">
        <v>9</v>
      </c>
      <c r="C18" s="13">
        <v>2138310.64</v>
      </c>
      <c r="D18" s="13">
        <v>2069049.82</v>
      </c>
      <c r="E18" s="13">
        <v>2193192.81</v>
      </c>
      <c r="F18" s="13">
        <v>2324784.38</v>
      </c>
    </row>
    <row r="19" spans="1:6" x14ac:dyDescent="0.25">
      <c r="A19" s="95"/>
      <c r="B19" s="12" t="s">
        <v>10</v>
      </c>
      <c r="C19" s="13">
        <v>2500000</v>
      </c>
      <c r="D19" s="13">
        <v>2516714.0699999998</v>
      </c>
      <c r="E19" s="13">
        <v>2655133.34</v>
      </c>
      <c r="F19" s="13">
        <v>2801165.68</v>
      </c>
    </row>
    <row r="20" spans="1:6" ht="15" customHeight="1" x14ac:dyDescent="0.25">
      <c r="A20" s="86" t="s">
        <v>6</v>
      </c>
      <c r="B20" s="5" t="s">
        <v>3</v>
      </c>
      <c r="C20" s="14">
        <v>1869693</v>
      </c>
      <c r="D20" s="14">
        <v>1872670</v>
      </c>
      <c r="E20" s="14">
        <v>1986410</v>
      </c>
      <c r="F20" s="14">
        <v>2120608.6</v>
      </c>
    </row>
    <row r="21" spans="1:6" x14ac:dyDescent="0.25">
      <c r="A21" s="86"/>
      <c r="B21" s="5" t="s">
        <v>4</v>
      </c>
      <c r="C21" s="14">
        <v>1867255.2015909089</v>
      </c>
      <c r="D21" s="14">
        <v>1873066.3548837211</v>
      </c>
      <c r="E21" s="14">
        <v>1991597.7289189191</v>
      </c>
      <c r="F21" s="14">
        <v>2116059.4970588242</v>
      </c>
    </row>
    <row r="22" spans="1:6" x14ac:dyDescent="0.25">
      <c r="A22" s="86"/>
      <c r="B22" s="5" t="s">
        <v>5</v>
      </c>
      <c r="C22" s="14">
        <v>27601.982743912529</v>
      </c>
      <c r="D22" s="14">
        <v>68546.11085811611</v>
      </c>
      <c r="E22" s="14">
        <v>73490.173199790253</v>
      </c>
      <c r="F22" s="14">
        <v>79960.771867461968</v>
      </c>
    </row>
    <row r="23" spans="1:6" x14ac:dyDescent="0.25">
      <c r="A23" s="86"/>
      <c r="B23" s="5" t="s">
        <v>9</v>
      </c>
      <c r="C23" s="14">
        <v>1787352</v>
      </c>
      <c r="D23" s="14">
        <v>1710931.11</v>
      </c>
      <c r="E23" s="14">
        <v>1811050.24</v>
      </c>
      <c r="F23" s="14">
        <v>1922402.19</v>
      </c>
    </row>
    <row r="24" spans="1:6" x14ac:dyDescent="0.25">
      <c r="A24" s="86"/>
      <c r="B24" s="5" t="s">
        <v>10</v>
      </c>
      <c r="C24" s="14">
        <v>1928761</v>
      </c>
      <c r="D24" s="14">
        <v>2088872.68</v>
      </c>
      <c r="E24" s="14">
        <v>2203760.6800000002</v>
      </c>
      <c r="F24" s="14">
        <v>2324967.5099999998</v>
      </c>
    </row>
    <row r="25" spans="1:6" ht="15" customHeight="1" x14ac:dyDescent="0.25">
      <c r="A25" s="95" t="s">
        <v>7</v>
      </c>
      <c r="B25" s="4" t="s">
        <v>3</v>
      </c>
      <c r="C25" s="12">
        <v>1810123.72</v>
      </c>
      <c r="D25" s="12">
        <v>1949162</v>
      </c>
      <c r="E25" s="12">
        <v>2055264</v>
      </c>
      <c r="F25" s="12">
        <v>2140578</v>
      </c>
    </row>
    <row r="26" spans="1:6" x14ac:dyDescent="0.25">
      <c r="A26" s="95"/>
      <c r="B26" s="4" t="s">
        <v>4</v>
      </c>
      <c r="C26" s="12">
        <v>1812316.872954546</v>
      </c>
      <c r="D26" s="12">
        <v>1949523.2675555551</v>
      </c>
      <c r="E26" s="12">
        <v>2046967.0879487181</v>
      </c>
      <c r="F26" s="12">
        <v>2132018.6854285719</v>
      </c>
    </row>
    <row r="27" spans="1:6" x14ac:dyDescent="0.25">
      <c r="A27" s="95"/>
      <c r="B27" s="4" t="s">
        <v>5</v>
      </c>
      <c r="C27" s="12">
        <v>22753.143975575891</v>
      </c>
      <c r="D27" s="12">
        <v>83324.081404411438</v>
      </c>
      <c r="E27" s="12">
        <v>108552.49654660439</v>
      </c>
      <c r="F27" s="12">
        <v>110124.3903840597</v>
      </c>
    </row>
    <row r="28" spans="1:6" x14ac:dyDescent="0.25">
      <c r="A28" s="95"/>
      <c r="B28" s="4" t="s">
        <v>9</v>
      </c>
      <c r="C28" s="12">
        <v>1757033.97</v>
      </c>
      <c r="D28" s="12">
        <v>1710424.92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1854132</v>
      </c>
      <c r="D29" s="12">
        <v>2177103</v>
      </c>
      <c r="E29" s="12">
        <v>2371806</v>
      </c>
      <c r="F29" s="12">
        <v>2462024</v>
      </c>
    </row>
    <row r="30" spans="1:6" ht="15" customHeight="1" x14ac:dyDescent="0.25">
      <c r="A30" s="96" t="s">
        <v>8</v>
      </c>
      <c r="B30" s="5" t="s">
        <v>3</v>
      </c>
      <c r="C30" s="14">
        <v>59341</v>
      </c>
      <c r="D30" s="14">
        <v>-92963.68</v>
      </c>
      <c r="E30" s="14">
        <v>-71794</v>
      </c>
      <c r="F30" s="14">
        <v>-30386.62999999999</v>
      </c>
    </row>
    <row r="31" spans="1:6" x14ac:dyDescent="0.25">
      <c r="A31" s="96"/>
      <c r="B31" s="5" t="s">
        <v>4</v>
      </c>
      <c r="C31" s="14">
        <v>51491.686249999999</v>
      </c>
      <c r="D31" s="14">
        <v>-83305.927826086947</v>
      </c>
      <c r="E31" s="14">
        <v>-63635.099230769243</v>
      </c>
      <c r="F31" s="14">
        <v>-36742.343888888878</v>
      </c>
    </row>
    <row r="32" spans="1:6" x14ac:dyDescent="0.25">
      <c r="A32" s="96"/>
      <c r="B32" s="5" t="s">
        <v>5</v>
      </c>
      <c r="C32" s="14">
        <v>37790.592809872302</v>
      </c>
      <c r="D32" s="14">
        <v>65844.913027828181</v>
      </c>
      <c r="E32" s="14">
        <v>64639.46243382305</v>
      </c>
      <c r="F32" s="14">
        <v>73410.291925822763</v>
      </c>
    </row>
    <row r="33" spans="1:6" ht="15" customHeight="1" x14ac:dyDescent="0.25">
      <c r="A33" s="96"/>
      <c r="B33" s="5" t="s">
        <v>9</v>
      </c>
      <c r="C33" s="14">
        <v>-50770</v>
      </c>
      <c r="D33" s="14">
        <v>-205489</v>
      </c>
      <c r="E33" s="14">
        <v>-196000</v>
      </c>
      <c r="F33" s="14">
        <v>-290959</v>
      </c>
    </row>
    <row r="34" spans="1:6" x14ac:dyDescent="0.25">
      <c r="A34" s="96"/>
      <c r="B34" s="5" t="s">
        <v>10</v>
      </c>
      <c r="C34" s="14">
        <v>146740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77.275000000000006</v>
      </c>
      <c r="D35" s="12">
        <v>80.78</v>
      </c>
      <c r="E35" s="12">
        <v>83.100000000000009</v>
      </c>
      <c r="F35" s="12">
        <v>84.800000000000011</v>
      </c>
    </row>
    <row r="36" spans="1:6" x14ac:dyDescent="0.25">
      <c r="A36" s="95"/>
      <c r="B36" s="4" t="s">
        <v>4</v>
      </c>
      <c r="C36" s="12">
        <v>77.003043478260864</v>
      </c>
      <c r="D36" s="12">
        <v>81.062888888888921</v>
      </c>
      <c r="E36" s="12">
        <v>83.416097560975643</v>
      </c>
      <c r="F36" s="12">
        <v>85.109473684210528</v>
      </c>
    </row>
    <row r="37" spans="1:6" x14ac:dyDescent="0.25">
      <c r="A37" s="95"/>
      <c r="B37" s="4" t="s">
        <v>5</v>
      </c>
      <c r="C37" s="12">
        <v>1.4304713590906839</v>
      </c>
      <c r="D37" s="12">
        <v>1.8535452789209399</v>
      </c>
      <c r="E37" s="12">
        <v>2.6139901281840952</v>
      </c>
      <c r="F37" s="12">
        <v>2.9809122015488509</v>
      </c>
    </row>
    <row r="38" spans="1:6" x14ac:dyDescent="0.25">
      <c r="A38" s="95"/>
      <c r="B38" s="4" t="s">
        <v>9</v>
      </c>
      <c r="C38" s="12">
        <v>74.5</v>
      </c>
      <c r="D38" s="12">
        <v>77.300000000000011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80.300000000000011</v>
      </c>
      <c r="D39" s="12">
        <v>85.5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-523682.95</v>
      </c>
      <c r="E40" s="14">
        <v>-494313.5</v>
      </c>
      <c r="F40" s="14">
        <v>-443175</v>
      </c>
    </row>
    <row r="41" spans="1:6" x14ac:dyDescent="0.25">
      <c r="A41" s="96"/>
      <c r="B41" s="5" t="s">
        <v>4</v>
      </c>
      <c r="C41" s="14">
        <v>-410119.19030303031</v>
      </c>
      <c r="D41" s="14">
        <v>-547389.66968749976</v>
      </c>
      <c r="E41" s="14">
        <v>-494922.00571428571</v>
      </c>
      <c r="F41" s="14">
        <v>-449755.27120000008</v>
      </c>
    </row>
    <row r="42" spans="1:6" x14ac:dyDescent="0.25">
      <c r="A42" s="96"/>
      <c r="B42" s="5" t="s">
        <v>5</v>
      </c>
      <c r="C42" s="14">
        <v>138751.42859519791</v>
      </c>
      <c r="D42" s="14">
        <v>240795.09330251929</v>
      </c>
      <c r="E42" s="14">
        <v>222102.80699149569</v>
      </c>
      <c r="F42" s="14">
        <v>217355.6975139438</v>
      </c>
    </row>
    <row r="43" spans="1:6" x14ac:dyDescent="0.25">
      <c r="A43" s="96"/>
      <c r="B43" s="5" t="s">
        <v>9</v>
      </c>
      <c r="C43" s="14">
        <v>-621546</v>
      </c>
      <c r="D43" s="14">
        <v>-1071413</v>
      </c>
      <c r="E43" s="14">
        <v>-963159</v>
      </c>
      <c r="F43" s="14">
        <v>-857982</v>
      </c>
    </row>
    <row r="44" spans="1:6" ht="15.75" thickBot="1" x14ac:dyDescent="0.3">
      <c r="A44" s="100"/>
      <c r="B44" s="31" t="s">
        <v>10</v>
      </c>
      <c r="C44" s="30">
        <v>-647.84</v>
      </c>
      <c r="D44" s="30">
        <v>-872.45</v>
      </c>
      <c r="E44" s="30">
        <v>-656.34</v>
      </c>
      <c r="F44" s="30">
        <v>-594.88</v>
      </c>
    </row>
    <row r="45" spans="1:6" x14ac:dyDescent="0.25">
      <c r="A45" s="95" t="s">
        <v>36</v>
      </c>
      <c r="B45" s="4" t="s">
        <v>3</v>
      </c>
      <c r="C45" s="12">
        <v>8.4499999999999993</v>
      </c>
      <c r="D45" s="12">
        <v>5.6</v>
      </c>
      <c r="E45" s="12">
        <v>4.5</v>
      </c>
      <c r="F45" s="12">
        <v>3.8</v>
      </c>
    </row>
    <row r="46" spans="1:6" x14ac:dyDescent="0.25">
      <c r="A46" s="95"/>
      <c r="B46" s="4" t="s">
        <v>4</v>
      </c>
      <c r="C46" s="12">
        <v>8.4059375000000003</v>
      </c>
      <c r="D46" s="12">
        <v>5.7328124999999996</v>
      </c>
      <c r="E46" s="12">
        <v>4.4524137931034486</v>
      </c>
      <c r="F46" s="12">
        <v>4.1476000000000006</v>
      </c>
    </row>
    <row r="47" spans="1:6" x14ac:dyDescent="0.25">
      <c r="A47" s="95"/>
      <c r="B47" s="4" t="s">
        <v>5</v>
      </c>
      <c r="C47" s="12">
        <v>1.2222476898413761</v>
      </c>
      <c r="D47" s="12">
        <v>0.85355134537621624</v>
      </c>
      <c r="E47" s="12">
        <v>1.0873876138066401</v>
      </c>
      <c r="F47" s="12">
        <v>1.1229361810301901</v>
      </c>
    </row>
    <row r="48" spans="1:6" x14ac:dyDescent="0.25">
      <c r="A48" s="95"/>
      <c r="B48" s="4" t="s">
        <v>9</v>
      </c>
      <c r="C48" s="12">
        <v>6.2</v>
      </c>
      <c r="D48" s="12">
        <v>4.43</v>
      </c>
      <c r="E48" s="12">
        <v>2.2999999999999998</v>
      </c>
      <c r="F48" s="12">
        <v>2.96</v>
      </c>
    </row>
    <row r="49" spans="1:14" x14ac:dyDescent="0.25">
      <c r="A49" s="95"/>
      <c r="B49" s="4" t="s">
        <v>10</v>
      </c>
      <c r="C49" s="12">
        <v>10.5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5.76</v>
      </c>
      <c r="D50" s="14">
        <v>4.8499999999999996</v>
      </c>
      <c r="E50" s="14">
        <v>3.3</v>
      </c>
      <c r="F50" s="14">
        <v>3.12</v>
      </c>
    </row>
    <row r="51" spans="1:14" x14ac:dyDescent="0.25">
      <c r="A51" s="96"/>
      <c r="B51" s="5" t="s">
        <v>4</v>
      </c>
      <c r="C51" s="14">
        <v>5.7196551724137921</v>
      </c>
      <c r="D51" s="14">
        <v>4.9046428571428562</v>
      </c>
      <c r="E51" s="14">
        <v>3.418076923076923</v>
      </c>
      <c r="F51" s="14">
        <v>3.2654166666666669</v>
      </c>
    </row>
    <row r="52" spans="1:14" x14ac:dyDescent="0.25">
      <c r="A52" s="96"/>
      <c r="B52" s="5" t="s">
        <v>5</v>
      </c>
      <c r="C52" s="14">
        <v>0.27316246812135048</v>
      </c>
      <c r="D52" s="14">
        <v>0.4237179542595581</v>
      </c>
      <c r="E52" s="14">
        <v>0.46440516130438719</v>
      </c>
      <c r="F52" s="14">
        <v>0.39528722816911649</v>
      </c>
    </row>
    <row r="53" spans="1:14" x14ac:dyDescent="0.25">
      <c r="A53" s="96"/>
      <c r="B53" s="5" t="s">
        <v>9</v>
      </c>
      <c r="C53" s="14">
        <v>5.16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6.3</v>
      </c>
      <c r="D54" s="14">
        <v>5.7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44866</v>
      </c>
      <c r="D63" s="9">
        <v>44896</v>
      </c>
      <c r="E63" s="9">
        <v>44927</v>
      </c>
      <c r="F63" s="9">
        <v>44958</v>
      </c>
      <c r="G63" s="9">
        <v>44986</v>
      </c>
      <c r="H63" s="9">
        <v>45017</v>
      </c>
      <c r="I63" s="9">
        <v>45047</v>
      </c>
      <c r="J63" s="9">
        <v>45078</v>
      </c>
      <c r="K63" s="9">
        <v>45108</v>
      </c>
      <c r="L63" s="9">
        <v>45139</v>
      </c>
      <c r="M63" s="9">
        <v>45170</v>
      </c>
      <c r="N63" s="9">
        <v>45200</v>
      </c>
    </row>
    <row r="64" spans="1:14" ht="15" customHeight="1" x14ac:dyDescent="0.25">
      <c r="A64" s="94" t="s">
        <v>11</v>
      </c>
      <c r="B64" s="4" t="s">
        <v>3</v>
      </c>
      <c r="C64" s="16">
        <v>175503.5</v>
      </c>
      <c r="D64" s="16">
        <v>214623.4</v>
      </c>
      <c r="E64" s="16">
        <v>244219.41500000001</v>
      </c>
      <c r="F64" s="16">
        <v>162200.72</v>
      </c>
      <c r="G64" s="16">
        <v>172924</v>
      </c>
      <c r="H64" s="16">
        <v>203784.315</v>
      </c>
      <c r="I64" s="16">
        <v>170182.63</v>
      </c>
      <c r="J64" s="16">
        <v>179343.8</v>
      </c>
      <c r="K64" s="16">
        <v>198485</v>
      </c>
      <c r="L64" s="16">
        <v>177707.39</v>
      </c>
      <c r="M64" s="16">
        <v>176466.495</v>
      </c>
      <c r="N64" s="16">
        <v>206359.91</v>
      </c>
    </row>
    <row r="65" spans="1:14" x14ac:dyDescent="0.25">
      <c r="A65" s="95"/>
      <c r="B65" s="4" t="s">
        <v>4</v>
      </c>
      <c r="C65" s="16">
        <v>175779.20954545451</v>
      </c>
      <c r="D65" s="16">
        <v>214154.97883720929</v>
      </c>
      <c r="E65" s="16">
        <v>242644.32</v>
      </c>
      <c r="F65" s="16">
        <v>161868.4948780488</v>
      </c>
      <c r="G65" s="16">
        <v>172651.08731707311</v>
      </c>
      <c r="H65" s="16">
        <v>202869.21625</v>
      </c>
      <c r="I65" s="16">
        <v>172293.63631578939</v>
      </c>
      <c r="J65" s="16">
        <v>178750.87270270271</v>
      </c>
      <c r="K65" s="16">
        <v>199729.03378378379</v>
      </c>
      <c r="L65" s="16">
        <v>177151.05297297289</v>
      </c>
      <c r="M65" s="16">
        <v>176216.36499999999</v>
      </c>
      <c r="N65" s="16">
        <v>204798.198</v>
      </c>
    </row>
    <row r="66" spans="1:14" x14ac:dyDescent="0.25">
      <c r="A66" s="95"/>
      <c r="B66" s="4" t="s">
        <v>5</v>
      </c>
      <c r="C66" s="16">
        <v>6883.5221306973162</v>
      </c>
      <c r="D66" s="16">
        <v>11952.34271149149</v>
      </c>
      <c r="E66" s="16">
        <v>14786.747191135089</v>
      </c>
      <c r="F66" s="16">
        <v>8243.4396530881222</v>
      </c>
      <c r="G66" s="16">
        <v>8571.9184261365972</v>
      </c>
      <c r="H66" s="16">
        <v>10599.675332571591</v>
      </c>
      <c r="I66" s="16">
        <v>9865.2053393608385</v>
      </c>
      <c r="J66" s="16">
        <v>17633.39116194702</v>
      </c>
      <c r="K66" s="16">
        <v>12261.18617258483</v>
      </c>
      <c r="L66" s="16">
        <v>8922.2463721478125</v>
      </c>
      <c r="M66" s="16">
        <v>9713.9955378746472</v>
      </c>
      <c r="N66" s="16">
        <v>17186.534335564931</v>
      </c>
    </row>
    <row r="67" spans="1:14" ht="15" customHeight="1" x14ac:dyDescent="0.25">
      <c r="A67" s="95"/>
      <c r="B67" s="4" t="s">
        <v>9</v>
      </c>
      <c r="C67" s="16">
        <v>161866</v>
      </c>
      <c r="D67" s="16">
        <v>178959</v>
      </c>
      <c r="E67" s="16">
        <v>185000</v>
      </c>
      <c r="F67" s="16">
        <v>145000</v>
      </c>
      <c r="G67" s="16">
        <v>155000</v>
      </c>
      <c r="H67" s="16">
        <v>180000</v>
      </c>
      <c r="I67" s="16">
        <v>152000</v>
      </c>
      <c r="J67" s="16">
        <v>120000</v>
      </c>
      <c r="K67" s="16">
        <v>150000</v>
      </c>
      <c r="L67" s="16">
        <v>150000</v>
      </c>
      <c r="M67" s="16">
        <v>158697</v>
      </c>
      <c r="N67" s="16">
        <v>120000</v>
      </c>
    </row>
    <row r="68" spans="1:14" x14ac:dyDescent="0.25">
      <c r="A68" s="95"/>
      <c r="B68" s="4" t="s">
        <v>10</v>
      </c>
      <c r="C68" s="16">
        <v>193629.71</v>
      </c>
      <c r="D68" s="16">
        <v>243925</v>
      </c>
      <c r="E68" s="16">
        <v>270630</v>
      </c>
      <c r="F68" s="16">
        <v>179590</v>
      </c>
      <c r="G68" s="16">
        <v>194300</v>
      </c>
      <c r="H68" s="16">
        <v>232434</v>
      </c>
      <c r="I68" s="16">
        <v>204727</v>
      </c>
      <c r="J68" s="16">
        <v>234361</v>
      </c>
      <c r="K68" s="16">
        <v>218081</v>
      </c>
      <c r="L68" s="16">
        <v>193625.38</v>
      </c>
      <c r="M68" s="16">
        <v>203000</v>
      </c>
      <c r="N68" s="16">
        <v>226030.47</v>
      </c>
    </row>
    <row r="69" spans="1:14" ht="15" customHeight="1" x14ac:dyDescent="0.25">
      <c r="A69" s="86" t="s">
        <v>6</v>
      </c>
      <c r="B69" s="5" t="s">
        <v>3</v>
      </c>
      <c r="C69" s="17">
        <v>140213.29</v>
      </c>
      <c r="D69" s="17">
        <v>176653.34</v>
      </c>
      <c r="E69" s="17">
        <v>204272</v>
      </c>
      <c r="F69" s="17">
        <v>115236.62</v>
      </c>
      <c r="G69" s="17">
        <v>143882.89000000001</v>
      </c>
      <c r="H69" s="17">
        <v>171830.505</v>
      </c>
      <c r="I69" s="17">
        <v>130092.9</v>
      </c>
      <c r="J69" s="17">
        <v>145415.20000000001</v>
      </c>
      <c r="K69" s="17">
        <v>161231</v>
      </c>
      <c r="L69" s="17">
        <v>137943</v>
      </c>
      <c r="M69" s="17">
        <v>145575.6</v>
      </c>
      <c r="N69" s="17">
        <v>173004.39</v>
      </c>
    </row>
    <row r="70" spans="1:14" x14ac:dyDescent="0.25">
      <c r="A70" s="86"/>
      <c r="B70" s="5" t="s">
        <v>4</v>
      </c>
      <c r="C70" s="17">
        <v>141796.07644444439</v>
      </c>
      <c r="D70" s="17">
        <v>176926.19111111111</v>
      </c>
      <c r="E70" s="17">
        <v>206191.97238095239</v>
      </c>
      <c r="F70" s="17">
        <v>118244.8390697674</v>
      </c>
      <c r="G70" s="17">
        <v>143696.00790697671</v>
      </c>
      <c r="H70" s="17">
        <v>172703.54800000001</v>
      </c>
      <c r="I70" s="17">
        <v>133790.64824999991</v>
      </c>
      <c r="J70" s="17">
        <v>152106.10179487179</v>
      </c>
      <c r="K70" s="17">
        <v>161280.61615384609</v>
      </c>
      <c r="L70" s="17">
        <v>139959.90948717951</v>
      </c>
      <c r="M70" s="17">
        <v>146163.2415384615</v>
      </c>
      <c r="N70" s="17">
        <v>175598.77428571429</v>
      </c>
    </row>
    <row r="71" spans="1:14" x14ac:dyDescent="0.25">
      <c r="A71" s="86"/>
      <c r="B71" s="5" t="s">
        <v>5</v>
      </c>
      <c r="C71" s="17">
        <v>10360.52261471907</v>
      </c>
      <c r="D71" s="17">
        <v>17794.60895820471</v>
      </c>
      <c r="E71" s="17">
        <v>12176.57828986088</v>
      </c>
      <c r="F71" s="17">
        <v>10870.1824223609</v>
      </c>
      <c r="G71" s="17">
        <v>8203.9441414975681</v>
      </c>
      <c r="H71" s="17">
        <v>8729.1583412777236</v>
      </c>
      <c r="I71" s="17">
        <v>11216.59009171566</v>
      </c>
      <c r="J71" s="17">
        <v>21877.43510574042</v>
      </c>
      <c r="K71" s="17">
        <v>11780.174524501919</v>
      </c>
      <c r="L71" s="17">
        <v>9583.4134405201294</v>
      </c>
      <c r="M71" s="17">
        <v>8923.0705277801935</v>
      </c>
      <c r="N71" s="17">
        <v>7762.9732433696036</v>
      </c>
    </row>
    <row r="72" spans="1:14" ht="15" customHeight="1" x14ac:dyDescent="0.25">
      <c r="A72" s="86"/>
      <c r="B72" s="5" t="s">
        <v>9</v>
      </c>
      <c r="C72" s="17">
        <v>118760</v>
      </c>
      <c r="D72" s="17">
        <v>126000</v>
      </c>
      <c r="E72" s="17">
        <v>160000</v>
      </c>
      <c r="F72" s="17">
        <v>102848</v>
      </c>
      <c r="G72" s="17">
        <v>124439.54</v>
      </c>
      <c r="H72" s="17">
        <v>150000</v>
      </c>
      <c r="I72" s="17">
        <v>120080</v>
      </c>
      <c r="J72" s="17">
        <v>125610</v>
      </c>
      <c r="K72" s="17">
        <v>126000</v>
      </c>
      <c r="L72" s="17">
        <v>126000</v>
      </c>
      <c r="M72" s="17">
        <v>126000</v>
      </c>
      <c r="N72" s="17">
        <v>164190.97</v>
      </c>
    </row>
    <row r="73" spans="1:14" x14ac:dyDescent="0.25">
      <c r="A73" s="86"/>
      <c r="B73" s="5" t="s">
        <v>10</v>
      </c>
      <c r="C73" s="17">
        <v>168000</v>
      </c>
      <c r="D73" s="17">
        <v>230066</v>
      </c>
      <c r="E73" s="17">
        <v>228048</v>
      </c>
      <c r="F73" s="17">
        <v>148206.54</v>
      </c>
      <c r="G73" s="17">
        <v>160887</v>
      </c>
      <c r="H73" s="17">
        <v>195494</v>
      </c>
      <c r="I73" s="17">
        <v>162138</v>
      </c>
      <c r="J73" s="17">
        <v>201034.96</v>
      </c>
      <c r="K73" s="17">
        <v>180767</v>
      </c>
      <c r="L73" s="17">
        <v>161248.54999999999</v>
      </c>
      <c r="M73" s="17">
        <v>171546</v>
      </c>
      <c r="N73" s="17">
        <v>193603.7</v>
      </c>
    </row>
    <row r="74" spans="1:14" ht="15" customHeight="1" x14ac:dyDescent="0.25">
      <c r="A74" s="95" t="s">
        <v>7</v>
      </c>
      <c r="B74" s="4" t="s">
        <v>3</v>
      </c>
      <c r="C74" s="16">
        <v>142196.285</v>
      </c>
      <c r="D74" s="16">
        <v>175923</v>
      </c>
      <c r="E74" s="16">
        <v>142441</v>
      </c>
      <c r="F74" s="16">
        <v>145584</v>
      </c>
      <c r="G74" s="16">
        <v>156706.935</v>
      </c>
      <c r="H74" s="16">
        <v>154299.6</v>
      </c>
      <c r="I74" s="16">
        <v>155000</v>
      </c>
      <c r="J74" s="16">
        <v>171842.36</v>
      </c>
      <c r="K74" s="16">
        <v>162273</v>
      </c>
      <c r="L74" s="16">
        <v>165000</v>
      </c>
      <c r="M74" s="16">
        <v>162319.20000000001</v>
      </c>
      <c r="N74" s="16">
        <v>151415.82999999999</v>
      </c>
    </row>
    <row r="75" spans="1:14" x14ac:dyDescent="0.25">
      <c r="A75" s="95"/>
      <c r="B75" s="4" t="s">
        <v>4</v>
      </c>
      <c r="C75" s="16">
        <v>143235.91695652169</v>
      </c>
      <c r="D75" s="16">
        <v>175361.52533333329</v>
      </c>
      <c r="E75" s="16">
        <v>143337.85674418599</v>
      </c>
      <c r="F75" s="16">
        <v>145932.0429545455</v>
      </c>
      <c r="G75" s="16">
        <v>155669.29250000001</v>
      </c>
      <c r="H75" s="16">
        <v>152594.97511627909</v>
      </c>
      <c r="I75" s="16">
        <v>157941.0412195122</v>
      </c>
      <c r="J75" s="16">
        <v>173551.52100000001</v>
      </c>
      <c r="K75" s="16">
        <v>162710.0960526315</v>
      </c>
      <c r="L75" s="16">
        <v>169405.69974358971</v>
      </c>
      <c r="M75" s="16">
        <v>159833.71769230769</v>
      </c>
      <c r="N75" s="16">
        <v>151721.70378378371</v>
      </c>
    </row>
    <row r="76" spans="1:14" x14ac:dyDescent="0.25">
      <c r="A76" s="95"/>
      <c r="B76" s="4" t="s">
        <v>5</v>
      </c>
      <c r="C76" s="16">
        <v>5307.6760054224551</v>
      </c>
      <c r="D76" s="16">
        <v>15186.98486791174</v>
      </c>
      <c r="E76" s="16">
        <v>7790.3239359730014</v>
      </c>
      <c r="F76" s="16">
        <v>7895.3563635694218</v>
      </c>
      <c r="G76" s="16">
        <v>9682.9964503542324</v>
      </c>
      <c r="H76" s="16">
        <v>9172.6912023764417</v>
      </c>
      <c r="I76" s="16">
        <v>14383.04178634967</v>
      </c>
      <c r="J76" s="16">
        <v>18666.564899462632</v>
      </c>
      <c r="K76" s="16">
        <v>8924.157387932908</v>
      </c>
      <c r="L76" s="16">
        <v>23263.149318056821</v>
      </c>
      <c r="M76" s="16">
        <v>13407.843844610919</v>
      </c>
      <c r="N76" s="16">
        <v>8246.6217339342293</v>
      </c>
    </row>
    <row r="77" spans="1:14" ht="15" customHeight="1" x14ac:dyDescent="0.25">
      <c r="A77" s="95"/>
      <c r="B77" s="4" t="s">
        <v>9</v>
      </c>
      <c r="C77" s="16">
        <v>130681.74</v>
      </c>
      <c r="D77" s="16">
        <v>134138</v>
      </c>
      <c r="E77" s="16">
        <v>131585</v>
      </c>
      <c r="F77" s="16">
        <v>130000</v>
      </c>
      <c r="G77" s="16">
        <v>134138</v>
      </c>
      <c r="H77" s="16">
        <v>133993</v>
      </c>
      <c r="I77" s="16">
        <v>134138</v>
      </c>
      <c r="J77" s="16">
        <v>134138</v>
      </c>
      <c r="K77" s="16">
        <v>134138</v>
      </c>
      <c r="L77" s="16">
        <v>130839.9</v>
      </c>
      <c r="M77" s="16">
        <v>133038.59</v>
      </c>
      <c r="N77" s="16">
        <v>134138</v>
      </c>
    </row>
    <row r="78" spans="1:14" x14ac:dyDescent="0.25">
      <c r="A78" s="95"/>
      <c r="B78" s="4" t="s">
        <v>10</v>
      </c>
      <c r="C78" s="16">
        <v>154947</v>
      </c>
      <c r="D78" s="16">
        <v>206614</v>
      </c>
      <c r="E78" s="16">
        <v>165340</v>
      </c>
      <c r="F78" s="16">
        <v>163497.79999999999</v>
      </c>
      <c r="G78" s="16">
        <v>170700</v>
      </c>
      <c r="H78" s="16">
        <v>171128.49</v>
      </c>
      <c r="I78" s="16">
        <v>185576</v>
      </c>
      <c r="J78" s="16">
        <v>221357</v>
      </c>
      <c r="K78" s="16">
        <v>184718.89</v>
      </c>
      <c r="L78" s="16">
        <v>217319</v>
      </c>
      <c r="M78" s="16">
        <v>183524.52</v>
      </c>
      <c r="N78" s="16">
        <v>168653</v>
      </c>
    </row>
    <row r="79" spans="1:14" x14ac:dyDescent="0.25">
      <c r="A79" s="86" t="s">
        <v>8</v>
      </c>
      <c r="B79" s="5" t="s">
        <v>3</v>
      </c>
      <c r="C79" s="17">
        <v>-1257.1949999999999</v>
      </c>
      <c r="D79" s="17">
        <v>2180.2800000000002</v>
      </c>
      <c r="E79" s="17">
        <v>61440</v>
      </c>
      <c r="F79" s="17">
        <v>-28000</v>
      </c>
      <c r="G79" s="17">
        <v>-14432</v>
      </c>
      <c r="H79" s="17">
        <v>15046.934999999999</v>
      </c>
      <c r="I79" s="17">
        <v>-25389.895</v>
      </c>
      <c r="J79" s="17">
        <v>-22258.66</v>
      </c>
      <c r="K79" s="17">
        <v>695.35</v>
      </c>
      <c r="L79" s="17">
        <v>-25089</v>
      </c>
      <c r="M79" s="17">
        <v>-16586</v>
      </c>
      <c r="N79" s="17">
        <v>19639</v>
      </c>
    </row>
    <row r="80" spans="1:14" x14ac:dyDescent="0.25">
      <c r="A80" s="86"/>
      <c r="B80" s="5" t="s">
        <v>4</v>
      </c>
      <c r="C80" s="17">
        <v>-1078.733913043478</v>
      </c>
      <c r="D80" s="17">
        <v>1366.136888888889</v>
      </c>
      <c r="E80" s="17">
        <v>59316.486976744178</v>
      </c>
      <c r="F80" s="17">
        <v>-27401.740232558139</v>
      </c>
      <c r="G80" s="17">
        <v>-12787.07428571428</v>
      </c>
      <c r="H80" s="17">
        <v>17220.885238095241</v>
      </c>
      <c r="I80" s="17">
        <v>-23676.099249999999</v>
      </c>
      <c r="J80" s="17">
        <v>-20852.325128205131</v>
      </c>
      <c r="K80" s="17">
        <v>-1067.913157894737</v>
      </c>
      <c r="L80" s="17">
        <v>-26960.763846153852</v>
      </c>
      <c r="M80" s="17">
        <v>-12592.85897435898</v>
      </c>
      <c r="N80" s="17">
        <v>22044.12567567567</v>
      </c>
    </row>
    <row r="81" spans="1:14" x14ac:dyDescent="0.25">
      <c r="A81" s="86"/>
      <c r="B81" s="5" t="s">
        <v>5</v>
      </c>
      <c r="C81" s="17">
        <v>12593.048800020761</v>
      </c>
      <c r="D81" s="17">
        <v>19758.094706353651</v>
      </c>
      <c r="E81" s="17">
        <v>18937.044092390461</v>
      </c>
      <c r="F81" s="17">
        <v>13060.839899155921</v>
      </c>
      <c r="G81" s="17">
        <v>9557.269816920787</v>
      </c>
      <c r="H81" s="17">
        <v>14392.518227225921</v>
      </c>
      <c r="I81" s="17">
        <v>17027.25550719642</v>
      </c>
      <c r="J81" s="17">
        <v>22364.2340157771</v>
      </c>
      <c r="K81" s="17">
        <v>13437.0669268481</v>
      </c>
      <c r="L81" s="17">
        <v>20985.861871944391</v>
      </c>
      <c r="M81" s="17">
        <v>17254.54885514401</v>
      </c>
      <c r="N81" s="17">
        <v>13039.208498538501</v>
      </c>
    </row>
    <row r="82" spans="1:14" x14ac:dyDescent="0.25">
      <c r="A82" s="86"/>
      <c r="B82" s="5" t="s">
        <v>9</v>
      </c>
      <c r="C82" s="17">
        <v>-27725</v>
      </c>
      <c r="D82" s="17">
        <v>-35000</v>
      </c>
      <c r="E82" s="17">
        <v>-8138</v>
      </c>
      <c r="F82" s="17">
        <v>-54658.6</v>
      </c>
      <c r="G82" s="17">
        <v>-27791.54</v>
      </c>
      <c r="H82" s="17">
        <v>-20278.89</v>
      </c>
      <c r="I82" s="17">
        <v>-51944</v>
      </c>
      <c r="J82" s="17">
        <v>-75000</v>
      </c>
      <c r="K82" s="17">
        <v>-45000</v>
      </c>
      <c r="L82" s="17">
        <v>-68806.77</v>
      </c>
      <c r="M82" s="17">
        <v>-41325</v>
      </c>
      <c r="N82" s="17">
        <v>-7965.16</v>
      </c>
    </row>
    <row r="83" spans="1:14" x14ac:dyDescent="0.25">
      <c r="A83" s="86"/>
      <c r="B83" s="33" t="s">
        <v>10</v>
      </c>
      <c r="C83" s="14">
        <v>32245</v>
      </c>
      <c r="D83" s="14">
        <v>41546.800000000003</v>
      </c>
      <c r="E83" s="14">
        <v>96436</v>
      </c>
      <c r="F83" s="14">
        <v>4695.59</v>
      </c>
      <c r="G83" s="14">
        <v>12165.54</v>
      </c>
      <c r="H83" s="14">
        <v>51051</v>
      </c>
      <c r="I83" s="14">
        <v>14278</v>
      </c>
      <c r="J83" s="14">
        <v>21651</v>
      </c>
      <c r="K83" s="14">
        <v>28982.92</v>
      </c>
      <c r="L83" s="14">
        <v>13848.25</v>
      </c>
      <c r="M83" s="14">
        <v>22896</v>
      </c>
      <c r="N83" s="17">
        <v>53014.95</v>
      </c>
    </row>
    <row r="84" spans="1:14" ht="15" customHeight="1" x14ac:dyDescent="0.25">
      <c r="A84" s="95" t="s">
        <v>32</v>
      </c>
      <c r="B84" s="4" t="s">
        <v>3</v>
      </c>
      <c r="C84" s="16">
        <v>-44247.925000000003</v>
      </c>
      <c r="D84" s="16">
        <v>-40000</v>
      </c>
      <c r="E84" s="16">
        <v>11726</v>
      </c>
      <c r="F84" s="16">
        <v>-61095.199999999997</v>
      </c>
      <c r="G84" s="16">
        <v>-47196.95</v>
      </c>
      <c r="H84" s="16">
        <v>-27035</v>
      </c>
      <c r="I84" s="16">
        <v>-59189.08</v>
      </c>
      <c r="J84" s="16">
        <v>-65487.83</v>
      </c>
      <c r="K84" s="16">
        <v>-38992.9</v>
      </c>
      <c r="L84" s="16">
        <v>-76913</v>
      </c>
      <c r="M84" s="16">
        <v>-47660</v>
      </c>
      <c r="N84" s="16">
        <v>-21466.115000000002</v>
      </c>
    </row>
    <row r="85" spans="1:14" x14ac:dyDescent="0.25">
      <c r="A85" s="95"/>
      <c r="B85" s="4" t="s">
        <v>4</v>
      </c>
      <c r="C85" s="16">
        <v>-44358.480333333333</v>
      </c>
      <c r="D85" s="16">
        <v>-38517.887096774197</v>
      </c>
      <c r="E85" s="16">
        <v>11794.00896551724</v>
      </c>
      <c r="F85" s="16">
        <v>-58415.93344827585</v>
      </c>
      <c r="G85" s="16">
        <v>-51791.211379310327</v>
      </c>
      <c r="H85" s="16">
        <v>-25628.165714285711</v>
      </c>
      <c r="I85" s="16">
        <v>-58053.184230769242</v>
      </c>
      <c r="J85" s="16">
        <v>-70015.881600000008</v>
      </c>
      <c r="K85" s="16">
        <v>-38401.828800000003</v>
      </c>
      <c r="L85" s="16">
        <v>-71497.520399999994</v>
      </c>
      <c r="M85" s="16">
        <v>-52711.124800000012</v>
      </c>
      <c r="N85" s="16">
        <v>-22812.825833333329</v>
      </c>
    </row>
    <row r="86" spans="1:14" x14ac:dyDescent="0.25">
      <c r="A86" s="95"/>
      <c r="B86" s="4" t="s">
        <v>5</v>
      </c>
      <c r="C86" s="16">
        <v>14259.05599219051</v>
      </c>
      <c r="D86" s="16">
        <v>21598.18714931405</v>
      </c>
      <c r="E86" s="16">
        <v>29133.375485517259</v>
      </c>
      <c r="F86" s="16">
        <v>25178.53313931296</v>
      </c>
      <c r="G86" s="16">
        <v>24305.378193104971</v>
      </c>
      <c r="H86" s="16">
        <v>28114.95535071041</v>
      </c>
      <c r="I86" s="16">
        <v>37765.200518992853</v>
      </c>
      <c r="J86" s="16">
        <v>39114.174665068211</v>
      </c>
      <c r="K86" s="16">
        <v>25824.566694737801</v>
      </c>
      <c r="L86" s="16">
        <v>33983.8068631024</v>
      </c>
      <c r="M86" s="16">
        <v>30451.987939233692</v>
      </c>
      <c r="N86" s="16">
        <v>24259.492324191091</v>
      </c>
    </row>
    <row r="87" spans="1:14" x14ac:dyDescent="0.25">
      <c r="A87" s="95"/>
      <c r="B87" s="4" t="s">
        <v>9</v>
      </c>
      <c r="C87" s="16">
        <v>-81900</v>
      </c>
      <c r="D87" s="16">
        <v>-85447</v>
      </c>
      <c r="E87" s="16">
        <v>-56786.66</v>
      </c>
      <c r="F87" s="16">
        <v>-106000</v>
      </c>
      <c r="G87" s="16">
        <v>-103582</v>
      </c>
      <c r="H87" s="16">
        <v>-87761.47</v>
      </c>
      <c r="I87" s="16">
        <v>-128000</v>
      </c>
      <c r="J87" s="16">
        <v>-153319.29</v>
      </c>
      <c r="K87" s="16">
        <v>-80000</v>
      </c>
      <c r="L87" s="16">
        <v>-144135.29</v>
      </c>
      <c r="M87" s="16">
        <v>-123187</v>
      </c>
      <c r="N87" s="16">
        <v>-65700</v>
      </c>
    </row>
    <row r="88" spans="1:14" ht="15.75" thickBot="1" x14ac:dyDescent="0.3">
      <c r="A88" s="99"/>
      <c r="B88" s="7" t="s">
        <v>10</v>
      </c>
      <c r="C88" s="32">
        <v>-10528</v>
      </c>
      <c r="D88" s="32">
        <v>24601</v>
      </c>
      <c r="E88" s="32">
        <v>68196</v>
      </c>
      <c r="F88" s="32">
        <v>-8138</v>
      </c>
      <c r="G88" s="32">
        <v>-8138</v>
      </c>
      <c r="H88" s="32">
        <v>50000</v>
      </c>
      <c r="I88" s="32">
        <v>45000</v>
      </c>
      <c r="J88" s="32">
        <v>8138</v>
      </c>
      <c r="K88" s="32">
        <v>17148</v>
      </c>
      <c r="L88" s="32">
        <v>8138</v>
      </c>
      <c r="M88" s="32">
        <v>8138</v>
      </c>
      <c r="N88" s="32">
        <v>27841</v>
      </c>
    </row>
    <row r="89" spans="1:14" ht="15" customHeight="1" x14ac:dyDescent="0.25">
      <c r="A89" s="95" t="s">
        <v>37</v>
      </c>
      <c r="B89" s="4" t="s">
        <v>3</v>
      </c>
      <c r="C89" s="16">
        <v>0.36</v>
      </c>
      <c r="D89" s="16">
        <v>0.62</v>
      </c>
      <c r="E89" s="16">
        <v>0.6</v>
      </c>
      <c r="F89" s="16">
        <v>0.59</v>
      </c>
      <c r="G89" s="16">
        <v>0.43</v>
      </c>
      <c r="H89" s="16">
        <v>0.46</v>
      </c>
      <c r="I89" s="16">
        <v>0.38</v>
      </c>
      <c r="J89" s="16">
        <v>0.34</v>
      </c>
      <c r="K89" s="16">
        <v>0.28000000000000003</v>
      </c>
      <c r="L89" s="16">
        <v>0.24</v>
      </c>
      <c r="M89" s="16">
        <v>0.3</v>
      </c>
      <c r="N89" s="16">
        <v>0.38</v>
      </c>
    </row>
    <row r="90" spans="1:14" x14ac:dyDescent="0.25">
      <c r="A90" s="95"/>
      <c r="B90" s="4" t="s">
        <v>4</v>
      </c>
      <c r="C90" s="16">
        <v>0.3637037037037037</v>
      </c>
      <c r="D90" s="16">
        <v>0.63037037037037036</v>
      </c>
      <c r="E90" s="16">
        <v>0.64346153846153831</v>
      </c>
      <c r="F90" s="16">
        <v>0.75615384615384618</v>
      </c>
      <c r="G90" s="16">
        <v>0.43959999999999999</v>
      </c>
      <c r="H90" s="16">
        <v>0.45</v>
      </c>
      <c r="I90" s="16">
        <v>0.39416666666666678</v>
      </c>
      <c r="J90" s="16">
        <v>0.46880000000000011</v>
      </c>
      <c r="K90" s="16">
        <v>0.30499999999999999</v>
      </c>
      <c r="L90" s="16">
        <v>0.26791666666666669</v>
      </c>
      <c r="M90" s="16">
        <v>0.32318181818181818</v>
      </c>
      <c r="N90" s="16">
        <v>0.40571428571428569</v>
      </c>
    </row>
    <row r="91" spans="1:14" x14ac:dyDescent="0.25">
      <c r="A91" s="95"/>
      <c r="B91" s="4" t="s">
        <v>5</v>
      </c>
      <c r="C91" s="16">
        <v>0.13678023215666771</v>
      </c>
      <c r="D91" s="16">
        <v>0.11154445410761241</v>
      </c>
      <c r="E91" s="16">
        <v>0.23438331523711001</v>
      </c>
      <c r="F91" s="16">
        <v>0.71085906858154047</v>
      </c>
      <c r="G91" s="16">
        <v>0.116992877276069</v>
      </c>
      <c r="H91" s="16">
        <v>0.111579568022107</v>
      </c>
      <c r="I91" s="16">
        <v>0.1038777151758014</v>
      </c>
      <c r="J91" s="16">
        <v>0.54169733246527996</v>
      </c>
      <c r="K91" s="16">
        <v>0.17629027446108661</v>
      </c>
      <c r="L91" s="16">
        <v>0.19675584443375649</v>
      </c>
      <c r="M91" s="16">
        <v>0.13246334133086329</v>
      </c>
      <c r="N91" s="16">
        <v>0.140483857740718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0.3</v>
      </c>
      <c r="E92" s="16">
        <v>0.25</v>
      </c>
      <c r="F92" s="16">
        <v>0.35</v>
      </c>
      <c r="G92" s="16">
        <v>0.2</v>
      </c>
      <c r="H92" s="16">
        <v>0.28000000000000003</v>
      </c>
      <c r="I92" s="16">
        <v>0.21</v>
      </c>
      <c r="J92" s="16">
        <v>0.18</v>
      </c>
      <c r="K92" s="16">
        <v>0.1</v>
      </c>
      <c r="L92" s="16">
        <v>0.05</v>
      </c>
      <c r="M92" s="16">
        <v>0.19</v>
      </c>
      <c r="N92" s="16">
        <v>0.2</v>
      </c>
    </row>
    <row r="93" spans="1:14" x14ac:dyDescent="0.25">
      <c r="A93" s="95"/>
      <c r="B93" s="4" t="s">
        <v>10</v>
      </c>
      <c r="C93" s="16">
        <v>0.57999999999999996</v>
      </c>
      <c r="D93" s="16">
        <v>0.81</v>
      </c>
      <c r="E93" s="16">
        <v>1.1000000000000001</v>
      </c>
      <c r="F93" s="16">
        <v>4.0999999999999996</v>
      </c>
      <c r="G93" s="16">
        <v>0.86</v>
      </c>
      <c r="H93" s="16">
        <v>0.62</v>
      </c>
      <c r="I93" s="16">
        <v>0.66</v>
      </c>
      <c r="J93" s="16">
        <v>3</v>
      </c>
      <c r="K93" s="16">
        <v>0.98</v>
      </c>
      <c r="L93" s="16">
        <v>1.01</v>
      </c>
      <c r="M93" s="16">
        <v>0.77</v>
      </c>
      <c r="N93" s="16">
        <v>0.87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</v>
      </c>
      <c r="E94" s="17">
        <v>8.82</v>
      </c>
      <c r="F94" s="17">
        <v>9</v>
      </c>
      <c r="G94" s="17">
        <v>9.1999999999999993</v>
      </c>
      <c r="H94" s="17">
        <v>9.2249999999999996</v>
      </c>
      <c r="I94" s="17">
        <v>9.1849999999999987</v>
      </c>
      <c r="J94" s="17">
        <v>9.1849999999999987</v>
      </c>
      <c r="K94" s="17">
        <v>9.25</v>
      </c>
      <c r="L94" s="17">
        <v>9.25</v>
      </c>
      <c r="M94" s="17">
        <v>9.1999999999999993</v>
      </c>
      <c r="N94" s="17">
        <v>9.0949999999999989</v>
      </c>
    </row>
    <row r="95" spans="1:14" x14ac:dyDescent="0.25">
      <c r="A95" s="86"/>
      <c r="B95" s="5" t="s">
        <v>4</v>
      </c>
      <c r="C95" s="17">
        <v>8.6393548387096768</v>
      </c>
      <c r="D95" s="17">
        <v>8.6338709677419363</v>
      </c>
      <c r="E95" s="17">
        <v>8.8620000000000001</v>
      </c>
      <c r="F95" s="17">
        <v>9.1196551724137933</v>
      </c>
      <c r="G95" s="17">
        <v>9.3575862068965527</v>
      </c>
      <c r="H95" s="17">
        <v>9.3392857142857135</v>
      </c>
      <c r="I95" s="17">
        <v>9.3121428571428559</v>
      </c>
      <c r="J95" s="17">
        <v>9.3071428571428552</v>
      </c>
      <c r="K95" s="17">
        <v>9.190769230769229</v>
      </c>
      <c r="L95" s="17">
        <v>9.1646153846153844</v>
      </c>
      <c r="M95" s="17">
        <v>9.1796000000000006</v>
      </c>
      <c r="N95" s="17">
        <v>9.0870833333333341</v>
      </c>
    </row>
    <row r="96" spans="1:14" x14ac:dyDescent="0.25">
      <c r="A96" s="86"/>
      <c r="B96" s="5" t="s">
        <v>5</v>
      </c>
      <c r="C96" s="17">
        <v>0.34391796971439642</v>
      </c>
      <c r="D96" s="17">
        <v>0.48449064262965869</v>
      </c>
      <c r="E96" s="17">
        <v>0.57322078553164513</v>
      </c>
      <c r="F96" s="17">
        <v>0.73609239889054257</v>
      </c>
      <c r="G96" s="17">
        <v>0.85226025188660182</v>
      </c>
      <c r="H96" s="17">
        <v>0.90462977314204462</v>
      </c>
      <c r="I96" s="17">
        <v>0.87525808741006195</v>
      </c>
      <c r="J96" s="17">
        <v>0.88890218244027785</v>
      </c>
      <c r="K96" s="17">
        <v>0.73701518614977335</v>
      </c>
      <c r="L96" s="17">
        <v>0.73172798644977788</v>
      </c>
      <c r="M96" s="17">
        <v>0.67857374936946491</v>
      </c>
      <c r="N96" s="17">
        <v>0.69587904475385409</v>
      </c>
    </row>
    <row r="97" spans="1:14" x14ac:dyDescent="0.25">
      <c r="A97" s="86"/>
      <c r="B97" s="5" t="s">
        <v>9</v>
      </c>
      <c r="C97" s="17">
        <v>7.9</v>
      </c>
      <c r="D97" s="17">
        <v>7.3</v>
      </c>
      <c r="E97" s="17">
        <v>7.8</v>
      </c>
      <c r="F97" s="17">
        <v>8.01</v>
      </c>
      <c r="G97" s="17">
        <v>7.88</v>
      </c>
      <c r="H97" s="17">
        <v>7.75</v>
      </c>
      <c r="I97" s="17">
        <v>7.72</v>
      </c>
      <c r="J97" s="17">
        <v>7.83</v>
      </c>
      <c r="K97" s="17">
        <v>7.91</v>
      </c>
      <c r="L97" s="17">
        <v>7.98</v>
      </c>
      <c r="M97" s="17">
        <v>8</v>
      </c>
      <c r="N97" s="17">
        <v>8</v>
      </c>
    </row>
    <row r="98" spans="1:14" x14ac:dyDescent="0.25">
      <c r="A98" s="86"/>
      <c r="B98" s="33" t="s">
        <v>10</v>
      </c>
      <c r="C98" s="14">
        <v>9.5299999999999994</v>
      </c>
      <c r="D98" s="14">
        <v>9.84</v>
      </c>
      <c r="E98" s="14">
        <v>10.56</v>
      </c>
      <c r="F98" s="14">
        <v>11.17</v>
      </c>
      <c r="G98" s="14">
        <v>11.27</v>
      </c>
      <c r="H98" s="14">
        <v>11.27</v>
      </c>
      <c r="I98" s="14">
        <v>11.17</v>
      </c>
      <c r="J98" s="14">
        <v>11.68</v>
      </c>
      <c r="K98" s="14">
        <v>10.4</v>
      </c>
      <c r="L98" s="14">
        <v>10.4</v>
      </c>
      <c r="M98" s="14">
        <v>10.199999999999999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99732.540000000008</v>
      </c>
      <c r="D99" s="16">
        <v>99841.054999999993</v>
      </c>
      <c r="E99" s="16">
        <v>99671.304999999993</v>
      </c>
      <c r="F99" s="16">
        <v>99272</v>
      </c>
      <c r="G99" s="16">
        <v>99097.375</v>
      </c>
      <c r="H99" s="16">
        <v>99140.239999999991</v>
      </c>
      <c r="I99" s="16">
        <v>99292.2</v>
      </c>
      <c r="J99" s="16">
        <v>99328.544999999998</v>
      </c>
      <c r="K99" s="16">
        <v>99430.17</v>
      </c>
      <c r="L99" s="16">
        <v>99512</v>
      </c>
      <c r="M99" s="16">
        <v>99817</v>
      </c>
      <c r="N99" s="16">
        <v>100016.5</v>
      </c>
    </row>
    <row r="100" spans="1:14" x14ac:dyDescent="0.25">
      <c r="A100" s="95"/>
      <c r="B100" s="4" t="s">
        <v>4</v>
      </c>
      <c r="C100" s="16">
        <v>99625.678214285712</v>
      </c>
      <c r="D100" s="16">
        <v>99800.952499999985</v>
      </c>
      <c r="E100" s="16">
        <v>99456.190384615373</v>
      </c>
      <c r="F100" s="16">
        <v>99247.708076923082</v>
      </c>
      <c r="G100" s="16">
        <v>99043.676923076928</v>
      </c>
      <c r="H100" s="16">
        <v>99052.88192307693</v>
      </c>
      <c r="I100" s="16">
        <v>99080.675384615373</v>
      </c>
      <c r="J100" s="16">
        <v>99145.695769230762</v>
      </c>
      <c r="K100" s="16">
        <v>99249.89</v>
      </c>
      <c r="L100" s="16">
        <v>99371.113199999978</v>
      </c>
      <c r="M100" s="16">
        <v>99583.637600000002</v>
      </c>
      <c r="N100" s="16">
        <v>99792.078333333324</v>
      </c>
    </row>
    <row r="101" spans="1:14" x14ac:dyDescent="0.25">
      <c r="A101" s="95"/>
      <c r="B101" s="4" t="s">
        <v>5</v>
      </c>
      <c r="C101" s="16">
        <v>1469.676048401431</v>
      </c>
      <c r="D101" s="16">
        <v>1545.829396349885</v>
      </c>
      <c r="E101" s="16">
        <v>1553.4016484540771</v>
      </c>
      <c r="F101" s="16">
        <v>1554.5143870753191</v>
      </c>
      <c r="G101" s="16">
        <v>1537.3501331128689</v>
      </c>
      <c r="H101" s="16">
        <v>1528.9216726569609</v>
      </c>
      <c r="I101" s="16">
        <v>1442.571435874788</v>
      </c>
      <c r="J101" s="16">
        <v>1340.4118598734451</v>
      </c>
      <c r="K101" s="16">
        <v>1345.1178846944979</v>
      </c>
      <c r="L101" s="16">
        <v>1340.003660964278</v>
      </c>
      <c r="M101" s="16">
        <v>1453.522604073406</v>
      </c>
      <c r="N101" s="16">
        <v>1578.082494340814</v>
      </c>
    </row>
    <row r="102" spans="1:14" x14ac:dyDescent="0.25">
      <c r="A102" s="95"/>
      <c r="B102" s="4" t="s">
        <v>9</v>
      </c>
      <c r="C102" s="16">
        <v>95800</v>
      </c>
      <c r="D102" s="16">
        <v>96000</v>
      </c>
      <c r="E102" s="16">
        <v>94999</v>
      </c>
      <c r="F102" s="16">
        <v>94745</v>
      </c>
      <c r="G102" s="16">
        <v>94594</v>
      </c>
      <c r="H102" s="16">
        <v>94716</v>
      </c>
      <c r="I102" s="16">
        <v>94897</v>
      </c>
      <c r="J102" s="16">
        <v>95067</v>
      </c>
      <c r="K102" s="16">
        <v>95145</v>
      </c>
      <c r="L102" s="16">
        <v>95288</v>
      </c>
      <c r="M102" s="16">
        <v>95301</v>
      </c>
      <c r="N102" s="16">
        <v>96127</v>
      </c>
    </row>
    <row r="103" spans="1:14" ht="15.75" thickBot="1" x14ac:dyDescent="0.3">
      <c r="A103" s="99"/>
      <c r="B103" s="7" t="s">
        <v>10</v>
      </c>
      <c r="C103" s="32">
        <v>102600</v>
      </c>
      <c r="D103" s="32">
        <v>103200</v>
      </c>
      <c r="E103" s="32">
        <v>102900</v>
      </c>
      <c r="F103" s="32">
        <v>102500</v>
      </c>
      <c r="G103" s="32">
        <v>101800</v>
      </c>
      <c r="H103" s="32">
        <v>101700</v>
      </c>
      <c r="I103" s="32">
        <v>101800</v>
      </c>
      <c r="J103" s="32">
        <v>101900</v>
      </c>
      <c r="K103" s="32">
        <v>102000</v>
      </c>
      <c r="L103" s="32">
        <v>102100</v>
      </c>
      <c r="M103" s="32">
        <v>102200</v>
      </c>
      <c r="N103" s="32">
        <v>102322.2</v>
      </c>
    </row>
  </sheetData>
  <mergeCells count="21">
    <mergeCell ref="A64:A68"/>
    <mergeCell ref="A69:A73"/>
    <mergeCell ref="A45:A49"/>
    <mergeCell ref="A50:A54"/>
    <mergeCell ref="A55:A59"/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42430</v>
      </c>
      <c r="C10" s="3"/>
    </row>
    <row r="11" spans="1:6" ht="15.75" x14ac:dyDescent="0.25">
      <c r="A11" s="1" t="s">
        <v>0</v>
      </c>
      <c r="B11" s="2">
        <v>42430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1285868.47</v>
      </c>
      <c r="D15" s="11">
        <v>1388386.39</v>
      </c>
      <c r="E15" s="11">
        <v>1484686.6</v>
      </c>
      <c r="F15" s="11">
        <v>1595127.91</v>
      </c>
    </row>
    <row r="16" spans="1:6" x14ac:dyDescent="0.25">
      <c r="A16" s="95"/>
      <c r="B16" s="12" t="s">
        <v>4</v>
      </c>
      <c r="C16" s="13">
        <v>1282970.31</v>
      </c>
      <c r="D16" s="13">
        <v>1378728.28</v>
      </c>
      <c r="E16" s="13">
        <v>1454391</v>
      </c>
      <c r="F16" s="13">
        <v>1565428.31</v>
      </c>
    </row>
    <row r="17" spans="1:6" x14ac:dyDescent="0.25">
      <c r="A17" s="95"/>
      <c r="B17" s="12" t="s">
        <v>5</v>
      </c>
      <c r="C17" s="13">
        <v>43496.89</v>
      </c>
      <c r="D17" s="13">
        <v>62024.59</v>
      </c>
      <c r="E17" s="13">
        <v>66490.710000000006</v>
      </c>
      <c r="F17" s="13">
        <v>75612.59</v>
      </c>
    </row>
    <row r="18" spans="1:6" x14ac:dyDescent="0.25">
      <c r="A18" s="95"/>
      <c r="B18" s="12" t="s">
        <v>9</v>
      </c>
      <c r="C18" s="13">
        <v>1184245.46</v>
      </c>
      <c r="D18" s="13">
        <v>1266816.57</v>
      </c>
      <c r="E18" s="13">
        <v>1351179.47</v>
      </c>
      <c r="F18" s="13">
        <v>1444223.75</v>
      </c>
    </row>
    <row r="19" spans="1:6" x14ac:dyDescent="0.25">
      <c r="A19" s="95"/>
      <c r="B19" s="12" t="s">
        <v>10</v>
      </c>
      <c r="C19" s="13">
        <v>1395181.93</v>
      </c>
      <c r="D19" s="13">
        <v>1482343.27</v>
      </c>
      <c r="E19" s="13">
        <v>1557095.12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1102211.3799999999</v>
      </c>
      <c r="D20" s="14">
        <v>1190330</v>
      </c>
      <c r="E20" s="14">
        <v>1266896.1100000001</v>
      </c>
      <c r="F20" s="14">
        <v>1366065.99</v>
      </c>
    </row>
    <row r="21" spans="1:6" x14ac:dyDescent="0.25">
      <c r="A21" s="86"/>
      <c r="B21" s="5" t="s">
        <v>4</v>
      </c>
      <c r="C21" s="14">
        <v>1103717.22</v>
      </c>
      <c r="D21" s="14">
        <v>1184713.8</v>
      </c>
      <c r="E21" s="14">
        <v>1260027.21</v>
      </c>
      <c r="F21" s="14">
        <v>1363483.02</v>
      </c>
    </row>
    <row r="22" spans="1:6" x14ac:dyDescent="0.25">
      <c r="A22" s="86"/>
      <c r="B22" s="5" t="s">
        <v>5</v>
      </c>
      <c r="C22" s="14">
        <v>25452.69</v>
      </c>
      <c r="D22" s="14">
        <v>67358.289999999994</v>
      </c>
      <c r="E22" s="14">
        <v>85895.77</v>
      </c>
      <c r="F22" s="14">
        <v>115437.27</v>
      </c>
    </row>
    <row r="23" spans="1:6" x14ac:dyDescent="0.25">
      <c r="A23" s="86"/>
      <c r="B23" s="5" t="s">
        <v>9</v>
      </c>
      <c r="C23" s="14">
        <v>1035487.06</v>
      </c>
      <c r="D23" s="14">
        <v>1080711.6499999999</v>
      </c>
      <c r="E23" s="14">
        <v>1134747.23</v>
      </c>
      <c r="F23" s="14">
        <v>1191484.5900000001</v>
      </c>
    </row>
    <row r="24" spans="1:6" x14ac:dyDescent="0.25">
      <c r="A24" s="86"/>
      <c r="B24" s="5" t="s">
        <v>10</v>
      </c>
      <c r="C24" s="14">
        <v>1149982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1184988</v>
      </c>
      <c r="D25" s="12">
        <v>1268753.72</v>
      </c>
      <c r="E25" s="12">
        <v>1352835.56</v>
      </c>
      <c r="F25" s="12">
        <v>1401840.72</v>
      </c>
    </row>
    <row r="26" spans="1:6" x14ac:dyDescent="0.25">
      <c r="A26" s="95"/>
      <c r="B26" s="4" t="s">
        <v>4</v>
      </c>
      <c r="C26" s="12">
        <v>1184691.44</v>
      </c>
      <c r="D26" s="12">
        <v>1258554.1000000001</v>
      </c>
      <c r="E26" s="12">
        <v>1332593.53</v>
      </c>
      <c r="F26" s="12">
        <v>1388937.54</v>
      </c>
    </row>
    <row r="27" spans="1:6" x14ac:dyDescent="0.25">
      <c r="A27" s="95"/>
      <c r="B27" s="4" t="s">
        <v>5</v>
      </c>
      <c r="C27" s="12">
        <v>23431.72</v>
      </c>
      <c r="D27" s="12">
        <v>39185.629999999997</v>
      </c>
      <c r="E27" s="12">
        <v>61186.17</v>
      </c>
      <c r="F27" s="12">
        <v>93700.79</v>
      </c>
    </row>
    <row r="28" spans="1:6" x14ac:dyDescent="0.25">
      <c r="A28" s="95"/>
      <c r="B28" s="4" t="s">
        <v>9</v>
      </c>
      <c r="C28" s="12">
        <v>1131993.45</v>
      </c>
      <c r="D28" s="12">
        <v>1152369.33</v>
      </c>
      <c r="E28" s="12">
        <v>1181178.57</v>
      </c>
      <c r="F28" s="12">
        <v>1210708.03</v>
      </c>
    </row>
    <row r="29" spans="1:6" x14ac:dyDescent="0.25">
      <c r="A29" s="95"/>
      <c r="B29" s="4" t="s">
        <v>10</v>
      </c>
      <c r="C29" s="12">
        <v>1242286.7</v>
      </c>
      <c r="D29" s="12">
        <v>1330000</v>
      </c>
      <c r="E29" s="12">
        <v>1390000</v>
      </c>
      <c r="F29" s="12">
        <v>1495000</v>
      </c>
    </row>
    <row r="30" spans="1:6" ht="15" customHeight="1" x14ac:dyDescent="0.25">
      <c r="A30" s="96" t="s">
        <v>8</v>
      </c>
      <c r="B30" s="5" t="s">
        <v>3</v>
      </c>
      <c r="C30" s="14">
        <v>-79473.149999999994</v>
      </c>
      <c r="D30" s="14">
        <v>-71329.149999999994</v>
      </c>
      <c r="E30" s="14">
        <v>-40477.519999999997</v>
      </c>
      <c r="F30" s="14">
        <v>0</v>
      </c>
    </row>
    <row r="31" spans="1:6" x14ac:dyDescent="0.25">
      <c r="A31" s="96"/>
      <c r="B31" s="5" t="s">
        <v>4</v>
      </c>
      <c r="C31" s="14">
        <v>-77129.73</v>
      </c>
      <c r="D31" s="14">
        <v>-72360.67</v>
      </c>
      <c r="E31" s="14">
        <v>-44913.77</v>
      </c>
      <c r="F31" s="14">
        <v>-6492.45</v>
      </c>
    </row>
    <row r="32" spans="1:6" x14ac:dyDescent="0.25">
      <c r="A32" s="96"/>
      <c r="B32" s="5" t="s">
        <v>5</v>
      </c>
      <c r="C32" s="14">
        <v>27931.97</v>
      </c>
      <c r="D32" s="14">
        <v>63333.62</v>
      </c>
      <c r="E32" s="14">
        <v>81318.259999999995</v>
      </c>
      <c r="F32" s="14">
        <v>89903.28</v>
      </c>
    </row>
    <row r="33" spans="1:14" ht="15" customHeight="1" x14ac:dyDescent="0.25">
      <c r="A33" s="96"/>
      <c r="B33" s="5" t="s">
        <v>9</v>
      </c>
      <c r="C33" s="14">
        <v>-124883.08</v>
      </c>
      <c r="D33" s="14">
        <v>-187501</v>
      </c>
      <c r="E33" s="14">
        <v>-172409.08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74.150000000000006</v>
      </c>
      <c r="D35" s="12">
        <v>78.75</v>
      </c>
      <c r="E35" s="12">
        <v>82</v>
      </c>
      <c r="F35" s="12">
        <v>83.6</v>
      </c>
    </row>
    <row r="36" spans="1:14" x14ac:dyDescent="0.25">
      <c r="A36" s="97"/>
      <c r="B36" s="4" t="s">
        <v>4</v>
      </c>
      <c r="C36" s="12">
        <v>74.62</v>
      </c>
      <c r="D36" s="12">
        <v>79.569999999999993</v>
      </c>
      <c r="E36" s="12">
        <v>83.15</v>
      </c>
      <c r="F36" s="12">
        <v>85.03</v>
      </c>
    </row>
    <row r="37" spans="1:14" x14ac:dyDescent="0.25">
      <c r="A37" s="97"/>
      <c r="B37" s="4" t="s">
        <v>5</v>
      </c>
      <c r="C37" s="12">
        <v>1.76</v>
      </c>
      <c r="D37" s="12">
        <v>2.2999999999999998</v>
      </c>
      <c r="E37" s="12">
        <v>4.2</v>
      </c>
      <c r="F37" s="12">
        <v>5.75</v>
      </c>
    </row>
    <row r="38" spans="1:14" x14ac:dyDescent="0.25">
      <c r="A38" s="97"/>
      <c r="B38" s="4" t="s">
        <v>9</v>
      </c>
      <c r="C38" s="12">
        <v>71.8</v>
      </c>
      <c r="D38" s="12">
        <v>76</v>
      </c>
      <c r="E38" s="12">
        <v>77.84</v>
      </c>
      <c r="F38" s="12">
        <v>77.67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83.9</v>
      </c>
      <c r="E39" s="15">
        <v>90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42430</v>
      </c>
      <c r="D43" s="9">
        <v>42461</v>
      </c>
      <c r="E43" s="9">
        <v>42491</v>
      </c>
      <c r="F43" s="9">
        <v>42522</v>
      </c>
      <c r="G43" s="9">
        <v>42552</v>
      </c>
      <c r="H43" s="9">
        <v>42583</v>
      </c>
      <c r="I43" s="9">
        <v>42614</v>
      </c>
      <c r="J43" s="9">
        <v>42644</v>
      </c>
      <c r="K43" s="9">
        <v>42675</v>
      </c>
      <c r="L43" s="9">
        <v>42705</v>
      </c>
      <c r="M43" s="9">
        <v>42736</v>
      </c>
      <c r="N43" s="9">
        <v>42767</v>
      </c>
    </row>
    <row r="44" spans="1:14" ht="15" customHeight="1" x14ac:dyDescent="0.25">
      <c r="A44" s="94" t="s">
        <v>11</v>
      </c>
      <c r="B44" s="4" t="s">
        <v>3</v>
      </c>
      <c r="C44" s="16">
        <v>96649.55</v>
      </c>
      <c r="D44" s="16">
        <v>113264.7</v>
      </c>
      <c r="E44" s="16">
        <v>98108.28</v>
      </c>
      <c r="F44" s="16">
        <v>99918.91</v>
      </c>
      <c r="G44" s="16">
        <v>108644.6</v>
      </c>
      <c r="H44" s="16">
        <v>100673.4</v>
      </c>
      <c r="I44" s="16">
        <v>100632.8</v>
      </c>
      <c r="J44" s="16">
        <v>107341</v>
      </c>
      <c r="K44" s="16">
        <v>101920</v>
      </c>
      <c r="L44" s="16">
        <v>127937</v>
      </c>
      <c r="M44" s="16">
        <v>133363.15</v>
      </c>
      <c r="N44" s="16">
        <v>100568.9</v>
      </c>
    </row>
    <row r="45" spans="1:14" x14ac:dyDescent="0.25">
      <c r="A45" s="95"/>
      <c r="B45" s="4" t="s">
        <v>4</v>
      </c>
      <c r="C45" s="16">
        <v>97170.82</v>
      </c>
      <c r="D45" s="16">
        <v>113099.12</v>
      </c>
      <c r="E45" s="16">
        <v>99995.74</v>
      </c>
      <c r="F45" s="16">
        <v>101013.15</v>
      </c>
      <c r="G45" s="16">
        <v>108355.19</v>
      </c>
      <c r="H45" s="16">
        <v>100998.23</v>
      </c>
      <c r="I45" s="16">
        <v>100304</v>
      </c>
      <c r="J45" s="16">
        <v>109588.16</v>
      </c>
      <c r="K45" s="16">
        <v>105071.74</v>
      </c>
      <c r="L45" s="16">
        <v>124777.38</v>
      </c>
      <c r="M45" s="16">
        <v>135594.35999999999</v>
      </c>
      <c r="N45" s="16">
        <v>108674.53</v>
      </c>
    </row>
    <row r="46" spans="1:14" x14ac:dyDescent="0.25">
      <c r="A46" s="95"/>
      <c r="B46" s="4" t="s">
        <v>5</v>
      </c>
      <c r="C46" s="16">
        <v>4117.0600000000004</v>
      </c>
      <c r="D46" s="16">
        <v>8150.23</v>
      </c>
      <c r="E46" s="16">
        <v>7582.79</v>
      </c>
      <c r="F46" s="16">
        <v>5195.84</v>
      </c>
      <c r="G46" s="16">
        <v>5743.46</v>
      </c>
      <c r="H46" s="16">
        <v>5430.11</v>
      </c>
      <c r="I46" s="16">
        <v>4571.96</v>
      </c>
      <c r="J46" s="16">
        <v>7517.22</v>
      </c>
      <c r="K46" s="16">
        <v>8740.42</v>
      </c>
      <c r="L46" s="16">
        <v>9468.07</v>
      </c>
      <c r="M46" s="16">
        <v>7225.27</v>
      </c>
      <c r="N46" s="16">
        <v>16524.61</v>
      </c>
    </row>
    <row r="47" spans="1:14" ht="15" customHeight="1" x14ac:dyDescent="0.25">
      <c r="A47" s="95"/>
      <c r="B47" s="4" t="s">
        <v>9</v>
      </c>
      <c r="C47" s="16">
        <v>89860.05</v>
      </c>
      <c r="D47" s="16">
        <v>96212.11</v>
      </c>
      <c r="E47" s="16">
        <v>88592.1</v>
      </c>
      <c r="F47" s="16">
        <v>89562.7</v>
      </c>
      <c r="G47" s="16">
        <v>98734</v>
      </c>
      <c r="H47" s="16">
        <v>92184.68</v>
      </c>
      <c r="I47" s="16">
        <v>90133.74</v>
      </c>
      <c r="J47" s="16">
        <v>97133</v>
      </c>
      <c r="K47" s="16">
        <v>93081.21</v>
      </c>
      <c r="L47" s="16">
        <v>105495.56</v>
      </c>
      <c r="M47" s="16">
        <v>127679</v>
      </c>
      <c r="N47" s="16">
        <v>91781.26</v>
      </c>
    </row>
    <row r="48" spans="1:14" x14ac:dyDescent="0.25">
      <c r="A48" s="95"/>
      <c r="B48" s="4" t="s">
        <v>10</v>
      </c>
      <c r="C48" s="16">
        <v>105393.62</v>
      </c>
      <c r="D48" s="16">
        <v>127321.33</v>
      </c>
      <c r="E48" s="16">
        <v>120650</v>
      </c>
      <c r="F48" s="16">
        <v>111253.22</v>
      </c>
      <c r="G48" s="16">
        <v>120584.05</v>
      </c>
      <c r="H48" s="16">
        <v>108900</v>
      </c>
      <c r="I48" s="16">
        <v>108658.73</v>
      </c>
      <c r="J48" s="16">
        <v>129347.9</v>
      </c>
      <c r="K48" s="16">
        <v>129664.79</v>
      </c>
      <c r="L48" s="16">
        <v>139525.22</v>
      </c>
      <c r="M48" s="16">
        <v>151084.01</v>
      </c>
      <c r="N48" s="16">
        <v>137955.93</v>
      </c>
    </row>
    <row r="49" spans="1:14" ht="15" customHeight="1" x14ac:dyDescent="0.25">
      <c r="A49" s="86" t="s">
        <v>6</v>
      </c>
      <c r="B49" s="5" t="s">
        <v>3</v>
      </c>
      <c r="C49" s="17">
        <v>85032.29</v>
      </c>
      <c r="D49" s="17">
        <v>101796.18</v>
      </c>
      <c r="E49" s="17">
        <v>80171.45</v>
      </c>
      <c r="F49" s="17">
        <v>85185.3</v>
      </c>
      <c r="G49" s="17">
        <v>96656.33</v>
      </c>
      <c r="H49" s="17">
        <v>85675.67</v>
      </c>
      <c r="I49" s="17">
        <v>87240</v>
      </c>
      <c r="J49" s="17">
        <v>95444.43</v>
      </c>
      <c r="K49" s="17">
        <v>84683.46</v>
      </c>
      <c r="L49" s="17">
        <v>109072.33</v>
      </c>
      <c r="M49" s="17">
        <v>114202.82</v>
      </c>
      <c r="N49" s="17">
        <v>79090.39</v>
      </c>
    </row>
    <row r="50" spans="1:14" x14ac:dyDescent="0.25">
      <c r="A50" s="86"/>
      <c r="B50" s="5" t="s">
        <v>4</v>
      </c>
      <c r="C50" s="17">
        <v>84045.75</v>
      </c>
      <c r="D50" s="17">
        <v>101031.71</v>
      </c>
      <c r="E50" s="17">
        <v>82908.899999999994</v>
      </c>
      <c r="F50" s="17">
        <v>84991.79</v>
      </c>
      <c r="G50" s="17">
        <v>95511.01</v>
      </c>
      <c r="H50" s="17">
        <v>85782.84</v>
      </c>
      <c r="I50" s="17">
        <v>87450.89</v>
      </c>
      <c r="J50" s="17">
        <v>94839.19</v>
      </c>
      <c r="K50" s="17">
        <v>87129.63</v>
      </c>
      <c r="L50" s="17">
        <v>107071.47</v>
      </c>
      <c r="M50" s="17">
        <v>118131.86</v>
      </c>
      <c r="N50" s="17">
        <v>84327.84</v>
      </c>
    </row>
    <row r="51" spans="1:14" x14ac:dyDescent="0.25">
      <c r="A51" s="86"/>
      <c r="B51" s="5" t="s">
        <v>5</v>
      </c>
      <c r="C51" s="17">
        <v>4968.3900000000003</v>
      </c>
      <c r="D51" s="17">
        <v>6954.62</v>
      </c>
      <c r="E51" s="17">
        <v>7164.58</v>
      </c>
      <c r="F51" s="17">
        <v>4513.3900000000003</v>
      </c>
      <c r="G51" s="17">
        <v>5069.29</v>
      </c>
      <c r="H51" s="17">
        <v>4139.5</v>
      </c>
      <c r="I51" s="17">
        <v>4876.04</v>
      </c>
      <c r="J51" s="17">
        <v>5731.24</v>
      </c>
      <c r="K51" s="17">
        <v>7790.83</v>
      </c>
      <c r="L51" s="17">
        <v>8890.07</v>
      </c>
      <c r="M51" s="17">
        <v>12874.47</v>
      </c>
      <c r="N51" s="17">
        <v>14481.64</v>
      </c>
    </row>
    <row r="52" spans="1:14" ht="15" customHeight="1" x14ac:dyDescent="0.25">
      <c r="A52" s="86"/>
      <c r="B52" s="5" t="s">
        <v>9</v>
      </c>
      <c r="C52" s="17">
        <v>69275</v>
      </c>
      <c r="D52" s="17">
        <v>85734</v>
      </c>
      <c r="E52" s="17">
        <v>77464.09</v>
      </c>
      <c r="F52" s="17">
        <v>72070</v>
      </c>
      <c r="G52" s="17">
        <v>82516</v>
      </c>
      <c r="H52" s="17">
        <v>79358.820000000007</v>
      </c>
      <c r="I52" s="17">
        <v>79800</v>
      </c>
      <c r="J52" s="17">
        <v>81862</v>
      </c>
      <c r="K52" s="17">
        <v>75972.97</v>
      </c>
      <c r="L52" s="17">
        <v>87571.31</v>
      </c>
      <c r="M52" s="17">
        <v>105888</v>
      </c>
      <c r="N52" s="17">
        <v>72869.86</v>
      </c>
    </row>
    <row r="53" spans="1:14" x14ac:dyDescent="0.25">
      <c r="A53" s="86"/>
      <c r="B53" s="5" t="s">
        <v>10</v>
      </c>
      <c r="C53" s="17">
        <v>90612</v>
      </c>
      <c r="D53" s="17">
        <v>111427</v>
      </c>
      <c r="E53" s="17">
        <v>103188.44</v>
      </c>
      <c r="F53" s="17">
        <v>94140</v>
      </c>
      <c r="G53" s="17">
        <v>102300</v>
      </c>
      <c r="H53" s="17">
        <v>93828</v>
      </c>
      <c r="I53" s="17">
        <v>102069.77</v>
      </c>
      <c r="J53" s="17">
        <v>103696.04</v>
      </c>
      <c r="K53" s="17">
        <v>105590.58</v>
      </c>
      <c r="L53" s="17">
        <v>120678.91</v>
      </c>
      <c r="M53" s="17">
        <v>141876</v>
      </c>
      <c r="N53" s="17">
        <v>116386.1</v>
      </c>
    </row>
    <row r="54" spans="1:14" ht="15" customHeight="1" x14ac:dyDescent="0.25">
      <c r="A54" s="95" t="s">
        <v>7</v>
      </c>
      <c r="B54" s="4" t="s">
        <v>3</v>
      </c>
      <c r="C54" s="16">
        <v>86787.5</v>
      </c>
      <c r="D54" s="16">
        <v>94400</v>
      </c>
      <c r="E54" s="16">
        <v>91399.45</v>
      </c>
      <c r="F54" s="16">
        <v>93917.1</v>
      </c>
      <c r="G54" s="16">
        <v>104804.4</v>
      </c>
      <c r="H54" s="16">
        <v>92362.86</v>
      </c>
      <c r="I54" s="16">
        <v>99372</v>
      </c>
      <c r="J54" s="16">
        <v>106669.79</v>
      </c>
      <c r="K54" s="16">
        <v>102275.34</v>
      </c>
      <c r="L54" s="16">
        <v>120671.16</v>
      </c>
      <c r="M54" s="16">
        <v>115952.43</v>
      </c>
      <c r="N54" s="16">
        <v>87528.44</v>
      </c>
    </row>
    <row r="55" spans="1:14" x14ac:dyDescent="0.25">
      <c r="A55" s="95"/>
      <c r="B55" s="4" t="s">
        <v>4</v>
      </c>
      <c r="C55" s="16">
        <v>87742.64</v>
      </c>
      <c r="D55" s="16">
        <v>94320.94</v>
      </c>
      <c r="E55" s="16">
        <v>91710.87</v>
      </c>
      <c r="F55" s="16">
        <v>93811.12</v>
      </c>
      <c r="G55" s="16">
        <v>103442.62</v>
      </c>
      <c r="H55" s="16">
        <v>93559.24</v>
      </c>
      <c r="I55" s="16">
        <v>99933.75</v>
      </c>
      <c r="J55" s="16">
        <v>105614.61</v>
      </c>
      <c r="K55" s="16">
        <v>103027.06</v>
      </c>
      <c r="L55" s="16">
        <v>120230.44</v>
      </c>
      <c r="M55" s="16">
        <v>112021.08</v>
      </c>
      <c r="N55" s="16">
        <v>88986.36</v>
      </c>
    </row>
    <row r="56" spans="1:14" x14ac:dyDescent="0.25">
      <c r="A56" s="95"/>
      <c r="B56" s="4" t="s">
        <v>5</v>
      </c>
      <c r="C56" s="16">
        <v>4752.8500000000004</v>
      </c>
      <c r="D56" s="16">
        <v>5061.46</v>
      </c>
      <c r="E56" s="16">
        <v>3099.53</v>
      </c>
      <c r="F56" s="16">
        <v>2438.6799999999998</v>
      </c>
      <c r="G56" s="16">
        <v>6000.72</v>
      </c>
      <c r="H56" s="16">
        <v>5120.63</v>
      </c>
      <c r="I56" s="16">
        <v>5890.46</v>
      </c>
      <c r="J56" s="16">
        <v>6884.56</v>
      </c>
      <c r="K56" s="16">
        <v>4410.9399999999996</v>
      </c>
      <c r="L56" s="16">
        <v>13402.47</v>
      </c>
      <c r="M56" s="16">
        <v>7791.84</v>
      </c>
      <c r="N56" s="16">
        <v>9178.01</v>
      </c>
    </row>
    <row r="57" spans="1:14" ht="15" customHeight="1" x14ac:dyDescent="0.25">
      <c r="A57" s="95"/>
      <c r="B57" s="4" t="s">
        <v>9</v>
      </c>
      <c r="C57" s="16">
        <v>78669</v>
      </c>
      <c r="D57" s="16">
        <v>84195.23</v>
      </c>
      <c r="E57" s="16">
        <v>87652</v>
      </c>
      <c r="F57" s="16">
        <v>89031</v>
      </c>
      <c r="G57" s="16">
        <v>92502.98</v>
      </c>
      <c r="H57" s="16">
        <v>83200</v>
      </c>
      <c r="I57" s="16">
        <v>93050</v>
      </c>
      <c r="J57" s="16">
        <v>90522.26</v>
      </c>
      <c r="K57" s="16">
        <v>93593.91</v>
      </c>
      <c r="L57" s="16">
        <v>102300</v>
      </c>
      <c r="M57" s="16">
        <v>97555.62</v>
      </c>
      <c r="N57" s="16">
        <v>77108</v>
      </c>
    </row>
    <row r="58" spans="1:14" x14ac:dyDescent="0.25">
      <c r="A58" s="95"/>
      <c r="B58" s="4" t="s">
        <v>10</v>
      </c>
      <c r="C58" s="16">
        <v>98312.05</v>
      </c>
      <c r="D58" s="16">
        <v>104629.58</v>
      </c>
      <c r="E58" s="16">
        <v>99141</v>
      </c>
      <c r="F58" s="16">
        <v>98281</v>
      </c>
      <c r="G58" s="16">
        <v>113332</v>
      </c>
      <c r="H58" s="16">
        <v>102463</v>
      </c>
      <c r="I58" s="16">
        <v>116414.73</v>
      </c>
      <c r="J58" s="16">
        <v>116608</v>
      </c>
      <c r="K58" s="16">
        <v>114586.87</v>
      </c>
      <c r="L58" s="16">
        <v>159418.07999999999</v>
      </c>
      <c r="M58" s="16">
        <v>120022</v>
      </c>
      <c r="N58" s="16">
        <v>107902</v>
      </c>
    </row>
    <row r="59" spans="1:14" ht="15" customHeight="1" x14ac:dyDescent="0.25">
      <c r="A59" s="86" t="s">
        <v>8</v>
      </c>
      <c r="B59" s="5" t="s">
        <v>3</v>
      </c>
      <c r="C59" s="17">
        <v>-2419.89</v>
      </c>
      <c r="D59" s="17">
        <v>5050</v>
      </c>
      <c r="E59" s="17">
        <v>-10482.950000000001</v>
      </c>
      <c r="F59" s="17">
        <v>-8222.5400000000009</v>
      </c>
      <c r="G59" s="17">
        <v>-8818.01</v>
      </c>
      <c r="H59" s="17">
        <v>-7676</v>
      </c>
      <c r="I59" s="17">
        <v>-13666.79</v>
      </c>
      <c r="J59" s="17">
        <v>-10470.68</v>
      </c>
      <c r="K59" s="17">
        <v>-13681.17</v>
      </c>
      <c r="L59" s="17">
        <v>-14072.28</v>
      </c>
      <c r="M59" s="17">
        <v>5103.18</v>
      </c>
      <c r="N59" s="17">
        <v>-5801.79</v>
      </c>
    </row>
    <row r="60" spans="1:14" x14ac:dyDescent="0.25">
      <c r="A60" s="86"/>
      <c r="B60" s="5" t="s">
        <v>4</v>
      </c>
      <c r="C60" s="17">
        <v>-2510.44</v>
      </c>
      <c r="D60" s="17">
        <v>4663.53</v>
      </c>
      <c r="E60" s="17">
        <v>-8048.79</v>
      </c>
      <c r="F60" s="17">
        <v>-7523.74</v>
      </c>
      <c r="G60" s="17">
        <v>-8388.92</v>
      </c>
      <c r="H60" s="17">
        <v>-7186.86</v>
      </c>
      <c r="I60" s="17">
        <v>-11772</v>
      </c>
      <c r="J60" s="17">
        <v>-10491.23</v>
      </c>
      <c r="K60" s="17">
        <v>-14203.6</v>
      </c>
      <c r="L60" s="17">
        <v>-13529.1</v>
      </c>
      <c r="M60" s="17">
        <v>4600.71</v>
      </c>
      <c r="N60" s="17">
        <v>-3669.02</v>
      </c>
    </row>
    <row r="61" spans="1:14" x14ac:dyDescent="0.25">
      <c r="A61" s="86"/>
      <c r="B61" s="5" t="s">
        <v>5</v>
      </c>
      <c r="C61" s="17">
        <v>4931.22</v>
      </c>
      <c r="D61" s="17">
        <v>6752.65</v>
      </c>
      <c r="E61" s="17">
        <v>7057.8</v>
      </c>
      <c r="F61" s="17">
        <v>5706.17</v>
      </c>
      <c r="G61" s="17">
        <v>5256.32</v>
      </c>
      <c r="H61" s="17">
        <v>3998.22</v>
      </c>
      <c r="I61" s="17">
        <v>5804.34</v>
      </c>
      <c r="J61" s="17">
        <v>8715.41</v>
      </c>
      <c r="K61" s="17">
        <v>9166.1</v>
      </c>
      <c r="L61" s="17">
        <v>10590.19</v>
      </c>
      <c r="M61" s="17">
        <v>9875.14</v>
      </c>
      <c r="N61" s="17">
        <v>7589.12</v>
      </c>
    </row>
    <row r="62" spans="1:14" x14ac:dyDescent="0.25">
      <c r="A62" s="86"/>
      <c r="B62" s="5" t="s">
        <v>9</v>
      </c>
      <c r="C62" s="17">
        <v>-10422.459999999999</v>
      </c>
      <c r="D62" s="17">
        <v>-10673.08</v>
      </c>
      <c r="E62" s="17">
        <v>-16611</v>
      </c>
      <c r="F62" s="17">
        <v>-18044</v>
      </c>
      <c r="G62" s="17">
        <v>-17718.03</v>
      </c>
      <c r="H62" s="17">
        <v>-13693.01</v>
      </c>
      <c r="I62" s="17">
        <v>-20189.53</v>
      </c>
      <c r="J62" s="17">
        <v>-30102</v>
      </c>
      <c r="K62" s="17">
        <v>-27535.06</v>
      </c>
      <c r="L62" s="17">
        <v>-43031.58</v>
      </c>
      <c r="M62" s="17">
        <v>-11153</v>
      </c>
      <c r="N62" s="17">
        <v>-13246.3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17171.25</v>
      </c>
      <c r="E63" s="18">
        <v>9178</v>
      </c>
      <c r="F63" s="18">
        <v>9387.5</v>
      </c>
      <c r="G63" s="18">
        <v>1522.17</v>
      </c>
      <c r="H63" s="18">
        <v>102.36</v>
      </c>
      <c r="I63" s="18">
        <v>30.77</v>
      </c>
      <c r="J63" s="18">
        <v>3176.04</v>
      </c>
      <c r="K63" s="18">
        <v>3770.65</v>
      </c>
      <c r="L63" s="18">
        <v>-5.8</v>
      </c>
      <c r="M63" s="18">
        <v>22982</v>
      </c>
      <c r="N63" s="18">
        <v>14250.34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ED2A-629D-4045-9CBA-063DD340501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44896</v>
      </c>
      <c r="C10" s="3"/>
    </row>
    <row r="11" spans="1:6" ht="15.75" x14ac:dyDescent="0.25">
      <c r="A11" s="1" t="s">
        <v>0</v>
      </c>
      <c r="B11" s="2">
        <v>44896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2240961.335</v>
      </c>
      <c r="D15" s="11">
        <v>2310000</v>
      </c>
      <c r="E15" s="11">
        <v>2451208</v>
      </c>
      <c r="F15" s="11">
        <v>2590000</v>
      </c>
    </row>
    <row r="16" spans="1:6" x14ac:dyDescent="0.25">
      <c r="A16" s="95"/>
      <c r="B16" s="12" t="s">
        <v>4</v>
      </c>
      <c r="C16" s="13">
        <v>2264494.6377272741</v>
      </c>
      <c r="D16" s="13">
        <v>2316954.3985365848</v>
      </c>
      <c r="E16" s="13">
        <v>2448867.0091176471</v>
      </c>
      <c r="F16" s="13">
        <v>2601399.1809677421</v>
      </c>
    </row>
    <row r="17" spans="1:6" x14ac:dyDescent="0.25">
      <c r="A17" s="95"/>
      <c r="B17" s="12" t="s">
        <v>5</v>
      </c>
      <c r="C17" s="13">
        <v>65882.716033982011</v>
      </c>
      <c r="D17" s="13">
        <v>71184.818924639039</v>
      </c>
      <c r="E17" s="13">
        <v>88814.950547011336</v>
      </c>
      <c r="F17" s="13">
        <v>89178.317350102094</v>
      </c>
    </row>
    <row r="18" spans="1:6" x14ac:dyDescent="0.25">
      <c r="A18" s="95"/>
      <c r="B18" s="12" t="s">
        <v>9</v>
      </c>
      <c r="C18" s="13">
        <v>2138310.64</v>
      </c>
      <c r="D18" s="13">
        <v>2114652</v>
      </c>
      <c r="E18" s="13">
        <v>2249036</v>
      </c>
      <c r="F18" s="13">
        <v>2400000</v>
      </c>
    </row>
    <row r="19" spans="1:6" x14ac:dyDescent="0.25">
      <c r="A19" s="95"/>
      <c r="B19" s="12" t="s">
        <v>10</v>
      </c>
      <c r="C19" s="13">
        <v>2500000</v>
      </c>
      <c r="D19" s="13">
        <v>2511584.96</v>
      </c>
      <c r="E19" s="13">
        <v>2649722.13</v>
      </c>
      <c r="F19" s="13">
        <v>2799691</v>
      </c>
    </row>
    <row r="20" spans="1:6" ht="15" customHeight="1" x14ac:dyDescent="0.25">
      <c r="A20" s="86" t="s">
        <v>6</v>
      </c>
      <c r="B20" s="5" t="s">
        <v>3</v>
      </c>
      <c r="C20" s="14">
        <v>1876265.35</v>
      </c>
      <c r="D20" s="14">
        <v>1877253.65</v>
      </c>
      <c r="E20" s="14">
        <v>1986410</v>
      </c>
      <c r="F20" s="14">
        <v>2116357.5</v>
      </c>
    </row>
    <row r="21" spans="1:6" x14ac:dyDescent="0.25">
      <c r="A21" s="86"/>
      <c r="B21" s="5" t="s">
        <v>4</v>
      </c>
      <c r="C21" s="14">
        <v>1863821.62</v>
      </c>
      <c r="D21" s="14">
        <v>1880305.901739131</v>
      </c>
      <c r="E21" s="14">
        <v>1996293.7413513509</v>
      </c>
      <c r="F21" s="14">
        <v>2119486.824705882</v>
      </c>
    </row>
    <row r="22" spans="1:6" x14ac:dyDescent="0.25">
      <c r="A22" s="86"/>
      <c r="B22" s="5" t="s">
        <v>5</v>
      </c>
      <c r="C22" s="14">
        <v>64409.518811355381</v>
      </c>
      <c r="D22" s="14">
        <v>81012.512777591168</v>
      </c>
      <c r="E22" s="14">
        <v>75211.449237534762</v>
      </c>
      <c r="F22" s="14">
        <v>82549.119469968486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1763675.47</v>
      </c>
      <c r="F23" s="14">
        <v>1840218.98</v>
      </c>
    </row>
    <row r="24" spans="1:6" x14ac:dyDescent="0.25">
      <c r="A24" s="86"/>
      <c r="B24" s="5" t="s">
        <v>10</v>
      </c>
      <c r="C24" s="14">
        <v>1925580</v>
      </c>
      <c r="D24" s="14">
        <v>2109336</v>
      </c>
      <c r="E24" s="14">
        <v>2199269.37</v>
      </c>
      <c r="F24" s="14">
        <v>2320229.19</v>
      </c>
    </row>
    <row r="25" spans="1:6" ht="15" customHeight="1" x14ac:dyDescent="0.25">
      <c r="A25" s="95" t="s">
        <v>7</v>
      </c>
      <c r="B25" s="4" t="s">
        <v>3</v>
      </c>
      <c r="C25" s="12">
        <v>1814494</v>
      </c>
      <c r="D25" s="12">
        <v>1988088</v>
      </c>
      <c r="E25" s="12">
        <v>2102415.42</v>
      </c>
      <c r="F25" s="12">
        <v>2180202</v>
      </c>
    </row>
    <row r="26" spans="1:6" x14ac:dyDescent="0.25">
      <c r="A26" s="95"/>
      <c r="B26" s="4" t="s">
        <v>4</v>
      </c>
      <c r="C26" s="12">
        <v>1820653.9453191489</v>
      </c>
      <c r="D26" s="12">
        <v>1990617.6564444441</v>
      </c>
      <c r="E26" s="12">
        <v>2084127.2860526319</v>
      </c>
      <c r="F26" s="12">
        <v>2173597.2880000002</v>
      </c>
    </row>
    <row r="27" spans="1:6" x14ac:dyDescent="0.25">
      <c r="A27" s="95"/>
      <c r="B27" s="4" t="s">
        <v>5</v>
      </c>
      <c r="C27" s="12">
        <v>58019.176419486597</v>
      </c>
      <c r="D27" s="12">
        <v>66741.698369595673</v>
      </c>
      <c r="E27" s="12">
        <v>107155.5656975046</v>
      </c>
      <c r="F27" s="12">
        <v>121137.3850616578</v>
      </c>
    </row>
    <row r="28" spans="1:6" x14ac:dyDescent="0.25">
      <c r="A28" s="95"/>
      <c r="B28" s="4" t="s">
        <v>9</v>
      </c>
      <c r="C28" s="12">
        <v>1630529</v>
      </c>
      <c r="D28" s="12">
        <v>1866911.06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2113606</v>
      </c>
      <c r="D29" s="12">
        <v>2177331</v>
      </c>
      <c r="E29" s="12">
        <v>2300000</v>
      </c>
      <c r="F29" s="12">
        <v>2461976</v>
      </c>
    </row>
    <row r="30" spans="1:6" ht="15" customHeight="1" x14ac:dyDescent="0.25">
      <c r="A30" s="96" t="s">
        <v>8</v>
      </c>
      <c r="B30" s="5" t="s">
        <v>3</v>
      </c>
      <c r="C30" s="14">
        <v>63918.54</v>
      </c>
      <c r="D30" s="14">
        <v>-116247</v>
      </c>
      <c r="E30" s="14">
        <v>-103039</v>
      </c>
      <c r="F30" s="14">
        <v>-58803.934999999998</v>
      </c>
    </row>
    <row r="31" spans="1:6" x14ac:dyDescent="0.25">
      <c r="A31" s="96"/>
      <c r="B31" s="5" t="s">
        <v>4</v>
      </c>
      <c r="C31" s="14">
        <v>64983.541250000009</v>
      </c>
      <c r="D31" s="14">
        <v>-105193.9302127659</v>
      </c>
      <c r="E31" s="14">
        <v>-90213.360810810802</v>
      </c>
      <c r="F31" s="14">
        <v>-61721.363529411763</v>
      </c>
    </row>
    <row r="32" spans="1:6" x14ac:dyDescent="0.25">
      <c r="A32" s="96"/>
      <c r="B32" s="5" t="s">
        <v>5</v>
      </c>
      <c r="C32" s="14">
        <v>27835.026633587349</v>
      </c>
      <c r="D32" s="14">
        <v>56009.067783890823</v>
      </c>
      <c r="E32" s="14">
        <v>70206.807116229742</v>
      </c>
      <c r="F32" s="14">
        <v>81415.567869287406</v>
      </c>
    </row>
    <row r="33" spans="1:6" ht="15" customHeight="1" x14ac:dyDescent="0.25">
      <c r="A33" s="96"/>
      <c r="B33" s="5" t="s">
        <v>9</v>
      </c>
      <c r="C33" s="14">
        <v>-20335.650000000001</v>
      </c>
      <c r="D33" s="14">
        <v>-200000</v>
      </c>
      <c r="E33" s="14">
        <v>-229069</v>
      </c>
      <c r="F33" s="14">
        <v>-290990</v>
      </c>
    </row>
    <row r="34" spans="1:6" x14ac:dyDescent="0.25">
      <c r="A34" s="96"/>
      <c r="B34" s="5" t="s">
        <v>10</v>
      </c>
      <c r="C34" s="14">
        <v>143897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75.599999999999994</v>
      </c>
      <c r="D35" s="12">
        <v>80.5</v>
      </c>
      <c r="E35" s="12">
        <v>83.08</v>
      </c>
      <c r="F35" s="12">
        <v>85.1</v>
      </c>
    </row>
    <row r="36" spans="1:6" x14ac:dyDescent="0.25">
      <c r="A36" s="95"/>
      <c r="B36" s="4" t="s">
        <v>4</v>
      </c>
      <c r="C36" s="12">
        <v>76.089787234042561</v>
      </c>
      <c r="D36" s="12">
        <v>80.305000000000021</v>
      </c>
      <c r="E36" s="12">
        <v>82.718205128205142</v>
      </c>
      <c r="F36" s="12">
        <v>84.842162162162154</v>
      </c>
    </row>
    <row r="37" spans="1:6" x14ac:dyDescent="0.25">
      <c r="A37" s="95"/>
      <c r="B37" s="4" t="s">
        <v>5</v>
      </c>
      <c r="C37" s="12">
        <v>1.66529862756321</v>
      </c>
      <c r="D37" s="12">
        <v>1.707213128659298</v>
      </c>
      <c r="E37" s="12">
        <v>2.0543700171442891</v>
      </c>
      <c r="F37" s="12">
        <v>2.707077283236925</v>
      </c>
    </row>
    <row r="38" spans="1:6" x14ac:dyDescent="0.25">
      <c r="A38" s="95"/>
      <c r="B38" s="4" t="s">
        <v>9</v>
      </c>
      <c r="C38" s="12">
        <v>73.3</v>
      </c>
      <c r="D38" s="12">
        <v>77.400000000000006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80.25</v>
      </c>
      <c r="D39" s="12">
        <v>85.5</v>
      </c>
      <c r="E39" s="12">
        <v>86.4</v>
      </c>
      <c r="F39" s="12">
        <v>90.2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-585942</v>
      </c>
      <c r="E40" s="14">
        <v>-553706.29499999993</v>
      </c>
      <c r="F40" s="14">
        <v>-524084.5</v>
      </c>
    </row>
    <row r="41" spans="1:6" x14ac:dyDescent="0.25">
      <c r="A41" s="96"/>
      <c r="B41" s="5" t="s">
        <v>4</v>
      </c>
      <c r="C41" s="14">
        <v>-403347.72</v>
      </c>
      <c r="D41" s="14">
        <v>-577320.6925714286</v>
      </c>
      <c r="E41" s="14">
        <v>-561615.03700000001</v>
      </c>
      <c r="F41" s="14">
        <v>-537111.66259259253</v>
      </c>
    </row>
    <row r="42" spans="1:6" x14ac:dyDescent="0.25">
      <c r="A42" s="96"/>
      <c r="B42" s="5" t="s">
        <v>5</v>
      </c>
      <c r="C42" s="14">
        <v>150942.6949490142</v>
      </c>
      <c r="D42" s="14">
        <v>278150.69131401292</v>
      </c>
      <c r="E42" s="14">
        <v>219369.272292079</v>
      </c>
      <c r="F42" s="14">
        <v>208173.3181546882</v>
      </c>
    </row>
    <row r="43" spans="1:6" x14ac:dyDescent="0.25">
      <c r="A43" s="96"/>
      <c r="B43" s="5" t="s">
        <v>9</v>
      </c>
      <c r="C43" s="14">
        <v>-637341.4</v>
      </c>
      <c r="D43" s="14">
        <v>-956381</v>
      </c>
      <c r="E43" s="14">
        <v>-960000</v>
      </c>
      <c r="F43" s="14">
        <v>-900803</v>
      </c>
    </row>
    <row r="44" spans="1:6" ht="15.75" thickBot="1" x14ac:dyDescent="0.3">
      <c r="A44" s="100"/>
      <c r="B44" s="31" t="s">
        <v>10</v>
      </c>
      <c r="C44" s="30">
        <v>204791.51</v>
      </c>
      <c r="D44" s="30">
        <v>500000</v>
      </c>
      <c r="E44" s="30">
        <v>-60201.26</v>
      </c>
      <c r="F44" s="30">
        <v>-57177.96</v>
      </c>
    </row>
    <row r="45" spans="1:6" x14ac:dyDescent="0.25">
      <c r="A45" s="95" t="s">
        <v>36</v>
      </c>
      <c r="B45" s="4" t="s">
        <v>3</v>
      </c>
      <c r="C45" s="12">
        <v>8.1999999999999993</v>
      </c>
      <c r="D45" s="12">
        <v>5.7</v>
      </c>
      <c r="E45" s="12">
        <v>4.6500000000000004</v>
      </c>
      <c r="F45" s="12">
        <v>4</v>
      </c>
    </row>
    <row r="46" spans="1:6" x14ac:dyDescent="0.25">
      <c r="A46" s="95"/>
      <c r="B46" s="4" t="s">
        <v>4</v>
      </c>
      <c r="C46" s="12">
        <v>8.3258333333333336</v>
      </c>
      <c r="D46" s="12">
        <v>5.6934285714285711</v>
      </c>
      <c r="E46" s="12">
        <v>4.626875000000001</v>
      </c>
      <c r="F46" s="12">
        <v>4.1986206896551721</v>
      </c>
    </row>
    <row r="47" spans="1:6" x14ac:dyDescent="0.25">
      <c r="A47" s="95"/>
      <c r="B47" s="4" t="s">
        <v>5</v>
      </c>
      <c r="C47" s="12">
        <v>1.337490987953617</v>
      </c>
      <c r="D47" s="12">
        <v>0.92426741373957355</v>
      </c>
      <c r="E47" s="12">
        <v>0.94138003535646664</v>
      </c>
      <c r="F47" s="12">
        <v>1.062351583375065</v>
      </c>
    </row>
    <row r="48" spans="1:6" x14ac:dyDescent="0.25">
      <c r="A48" s="95"/>
      <c r="B48" s="4" t="s">
        <v>9</v>
      </c>
      <c r="C48" s="12">
        <v>5.66</v>
      </c>
      <c r="D48" s="12">
        <v>3.8</v>
      </c>
      <c r="E48" s="12">
        <v>3</v>
      </c>
      <c r="F48" s="12">
        <v>2.98</v>
      </c>
    </row>
    <row r="49" spans="1:14" x14ac:dyDescent="0.25">
      <c r="A49" s="95"/>
      <c r="B49" s="4" t="s">
        <v>10</v>
      </c>
      <c r="C49" s="12">
        <v>12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</v>
      </c>
      <c r="D50" s="14">
        <v>5</v>
      </c>
      <c r="E50" s="14">
        <v>3.5</v>
      </c>
      <c r="F50" s="14">
        <v>3.5</v>
      </c>
    </row>
    <row r="51" spans="1:14" x14ac:dyDescent="0.25">
      <c r="A51" s="96"/>
      <c r="B51" s="5" t="s">
        <v>4</v>
      </c>
      <c r="C51" s="14">
        <v>5.9047058823529417</v>
      </c>
      <c r="D51" s="14">
        <v>5.086969696969696</v>
      </c>
      <c r="E51" s="14">
        <v>3.680645161290323</v>
      </c>
      <c r="F51" s="14">
        <v>3.492758620689655</v>
      </c>
    </row>
    <row r="52" spans="1:14" x14ac:dyDescent="0.25">
      <c r="A52" s="96"/>
      <c r="B52" s="5" t="s">
        <v>5</v>
      </c>
      <c r="C52" s="14">
        <v>0.45757751649388639</v>
      </c>
      <c r="D52" s="14">
        <v>0.55220854783589712</v>
      </c>
      <c r="E52" s="14">
        <v>0.57347441374991315</v>
      </c>
      <c r="F52" s="14">
        <v>0.56200468065999587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2.99</v>
      </c>
    </row>
    <row r="54" spans="1:14" x14ac:dyDescent="0.25">
      <c r="A54" s="96"/>
      <c r="B54" s="5" t="s">
        <v>10</v>
      </c>
      <c r="C54" s="14">
        <v>8.1</v>
      </c>
      <c r="D54" s="14">
        <v>6.9</v>
      </c>
      <c r="E54" s="14">
        <v>5</v>
      </c>
      <c r="F54" s="14">
        <v>5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44896</v>
      </c>
      <c r="D63" s="9">
        <v>44927</v>
      </c>
      <c r="E63" s="9">
        <v>44958</v>
      </c>
      <c r="F63" s="9">
        <v>44986</v>
      </c>
      <c r="G63" s="9">
        <v>45017</v>
      </c>
      <c r="H63" s="9">
        <v>45047</v>
      </c>
      <c r="I63" s="9">
        <v>45078</v>
      </c>
      <c r="J63" s="9">
        <v>45108</v>
      </c>
      <c r="K63" s="9">
        <v>45139</v>
      </c>
      <c r="L63" s="9">
        <v>45170</v>
      </c>
      <c r="M63" s="9">
        <v>45200</v>
      </c>
      <c r="N63" s="9">
        <v>45231</v>
      </c>
    </row>
    <row r="64" spans="1:14" ht="15" customHeight="1" x14ac:dyDescent="0.25">
      <c r="A64" s="94" t="s">
        <v>11</v>
      </c>
      <c r="B64" s="4" t="s">
        <v>3</v>
      </c>
      <c r="C64" s="16">
        <v>216903.7</v>
      </c>
      <c r="D64" s="16">
        <v>244584</v>
      </c>
      <c r="E64" s="16">
        <v>162379.24</v>
      </c>
      <c r="F64" s="16">
        <v>173118.5</v>
      </c>
      <c r="G64" s="16">
        <v>204146.41</v>
      </c>
      <c r="H64" s="16">
        <v>170933.11</v>
      </c>
      <c r="I64" s="16">
        <v>180218.685</v>
      </c>
      <c r="J64" s="16">
        <v>199569.8</v>
      </c>
      <c r="K64" s="16">
        <v>177366.86</v>
      </c>
      <c r="L64" s="16">
        <v>175573</v>
      </c>
      <c r="M64" s="16">
        <v>210104</v>
      </c>
      <c r="N64" s="16">
        <v>186704.5</v>
      </c>
    </row>
    <row r="65" spans="1:14" x14ac:dyDescent="0.25">
      <c r="A65" s="95"/>
      <c r="B65" s="4" t="s">
        <v>4</v>
      </c>
      <c r="C65" s="16">
        <v>216974.36348837201</v>
      </c>
      <c r="D65" s="16">
        <v>242551.6763414634</v>
      </c>
      <c r="E65" s="16">
        <v>162246.10425</v>
      </c>
      <c r="F65" s="16">
        <v>172720.26274999999</v>
      </c>
      <c r="G65" s="16">
        <v>203362.92924999999</v>
      </c>
      <c r="H65" s="16">
        <v>172745.99675675679</v>
      </c>
      <c r="I65" s="16">
        <v>180873.65222222221</v>
      </c>
      <c r="J65" s="16">
        <v>200385.6454054054</v>
      </c>
      <c r="K65" s="16">
        <v>177235.31405405409</v>
      </c>
      <c r="L65" s="16">
        <v>176672.65459459461</v>
      </c>
      <c r="M65" s="16">
        <v>209466.25833333339</v>
      </c>
      <c r="N65" s="16">
        <v>187859.5717142857</v>
      </c>
    </row>
    <row r="66" spans="1:14" x14ac:dyDescent="0.25">
      <c r="A66" s="95"/>
      <c r="B66" s="4" t="s">
        <v>5</v>
      </c>
      <c r="C66" s="16">
        <v>8672.4910684119513</v>
      </c>
      <c r="D66" s="16">
        <v>15076.761490145969</v>
      </c>
      <c r="E66" s="16">
        <v>8606.0887822070636</v>
      </c>
      <c r="F66" s="16">
        <v>7670.3043798829322</v>
      </c>
      <c r="G66" s="16">
        <v>10729.105069920401</v>
      </c>
      <c r="H66" s="16">
        <v>9667.4018275413746</v>
      </c>
      <c r="I66" s="16">
        <v>13642.464462298831</v>
      </c>
      <c r="J66" s="16">
        <v>12462.02998688407</v>
      </c>
      <c r="K66" s="16">
        <v>8916.3830522619246</v>
      </c>
      <c r="L66" s="16">
        <v>9264.9227936048555</v>
      </c>
      <c r="M66" s="16">
        <v>10444.867226547351</v>
      </c>
      <c r="N66" s="16">
        <v>7956.4959666198674</v>
      </c>
    </row>
    <row r="67" spans="1:14" ht="15" customHeight="1" x14ac:dyDescent="0.25">
      <c r="A67" s="95"/>
      <c r="B67" s="4" t="s">
        <v>9</v>
      </c>
      <c r="C67" s="16">
        <v>201398</v>
      </c>
      <c r="D67" s="16">
        <v>185000</v>
      </c>
      <c r="E67" s="16">
        <v>145000</v>
      </c>
      <c r="F67" s="16">
        <v>155000</v>
      </c>
      <c r="G67" s="16">
        <v>180000</v>
      </c>
      <c r="H67" s="16">
        <v>152000</v>
      </c>
      <c r="I67" s="16">
        <v>157811</v>
      </c>
      <c r="J67" s="16">
        <v>150000</v>
      </c>
      <c r="K67" s="16">
        <v>150000</v>
      </c>
      <c r="L67" s="16">
        <v>160000</v>
      </c>
      <c r="M67" s="16">
        <v>184254.7</v>
      </c>
      <c r="N67" s="16">
        <v>174279</v>
      </c>
    </row>
    <row r="68" spans="1:14" x14ac:dyDescent="0.25">
      <c r="A68" s="95"/>
      <c r="B68" s="4" t="s">
        <v>10</v>
      </c>
      <c r="C68" s="16">
        <v>243925</v>
      </c>
      <c r="D68" s="16">
        <v>268188</v>
      </c>
      <c r="E68" s="16">
        <v>183000</v>
      </c>
      <c r="F68" s="16">
        <v>188000</v>
      </c>
      <c r="G68" s="16">
        <v>239456</v>
      </c>
      <c r="H68" s="16">
        <v>204727</v>
      </c>
      <c r="I68" s="16">
        <v>234361</v>
      </c>
      <c r="J68" s="16">
        <v>222000</v>
      </c>
      <c r="K68" s="16">
        <v>199000</v>
      </c>
      <c r="L68" s="16">
        <v>203000</v>
      </c>
      <c r="M68" s="16">
        <v>229998.1</v>
      </c>
      <c r="N68" s="16">
        <v>207000</v>
      </c>
    </row>
    <row r="69" spans="1:14" ht="15" customHeight="1" x14ac:dyDescent="0.25">
      <c r="A69" s="86" t="s">
        <v>6</v>
      </c>
      <c r="B69" s="5" t="s">
        <v>3</v>
      </c>
      <c r="C69" s="17">
        <v>179047</v>
      </c>
      <c r="D69" s="17">
        <v>206338.51</v>
      </c>
      <c r="E69" s="17">
        <v>115937.4</v>
      </c>
      <c r="F69" s="17">
        <v>144234.4</v>
      </c>
      <c r="G69" s="17">
        <v>170840.77</v>
      </c>
      <c r="H69" s="17">
        <v>131256</v>
      </c>
      <c r="I69" s="17">
        <v>145724</v>
      </c>
      <c r="J69" s="17">
        <v>162862.09</v>
      </c>
      <c r="K69" s="17">
        <v>137300.79999999999</v>
      </c>
      <c r="L69" s="17">
        <v>144925</v>
      </c>
      <c r="M69" s="17">
        <v>177279.23</v>
      </c>
      <c r="N69" s="17">
        <v>144944.89499999999</v>
      </c>
    </row>
    <row r="70" spans="1:14" x14ac:dyDescent="0.25">
      <c r="A70" s="86"/>
      <c r="B70" s="5" t="s">
        <v>4</v>
      </c>
      <c r="C70" s="17">
        <v>178857.20930232559</v>
      </c>
      <c r="D70" s="17">
        <v>205593.29487804879</v>
      </c>
      <c r="E70" s="17">
        <v>118118.34666666669</v>
      </c>
      <c r="F70" s="17">
        <v>143916.85365853659</v>
      </c>
      <c r="G70" s="17">
        <v>172357.2935</v>
      </c>
      <c r="H70" s="17">
        <v>133454.08538461541</v>
      </c>
      <c r="I70" s="17">
        <v>152177.2269230769</v>
      </c>
      <c r="J70" s="17">
        <v>161219.9133333333</v>
      </c>
      <c r="K70" s="17">
        <v>139210.85974358971</v>
      </c>
      <c r="L70" s="17">
        <v>146509.57923076919</v>
      </c>
      <c r="M70" s="17">
        <v>176913.7308571428</v>
      </c>
      <c r="N70" s="17">
        <v>146132.77194444451</v>
      </c>
    </row>
    <row r="71" spans="1:14" x14ac:dyDescent="0.25">
      <c r="A71" s="86"/>
      <c r="B71" s="5" t="s">
        <v>5</v>
      </c>
      <c r="C71" s="17">
        <v>8823.0948441881756</v>
      </c>
      <c r="D71" s="17">
        <v>12749.482952983841</v>
      </c>
      <c r="E71" s="17">
        <v>9947.0813645833969</v>
      </c>
      <c r="F71" s="17">
        <v>6770.1740453893708</v>
      </c>
      <c r="G71" s="17">
        <v>9056.1466379098474</v>
      </c>
      <c r="H71" s="17">
        <v>10619.86247408051</v>
      </c>
      <c r="I71" s="17">
        <v>22855.76602393022</v>
      </c>
      <c r="J71" s="17">
        <v>12013.46612005556</v>
      </c>
      <c r="K71" s="17">
        <v>9249.8525554910211</v>
      </c>
      <c r="L71" s="17">
        <v>9161.8640094413531</v>
      </c>
      <c r="M71" s="17">
        <v>7328.5130921768859</v>
      </c>
      <c r="N71" s="17">
        <v>10567.15725794997</v>
      </c>
    </row>
    <row r="72" spans="1:14" ht="15" customHeight="1" x14ac:dyDescent="0.25">
      <c r="A72" s="86"/>
      <c r="B72" s="5" t="s">
        <v>9</v>
      </c>
      <c r="C72" s="17">
        <v>161094</v>
      </c>
      <c r="D72" s="17">
        <v>160000</v>
      </c>
      <c r="E72" s="17">
        <v>102848</v>
      </c>
      <c r="F72" s="17">
        <v>126000</v>
      </c>
      <c r="G72" s="17">
        <v>150000</v>
      </c>
      <c r="H72" s="17">
        <v>120080</v>
      </c>
      <c r="I72" s="17">
        <v>120741.17</v>
      </c>
      <c r="J72" s="17">
        <v>126000</v>
      </c>
      <c r="K72" s="17">
        <v>126000</v>
      </c>
      <c r="L72" s="17">
        <v>126000</v>
      </c>
      <c r="M72" s="17">
        <v>160763</v>
      </c>
      <c r="N72" s="17">
        <v>124104.03</v>
      </c>
    </row>
    <row r="73" spans="1:14" x14ac:dyDescent="0.25">
      <c r="A73" s="86"/>
      <c r="B73" s="5" t="s">
        <v>10</v>
      </c>
      <c r="C73" s="17">
        <v>198922</v>
      </c>
      <c r="D73" s="17">
        <v>226600</v>
      </c>
      <c r="E73" s="17">
        <v>147564.60999999999</v>
      </c>
      <c r="F73" s="17">
        <v>157200</v>
      </c>
      <c r="G73" s="17">
        <v>200473</v>
      </c>
      <c r="H73" s="17">
        <v>162138</v>
      </c>
      <c r="I73" s="17">
        <v>213000</v>
      </c>
      <c r="J73" s="17">
        <v>181800</v>
      </c>
      <c r="K73" s="17">
        <v>160590.63</v>
      </c>
      <c r="L73" s="17">
        <v>171546</v>
      </c>
      <c r="M73" s="17">
        <v>194851.1</v>
      </c>
      <c r="N73" s="17">
        <v>165800</v>
      </c>
    </row>
    <row r="74" spans="1:14" ht="15" customHeight="1" x14ac:dyDescent="0.25">
      <c r="A74" s="95" t="s">
        <v>7</v>
      </c>
      <c r="B74" s="4" t="s">
        <v>3</v>
      </c>
      <c r="C74" s="16">
        <v>175677.1</v>
      </c>
      <c r="D74" s="16">
        <v>145608</v>
      </c>
      <c r="E74" s="16">
        <v>150733.36499999999</v>
      </c>
      <c r="F74" s="16">
        <v>161525</v>
      </c>
      <c r="G74" s="16">
        <v>157894.04999999999</v>
      </c>
      <c r="H74" s="16">
        <v>159206</v>
      </c>
      <c r="I74" s="16">
        <v>176989</v>
      </c>
      <c r="J74" s="16">
        <v>165372</v>
      </c>
      <c r="K74" s="16">
        <v>165505.9</v>
      </c>
      <c r="L74" s="16">
        <v>166686.16</v>
      </c>
      <c r="M74" s="16">
        <v>155596.9</v>
      </c>
      <c r="N74" s="16">
        <v>164678</v>
      </c>
    </row>
    <row r="75" spans="1:14" x14ac:dyDescent="0.25">
      <c r="A75" s="95"/>
      <c r="B75" s="4" t="s">
        <v>4</v>
      </c>
      <c r="C75" s="16">
        <v>175795.22933333341</v>
      </c>
      <c r="D75" s="16">
        <v>145180.04119047619</v>
      </c>
      <c r="E75" s="16">
        <v>149095.53166666659</v>
      </c>
      <c r="F75" s="16">
        <v>159894.02261904761</v>
      </c>
      <c r="G75" s="16">
        <v>156596.8395238095</v>
      </c>
      <c r="H75" s="16">
        <v>161928.44205128209</v>
      </c>
      <c r="I75" s="16">
        <v>176946.54974358971</v>
      </c>
      <c r="J75" s="16">
        <v>165297.74282051279</v>
      </c>
      <c r="K75" s="16">
        <v>172031.41333333339</v>
      </c>
      <c r="L75" s="16">
        <v>163836.52769230769</v>
      </c>
      <c r="M75" s="16">
        <v>154921.01162162161</v>
      </c>
      <c r="N75" s="16">
        <v>163890.56378378379</v>
      </c>
    </row>
    <row r="76" spans="1:14" x14ac:dyDescent="0.25">
      <c r="A76" s="95"/>
      <c r="B76" s="4" t="s">
        <v>5</v>
      </c>
      <c r="C76" s="16">
        <v>11350.61138986562</v>
      </c>
      <c r="D76" s="16">
        <v>8612.2972351038061</v>
      </c>
      <c r="E76" s="16">
        <v>9254.9947347227499</v>
      </c>
      <c r="F76" s="16">
        <v>10338.66751192469</v>
      </c>
      <c r="G76" s="16">
        <v>9553.9721481626675</v>
      </c>
      <c r="H76" s="16">
        <v>14430.354533820129</v>
      </c>
      <c r="I76" s="16">
        <v>20605.431990739271</v>
      </c>
      <c r="J76" s="16">
        <v>11198.07291900637</v>
      </c>
      <c r="K76" s="16">
        <v>23267.746660575409</v>
      </c>
      <c r="L76" s="16">
        <v>14255.410775837379</v>
      </c>
      <c r="M76" s="16">
        <v>8992.2262990218114</v>
      </c>
      <c r="N76" s="16">
        <v>12113.687177064839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118085.56</v>
      </c>
      <c r="E77" s="16">
        <v>128935.93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132889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206810</v>
      </c>
      <c r="D78" s="16">
        <v>161584</v>
      </c>
      <c r="E78" s="16">
        <v>167898.7</v>
      </c>
      <c r="F78" s="16">
        <v>173300</v>
      </c>
      <c r="G78" s="16">
        <v>173025.25</v>
      </c>
      <c r="H78" s="16">
        <v>194100</v>
      </c>
      <c r="I78" s="16">
        <v>221547</v>
      </c>
      <c r="J78" s="16">
        <v>186770.82</v>
      </c>
      <c r="K78" s="16">
        <v>232000</v>
      </c>
      <c r="L78" s="16">
        <v>191310.57</v>
      </c>
      <c r="M78" s="16">
        <v>175300</v>
      </c>
      <c r="N78" s="16">
        <v>195400</v>
      </c>
    </row>
    <row r="79" spans="1:14" x14ac:dyDescent="0.25">
      <c r="A79" s="86" t="s">
        <v>8</v>
      </c>
      <c r="B79" s="5" t="s">
        <v>3</v>
      </c>
      <c r="C79" s="17">
        <v>3382.28</v>
      </c>
      <c r="D79" s="17">
        <v>60379.5</v>
      </c>
      <c r="E79" s="17">
        <v>-31398.5</v>
      </c>
      <c r="F79" s="17">
        <v>-17104.55</v>
      </c>
      <c r="G79" s="17">
        <v>12447.84</v>
      </c>
      <c r="H79" s="17">
        <v>-29798.5</v>
      </c>
      <c r="I79" s="17">
        <v>-24087</v>
      </c>
      <c r="J79" s="17">
        <v>-4445.7</v>
      </c>
      <c r="K79" s="17">
        <v>-28828.799999999999</v>
      </c>
      <c r="L79" s="17">
        <v>-19277.009999999998</v>
      </c>
      <c r="M79" s="17">
        <v>20258.71</v>
      </c>
      <c r="N79" s="17">
        <v>-21295.23</v>
      </c>
    </row>
    <row r="80" spans="1:14" x14ac:dyDescent="0.25">
      <c r="A80" s="86"/>
      <c r="B80" s="5" t="s">
        <v>4</v>
      </c>
      <c r="C80" s="17">
        <v>3625.4382222222221</v>
      </c>
      <c r="D80" s="17">
        <v>56902.175000000003</v>
      </c>
      <c r="E80" s="17">
        <v>-31193.35476190476</v>
      </c>
      <c r="F80" s="17">
        <v>-15653.155000000001</v>
      </c>
      <c r="G80" s="17">
        <v>13188.057380952379</v>
      </c>
      <c r="H80" s="17">
        <v>-28357.79846153847</v>
      </c>
      <c r="I80" s="17">
        <v>-23330.495641025642</v>
      </c>
      <c r="J80" s="17">
        <v>-4672.4463157894734</v>
      </c>
      <c r="K80" s="17">
        <v>-32133.20384615385</v>
      </c>
      <c r="L80" s="17">
        <v>-17038.51102564103</v>
      </c>
      <c r="M80" s="17">
        <v>19268.462857142858</v>
      </c>
      <c r="N80" s="17">
        <v>-16927.884857142861</v>
      </c>
    </row>
    <row r="81" spans="1:14" x14ac:dyDescent="0.25">
      <c r="A81" s="86"/>
      <c r="B81" s="5" t="s">
        <v>5</v>
      </c>
      <c r="C81" s="17">
        <v>15024.757445153989</v>
      </c>
      <c r="D81" s="17">
        <v>17754.06413247445</v>
      </c>
      <c r="E81" s="17">
        <v>12706.185731065319</v>
      </c>
      <c r="F81" s="17">
        <v>12074.51294126665</v>
      </c>
      <c r="G81" s="17">
        <v>12620.376553759141</v>
      </c>
      <c r="H81" s="17">
        <v>16960.436388832371</v>
      </c>
      <c r="I81" s="17">
        <v>22701.461454395609</v>
      </c>
      <c r="J81" s="17">
        <v>13414.880934827441</v>
      </c>
      <c r="K81" s="17">
        <v>19367.25250177917</v>
      </c>
      <c r="L81" s="17">
        <v>17342.680543457369</v>
      </c>
      <c r="M81" s="17">
        <v>10777.84508136198</v>
      </c>
      <c r="N81" s="17">
        <v>13017.398037083331</v>
      </c>
    </row>
    <row r="82" spans="1:14" x14ac:dyDescent="0.25">
      <c r="A82" s="86"/>
      <c r="B82" s="5" t="s">
        <v>9</v>
      </c>
      <c r="C82" s="17">
        <v>-29978</v>
      </c>
      <c r="D82" s="17">
        <v>-8138</v>
      </c>
      <c r="E82" s="17">
        <v>-51971.8</v>
      </c>
      <c r="F82" s="17">
        <v>-34533.9</v>
      </c>
      <c r="G82" s="17">
        <v>-17557.63</v>
      </c>
      <c r="H82" s="17">
        <v>-59233.13</v>
      </c>
      <c r="I82" s="17">
        <v>-75823</v>
      </c>
      <c r="J82" s="17">
        <v>-45000</v>
      </c>
      <c r="K82" s="17">
        <v>-77000</v>
      </c>
      <c r="L82" s="17">
        <v>-43343</v>
      </c>
      <c r="M82" s="17">
        <v>-9507.73</v>
      </c>
      <c r="N82" s="17">
        <v>-34128.32</v>
      </c>
    </row>
    <row r="83" spans="1:14" x14ac:dyDescent="0.25">
      <c r="A83" s="86"/>
      <c r="B83" s="33" t="s">
        <v>10</v>
      </c>
      <c r="C83" s="14">
        <v>40054</v>
      </c>
      <c r="D83" s="14">
        <v>88638.16</v>
      </c>
      <c r="E83" s="14">
        <v>4695.68</v>
      </c>
      <c r="F83" s="14">
        <v>19502.8</v>
      </c>
      <c r="G83" s="14">
        <v>50154</v>
      </c>
      <c r="H83" s="14">
        <v>14278</v>
      </c>
      <c r="I83" s="14">
        <v>16947.63</v>
      </c>
      <c r="J83" s="14">
        <v>28870.19</v>
      </c>
      <c r="K83" s="14">
        <v>8138</v>
      </c>
      <c r="L83" s="14">
        <v>22896</v>
      </c>
      <c r="M83" s="14">
        <v>36589</v>
      </c>
      <c r="N83" s="17">
        <v>22786.62</v>
      </c>
    </row>
    <row r="84" spans="1:14" ht="15" customHeight="1" x14ac:dyDescent="0.25">
      <c r="A84" s="95" t="s">
        <v>32</v>
      </c>
      <c r="B84" s="4" t="s">
        <v>3</v>
      </c>
      <c r="C84" s="16">
        <v>-37380.555</v>
      </c>
      <c r="D84" s="16">
        <v>12783</v>
      </c>
      <c r="E84" s="16">
        <v>-65000</v>
      </c>
      <c r="F84" s="16">
        <v>-54630</v>
      </c>
      <c r="G84" s="16">
        <v>-33784</v>
      </c>
      <c r="H84" s="16">
        <v>-68862.125</v>
      </c>
      <c r="I84" s="16">
        <v>-74850.92</v>
      </c>
      <c r="J84" s="16">
        <v>-45765.03</v>
      </c>
      <c r="K84" s="16">
        <v>-77425</v>
      </c>
      <c r="L84" s="16">
        <v>-61052</v>
      </c>
      <c r="M84" s="16">
        <v>-23971</v>
      </c>
      <c r="N84" s="16">
        <v>-64203.57</v>
      </c>
    </row>
    <row r="85" spans="1:14" x14ac:dyDescent="0.25">
      <c r="A85" s="95"/>
      <c r="B85" s="4" t="s">
        <v>4</v>
      </c>
      <c r="C85" s="16">
        <v>-36949.709374999999</v>
      </c>
      <c r="D85" s="16">
        <v>12745.10290322581</v>
      </c>
      <c r="E85" s="16">
        <v>-64883.832758620687</v>
      </c>
      <c r="F85" s="16">
        <v>-57978.771379310339</v>
      </c>
      <c r="G85" s="16">
        <v>-31829.018620689669</v>
      </c>
      <c r="H85" s="16">
        <v>-71408.451923076922</v>
      </c>
      <c r="I85" s="16">
        <v>-76910.575384615397</v>
      </c>
      <c r="J85" s="16">
        <v>-47120.552692307698</v>
      </c>
      <c r="K85" s="16">
        <v>-79792.392692307694</v>
      </c>
      <c r="L85" s="16">
        <v>-62549.981923076914</v>
      </c>
      <c r="M85" s="16">
        <v>-26975.356000000011</v>
      </c>
      <c r="N85" s="16">
        <v>-58397.329599999997</v>
      </c>
    </row>
    <row r="86" spans="1:14" x14ac:dyDescent="0.25">
      <c r="A86" s="95"/>
      <c r="B86" s="4" t="s">
        <v>5</v>
      </c>
      <c r="C86" s="16">
        <v>23493.581980812571</v>
      </c>
      <c r="D86" s="16">
        <v>26776.56761936055</v>
      </c>
      <c r="E86" s="16">
        <v>23911.408470248931</v>
      </c>
      <c r="F86" s="16">
        <v>24376.10361031062</v>
      </c>
      <c r="G86" s="16">
        <v>17974.448111345399</v>
      </c>
      <c r="H86" s="16">
        <v>34916.083865355919</v>
      </c>
      <c r="I86" s="16">
        <v>31571.111822555529</v>
      </c>
      <c r="J86" s="16">
        <v>29242.241515127331</v>
      </c>
      <c r="K86" s="16">
        <v>30755.814583664611</v>
      </c>
      <c r="L86" s="16">
        <v>30667.484855839091</v>
      </c>
      <c r="M86" s="16">
        <v>21679.243666620579</v>
      </c>
      <c r="N86" s="16">
        <v>23643.77515771443</v>
      </c>
    </row>
    <row r="87" spans="1:14" x14ac:dyDescent="0.25">
      <c r="A87" s="95"/>
      <c r="B87" s="4" t="s">
        <v>9</v>
      </c>
      <c r="C87" s="16">
        <v>-94391</v>
      </c>
      <c r="D87" s="16">
        <v>-46877.38</v>
      </c>
      <c r="E87" s="16">
        <v>-98001.56</v>
      </c>
      <c r="F87" s="16">
        <v>-107380</v>
      </c>
      <c r="G87" s="16">
        <v>-73276.7</v>
      </c>
      <c r="H87" s="16">
        <v>-147449.34</v>
      </c>
      <c r="I87" s="16">
        <v>-132930</v>
      </c>
      <c r="J87" s="16">
        <v>-105447.46</v>
      </c>
      <c r="K87" s="16">
        <v>-138668.48000000001</v>
      </c>
      <c r="L87" s="16">
        <v>-131013</v>
      </c>
      <c r="M87" s="16">
        <v>-66729</v>
      </c>
      <c r="N87" s="16">
        <v>-96046</v>
      </c>
    </row>
    <row r="88" spans="1:14" ht="15.75" thickBot="1" x14ac:dyDescent="0.3">
      <c r="A88" s="99"/>
      <c r="B88" s="7" t="s">
        <v>10</v>
      </c>
      <c r="C88" s="32">
        <v>24601</v>
      </c>
      <c r="D88" s="32">
        <v>68196</v>
      </c>
      <c r="E88" s="32">
        <v>-8138</v>
      </c>
      <c r="F88" s="32">
        <v>-8138</v>
      </c>
      <c r="G88" s="32">
        <v>2178</v>
      </c>
      <c r="H88" s="32">
        <v>-8138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33081.5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0.56999999999999995</v>
      </c>
      <c r="D89" s="16">
        <v>0.56000000000000005</v>
      </c>
      <c r="E89" s="16">
        <v>0.59</v>
      </c>
      <c r="F89" s="16">
        <v>0.43</v>
      </c>
      <c r="G89" s="16">
        <v>0.46</v>
      </c>
      <c r="H89" s="16">
        <v>0.37</v>
      </c>
      <c r="I89" s="16">
        <v>0.33500000000000002</v>
      </c>
      <c r="J89" s="16">
        <v>0.28000000000000003</v>
      </c>
      <c r="K89" s="16">
        <v>0.245</v>
      </c>
      <c r="L89" s="16">
        <v>0.3</v>
      </c>
      <c r="M89" s="16">
        <v>0.37</v>
      </c>
      <c r="N89" s="16">
        <v>0.36</v>
      </c>
    </row>
    <row r="90" spans="1:14" x14ac:dyDescent="0.25">
      <c r="A90" s="95"/>
      <c r="B90" s="4" t="s">
        <v>4</v>
      </c>
      <c r="C90" s="16">
        <v>0.55774193548387108</v>
      </c>
      <c r="D90" s="16">
        <v>0.60733333333333328</v>
      </c>
      <c r="E90" s="16">
        <v>0.60206896551724165</v>
      </c>
      <c r="F90" s="16">
        <v>0.45620689655172408</v>
      </c>
      <c r="G90" s="16">
        <v>0.49793103448275872</v>
      </c>
      <c r="H90" s="16">
        <v>0.40571428571428569</v>
      </c>
      <c r="I90" s="16">
        <v>0.35178571428571431</v>
      </c>
      <c r="J90" s="16">
        <v>0.28785714285714292</v>
      </c>
      <c r="K90" s="16">
        <v>0.25535714285714289</v>
      </c>
      <c r="L90" s="16">
        <v>0.32666666666666672</v>
      </c>
      <c r="M90" s="16">
        <v>0.40153846153846151</v>
      </c>
      <c r="N90" s="16">
        <v>0.38615384615384618</v>
      </c>
    </row>
    <row r="91" spans="1:14" x14ac:dyDescent="0.25">
      <c r="A91" s="95"/>
      <c r="B91" s="4" t="s">
        <v>5</v>
      </c>
      <c r="C91" s="16">
        <v>0.172775570754266</v>
      </c>
      <c r="D91" s="16">
        <v>0.21626824552621801</v>
      </c>
      <c r="E91" s="16">
        <v>0.13808329035003339</v>
      </c>
      <c r="F91" s="16">
        <v>0.1164171622443385</v>
      </c>
      <c r="G91" s="16">
        <v>0.23791323914319251</v>
      </c>
      <c r="H91" s="16">
        <v>0.1129873336535453</v>
      </c>
      <c r="I91" s="16">
        <v>0.117443558435486</v>
      </c>
      <c r="J91" s="16">
        <v>0.12455423161722209</v>
      </c>
      <c r="K91" s="16">
        <v>0.13736898520131141</v>
      </c>
      <c r="L91" s="16">
        <v>0.14082176405218491</v>
      </c>
      <c r="M91" s="16">
        <v>0.14101609291686701</v>
      </c>
      <c r="N91" s="16">
        <v>0.1089615316734093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0.25</v>
      </c>
      <c r="E92" s="16">
        <v>0.35</v>
      </c>
      <c r="F92" s="16">
        <v>0.2</v>
      </c>
      <c r="G92" s="16">
        <v>0.28000000000000003</v>
      </c>
      <c r="H92" s="16">
        <v>0.28000000000000003</v>
      </c>
      <c r="I92" s="16">
        <v>0.1</v>
      </c>
      <c r="J92" s="16">
        <v>0.1</v>
      </c>
      <c r="K92" s="16">
        <v>0.04</v>
      </c>
      <c r="L92" s="16">
        <v>0.16</v>
      </c>
      <c r="M92" s="16">
        <v>0.2</v>
      </c>
      <c r="N92" s="16">
        <v>0.19</v>
      </c>
    </row>
    <row r="93" spans="1:14" x14ac:dyDescent="0.25">
      <c r="A93" s="95"/>
      <c r="B93" s="4" t="s">
        <v>10</v>
      </c>
      <c r="C93" s="16">
        <v>0.77</v>
      </c>
      <c r="D93" s="16">
        <v>1.1000000000000001</v>
      </c>
      <c r="E93" s="16">
        <v>0.9</v>
      </c>
      <c r="F93" s="16">
        <v>0.78</v>
      </c>
      <c r="G93" s="16">
        <v>1.57</v>
      </c>
      <c r="H93" s="16">
        <v>0.75</v>
      </c>
      <c r="I93" s="16">
        <v>0.6</v>
      </c>
      <c r="J93" s="16">
        <v>0.6</v>
      </c>
      <c r="K93" s="16">
        <v>0.63</v>
      </c>
      <c r="L93" s="16">
        <v>0.89</v>
      </c>
      <c r="M93" s="16">
        <v>0.94</v>
      </c>
      <c r="N93" s="16">
        <v>0.66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8.5</v>
      </c>
      <c r="E94" s="17">
        <v>8.67</v>
      </c>
      <c r="F94" s="17">
        <v>9</v>
      </c>
      <c r="G94" s="17">
        <v>9.1150000000000002</v>
      </c>
      <c r="H94" s="17">
        <v>9.0500000000000007</v>
      </c>
      <c r="I94" s="17">
        <v>9.1</v>
      </c>
      <c r="J94" s="17">
        <v>8.9499999999999993</v>
      </c>
      <c r="K94" s="17">
        <v>8.85</v>
      </c>
      <c r="L94" s="17">
        <v>8.9749999999999996</v>
      </c>
      <c r="M94" s="17">
        <v>8.8000000000000007</v>
      </c>
      <c r="N94" s="17">
        <v>8.6150000000000002</v>
      </c>
    </row>
    <row r="95" spans="1:14" x14ac:dyDescent="0.25">
      <c r="A95" s="86"/>
      <c r="B95" s="5" t="s">
        <v>4</v>
      </c>
      <c r="C95" s="17">
        <v>8.3734285714285708</v>
      </c>
      <c r="D95" s="17">
        <v>8.6553125000000009</v>
      </c>
      <c r="E95" s="17">
        <v>8.8990322580645174</v>
      </c>
      <c r="F95" s="17">
        <v>9.167096774193551</v>
      </c>
      <c r="G95" s="17">
        <v>9.1966666666666654</v>
      </c>
      <c r="H95" s="17">
        <v>9.1603333333333339</v>
      </c>
      <c r="I95" s="17">
        <v>9.1793548387096759</v>
      </c>
      <c r="J95" s="17">
        <v>9.118214285714286</v>
      </c>
      <c r="K95" s="17">
        <v>9.0240740740740737</v>
      </c>
      <c r="L95" s="17">
        <v>8.9867857142857144</v>
      </c>
      <c r="M95" s="17">
        <v>8.8600000000000012</v>
      </c>
      <c r="N95" s="17">
        <v>8.8026923076923094</v>
      </c>
    </row>
    <row r="96" spans="1:14" x14ac:dyDescent="0.25">
      <c r="A96" s="86"/>
      <c r="B96" s="5" t="s">
        <v>5</v>
      </c>
      <c r="C96" s="17">
        <v>0.48282223532514501</v>
      </c>
      <c r="D96" s="17">
        <v>0.58318914308558922</v>
      </c>
      <c r="E96" s="17">
        <v>0.67779227318655522</v>
      </c>
      <c r="F96" s="17">
        <v>0.79553417503958546</v>
      </c>
      <c r="G96" s="17">
        <v>0.83025684988538873</v>
      </c>
      <c r="H96" s="17">
        <v>0.81803584498367821</v>
      </c>
      <c r="I96" s="17">
        <v>0.79646692956611387</v>
      </c>
      <c r="J96" s="17">
        <v>0.79877709110229334</v>
      </c>
      <c r="K96" s="17">
        <v>0.70041339034809835</v>
      </c>
      <c r="L96" s="17">
        <v>0.68827241361536107</v>
      </c>
      <c r="M96" s="17">
        <v>0.7119887639562863</v>
      </c>
      <c r="N96" s="17">
        <v>0.74615578905377566</v>
      </c>
    </row>
    <row r="97" spans="1:14" x14ac:dyDescent="0.25">
      <c r="A97" s="86"/>
      <c r="B97" s="5" t="s">
        <v>9</v>
      </c>
      <c r="C97" s="17">
        <v>7.3</v>
      </c>
      <c r="D97" s="17">
        <v>7.8</v>
      </c>
      <c r="E97" s="17">
        <v>7.88</v>
      </c>
      <c r="F97" s="17">
        <v>7.75</v>
      </c>
      <c r="G97" s="17">
        <v>7.72</v>
      </c>
      <c r="H97" s="17">
        <v>7.83</v>
      </c>
      <c r="I97" s="17">
        <v>7.91</v>
      </c>
      <c r="J97" s="17">
        <v>7.98</v>
      </c>
      <c r="K97" s="17">
        <v>8</v>
      </c>
      <c r="L97" s="17">
        <v>8</v>
      </c>
      <c r="M97" s="17">
        <v>7.6</v>
      </c>
      <c r="N97" s="17">
        <v>7.3</v>
      </c>
    </row>
    <row r="98" spans="1:14" x14ac:dyDescent="0.25">
      <c r="A98" s="86"/>
      <c r="B98" s="33" t="s">
        <v>10</v>
      </c>
      <c r="C98" s="14">
        <v>9.6</v>
      </c>
      <c r="D98" s="14">
        <v>10.3</v>
      </c>
      <c r="E98" s="14">
        <v>10.3</v>
      </c>
      <c r="F98" s="14">
        <v>10.8</v>
      </c>
      <c r="G98" s="14">
        <v>11.25</v>
      </c>
      <c r="H98" s="14">
        <v>11.34</v>
      </c>
      <c r="I98" s="14">
        <v>11.34</v>
      </c>
      <c r="J98" s="14">
        <v>11.25</v>
      </c>
      <c r="K98" s="14">
        <v>10.53</v>
      </c>
      <c r="L98" s="14">
        <v>10.54</v>
      </c>
      <c r="M98" s="14">
        <v>10.41</v>
      </c>
      <c r="N98" s="17">
        <v>10.24</v>
      </c>
    </row>
    <row r="99" spans="1:14" ht="15" customHeight="1" x14ac:dyDescent="0.25">
      <c r="A99" s="95" t="s">
        <v>40</v>
      </c>
      <c r="B99" s="4" t="s">
        <v>3</v>
      </c>
      <c r="C99" s="16">
        <v>99879</v>
      </c>
      <c r="D99" s="16">
        <v>99789.5</v>
      </c>
      <c r="E99" s="16">
        <v>99573.5</v>
      </c>
      <c r="F99" s="16">
        <v>99316.834999999992</v>
      </c>
      <c r="G99" s="16">
        <v>99436.5</v>
      </c>
      <c r="H99" s="16">
        <v>99415.5</v>
      </c>
      <c r="I99" s="16">
        <v>99354.7</v>
      </c>
      <c r="J99" s="16">
        <v>99467.8</v>
      </c>
      <c r="K99" s="16">
        <v>99790.1</v>
      </c>
      <c r="L99" s="16">
        <v>100000</v>
      </c>
      <c r="M99" s="16">
        <v>100000</v>
      </c>
      <c r="N99" s="16">
        <v>99934</v>
      </c>
    </row>
    <row r="100" spans="1:14" x14ac:dyDescent="0.25">
      <c r="A100" s="95"/>
      <c r="B100" s="4" t="s">
        <v>4</v>
      </c>
      <c r="C100" s="16">
        <v>99839.064193548373</v>
      </c>
      <c r="D100" s="16">
        <v>99680.281333333318</v>
      </c>
      <c r="E100" s="16">
        <v>99434.470714285708</v>
      </c>
      <c r="F100" s="16">
        <v>99222.4782142857</v>
      </c>
      <c r="G100" s="16">
        <v>99288.592857142867</v>
      </c>
      <c r="H100" s="16">
        <v>99365.241785714286</v>
      </c>
      <c r="I100" s="16">
        <v>99122.614074074081</v>
      </c>
      <c r="J100" s="16">
        <v>99229.430384615407</v>
      </c>
      <c r="K100" s="16">
        <v>99360.074230769242</v>
      </c>
      <c r="L100" s="16">
        <v>99594.334230769251</v>
      </c>
      <c r="M100" s="16">
        <v>99395.982307692306</v>
      </c>
      <c r="N100" s="16">
        <v>99537.583846153851</v>
      </c>
    </row>
    <row r="101" spans="1:14" x14ac:dyDescent="0.25">
      <c r="A101" s="95"/>
      <c r="B101" s="4" t="s">
        <v>5</v>
      </c>
      <c r="C101" s="16">
        <v>1860.3706492484621</v>
      </c>
      <c r="D101" s="16">
        <v>1721.247198309356</v>
      </c>
      <c r="E101" s="16">
        <v>1779.174139843637</v>
      </c>
      <c r="F101" s="16">
        <v>1779.470666281396</v>
      </c>
      <c r="G101" s="16">
        <v>1930.5859222753661</v>
      </c>
      <c r="H101" s="16">
        <v>1945.861847374335</v>
      </c>
      <c r="I101" s="16">
        <v>1206.844990837551</v>
      </c>
      <c r="J101" s="16">
        <v>1215.861331163979</v>
      </c>
      <c r="K101" s="16">
        <v>1197.9823711663639</v>
      </c>
      <c r="L101" s="16">
        <v>1281.383531485164</v>
      </c>
      <c r="M101" s="16">
        <v>2431.5000824516678</v>
      </c>
      <c r="N101" s="16">
        <v>2610.884758377631</v>
      </c>
    </row>
    <row r="102" spans="1:14" x14ac:dyDescent="0.25">
      <c r="A102" s="95"/>
      <c r="B102" s="4" t="s">
        <v>9</v>
      </c>
      <c r="C102" s="16">
        <v>94066</v>
      </c>
      <c r="D102" s="16">
        <v>94999</v>
      </c>
      <c r="E102" s="16">
        <v>94745</v>
      </c>
      <c r="F102" s="16">
        <v>94594</v>
      </c>
      <c r="G102" s="16">
        <v>94716</v>
      </c>
      <c r="H102" s="16">
        <v>94897</v>
      </c>
      <c r="I102" s="16">
        <v>95067</v>
      </c>
      <c r="J102" s="16">
        <v>95145</v>
      </c>
      <c r="K102" s="16">
        <v>95418</v>
      </c>
      <c r="L102" s="16">
        <v>95784</v>
      </c>
      <c r="M102" s="16">
        <v>89663.69</v>
      </c>
      <c r="N102" s="16">
        <v>89319.55</v>
      </c>
    </row>
    <row r="103" spans="1:14" ht="15.75" thickBot="1" x14ac:dyDescent="0.3">
      <c r="A103" s="99"/>
      <c r="B103" s="7" t="s">
        <v>10</v>
      </c>
      <c r="C103" s="32">
        <v>105322</v>
      </c>
      <c r="D103" s="32">
        <v>104971</v>
      </c>
      <c r="E103" s="32">
        <v>104757</v>
      </c>
      <c r="F103" s="32">
        <v>104803</v>
      </c>
      <c r="G103" s="32">
        <v>106163</v>
      </c>
      <c r="H103" s="32">
        <v>106663</v>
      </c>
      <c r="I103" s="32">
        <v>100600</v>
      </c>
      <c r="J103" s="32">
        <v>100744</v>
      </c>
      <c r="K103" s="32">
        <v>100872</v>
      </c>
      <c r="L103" s="32">
        <v>101600</v>
      </c>
      <c r="M103" s="32">
        <v>101690.5</v>
      </c>
      <c r="N103" s="32">
        <v>102877.2</v>
      </c>
    </row>
  </sheetData>
  <mergeCells count="21">
    <mergeCell ref="A13:F13"/>
    <mergeCell ref="A14:B14"/>
    <mergeCell ref="A15:A19"/>
    <mergeCell ref="A20:A24"/>
    <mergeCell ref="A25:A29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89:A93"/>
    <mergeCell ref="A94:A98"/>
    <mergeCell ref="A99:A10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AE7E-453B-4B62-B198-B7C13F7A7D00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44958</v>
      </c>
      <c r="C10" s="3"/>
    </row>
    <row r="11" spans="1:12" ht="15.75" x14ac:dyDescent="0.25">
      <c r="A11" s="1" t="s">
        <v>0</v>
      </c>
      <c r="B11" s="2">
        <v>44958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2324462.2000000002</v>
      </c>
      <c r="D15" s="11">
        <v>2454082.5</v>
      </c>
      <c r="E15" s="11">
        <v>2627093.2149999999</v>
      </c>
      <c r="F15" s="11">
        <v>2779634.5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2323372.4888888891</v>
      </c>
      <c r="D16" s="13">
        <v>2450804.3928571432</v>
      </c>
      <c r="E16" s="13">
        <v>2605289.8416666668</v>
      </c>
      <c r="F16" s="13">
        <v>2738053.5255882349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61509.85844091625</v>
      </c>
      <c r="D17" s="13">
        <v>105524.5267856203</v>
      </c>
      <c r="E17" s="13">
        <v>126096.06856481641</v>
      </c>
      <c r="F17" s="13">
        <v>175902.71134810461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2108148</v>
      </c>
      <c r="E18" s="13">
        <v>2244635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2475236.81</v>
      </c>
      <c r="D19" s="13">
        <v>2635100.42</v>
      </c>
      <c r="E19" s="13">
        <v>2782225.34</v>
      </c>
      <c r="F19" s="13">
        <v>2967256.64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1905600</v>
      </c>
      <c r="D20" s="14">
        <v>2034251.71</v>
      </c>
      <c r="E20" s="14">
        <v>2164280.3149999999</v>
      </c>
      <c r="F20" s="14">
        <v>2305085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1903997.2067346929</v>
      </c>
      <c r="D21" s="14">
        <v>2013757.790465116</v>
      </c>
      <c r="E21" s="14">
        <v>2158581.3269444439</v>
      </c>
      <c r="F21" s="14">
        <v>2296813.583333333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45667.869678377669</v>
      </c>
      <c r="D22" s="14">
        <v>90028.663470258383</v>
      </c>
      <c r="E22" s="14">
        <v>83828.107486763096</v>
      </c>
      <c r="F22" s="14">
        <v>113188.06197390379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1765868.5</v>
      </c>
      <c r="D23" s="14">
        <v>1698014.76</v>
      </c>
      <c r="E23" s="14">
        <v>1899301.5</v>
      </c>
      <c r="F23" s="14">
        <v>1954593.1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2043457</v>
      </c>
      <c r="D24" s="14">
        <v>2177713.34</v>
      </c>
      <c r="E24" s="14">
        <v>2308903</v>
      </c>
      <c r="F24" s="14">
        <v>2523018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2010705</v>
      </c>
      <c r="D25" s="12">
        <v>2126764.61</v>
      </c>
      <c r="E25" s="12">
        <v>2229960.34</v>
      </c>
      <c r="F25" s="12">
        <v>2322640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2012665.2029166671</v>
      </c>
      <c r="D26" s="12">
        <v>2103140.5961363642</v>
      </c>
      <c r="E26" s="12">
        <v>2206782.097894737</v>
      </c>
      <c r="F26" s="12">
        <v>2309957.1565714292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41613.023765264908</v>
      </c>
      <c r="D27" s="12">
        <v>97220.732899723385</v>
      </c>
      <c r="E27" s="12">
        <v>113295.2932375462</v>
      </c>
      <c r="F27" s="12">
        <v>142031.74966008231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1879868.6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-109639.06</v>
      </c>
      <c r="D30" s="14">
        <v>-96148.91</v>
      </c>
      <c r="E30" s="14">
        <v>-55061.974999999999</v>
      </c>
      <c r="F30" s="14">
        <v>-19626.75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-111896.14139999999</v>
      </c>
      <c r="D31" s="14">
        <v>-96543.274565217405</v>
      </c>
      <c r="E31" s="14">
        <v>-67625.965789473674</v>
      </c>
      <c r="F31" s="14">
        <v>-28009.098235294121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27807.580479483859</v>
      </c>
      <c r="D32" s="14">
        <v>45249.74548301856</v>
      </c>
      <c r="E32" s="14">
        <v>65188.239876272579</v>
      </c>
      <c r="F32" s="14">
        <v>60015.978115311831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-196000</v>
      </c>
      <c r="D33" s="14">
        <v>-219878</v>
      </c>
      <c r="E33" s="14">
        <v>-319362</v>
      </c>
      <c r="F33" s="14">
        <v>-181217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-12757.08</v>
      </c>
      <c r="D34" s="14">
        <v>4244.3100000000004</v>
      </c>
      <c r="E34" s="14">
        <v>54531</v>
      </c>
      <c r="F34" s="14">
        <v>160955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78.3</v>
      </c>
      <c r="D35" s="12">
        <v>80.704999999999998</v>
      </c>
      <c r="E35" s="12">
        <v>84.2</v>
      </c>
      <c r="F35" s="12">
        <v>86.25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78.282653061224465</v>
      </c>
      <c r="D36" s="12">
        <v>81.269130434782596</v>
      </c>
      <c r="E36" s="12">
        <v>83.680750000000003</v>
      </c>
      <c r="F36" s="12">
        <v>85.277368421052628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1.86834349035695</v>
      </c>
      <c r="D37" s="12">
        <v>2.3239055498946009</v>
      </c>
      <c r="E37" s="12">
        <v>3.0565955483435889</v>
      </c>
      <c r="F37" s="12">
        <v>3.6986920143956561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77.06</v>
      </c>
      <c r="E38" s="12">
        <v>78</v>
      </c>
      <c r="F38" s="12">
        <v>75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87</v>
      </c>
      <c r="E39" s="12">
        <v>90</v>
      </c>
      <c r="F39" s="12">
        <v>91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-595644.22</v>
      </c>
      <c r="D40" s="14">
        <v>-593901.76</v>
      </c>
      <c r="E40" s="14">
        <v>-600792</v>
      </c>
      <c r="F40" s="14">
        <v>-539552.65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-588377.38303030294</v>
      </c>
      <c r="D41" s="14">
        <v>-580093.59096774191</v>
      </c>
      <c r="E41" s="14">
        <v>-542127.30481481494</v>
      </c>
      <c r="F41" s="14">
        <v>-525317.75461538462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171399.0839784111</v>
      </c>
      <c r="D42" s="14">
        <v>190706.6361138153</v>
      </c>
      <c r="E42" s="14">
        <v>240767.43445988951</v>
      </c>
      <c r="F42" s="14">
        <v>242793.470264751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-893556</v>
      </c>
      <c r="D43" s="14">
        <v>-867324</v>
      </c>
      <c r="E43" s="14">
        <v>-914868</v>
      </c>
      <c r="F43" s="14">
        <v>-971737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-28471.68</v>
      </c>
      <c r="D44" s="30">
        <v>-30624.080000000002</v>
      </c>
      <c r="E44" s="30">
        <v>-549.9</v>
      </c>
      <c r="F44" s="30">
        <v>-530.79999999999995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5.8</v>
      </c>
      <c r="D45" s="12">
        <v>5</v>
      </c>
      <c r="E45" s="12">
        <v>4.085</v>
      </c>
      <c r="F45" s="12">
        <v>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5.7614705882352926</v>
      </c>
      <c r="D46" s="12">
        <v>4.9174193548387084</v>
      </c>
      <c r="E46" s="12">
        <v>4.3733333333333331</v>
      </c>
      <c r="F46" s="12">
        <v>4.2641379310344822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1.158170271547587</v>
      </c>
      <c r="D47" s="12">
        <v>1.0364039358664989</v>
      </c>
      <c r="E47" s="12">
        <v>1.0385743986875451</v>
      </c>
      <c r="F47" s="12">
        <v>1.176373110276361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2.94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5.74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5.6805714285714286</v>
      </c>
      <c r="D51" s="14">
        <v>4.0269696969696964</v>
      </c>
      <c r="E51" s="14">
        <v>3.5890624999999998</v>
      </c>
      <c r="F51" s="14">
        <v>3.5538709677419358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0.62963548211336884</v>
      </c>
      <c r="D52" s="14">
        <v>0.56712258842602126</v>
      </c>
      <c r="E52" s="14">
        <v>0.52284802809599562</v>
      </c>
      <c r="F52" s="14">
        <v>0.5966332062462657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5.22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10494364.52</v>
      </c>
      <c r="D55" s="12">
        <v>11141084.970000001</v>
      </c>
      <c r="E55" s="12">
        <v>11784187.5</v>
      </c>
      <c r="F55" s="12">
        <v>12441279.5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10577482.424000001</v>
      </c>
      <c r="D56" s="12">
        <v>11302876.06878788</v>
      </c>
      <c r="E56" s="12">
        <v>11942236.211333331</v>
      </c>
      <c r="F56" s="12">
        <v>12589632.964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1279164.496725403</v>
      </c>
      <c r="D57" s="12">
        <v>1197024.1603333231</v>
      </c>
      <c r="E57" s="12">
        <v>1237922.334462282</v>
      </c>
      <c r="F57" s="12">
        <v>1258294.384340483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17200000</v>
      </c>
      <c r="D59" s="12">
        <v>17700000</v>
      </c>
      <c r="E59" s="12">
        <v>18100000</v>
      </c>
      <c r="F59" s="12">
        <v>18560000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44958</v>
      </c>
      <c r="D63" s="9">
        <v>44986</v>
      </c>
      <c r="E63" s="9">
        <v>45017</v>
      </c>
      <c r="F63" s="9">
        <v>45047</v>
      </c>
      <c r="G63" s="9">
        <v>45078</v>
      </c>
      <c r="H63" s="9">
        <v>45108</v>
      </c>
      <c r="I63" s="9">
        <v>45139</v>
      </c>
      <c r="J63" s="9">
        <v>45170</v>
      </c>
      <c r="K63" s="9">
        <v>45200</v>
      </c>
      <c r="L63" s="9">
        <v>45231</v>
      </c>
      <c r="M63" s="9">
        <v>45261</v>
      </c>
      <c r="N63" s="9">
        <v>45292</v>
      </c>
    </row>
    <row r="64" spans="1:14" ht="15" customHeight="1" x14ac:dyDescent="0.25">
      <c r="A64" s="94" t="s">
        <v>11</v>
      </c>
      <c r="B64" s="4" t="s">
        <v>3</v>
      </c>
      <c r="C64" s="16">
        <v>162103</v>
      </c>
      <c r="D64" s="16">
        <v>171879.47500000001</v>
      </c>
      <c r="E64" s="16">
        <v>203238.29500000001</v>
      </c>
      <c r="F64" s="16">
        <v>173019.69500000001</v>
      </c>
      <c r="G64" s="16">
        <v>178859</v>
      </c>
      <c r="H64" s="16">
        <v>201415</v>
      </c>
      <c r="I64" s="16">
        <v>179329.61</v>
      </c>
      <c r="J64" s="16">
        <v>176916</v>
      </c>
      <c r="K64" s="16">
        <v>210006.76</v>
      </c>
      <c r="L64" s="16">
        <v>184418.05</v>
      </c>
      <c r="M64" s="16">
        <v>224918.5</v>
      </c>
      <c r="N64" s="16">
        <v>250536.5</v>
      </c>
    </row>
    <row r="65" spans="1:14" x14ac:dyDescent="0.25">
      <c r="A65" s="95"/>
      <c r="B65" s="4" t="s">
        <v>4</v>
      </c>
      <c r="C65" s="16">
        <v>162749.69399999999</v>
      </c>
      <c r="D65" s="16">
        <v>172378.22090909089</v>
      </c>
      <c r="E65" s="16">
        <v>202616.495</v>
      </c>
      <c r="F65" s="16">
        <v>173975.3865909091</v>
      </c>
      <c r="G65" s="16">
        <v>182370.0466666666</v>
      </c>
      <c r="H65" s="16">
        <v>201610.58249999999</v>
      </c>
      <c r="I65" s="16">
        <v>178781.47767441859</v>
      </c>
      <c r="J65" s="16">
        <v>176382.9786046512</v>
      </c>
      <c r="K65" s="16">
        <v>208185.0740909091</v>
      </c>
      <c r="L65" s="16">
        <v>184614.49404761911</v>
      </c>
      <c r="M65" s="16">
        <v>224003.0602564103</v>
      </c>
      <c r="N65" s="16">
        <v>247836.1146875</v>
      </c>
    </row>
    <row r="66" spans="1:14" x14ac:dyDescent="0.25">
      <c r="A66" s="95"/>
      <c r="B66" s="4" t="s">
        <v>5</v>
      </c>
      <c r="C66" s="16">
        <v>7146.1271204689483</v>
      </c>
      <c r="D66" s="16">
        <v>7236.3981388208167</v>
      </c>
      <c r="E66" s="16">
        <v>10225.249583921919</v>
      </c>
      <c r="F66" s="16">
        <v>10933.123145155711</v>
      </c>
      <c r="G66" s="16">
        <v>21213.316431088741</v>
      </c>
      <c r="H66" s="16">
        <v>10363.371925583981</v>
      </c>
      <c r="I66" s="16">
        <v>10011.234170643789</v>
      </c>
      <c r="J66" s="16">
        <v>8091.5536473769353</v>
      </c>
      <c r="K66" s="16">
        <v>12148.16696622635</v>
      </c>
      <c r="L66" s="16">
        <v>10227.166892997529</v>
      </c>
      <c r="M66" s="16">
        <v>11589.133643486561</v>
      </c>
      <c r="N66" s="16">
        <v>19856.113101141971</v>
      </c>
    </row>
    <row r="67" spans="1:14" ht="15" customHeight="1" x14ac:dyDescent="0.25">
      <c r="A67" s="95"/>
      <c r="B67" s="4" t="s">
        <v>9</v>
      </c>
      <c r="C67" s="16">
        <v>140691</v>
      </c>
      <c r="D67" s="16">
        <v>155000</v>
      </c>
      <c r="E67" s="16">
        <v>167846</v>
      </c>
      <c r="F67" s="16">
        <v>148602</v>
      </c>
      <c r="G67" s="16">
        <v>120000</v>
      </c>
      <c r="H67" s="16">
        <v>166087</v>
      </c>
      <c r="I67" s="16">
        <v>153971</v>
      </c>
      <c r="J67" s="16">
        <v>153559</v>
      </c>
      <c r="K67" s="16">
        <v>177616</v>
      </c>
      <c r="L67" s="16">
        <v>155525</v>
      </c>
      <c r="M67" s="16">
        <v>184436</v>
      </c>
      <c r="N67" s="16">
        <v>190640</v>
      </c>
    </row>
    <row r="68" spans="1:14" x14ac:dyDescent="0.25">
      <c r="A68" s="95"/>
      <c r="B68" s="4" t="s">
        <v>10</v>
      </c>
      <c r="C68" s="16">
        <v>176889.79</v>
      </c>
      <c r="D68" s="16">
        <v>189531.27</v>
      </c>
      <c r="E68" s="16">
        <v>219432</v>
      </c>
      <c r="F68" s="16">
        <v>207691</v>
      </c>
      <c r="G68" s="16">
        <v>239960.65</v>
      </c>
      <c r="H68" s="16">
        <v>215682</v>
      </c>
      <c r="I68" s="16">
        <v>214665</v>
      </c>
      <c r="J68" s="16">
        <v>190162.58</v>
      </c>
      <c r="K68" s="16">
        <v>232021.93</v>
      </c>
      <c r="L68" s="16">
        <v>220239</v>
      </c>
      <c r="M68" s="16">
        <v>245375.16</v>
      </c>
      <c r="N68" s="16">
        <v>279317</v>
      </c>
    </row>
    <row r="69" spans="1:14" ht="15" customHeight="1" x14ac:dyDescent="0.25">
      <c r="A69" s="86" t="s">
        <v>6</v>
      </c>
      <c r="B69" s="5" t="s">
        <v>3</v>
      </c>
      <c r="C69" s="17">
        <v>116838.17</v>
      </c>
      <c r="D69" s="17">
        <v>144465.67499999999</v>
      </c>
      <c r="E69" s="17">
        <v>173351.15</v>
      </c>
      <c r="F69" s="17">
        <v>133260</v>
      </c>
      <c r="G69" s="17">
        <v>145301.82</v>
      </c>
      <c r="H69" s="17">
        <v>165819.215</v>
      </c>
      <c r="I69" s="17">
        <v>139109.59</v>
      </c>
      <c r="J69" s="17">
        <v>146890</v>
      </c>
      <c r="K69" s="17">
        <v>177056</v>
      </c>
      <c r="L69" s="17">
        <v>142450.5</v>
      </c>
      <c r="M69" s="17">
        <v>185238</v>
      </c>
      <c r="N69" s="17">
        <v>209294.24</v>
      </c>
    </row>
    <row r="70" spans="1:14" x14ac:dyDescent="0.25">
      <c r="A70" s="86"/>
      <c r="B70" s="5" t="s">
        <v>4</v>
      </c>
      <c r="C70" s="17">
        <v>118340.8735555556</v>
      </c>
      <c r="D70" s="17">
        <v>143933.01704545459</v>
      </c>
      <c r="E70" s="17">
        <v>172390.2181818182</v>
      </c>
      <c r="F70" s="17">
        <v>135560.23822222231</v>
      </c>
      <c r="G70" s="17">
        <v>149697.56400000001</v>
      </c>
      <c r="H70" s="17">
        <v>165225.59522727269</v>
      </c>
      <c r="I70" s="17">
        <v>141536.88651162799</v>
      </c>
      <c r="J70" s="17">
        <v>147302.74325581401</v>
      </c>
      <c r="K70" s="17">
        <v>173894.45790697669</v>
      </c>
      <c r="L70" s="17">
        <v>143698.70904761899</v>
      </c>
      <c r="M70" s="17">
        <v>183205.27794871799</v>
      </c>
      <c r="N70" s="17">
        <v>201827.39</v>
      </c>
    </row>
    <row r="71" spans="1:14" x14ac:dyDescent="0.25">
      <c r="A71" s="86"/>
      <c r="B71" s="5" t="s">
        <v>5</v>
      </c>
      <c r="C71" s="17">
        <v>7403.9876385502748</v>
      </c>
      <c r="D71" s="17">
        <v>6488.5571070123806</v>
      </c>
      <c r="E71" s="17">
        <v>11066.332411814999</v>
      </c>
      <c r="F71" s="17">
        <v>13144.89570226774</v>
      </c>
      <c r="G71" s="17">
        <v>18155.894050857449</v>
      </c>
      <c r="H71" s="17">
        <v>8609.6557149882719</v>
      </c>
      <c r="I71" s="17">
        <v>9407.3811851315004</v>
      </c>
      <c r="J71" s="17">
        <v>7145.1607578948506</v>
      </c>
      <c r="K71" s="17">
        <v>12999.66497910884</v>
      </c>
      <c r="L71" s="17">
        <v>10519.095084115021</v>
      </c>
      <c r="M71" s="17">
        <v>15734.77581113887</v>
      </c>
      <c r="N71" s="17">
        <v>28149.633127614561</v>
      </c>
    </row>
    <row r="72" spans="1:14" ht="15" customHeight="1" x14ac:dyDescent="0.25">
      <c r="A72" s="86"/>
      <c r="B72" s="5" t="s">
        <v>9</v>
      </c>
      <c r="C72" s="17">
        <v>107874</v>
      </c>
      <c r="D72" s="17">
        <v>126000</v>
      </c>
      <c r="E72" s="17">
        <v>140683</v>
      </c>
      <c r="F72" s="17">
        <v>113888</v>
      </c>
      <c r="G72" s="17">
        <v>120000</v>
      </c>
      <c r="H72" s="17">
        <v>145698</v>
      </c>
      <c r="I72" s="17">
        <v>126000</v>
      </c>
      <c r="J72" s="17">
        <v>126000</v>
      </c>
      <c r="K72" s="17">
        <v>135086</v>
      </c>
      <c r="L72" s="17">
        <v>126000</v>
      </c>
      <c r="M72" s="17">
        <v>137986</v>
      </c>
      <c r="N72" s="17">
        <v>126000</v>
      </c>
    </row>
    <row r="73" spans="1:14" x14ac:dyDescent="0.25">
      <c r="A73" s="86"/>
      <c r="B73" s="5" t="s">
        <v>10</v>
      </c>
      <c r="C73" s="17">
        <v>137974.03</v>
      </c>
      <c r="D73" s="17">
        <v>156104.51</v>
      </c>
      <c r="E73" s="17">
        <v>192412</v>
      </c>
      <c r="F73" s="17">
        <v>174883</v>
      </c>
      <c r="G73" s="17">
        <v>194525</v>
      </c>
      <c r="H73" s="17">
        <v>188334</v>
      </c>
      <c r="I73" s="17">
        <v>173018</v>
      </c>
      <c r="J73" s="17">
        <v>159434.59</v>
      </c>
      <c r="K73" s="17">
        <v>198093.12</v>
      </c>
      <c r="L73" s="17">
        <v>181183</v>
      </c>
      <c r="M73" s="17">
        <v>228417</v>
      </c>
      <c r="N73" s="17">
        <v>244960</v>
      </c>
    </row>
    <row r="74" spans="1:14" ht="15" customHeight="1" x14ac:dyDescent="0.25">
      <c r="A74" s="95" t="s">
        <v>7</v>
      </c>
      <c r="B74" s="4" t="s">
        <v>3</v>
      </c>
      <c r="C74" s="16">
        <v>149952.31</v>
      </c>
      <c r="D74" s="16">
        <v>161128.505</v>
      </c>
      <c r="E74" s="16">
        <v>156829.4</v>
      </c>
      <c r="F74" s="16">
        <v>161970</v>
      </c>
      <c r="G74" s="16">
        <v>173927.72</v>
      </c>
      <c r="H74" s="16">
        <v>166458.01</v>
      </c>
      <c r="I74" s="16">
        <v>167261</v>
      </c>
      <c r="J74" s="16">
        <v>162004.79999999999</v>
      </c>
      <c r="K74" s="16">
        <v>157486.42000000001</v>
      </c>
      <c r="L74" s="16">
        <v>164089</v>
      </c>
      <c r="M74" s="16">
        <v>202989.5</v>
      </c>
      <c r="N74" s="16">
        <v>156377</v>
      </c>
    </row>
    <row r="75" spans="1:14" x14ac:dyDescent="0.25">
      <c r="A75" s="95"/>
      <c r="B75" s="4" t="s">
        <v>4</v>
      </c>
      <c r="C75" s="16">
        <v>149468.63577777779</v>
      </c>
      <c r="D75" s="16">
        <v>160508.12772727269</v>
      </c>
      <c r="E75" s="16">
        <v>157607.152</v>
      </c>
      <c r="F75" s="16">
        <v>164971.58133333331</v>
      </c>
      <c r="G75" s="16">
        <v>177213.704</v>
      </c>
      <c r="H75" s="16">
        <v>166317.47044444439</v>
      </c>
      <c r="I75" s="16">
        <v>174995.56227272729</v>
      </c>
      <c r="J75" s="16">
        <v>162744.28204545451</v>
      </c>
      <c r="K75" s="16">
        <v>156213.49090909091</v>
      </c>
      <c r="L75" s="16">
        <v>163773.8634883721</v>
      </c>
      <c r="M75" s="16">
        <v>205531.79149999999</v>
      </c>
      <c r="N75" s="16">
        <v>154783.9790909091</v>
      </c>
    </row>
    <row r="76" spans="1:14" x14ac:dyDescent="0.25">
      <c r="A76" s="95"/>
      <c r="B76" s="4" t="s">
        <v>5</v>
      </c>
      <c r="C76" s="16">
        <v>6508.0405245974152</v>
      </c>
      <c r="D76" s="16">
        <v>7210.5094248738587</v>
      </c>
      <c r="E76" s="16">
        <v>10022.36395436127</v>
      </c>
      <c r="F76" s="16">
        <v>14200.8562073871</v>
      </c>
      <c r="G76" s="16">
        <v>19060.253019625499</v>
      </c>
      <c r="H76" s="16">
        <v>11449.421186980069</v>
      </c>
      <c r="I76" s="16">
        <v>20128.481923847721</v>
      </c>
      <c r="J76" s="16">
        <v>12719.349710063079</v>
      </c>
      <c r="K76" s="16">
        <v>7662.9520144796497</v>
      </c>
      <c r="L76" s="16">
        <v>10796.267407034689</v>
      </c>
      <c r="M76" s="16">
        <v>27431.54923955417</v>
      </c>
      <c r="N76" s="16">
        <v>16184.188706606201</v>
      </c>
    </row>
    <row r="77" spans="1:14" ht="15" customHeight="1" x14ac:dyDescent="0.25">
      <c r="A77" s="95"/>
      <c r="B77" s="4" t="s">
        <v>9</v>
      </c>
      <c r="C77" s="16">
        <v>131605.72</v>
      </c>
      <c r="D77" s="16">
        <v>138000</v>
      </c>
      <c r="E77" s="16">
        <v>134138</v>
      </c>
      <c r="F77" s="16">
        <v>134138</v>
      </c>
      <c r="G77" s="16">
        <v>133009.4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123286.57</v>
      </c>
    </row>
    <row r="78" spans="1:14" x14ac:dyDescent="0.25">
      <c r="A78" s="95"/>
      <c r="B78" s="4" t="s">
        <v>10</v>
      </c>
      <c r="C78" s="16">
        <v>166694.5</v>
      </c>
      <c r="D78" s="16">
        <v>172898</v>
      </c>
      <c r="E78" s="16">
        <v>175451.6</v>
      </c>
      <c r="F78" s="16">
        <v>193719.86</v>
      </c>
      <c r="G78" s="16">
        <v>220435</v>
      </c>
      <c r="H78" s="16">
        <v>199612</v>
      </c>
      <c r="I78" s="16">
        <v>220428.7</v>
      </c>
      <c r="J78" s="16">
        <v>181943</v>
      </c>
      <c r="K78" s="16">
        <v>169699.15</v>
      </c>
      <c r="L78" s="16">
        <v>190687</v>
      </c>
      <c r="M78" s="16">
        <v>254036.49</v>
      </c>
      <c r="N78" s="16">
        <v>201913</v>
      </c>
    </row>
    <row r="79" spans="1:14" x14ac:dyDescent="0.25">
      <c r="A79" s="86" t="s">
        <v>8</v>
      </c>
      <c r="B79" s="5" t="s">
        <v>3</v>
      </c>
      <c r="C79" s="17">
        <v>-31899</v>
      </c>
      <c r="D79" s="17">
        <v>-16926.400000000001</v>
      </c>
      <c r="E79" s="17">
        <v>13787.2</v>
      </c>
      <c r="F79" s="17">
        <v>-27674</v>
      </c>
      <c r="G79" s="17">
        <v>-23988</v>
      </c>
      <c r="H79" s="17">
        <v>-1942.7149999999999</v>
      </c>
      <c r="I79" s="17">
        <v>-29873</v>
      </c>
      <c r="J79" s="17">
        <v>-16687.55</v>
      </c>
      <c r="K79" s="17">
        <v>19571.764999999999</v>
      </c>
      <c r="L79" s="17">
        <v>-20286.509999999998</v>
      </c>
      <c r="M79" s="17">
        <v>-17314.5</v>
      </c>
      <c r="N79" s="17">
        <v>52787.4</v>
      </c>
    </row>
    <row r="80" spans="1:14" x14ac:dyDescent="0.25">
      <c r="A80" s="86"/>
      <c r="B80" s="5" t="s">
        <v>4</v>
      </c>
      <c r="C80" s="17">
        <v>-30602.535111111109</v>
      </c>
      <c r="D80" s="17">
        <v>-16998.683555555559</v>
      </c>
      <c r="E80" s="17">
        <v>12982.4197826087</v>
      </c>
      <c r="F80" s="17">
        <v>-29228.53155555555</v>
      </c>
      <c r="G80" s="17">
        <v>-24568.853111111119</v>
      </c>
      <c r="H80" s="17">
        <v>-2657.7039130434782</v>
      </c>
      <c r="I80" s="17">
        <v>-33929.620444444437</v>
      </c>
      <c r="J80" s="17">
        <v>-16475.977272727268</v>
      </c>
      <c r="K80" s="17">
        <v>18099.042272727271</v>
      </c>
      <c r="L80" s="17">
        <v>-20759.203255813951</v>
      </c>
      <c r="M80" s="17">
        <v>-22719.143</v>
      </c>
      <c r="N80" s="17">
        <v>48867.413030303018</v>
      </c>
    </row>
    <row r="81" spans="1:14" x14ac:dyDescent="0.25">
      <c r="A81" s="86"/>
      <c r="B81" s="5" t="s">
        <v>5</v>
      </c>
      <c r="C81" s="17">
        <v>8571.4973162942297</v>
      </c>
      <c r="D81" s="17">
        <v>8374.1835935595318</v>
      </c>
      <c r="E81" s="17">
        <v>12317.584521806661</v>
      </c>
      <c r="F81" s="17">
        <v>16008.069525358849</v>
      </c>
      <c r="G81" s="17">
        <v>16677.3444122029</v>
      </c>
      <c r="H81" s="17">
        <v>14095.33034233386</v>
      </c>
      <c r="I81" s="17">
        <v>19378.392099320779</v>
      </c>
      <c r="J81" s="17">
        <v>15803.41421349379</v>
      </c>
      <c r="K81" s="17">
        <v>11719.38329737968</v>
      </c>
      <c r="L81" s="17">
        <v>22885.457522392619</v>
      </c>
      <c r="M81" s="17">
        <v>21024.678389627581</v>
      </c>
      <c r="N81" s="17">
        <v>29267.636825837861</v>
      </c>
    </row>
    <row r="82" spans="1:14" x14ac:dyDescent="0.25">
      <c r="A82" s="86"/>
      <c r="B82" s="5" t="s">
        <v>9</v>
      </c>
      <c r="C82" s="17">
        <v>-56577.7</v>
      </c>
      <c r="D82" s="17">
        <v>-35753</v>
      </c>
      <c r="E82" s="17">
        <v>-17000</v>
      </c>
      <c r="F82" s="17">
        <v>-65783.64</v>
      </c>
      <c r="G82" s="17">
        <v>-65769</v>
      </c>
      <c r="H82" s="17">
        <v>-41368</v>
      </c>
      <c r="I82" s="17">
        <v>-78792.399999999994</v>
      </c>
      <c r="J82" s="17">
        <v>-81366</v>
      </c>
      <c r="K82" s="17">
        <v>-13575.89</v>
      </c>
      <c r="L82" s="17">
        <v>-129353.8</v>
      </c>
      <c r="M82" s="17">
        <v>-69072.37</v>
      </c>
      <c r="N82" s="17">
        <v>-24594</v>
      </c>
    </row>
    <row r="83" spans="1:14" x14ac:dyDescent="0.25">
      <c r="A83" s="86"/>
      <c r="B83" s="33" t="s">
        <v>10</v>
      </c>
      <c r="C83" s="14">
        <v>-7810.52</v>
      </c>
      <c r="D83" s="14">
        <v>7370.03</v>
      </c>
      <c r="E83" s="14">
        <v>35202</v>
      </c>
      <c r="F83" s="14">
        <v>12210.3</v>
      </c>
      <c r="G83" s="14">
        <v>8138</v>
      </c>
      <c r="H83" s="14">
        <v>31207</v>
      </c>
      <c r="I83" s="14">
        <v>8138</v>
      </c>
      <c r="J83" s="14">
        <v>8138</v>
      </c>
      <c r="K83" s="14">
        <v>45002.400000000001</v>
      </c>
      <c r="L83" s="14">
        <v>35291</v>
      </c>
      <c r="M83" s="14">
        <v>13161</v>
      </c>
      <c r="N83" s="17">
        <v>88982.26</v>
      </c>
    </row>
    <row r="84" spans="1:14" ht="15" customHeight="1" x14ac:dyDescent="0.25">
      <c r="A84" s="95" t="s">
        <v>32</v>
      </c>
      <c r="B84" s="4" t="s">
        <v>3</v>
      </c>
      <c r="C84" s="16">
        <v>-69387</v>
      </c>
      <c r="D84" s="16">
        <v>-60659.65</v>
      </c>
      <c r="E84" s="16">
        <v>-31674.435000000001</v>
      </c>
      <c r="F84" s="16">
        <v>-60278.55</v>
      </c>
      <c r="G84" s="16">
        <v>-71820.570000000007</v>
      </c>
      <c r="H84" s="16">
        <v>-44860.5</v>
      </c>
      <c r="I84" s="16">
        <v>-73142</v>
      </c>
      <c r="J84" s="16">
        <v>-60775.48</v>
      </c>
      <c r="K84" s="16">
        <v>-24446.400000000001</v>
      </c>
      <c r="L84" s="16">
        <v>-65949.714999999997</v>
      </c>
      <c r="M84" s="16">
        <v>-59269.22</v>
      </c>
      <c r="N84" s="16">
        <v>5645.6149999999998</v>
      </c>
    </row>
    <row r="85" spans="1:14" x14ac:dyDescent="0.25">
      <c r="A85" s="95"/>
      <c r="B85" s="4" t="s">
        <v>4</v>
      </c>
      <c r="C85" s="16">
        <v>-64068.985454545458</v>
      </c>
      <c r="D85" s="16">
        <v>-55261.594375000001</v>
      </c>
      <c r="E85" s="16">
        <v>-34143.720312500001</v>
      </c>
      <c r="F85" s="16">
        <v>-66901.122812499991</v>
      </c>
      <c r="G85" s="16">
        <v>-77116.079375000001</v>
      </c>
      <c r="H85" s="16">
        <v>-41125.240312500013</v>
      </c>
      <c r="I85" s="16">
        <v>-75153.819032258063</v>
      </c>
      <c r="J85" s="16">
        <v>-59034.584193548391</v>
      </c>
      <c r="K85" s="16">
        <v>-28814.330967741931</v>
      </c>
      <c r="L85" s="16">
        <v>-61096.414666666657</v>
      </c>
      <c r="M85" s="16">
        <v>-58914.865517241393</v>
      </c>
      <c r="N85" s="16">
        <v>3699.0565384615379</v>
      </c>
    </row>
    <row r="86" spans="1:14" x14ac:dyDescent="0.25">
      <c r="A86" s="95"/>
      <c r="B86" s="4" t="s">
        <v>5</v>
      </c>
      <c r="C86" s="16">
        <v>26757.29007289603</v>
      </c>
      <c r="D86" s="16">
        <v>25232.48746079289</v>
      </c>
      <c r="E86" s="16">
        <v>19478.561486291092</v>
      </c>
      <c r="F86" s="16">
        <v>28619.655046038672</v>
      </c>
      <c r="G86" s="16">
        <v>34095.427733514589</v>
      </c>
      <c r="H86" s="16">
        <v>28194.186553440581</v>
      </c>
      <c r="I86" s="16">
        <v>32274.430485980422</v>
      </c>
      <c r="J86" s="16">
        <v>25830.184755297279</v>
      </c>
      <c r="K86" s="16">
        <v>17156.93147413378</v>
      </c>
      <c r="L86" s="16">
        <v>24096.5910397236</v>
      </c>
      <c r="M86" s="16">
        <v>44565.079344515252</v>
      </c>
      <c r="N86" s="16">
        <v>26041.045512841301</v>
      </c>
    </row>
    <row r="87" spans="1:14" x14ac:dyDescent="0.25">
      <c r="A87" s="95"/>
      <c r="B87" s="4" t="s">
        <v>9</v>
      </c>
      <c r="C87" s="16">
        <v>-98939</v>
      </c>
      <c r="D87" s="16">
        <v>-96865.05</v>
      </c>
      <c r="E87" s="16">
        <v>-85839</v>
      </c>
      <c r="F87" s="16">
        <v>-133529.07999999999</v>
      </c>
      <c r="G87" s="16">
        <v>-153108.04999999999</v>
      </c>
      <c r="H87" s="16">
        <v>-109422.56</v>
      </c>
      <c r="I87" s="16">
        <v>-137086</v>
      </c>
      <c r="J87" s="16">
        <v>-104427.99</v>
      </c>
      <c r="K87" s="16">
        <v>-66817.62</v>
      </c>
      <c r="L87" s="16">
        <v>-92876</v>
      </c>
      <c r="M87" s="16">
        <v>-128400.84</v>
      </c>
      <c r="N87" s="16">
        <v>-58793.26</v>
      </c>
    </row>
    <row r="88" spans="1:14" ht="15.75" thickBot="1" x14ac:dyDescent="0.3">
      <c r="A88" s="99"/>
      <c r="B88" s="7" t="s">
        <v>10</v>
      </c>
      <c r="C88" s="32">
        <v>52770.51</v>
      </c>
      <c r="D88" s="32">
        <v>34598.81</v>
      </c>
      <c r="E88" s="32">
        <v>13273.52</v>
      </c>
      <c r="F88" s="32">
        <v>-8138</v>
      </c>
      <c r="G88" s="32">
        <v>8138</v>
      </c>
      <c r="H88" s="32">
        <v>49514</v>
      </c>
      <c r="I88" s="32">
        <v>8138</v>
      </c>
      <c r="J88" s="32">
        <v>8138</v>
      </c>
      <c r="K88" s="32">
        <v>8138</v>
      </c>
      <c r="L88" s="32">
        <v>8138</v>
      </c>
      <c r="M88" s="32">
        <v>107291.4</v>
      </c>
      <c r="N88" s="32">
        <v>62813.47</v>
      </c>
    </row>
    <row r="89" spans="1:14" ht="15" customHeight="1" x14ac:dyDescent="0.25">
      <c r="A89" s="95" t="s">
        <v>37</v>
      </c>
      <c r="B89" s="4" t="s">
        <v>3</v>
      </c>
      <c r="C89" s="16">
        <v>0.71</v>
      </c>
      <c r="D89" s="16">
        <v>0.61</v>
      </c>
      <c r="E89" s="16">
        <v>0.57000000000000006</v>
      </c>
      <c r="F89" s="16">
        <v>0.41500000000000009</v>
      </c>
      <c r="G89" s="16">
        <v>0.36</v>
      </c>
      <c r="H89" s="16">
        <v>0.3</v>
      </c>
      <c r="I89" s="16">
        <v>0.24</v>
      </c>
      <c r="J89" s="16">
        <v>0.33</v>
      </c>
      <c r="K89" s="16">
        <v>0.44</v>
      </c>
      <c r="L89" s="16">
        <v>0.37</v>
      </c>
      <c r="M89" s="16">
        <v>0.6</v>
      </c>
      <c r="N89" s="16">
        <v>0.48499999999999999</v>
      </c>
    </row>
    <row r="90" spans="1:14" x14ac:dyDescent="0.25">
      <c r="A90" s="95"/>
      <c r="B90" s="4" t="s">
        <v>4</v>
      </c>
      <c r="C90" s="16">
        <v>0.73303030303030292</v>
      </c>
      <c r="D90" s="16">
        <v>0.64757575757575758</v>
      </c>
      <c r="E90" s="16">
        <v>0.59125000000000005</v>
      </c>
      <c r="F90" s="16">
        <v>0.43812500000000021</v>
      </c>
      <c r="G90" s="16">
        <v>0.38258064516129042</v>
      </c>
      <c r="H90" s="16">
        <v>0.29483870967741932</v>
      </c>
      <c r="I90" s="16">
        <v>0.25161290322580648</v>
      </c>
      <c r="J90" s="16">
        <v>0.34266666666666662</v>
      </c>
      <c r="K90" s="16">
        <v>0.43967741935483878</v>
      </c>
      <c r="L90" s="16">
        <v>0.38566666666666671</v>
      </c>
      <c r="M90" s="16">
        <v>0.59607142857142859</v>
      </c>
      <c r="N90" s="16">
        <v>0.46576923076923082</v>
      </c>
    </row>
    <row r="91" spans="1:14" x14ac:dyDescent="0.25">
      <c r="A91" s="95"/>
      <c r="B91" s="4" t="s">
        <v>5</v>
      </c>
      <c r="C91" s="16">
        <v>0.13801007319406189</v>
      </c>
      <c r="D91" s="16">
        <v>0.20152590253845629</v>
      </c>
      <c r="E91" s="16">
        <v>0.1397174568260369</v>
      </c>
      <c r="F91" s="16">
        <v>0.15679115964216689</v>
      </c>
      <c r="G91" s="16">
        <v>0.1652264656350082</v>
      </c>
      <c r="H91" s="16">
        <v>0.1109615839751739</v>
      </c>
      <c r="I91" s="16">
        <v>9.5292419222571548E-2</v>
      </c>
      <c r="J91" s="16">
        <v>8.5980484286615394E-2</v>
      </c>
      <c r="K91" s="16">
        <v>0.12650385688369989</v>
      </c>
      <c r="L91" s="16">
        <v>9.0427465057810866E-2</v>
      </c>
      <c r="M91" s="16">
        <v>8.4298380359393202E-2</v>
      </c>
      <c r="N91" s="16">
        <v>0.1270959661648812</v>
      </c>
    </row>
    <row r="92" spans="1:14" ht="15" customHeight="1" x14ac:dyDescent="0.25">
      <c r="A92" s="95"/>
      <c r="B92" s="4" t="s">
        <v>9</v>
      </c>
      <c r="C92" s="16">
        <v>0.42</v>
      </c>
      <c r="D92" s="16">
        <v>0.34</v>
      </c>
      <c r="E92" s="16">
        <v>0.32</v>
      </c>
      <c r="F92" s="16">
        <v>0.19</v>
      </c>
      <c r="G92" s="16">
        <v>0.05</v>
      </c>
      <c r="H92" s="16">
        <v>0</v>
      </c>
      <c r="I92" s="16">
        <v>0.13</v>
      </c>
      <c r="J92" s="16">
        <v>0.12</v>
      </c>
      <c r="K92" s="16">
        <v>0.15</v>
      </c>
      <c r="L92" s="16">
        <v>0.25</v>
      </c>
      <c r="M92" s="16">
        <v>0.32</v>
      </c>
      <c r="N92" s="16">
        <v>0.13</v>
      </c>
    </row>
    <row r="93" spans="1:14" x14ac:dyDescent="0.25">
      <c r="A93" s="95"/>
      <c r="B93" s="4" t="s">
        <v>10</v>
      </c>
      <c r="C93" s="16">
        <v>1.02</v>
      </c>
      <c r="D93" s="16">
        <v>1.0900000000000001</v>
      </c>
      <c r="E93" s="16">
        <v>0.9</v>
      </c>
      <c r="F93" s="16">
        <v>0.89</v>
      </c>
      <c r="G93" s="16">
        <v>0.97</v>
      </c>
      <c r="H93" s="16">
        <v>0.6</v>
      </c>
      <c r="I93" s="16">
        <v>0.6</v>
      </c>
      <c r="J93" s="16">
        <v>0.6</v>
      </c>
      <c r="K93" s="16">
        <v>0.74</v>
      </c>
      <c r="L93" s="16">
        <v>0.63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8.69</v>
      </c>
      <c r="D94" s="17">
        <v>9</v>
      </c>
      <c r="E94" s="17">
        <v>9</v>
      </c>
      <c r="F94" s="17">
        <v>9</v>
      </c>
      <c r="G94" s="17">
        <v>9.0500000000000007</v>
      </c>
      <c r="H94" s="17">
        <v>9.0549999999999997</v>
      </c>
      <c r="I94" s="17">
        <v>9.18</v>
      </c>
      <c r="J94" s="17">
        <v>9.02</v>
      </c>
      <c r="K94" s="17">
        <v>8.8049999999999997</v>
      </c>
      <c r="L94" s="17">
        <v>8.7199999999999989</v>
      </c>
      <c r="M94" s="17">
        <v>8.66</v>
      </c>
      <c r="N94" s="17">
        <v>8.8949999999999996</v>
      </c>
    </row>
    <row r="95" spans="1:14" x14ac:dyDescent="0.25">
      <c r="A95" s="86"/>
      <c r="B95" s="5" t="s">
        <v>4</v>
      </c>
      <c r="C95" s="17">
        <v>8.722758620689655</v>
      </c>
      <c r="D95" s="17">
        <v>9.0663333333333309</v>
      </c>
      <c r="E95" s="17">
        <v>9.0696551724137926</v>
      </c>
      <c r="F95" s="17">
        <v>8.9742857142857151</v>
      </c>
      <c r="G95" s="17">
        <v>8.993214285714286</v>
      </c>
      <c r="H95" s="17">
        <v>8.9253846153846172</v>
      </c>
      <c r="I95" s="17">
        <v>8.9703703703703681</v>
      </c>
      <c r="J95" s="17">
        <v>8.8748148148148154</v>
      </c>
      <c r="K95" s="17">
        <v>8.7526923076923069</v>
      </c>
      <c r="L95" s="17">
        <v>8.6776923076923076</v>
      </c>
      <c r="M95" s="17">
        <v>8.5807407407407421</v>
      </c>
      <c r="N95" s="17">
        <v>8.7816666666666663</v>
      </c>
    </row>
    <row r="96" spans="1:14" x14ac:dyDescent="0.25">
      <c r="A96" s="86"/>
      <c r="B96" s="5" t="s">
        <v>5</v>
      </c>
      <c r="C96" s="17">
        <v>0.36381801329515001</v>
      </c>
      <c r="D96" s="17">
        <v>0.51413458142405932</v>
      </c>
      <c r="E96" s="17">
        <v>0.58413845446961254</v>
      </c>
      <c r="F96" s="17">
        <v>0.52695792629455307</v>
      </c>
      <c r="G96" s="17">
        <v>0.57430185359932329</v>
      </c>
      <c r="H96" s="17">
        <v>0.58787230429222159</v>
      </c>
      <c r="I96" s="17">
        <v>0.74894018186461064</v>
      </c>
      <c r="J96" s="17">
        <v>0.64753598278616842</v>
      </c>
      <c r="K96" s="17">
        <v>0.65301490146738705</v>
      </c>
      <c r="L96" s="17">
        <v>0.6648326567930174</v>
      </c>
      <c r="M96" s="17">
        <v>0.70195291276401972</v>
      </c>
      <c r="N96" s="17">
        <v>0.6347040848791814</v>
      </c>
    </row>
    <row r="97" spans="1:14" x14ac:dyDescent="0.25">
      <c r="A97" s="86"/>
      <c r="B97" s="5" t="s">
        <v>9</v>
      </c>
      <c r="C97" s="17">
        <v>8.1999999999999993</v>
      </c>
      <c r="D97" s="17">
        <v>8.3000000000000007</v>
      </c>
      <c r="E97" s="17">
        <v>8.1999999999999993</v>
      </c>
      <c r="F97" s="17">
        <v>8.15</v>
      </c>
      <c r="G97" s="17">
        <v>8.1</v>
      </c>
      <c r="H97" s="17">
        <v>7.9</v>
      </c>
      <c r="I97" s="17">
        <v>7.7</v>
      </c>
      <c r="J97" s="17">
        <v>7.5</v>
      </c>
      <c r="K97" s="17">
        <v>7.4</v>
      </c>
      <c r="L97" s="17">
        <v>7.4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9.65</v>
      </c>
      <c r="D98" s="14">
        <v>10.3</v>
      </c>
      <c r="E98" s="14">
        <v>10.48</v>
      </c>
      <c r="F98" s="14">
        <v>10.5</v>
      </c>
      <c r="G98" s="14">
        <v>10.5</v>
      </c>
      <c r="H98" s="14">
        <v>10.4</v>
      </c>
      <c r="I98" s="14">
        <v>11.1</v>
      </c>
      <c r="J98" s="14">
        <v>10.3</v>
      </c>
      <c r="K98" s="14">
        <v>10.199999999999999</v>
      </c>
      <c r="L98" s="14">
        <v>10</v>
      </c>
      <c r="M98" s="14">
        <v>9.8000000000000007</v>
      </c>
      <c r="N98" s="17">
        <v>9.8000000000000007</v>
      </c>
    </row>
    <row r="99" spans="1:14" ht="15" customHeight="1" x14ac:dyDescent="0.25">
      <c r="A99" s="95" t="s">
        <v>40</v>
      </c>
      <c r="B99" s="4" t="s">
        <v>3</v>
      </c>
      <c r="C99" s="16">
        <v>99184.1</v>
      </c>
      <c r="D99" s="16">
        <v>98916</v>
      </c>
      <c r="E99" s="16">
        <v>98768.5</v>
      </c>
      <c r="F99" s="16">
        <v>98895.5</v>
      </c>
      <c r="G99" s="16">
        <v>99113.5</v>
      </c>
      <c r="H99" s="16">
        <v>99505</v>
      </c>
      <c r="I99" s="16">
        <v>99600</v>
      </c>
      <c r="J99" s="16">
        <v>99853</v>
      </c>
      <c r="K99" s="16">
        <v>100076.1</v>
      </c>
      <c r="L99" s="16">
        <v>100217.74</v>
      </c>
      <c r="M99" s="16">
        <v>100217.74</v>
      </c>
      <c r="N99" s="16">
        <v>100098</v>
      </c>
    </row>
    <row r="100" spans="1:14" x14ac:dyDescent="0.25">
      <c r="A100" s="95"/>
      <c r="B100" s="4" t="s">
        <v>4</v>
      </c>
      <c r="C100" s="16">
        <v>99023.214827586227</v>
      </c>
      <c r="D100" s="16">
        <v>98882.430000000008</v>
      </c>
      <c r="E100" s="16">
        <v>98825.588461538457</v>
      </c>
      <c r="F100" s="16">
        <v>98913.894230769234</v>
      </c>
      <c r="G100" s="16">
        <v>98981.863846153865</v>
      </c>
      <c r="H100" s="16">
        <v>99121.915999999997</v>
      </c>
      <c r="I100" s="16">
        <v>99267.621599999999</v>
      </c>
      <c r="J100" s="16">
        <v>99524.748800000001</v>
      </c>
      <c r="K100" s="16">
        <v>99758.932400000005</v>
      </c>
      <c r="L100" s="16">
        <v>99980.87</v>
      </c>
      <c r="M100" s="16">
        <v>100055.70480000001</v>
      </c>
      <c r="N100" s="16">
        <v>99815.606956521733</v>
      </c>
    </row>
    <row r="101" spans="1:14" x14ac:dyDescent="0.25">
      <c r="A101" s="95"/>
      <c r="B101" s="4" t="s">
        <v>5</v>
      </c>
      <c r="C101" s="16">
        <v>1398.128080523129</v>
      </c>
      <c r="D101" s="16">
        <v>1375.6700833465909</v>
      </c>
      <c r="E101" s="16">
        <v>1344.0547002966571</v>
      </c>
      <c r="F101" s="16">
        <v>1337.755935659929</v>
      </c>
      <c r="G101" s="16">
        <v>1353.866427252191</v>
      </c>
      <c r="H101" s="16">
        <v>1383.1738284075759</v>
      </c>
      <c r="I101" s="16">
        <v>1375.9980681874749</v>
      </c>
      <c r="J101" s="16">
        <v>1412.832855457787</v>
      </c>
      <c r="K101" s="16">
        <v>1468.9656737573321</v>
      </c>
      <c r="L101" s="16">
        <v>1498.78145423763</v>
      </c>
      <c r="M101" s="16">
        <v>1524.414645555577</v>
      </c>
      <c r="N101" s="16">
        <v>1547.675454014339</v>
      </c>
    </row>
    <row r="102" spans="1:14" x14ac:dyDescent="0.25">
      <c r="A102" s="95"/>
      <c r="B102" s="4" t="s">
        <v>9</v>
      </c>
      <c r="C102" s="16">
        <v>94745</v>
      </c>
      <c r="D102" s="16">
        <v>94594</v>
      </c>
      <c r="E102" s="16">
        <v>94716</v>
      </c>
      <c r="F102" s="16">
        <v>94897</v>
      </c>
      <c r="G102" s="16">
        <v>95067</v>
      </c>
      <c r="H102" s="16">
        <v>95145</v>
      </c>
      <c r="I102" s="16">
        <v>95418</v>
      </c>
      <c r="J102" s="16">
        <v>95784</v>
      </c>
      <c r="K102" s="16">
        <v>96254</v>
      </c>
      <c r="L102" s="16">
        <v>96708</v>
      </c>
      <c r="M102" s="16">
        <v>96700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102500</v>
      </c>
      <c r="D103" s="32">
        <v>101800</v>
      </c>
      <c r="E103" s="32">
        <v>101500</v>
      </c>
      <c r="F103" s="32">
        <v>101100</v>
      </c>
      <c r="G103" s="32">
        <v>101133</v>
      </c>
      <c r="H103" s="32">
        <v>101570</v>
      </c>
      <c r="I103" s="32">
        <v>102029</v>
      </c>
      <c r="J103" s="32">
        <v>102491</v>
      </c>
      <c r="K103" s="32">
        <v>102969</v>
      </c>
      <c r="L103" s="32">
        <v>102979</v>
      </c>
      <c r="M103" s="32">
        <v>102989</v>
      </c>
      <c r="N103" s="32">
        <v>102999</v>
      </c>
    </row>
  </sheetData>
  <mergeCells count="21">
    <mergeCell ref="A14:B14"/>
    <mergeCell ref="A15:A19"/>
    <mergeCell ref="A20:A24"/>
    <mergeCell ref="A25:A29"/>
    <mergeCell ref="A13:L13"/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</mergeCells>
  <pageMargins left="0.511811024" right="0.511811024" top="0.78740157499999996" bottom="0.78740157499999996" header="0.31496062000000002" footer="0.3149606200000000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F42C-9994-4A3D-BE33-EBDCEA570CD1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44986</v>
      </c>
      <c r="C10" s="3"/>
    </row>
    <row r="11" spans="1:12" ht="15.75" x14ac:dyDescent="0.25">
      <c r="A11" s="1" t="s">
        <v>0</v>
      </c>
      <c r="B11" s="2">
        <v>44986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2341572.855</v>
      </c>
      <c r="D15" s="11">
        <v>2472436</v>
      </c>
      <c r="E15" s="11">
        <v>2639327</v>
      </c>
      <c r="F15" s="11">
        <v>2782029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2339216.906</v>
      </c>
      <c r="D16" s="13">
        <v>2474559.3543589739</v>
      </c>
      <c r="E16" s="13">
        <v>2626391.029677419</v>
      </c>
      <c r="F16" s="13">
        <v>2755156.669666667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64815.304168511808</v>
      </c>
      <c r="D17" s="13">
        <v>113681.0810512818</v>
      </c>
      <c r="E17" s="13">
        <v>127798.4267794833</v>
      </c>
      <c r="F17" s="13">
        <v>184284.8904788942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2128315</v>
      </c>
      <c r="E18" s="13">
        <v>2271723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2479034.64</v>
      </c>
      <c r="D19" s="13">
        <v>2718108.92</v>
      </c>
      <c r="E19" s="13">
        <v>2818982.44</v>
      </c>
      <c r="F19" s="13">
        <v>3063778.72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1920012.94</v>
      </c>
      <c r="D20" s="14">
        <v>2046536.21</v>
      </c>
      <c r="E20" s="14">
        <v>2177289.2999999998</v>
      </c>
      <c r="F20" s="14">
        <v>2320926.5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1916875.388372093</v>
      </c>
      <c r="D21" s="14">
        <v>2036342.8539024389</v>
      </c>
      <c r="E21" s="14">
        <v>2169960.8703124998</v>
      </c>
      <c r="F21" s="14">
        <v>2298766.6803333331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41500.790758506701</v>
      </c>
      <c r="D22" s="14">
        <v>76317.85583815338</v>
      </c>
      <c r="E22" s="14">
        <v>83854.469043787918</v>
      </c>
      <c r="F22" s="14">
        <v>102390.7552426344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1780962.3</v>
      </c>
      <c r="D23" s="14">
        <v>1770000</v>
      </c>
      <c r="E23" s="14">
        <v>1898007.1</v>
      </c>
      <c r="F23" s="14">
        <v>1953161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1991713</v>
      </c>
      <c r="D24" s="14">
        <v>2201789.65</v>
      </c>
      <c r="E24" s="14">
        <v>2340541.9</v>
      </c>
      <c r="F24" s="14">
        <v>2446023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2019080.6</v>
      </c>
      <c r="D25" s="12">
        <v>2140207.63</v>
      </c>
      <c r="E25" s="12">
        <v>2251974.25</v>
      </c>
      <c r="F25" s="12">
        <v>2358032.415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2019919.6106976741</v>
      </c>
      <c r="D26" s="12">
        <v>2119155.8004761911</v>
      </c>
      <c r="E26" s="12">
        <v>2229858.3467647061</v>
      </c>
      <c r="F26" s="12">
        <v>2339906.88625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43392.434490679538</v>
      </c>
      <c r="D27" s="12">
        <v>103235.60136346539</v>
      </c>
      <c r="E27" s="12">
        <v>128056.1931361708</v>
      </c>
      <c r="F27" s="12">
        <v>156514.210156154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1879987.1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-99009.8</v>
      </c>
      <c r="D30" s="14">
        <v>-98327.69</v>
      </c>
      <c r="E30" s="14">
        <v>-63193.135000000002</v>
      </c>
      <c r="F30" s="14">
        <v>-41354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-99164.712666666674</v>
      </c>
      <c r="D31" s="14">
        <v>-96039.570697674426</v>
      </c>
      <c r="E31" s="14">
        <v>-73528.853235294126</v>
      </c>
      <c r="F31" s="14">
        <v>-45841.512258064518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27868.016756140769</v>
      </c>
      <c r="D32" s="14">
        <v>43602.065828722378</v>
      </c>
      <c r="E32" s="14">
        <v>67312.753692988947</v>
      </c>
      <c r="F32" s="14">
        <v>54703.161154452842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-163560</v>
      </c>
      <c r="D33" s="14">
        <v>-219878</v>
      </c>
      <c r="E33" s="14">
        <v>-319362</v>
      </c>
      <c r="F33" s="14">
        <v>-220022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-147</v>
      </c>
      <c r="D34" s="14">
        <v>-215</v>
      </c>
      <c r="E34" s="14">
        <v>22715.1</v>
      </c>
      <c r="F34" s="14">
        <v>33938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77.599999999999994</v>
      </c>
      <c r="D35" s="12">
        <v>80.52</v>
      </c>
      <c r="E35" s="12">
        <v>83.3</v>
      </c>
      <c r="F35" s="12">
        <v>85.905000000000001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77.802666666666681</v>
      </c>
      <c r="D36" s="12">
        <v>80.990681818181827</v>
      </c>
      <c r="E36" s="12">
        <v>83.142972972972956</v>
      </c>
      <c r="F36" s="12">
        <v>85.169444444444437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2.0571255320338269</v>
      </c>
      <c r="D37" s="12">
        <v>3.052182137976478</v>
      </c>
      <c r="E37" s="12">
        <v>3.652986498792508</v>
      </c>
      <c r="F37" s="12">
        <v>4.167776347471114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90</v>
      </c>
      <c r="E39" s="12">
        <v>91.3</v>
      </c>
      <c r="F39" s="12">
        <v>94.6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-618501</v>
      </c>
      <c r="D40" s="14">
        <v>-613783.69999999995</v>
      </c>
      <c r="E40" s="14">
        <v>-615021.26</v>
      </c>
      <c r="F40" s="14">
        <v>-601547.13500000001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-603291.9645454546</v>
      </c>
      <c r="D41" s="14">
        <v>-596663.81843750016</v>
      </c>
      <c r="E41" s="14">
        <v>-581665.28759999992</v>
      </c>
      <c r="F41" s="14">
        <v>-566667.21250000002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161058.4803501525</v>
      </c>
      <c r="D42" s="14">
        <v>179977.13427995291</v>
      </c>
      <c r="E42" s="14">
        <v>210347.16616402319</v>
      </c>
      <c r="F42" s="14">
        <v>207517.77832572971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-817702</v>
      </c>
      <c r="D43" s="14">
        <v>-893719.98</v>
      </c>
      <c r="E43" s="14">
        <v>-879424</v>
      </c>
      <c r="F43" s="14">
        <v>-839043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-26367.37</v>
      </c>
      <c r="D44" s="30">
        <v>-29857.43</v>
      </c>
      <c r="E44" s="30">
        <v>-34055.699999999997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5.9</v>
      </c>
      <c r="D45" s="12">
        <v>5</v>
      </c>
      <c r="E45" s="12">
        <v>4.3</v>
      </c>
      <c r="F45" s="12">
        <v>4.0299999999999994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5.835</v>
      </c>
      <c r="D46" s="12">
        <v>5.0200000000000014</v>
      </c>
      <c r="E46" s="12">
        <v>4.4518518518518517</v>
      </c>
      <c r="F46" s="12">
        <v>4.2453846153846149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1.1854455004270581</v>
      </c>
      <c r="D47" s="12">
        <v>0.95042095936484872</v>
      </c>
      <c r="E47" s="12">
        <v>0.82481250567366515</v>
      </c>
      <c r="F47" s="12">
        <v>0.80286103788504171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8.8699999999999992</v>
      </c>
      <c r="D49" s="12">
        <v>7.5</v>
      </c>
      <c r="E49" s="12">
        <v>6.54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</v>
      </c>
      <c r="D50" s="14">
        <v>4.2</v>
      </c>
      <c r="E50" s="14">
        <v>3.8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</v>
      </c>
      <c r="D51" s="14">
        <v>4.1767741935483862</v>
      </c>
      <c r="E51" s="14">
        <v>3.741379310344827</v>
      </c>
      <c r="F51" s="14">
        <v>3.6139285714285712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0.68360996236535432</v>
      </c>
      <c r="D52" s="14">
        <v>0.59754713675588933</v>
      </c>
      <c r="E52" s="14">
        <v>0.60005787898175211</v>
      </c>
      <c r="F52" s="14">
        <v>0.60114298099360985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10537350</v>
      </c>
      <c r="D55" s="12">
        <v>11210936.5</v>
      </c>
      <c r="E55" s="12">
        <v>11920000</v>
      </c>
      <c r="F55" s="12">
        <v>12591936.5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10544279.031515149</v>
      </c>
      <c r="D56" s="12">
        <v>11203578.704375001</v>
      </c>
      <c r="E56" s="12">
        <v>11916455.56607143</v>
      </c>
      <c r="F56" s="12">
        <v>12613366.63678572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205443.32217085559</v>
      </c>
      <c r="D57" s="12">
        <v>244291.45310218271</v>
      </c>
      <c r="E57" s="12">
        <v>330704.84427224583</v>
      </c>
      <c r="F57" s="12">
        <v>434907.66234365897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10797000</v>
      </c>
      <c r="E58" s="12">
        <v>11354111</v>
      </c>
      <c r="F58" s="12">
        <v>11806005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11120592.4</v>
      </c>
      <c r="D59" s="12">
        <v>11855696.67</v>
      </c>
      <c r="E59" s="12">
        <v>12609000</v>
      </c>
      <c r="F59" s="12">
        <v>13507000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44986</v>
      </c>
      <c r="D63" s="9">
        <v>45017</v>
      </c>
      <c r="E63" s="9">
        <v>45047</v>
      </c>
      <c r="F63" s="9">
        <v>45078</v>
      </c>
      <c r="G63" s="9">
        <v>45108</v>
      </c>
      <c r="H63" s="9">
        <v>45139</v>
      </c>
      <c r="I63" s="9">
        <v>45170</v>
      </c>
      <c r="J63" s="9">
        <v>45200</v>
      </c>
      <c r="K63" s="9">
        <v>45231</v>
      </c>
      <c r="L63" s="9">
        <v>45261</v>
      </c>
      <c r="M63" s="9">
        <v>45292</v>
      </c>
      <c r="N63" s="9">
        <v>45323</v>
      </c>
    </row>
    <row r="64" spans="1:14" ht="15" customHeight="1" x14ac:dyDescent="0.25">
      <c r="A64" s="94" t="s">
        <v>11</v>
      </c>
      <c r="B64" s="4" t="s">
        <v>3</v>
      </c>
      <c r="C64" s="16">
        <v>172466.3</v>
      </c>
      <c r="D64" s="16">
        <v>204281</v>
      </c>
      <c r="E64" s="16">
        <v>173656</v>
      </c>
      <c r="F64" s="16">
        <v>178975</v>
      </c>
      <c r="G64" s="16">
        <v>202104.505</v>
      </c>
      <c r="H64" s="16">
        <v>178427.12</v>
      </c>
      <c r="I64" s="16">
        <v>178085</v>
      </c>
      <c r="J64" s="16">
        <v>210073.59</v>
      </c>
      <c r="K64" s="16">
        <v>182683.39499999999</v>
      </c>
      <c r="L64" s="16">
        <v>226248.95499999999</v>
      </c>
      <c r="M64" s="16">
        <v>265144.34999999998</v>
      </c>
      <c r="N64" s="16">
        <v>175453.79500000001</v>
      </c>
    </row>
    <row r="65" spans="1:14" x14ac:dyDescent="0.25">
      <c r="A65" s="95"/>
      <c r="B65" s="4" t="s">
        <v>4</v>
      </c>
      <c r="C65" s="16">
        <v>173410.21046511631</v>
      </c>
      <c r="D65" s="16">
        <v>203033.96170731701</v>
      </c>
      <c r="E65" s="16">
        <v>175825.76731707319</v>
      </c>
      <c r="F65" s="16">
        <v>184451.0356097561</v>
      </c>
      <c r="G65" s="16">
        <v>202534.92199999999</v>
      </c>
      <c r="H65" s="16">
        <v>178492.70025641029</v>
      </c>
      <c r="I65" s="16">
        <v>178900.59025641021</v>
      </c>
      <c r="J65" s="16">
        <v>209610.80875</v>
      </c>
      <c r="K65" s="16">
        <v>185431.9268421052</v>
      </c>
      <c r="L65" s="16">
        <v>226588.71342105261</v>
      </c>
      <c r="M65" s="16">
        <v>257587.28935483869</v>
      </c>
      <c r="N65" s="16">
        <v>176170.554</v>
      </c>
    </row>
    <row r="66" spans="1:14" x14ac:dyDescent="0.25">
      <c r="A66" s="95"/>
      <c r="B66" s="4" t="s">
        <v>5</v>
      </c>
      <c r="C66" s="16">
        <v>7084.8325812897256</v>
      </c>
      <c r="D66" s="16">
        <v>11639.05767489037</v>
      </c>
      <c r="E66" s="16">
        <v>11004.846250769941</v>
      </c>
      <c r="F66" s="16">
        <v>22763.53100243392</v>
      </c>
      <c r="G66" s="16">
        <v>8802.0160168400453</v>
      </c>
      <c r="H66" s="16">
        <v>7446.8548906050837</v>
      </c>
      <c r="I66" s="16">
        <v>9431.7694680826007</v>
      </c>
      <c r="J66" s="16">
        <v>11315.904844523409</v>
      </c>
      <c r="K66" s="16">
        <v>12235.627528682569</v>
      </c>
      <c r="L66" s="16">
        <v>15920.70950853556</v>
      </c>
      <c r="M66" s="16">
        <v>22150.236413965871</v>
      </c>
      <c r="N66" s="16">
        <v>15517.3311110823</v>
      </c>
    </row>
    <row r="67" spans="1:14" ht="15" customHeight="1" x14ac:dyDescent="0.25">
      <c r="A67" s="95"/>
      <c r="B67" s="4" t="s">
        <v>9</v>
      </c>
      <c r="C67" s="16">
        <v>155000</v>
      </c>
      <c r="D67" s="16">
        <v>171176.72</v>
      </c>
      <c r="E67" s="16">
        <v>159267.76999999999</v>
      </c>
      <c r="F67" s="16">
        <v>120000</v>
      </c>
      <c r="G67" s="16">
        <v>179689.83</v>
      </c>
      <c r="H67" s="16">
        <v>160867</v>
      </c>
      <c r="I67" s="16">
        <v>160000</v>
      </c>
      <c r="J67" s="16">
        <v>184254.7</v>
      </c>
      <c r="K67" s="16">
        <v>167603</v>
      </c>
      <c r="L67" s="16">
        <v>184235</v>
      </c>
      <c r="M67" s="16">
        <v>190640</v>
      </c>
      <c r="N67" s="16">
        <v>126000</v>
      </c>
    </row>
    <row r="68" spans="1:14" x14ac:dyDescent="0.25">
      <c r="A68" s="95"/>
      <c r="B68" s="4" t="s">
        <v>10</v>
      </c>
      <c r="C68" s="16">
        <v>190229.48</v>
      </c>
      <c r="D68" s="16">
        <v>226800</v>
      </c>
      <c r="E68" s="16">
        <v>210092</v>
      </c>
      <c r="F68" s="16">
        <v>239960.65</v>
      </c>
      <c r="G68" s="16">
        <v>215519</v>
      </c>
      <c r="H68" s="16">
        <v>191821.11</v>
      </c>
      <c r="I68" s="16">
        <v>207000</v>
      </c>
      <c r="J68" s="16">
        <v>232139.41</v>
      </c>
      <c r="K68" s="16">
        <v>225296</v>
      </c>
      <c r="L68" s="16">
        <v>282078</v>
      </c>
      <c r="M68" s="16">
        <v>291648.24</v>
      </c>
      <c r="N68" s="16">
        <v>223481</v>
      </c>
    </row>
    <row r="69" spans="1:14" ht="15" customHeight="1" x14ac:dyDescent="0.25">
      <c r="A69" s="86" t="s">
        <v>6</v>
      </c>
      <c r="B69" s="5" t="s">
        <v>3</v>
      </c>
      <c r="C69" s="17">
        <v>144329</v>
      </c>
      <c r="D69" s="17">
        <v>173559.07</v>
      </c>
      <c r="E69" s="17">
        <v>133183</v>
      </c>
      <c r="F69" s="17">
        <v>145975.22</v>
      </c>
      <c r="G69" s="17">
        <v>166458.39499999999</v>
      </c>
      <c r="H69" s="17">
        <v>139527.66</v>
      </c>
      <c r="I69" s="17">
        <v>148421.74</v>
      </c>
      <c r="J69" s="17">
        <v>176986</v>
      </c>
      <c r="K69" s="17">
        <v>141276.59</v>
      </c>
      <c r="L69" s="17">
        <v>185597.5</v>
      </c>
      <c r="M69" s="17">
        <v>224161.905</v>
      </c>
      <c r="N69" s="17">
        <v>128274.4</v>
      </c>
    </row>
    <row r="70" spans="1:14" x14ac:dyDescent="0.25">
      <c r="A70" s="86"/>
      <c r="B70" s="5" t="s">
        <v>4</v>
      </c>
      <c r="C70" s="17">
        <v>144572.12309523809</v>
      </c>
      <c r="D70" s="17">
        <v>173059.23024390239</v>
      </c>
      <c r="E70" s="17">
        <v>135355.6034146341</v>
      </c>
      <c r="F70" s="17">
        <v>152779.07487804879</v>
      </c>
      <c r="G70" s="17">
        <v>165864.20300000001</v>
      </c>
      <c r="H70" s="17">
        <v>140421.32075000001</v>
      </c>
      <c r="I70" s="17">
        <v>148326.69224999999</v>
      </c>
      <c r="J70" s="17">
        <v>176568.29641025639</v>
      </c>
      <c r="K70" s="17">
        <v>141840.48157894739</v>
      </c>
      <c r="L70" s="17">
        <v>186372.94815789469</v>
      </c>
      <c r="M70" s="17">
        <v>212506.47433333329</v>
      </c>
      <c r="N70" s="17">
        <v>131454.58703703701</v>
      </c>
    </row>
    <row r="71" spans="1:14" x14ac:dyDescent="0.25">
      <c r="A71" s="86"/>
      <c r="B71" s="5" t="s">
        <v>5</v>
      </c>
      <c r="C71" s="17">
        <v>5582.0105437825796</v>
      </c>
      <c r="D71" s="17">
        <v>9865.7505295837691</v>
      </c>
      <c r="E71" s="17">
        <v>11212.417039355651</v>
      </c>
      <c r="F71" s="17">
        <v>21277.976592463161</v>
      </c>
      <c r="G71" s="17">
        <v>7839.5809530517836</v>
      </c>
      <c r="H71" s="17">
        <v>7423.8748462502144</v>
      </c>
      <c r="I71" s="17">
        <v>7735.5222992790614</v>
      </c>
      <c r="J71" s="17">
        <v>9838.5881820461</v>
      </c>
      <c r="K71" s="17">
        <v>10440.757947274509</v>
      </c>
      <c r="L71" s="17">
        <v>17213.29740526183</v>
      </c>
      <c r="M71" s="17">
        <v>29762.227149371221</v>
      </c>
      <c r="N71" s="17">
        <v>11473.13986507074</v>
      </c>
    </row>
    <row r="72" spans="1:14" ht="15" customHeight="1" x14ac:dyDescent="0.25">
      <c r="A72" s="86"/>
      <c r="B72" s="5" t="s">
        <v>9</v>
      </c>
      <c r="C72" s="17">
        <v>127000</v>
      </c>
      <c r="D72" s="17">
        <v>152000</v>
      </c>
      <c r="E72" s="17">
        <v>117108</v>
      </c>
      <c r="F72" s="17">
        <v>120000</v>
      </c>
      <c r="G72" s="17">
        <v>149704.93</v>
      </c>
      <c r="H72" s="17">
        <v>126000</v>
      </c>
      <c r="I72" s="17">
        <v>126000</v>
      </c>
      <c r="J72" s="17">
        <v>150555</v>
      </c>
      <c r="K72" s="17">
        <v>124083</v>
      </c>
      <c r="L72" s="17">
        <v>126000</v>
      </c>
      <c r="M72" s="17">
        <v>126000</v>
      </c>
      <c r="N72" s="17">
        <v>116036.69</v>
      </c>
    </row>
    <row r="73" spans="1:14" x14ac:dyDescent="0.25">
      <c r="A73" s="86"/>
      <c r="B73" s="5" t="s">
        <v>10</v>
      </c>
      <c r="C73" s="17">
        <v>156483.45000000001</v>
      </c>
      <c r="D73" s="17">
        <v>191377</v>
      </c>
      <c r="E73" s="17">
        <v>163354.4</v>
      </c>
      <c r="F73" s="17">
        <v>198312.24</v>
      </c>
      <c r="G73" s="17">
        <v>183099</v>
      </c>
      <c r="H73" s="17">
        <v>156121</v>
      </c>
      <c r="I73" s="17">
        <v>165573.29999999999</v>
      </c>
      <c r="J73" s="17">
        <v>198574.34</v>
      </c>
      <c r="K73" s="17">
        <v>171860.38</v>
      </c>
      <c r="L73" s="17">
        <v>221355</v>
      </c>
      <c r="M73" s="17">
        <v>244496</v>
      </c>
      <c r="N73" s="17">
        <v>167477</v>
      </c>
    </row>
    <row r="74" spans="1:14" ht="15" customHeight="1" x14ac:dyDescent="0.25">
      <c r="A74" s="95" t="s">
        <v>7</v>
      </c>
      <c r="B74" s="4" t="s">
        <v>3</v>
      </c>
      <c r="C74" s="16">
        <v>160807.74</v>
      </c>
      <c r="D74" s="16">
        <v>157789</v>
      </c>
      <c r="E74" s="16">
        <v>162693.79</v>
      </c>
      <c r="F74" s="16">
        <v>176553.09</v>
      </c>
      <c r="G74" s="16">
        <v>168552.73499999999</v>
      </c>
      <c r="H74" s="16">
        <v>176493.5</v>
      </c>
      <c r="I74" s="16">
        <v>163131</v>
      </c>
      <c r="J74" s="16">
        <v>157759</v>
      </c>
      <c r="K74" s="16">
        <v>165530.14000000001</v>
      </c>
      <c r="L74" s="16">
        <v>201949.5</v>
      </c>
      <c r="M74" s="16">
        <v>157249.5</v>
      </c>
      <c r="N74" s="16">
        <v>161658</v>
      </c>
    </row>
    <row r="75" spans="1:14" x14ac:dyDescent="0.25">
      <c r="A75" s="95"/>
      <c r="B75" s="4" t="s">
        <v>4</v>
      </c>
      <c r="C75" s="16">
        <v>159518.50568181821</v>
      </c>
      <c r="D75" s="16">
        <v>157634.3248837209</v>
      </c>
      <c r="E75" s="16">
        <v>165478.79790697669</v>
      </c>
      <c r="F75" s="16">
        <v>179131.86404761899</v>
      </c>
      <c r="G75" s="16">
        <v>168074.51190476189</v>
      </c>
      <c r="H75" s="16">
        <v>180537.6216666667</v>
      </c>
      <c r="I75" s="16">
        <v>163414.6187804878</v>
      </c>
      <c r="J75" s="16">
        <v>156873.38780487809</v>
      </c>
      <c r="K75" s="16">
        <v>163974.9235</v>
      </c>
      <c r="L75" s="16">
        <v>205687.08825</v>
      </c>
      <c r="M75" s="16">
        <v>156678.86866666671</v>
      </c>
      <c r="N75" s="16">
        <v>159346.328275862</v>
      </c>
    </row>
    <row r="76" spans="1:14" x14ac:dyDescent="0.25">
      <c r="A76" s="95"/>
      <c r="B76" s="4" t="s">
        <v>5</v>
      </c>
      <c r="C76" s="16">
        <v>7306.3535067362582</v>
      </c>
      <c r="D76" s="16">
        <v>9718.0507753508282</v>
      </c>
      <c r="E76" s="16">
        <v>15217.74285165613</v>
      </c>
      <c r="F76" s="16">
        <v>19476.055487644819</v>
      </c>
      <c r="G76" s="16">
        <v>11495.597316260501</v>
      </c>
      <c r="H76" s="16">
        <v>22089.729950613131</v>
      </c>
      <c r="I76" s="16">
        <v>13388.36385433973</v>
      </c>
      <c r="J76" s="16">
        <v>7960.0672961676482</v>
      </c>
      <c r="K76" s="16">
        <v>10624.13613837501</v>
      </c>
      <c r="L76" s="16">
        <v>27808.537271445501</v>
      </c>
      <c r="M76" s="16">
        <v>11699.501550720081</v>
      </c>
      <c r="N76" s="16">
        <v>10137.846719711481</v>
      </c>
    </row>
    <row r="77" spans="1:14" ht="15" customHeight="1" x14ac:dyDescent="0.25">
      <c r="A77" s="95"/>
      <c r="B77" s="4" t="s">
        <v>9</v>
      </c>
      <c r="C77" s="16">
        <v>138000</v>
      </c>
      <c r="D77" s="16">
        <v>134138</v>
      </c>
      <c r="E77" s="16">
        <v>134138</v>
      </c>
      <c r="F77" s="16">
        <v>131227.79999999999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127000</v>
      </c>
      <c r="N77" s="16">
        <v>134138</v>
      </c>
    </row>
    <row r="78" spans="1:14" x14ac:dyDescent="0.25">
      <c r="A78" s="95"/>
      <c r="B78" s="4" t="s">
        <v>10</v>
      </c>
      <c r="C78" s="16">
        <v>172606</v>
      </c>
      <c r="D78" s="16">
        <v>175730.99</v>
      </c>
      <c r="E78" s="16">
        <v>193719.86</v>
      </c>
      <c r="F78" s="16">
        <v>205000</v>
      </c>
      <c r="G78" s="16">
        <v>198287</v>
      </c>
      <c r="H78" s="16">
        <v>220428.7</v>
      </c>
      <c r="I78" s="16">
        <v>182315</v>
      </c>
      <c r="J78" s="16">
        <v>169800.68</v>
      </c>
      <c r="K78" s="16">
        <v>183833</v>
      </c>
      <c r="L78" s="16">
        <v>266354</v>
      </c>
      <c r="M78" s="16">
        <v>175916.2</v>
      </c>
      <c r="N78" s="16">
        <v>177245</v>
      </c>
    </row>
    <row r="79" spans="1:14" x14ac:dyDescent="0.25">
      <c r="A79" s="86" t="s">
        <v>8</v>
      </c>
      <c r="B79" s="5" t="s">
        <v>3</v>
      </c>
      <c r="C79" s="17">
        <v>-15436.5</v>
      </c>
      <c r="D79" s="17">
        <v>15182.6</v>
      </c>
      <c r="E79" s="17">
        <v>-25959.21</v>
      </c>
      <c r="F79" s="17">
        <v>-24518</v>
      </c>
      <c r="G79" s="17">
        <v>-1151.1199999999999</v>
      </c>
      <c r="H79" s="17">
        <v>-33909</v>
      </c>
      <c r="I79" s="17">
        <v>-15737.125</v>
      </c>
      <c r="J79" s="17">
        <v>16063.25</v>
      </c>
      <c r="K79" s="17">
        <v>-23820.3</v>
      </c>
      <c r="L79" s="17">
        <v>-19263.900000000001</v>
      </c>
      <c r="M79" s="17">
        <v>67344.304999999993</v>
      </c>
      <c r="N79" s="17">
        <v>-30872.85</v>
      </c>
    </row>
    <row r="80" spans="1:14" x14ac:dyDescent="0.25">
      <c r="A80" s="86"/>
      <c r="B80" s="5" t="s">
        <v>4</v>
      </c>
      <c r="C80" s="17">
        <v>-16312.275909090909</v>
      </c>
      <c r="D80" s="17">
        <v>12864.813023255811</v>
      </c>
      <c r="E80" s="17">
        <v>-30795.023953488369</v>
      </c>
      <c r="F80" s="17">
        <v>-24965.10767441861</v>
      </c>
      <c r="G80" s="17">
        <v>-3011.7679069767441</v>
      </c>
      <c r="H80" s="17">
        <v>-38593.068139534887</v>
      </c>
      <c r="I80" s="17">
        <v>-14776.261190476191</v>
      </c>
      <c r="J80" s="17">
        <v>17688.46928571428</v>
      </c>
      <c r="K80" s="17">
        <v>-22617.185750000001</v>
      </c>
      <c r="L80" s="17">
        <v>-22029.374634146341</v>
      </c>
      <c r="M80" s="17">
        <v>54636.519687499997</v>
      </c>
      <c r="N80" s="17">
        <v>-23360.881724137929</v>
      </c>
    </row>
    <row r="81" spans="1:14" x14ac:dyDescent="0.25">
      <c r="A81" s="86"/>
      <c r="B81" s="5" t="s">
        <v>5</v>
      </c>
      <c r="C81" s="17">
        <v>6938.4759336378211</v>
      </c>
      <c r="D81" s="17">
        <v>11796.26399921916</v>
      </c>
      <c r="E81" s="17">
        <v>17585.09991194414</v>
      </c>
      <c r="F81" s="17">
        <v>20246.809229212231</v>
      </c>
      <c r="G81" s="17">
        <v>13272.55301403822</v>
      </c>
      <c r="H81" s="17">
        <v>21926.810023480419</v>
      </c>
      <c r="I81" s="17">
        <v>12637.08404699713</v>
      </c>
      <c r="J81" s="17">
        <v>10934.283338866189</v>
      </c>
      <c r="K81" s="17">
        <v>12713.183992840861</v>
      </c>
      <c r="L81" s="17">
        <v>23019.128494045031</v>
      </c>
      <c r="M81" s="17">
        <v>30611.900226914218</v>
      </c>
      <c r="N81" s="17">
        <v>21086.70692016097</v>
      </c>
    </row>
    <row r="82" spans="1:14" x14ac:dyDescent="0.25">
      <c r="A82" s="86"/>
      <c r="B82" s="5" t="s">
        <v>9</v>
      </c>
      <c r="C82" s="17">
        <v>-35300</v>
      </c>
      <c r="D82" s="17">
        <v>-17000</v>
      </c>
      <c r="E82" s="17">
        <v>-64208</v>
      </c>
      <c r="F82" s="17">
        <v>-85000</v>
      </c>
      <c r="G82" s="17">
        <v>-36099</v>
      </c>
      <c r="H82" s="17">
        <v>-78792.399999999994</v>
      </c>
      <c r="I82" s="17">
        <v>-37397</v>
      </c>
      <c r="J82" s="17">
        <v>-4954.62</v>
      </c>
      <c r="K82" s="17">
        <v>-46566.07</v>
      </c>
      <c r="L82" s="17">
        <v>-61748</v>
      </c>
      <c r="M82" s="17">
        <v>-24594</v>
      </c>
      <c r="N82" s="17">
        <v>-47902.48</v>
      </c>
    </row>
    <row r="83" spans="1:14" x14ac:dyDescent="0.25">
      <c r="A83" s="86"/>
      <c r="B83" s="33" t="s">
        <v>10</v>
      </c>
      <c r="C83" s="14">
        <v>-4648.7299999999996</v>
      </c>
      <c r="D83" s="14">
        <v>35280</v>
      </c>
      <c r="E83" s="14">
        <v>-3400</v>
      </c>
      <c r="F83" s="14">
        <v>18511</v>
      </c>
      <c r="G83" s="14">
        <v>30888</v>
      </c>
      <c r="H83" s="14">
        <v>8138</v>
      </c>
      <c r="I83" s="14">
        <v>8138</v>
      </c>
      <c r="J83" s="14">
        <v>43272.79</v>
      </c>
      <c r="K83" s="14">
        <v>8138</v>
      </c>
      <c r="L83" s="14">
        <v>34072</v>
      </c>
      <c r="M83" s="14">
        <v>100647</v>
      </c>
      <c r="N83" s="17">
        <v>53757.7</v>
      </c>
    </row>
    <row r="84" spans="1:14" ht="15" customHeight="1" x14ac:dyDescent="0.25">
      <c r="A84" s="95" t="s">
        <v>32</v>
      </c>
      <c r="B84" s="4" t="s">
        <v>3</v>
      </c>
      <c r="C84" s="16">
        <v>-60041</v>
      </c>
      <c r="D84" s="16">
        <v>-31294.43</v>
      </c>
      <c r="E84" s="16">
        <v>-65031</v>
      </c>
      <c r="F84" s="16">
        <v>-71648.23000000001</v>
      </c>
      <c r="G84" s="16">
        <v>-43469</v>
      </c>
      <c r="H84" s="16">
        <v>-79592.48000000001</v>
      </c>
      <c r="I84" s="16">
        <v>-57678.12</v>
      </c>
      <c r="J84" s="16">
        <v>-23971.53</v>
      </c>
      <c r="K84" s="16">
        <v>-66015.925000000003</v>
      </c>
      <c r="L84" s="16">
        <v>-57379.5</v>
      </c>
      <c r="M84" s="16">
        <v>11021</v>
      </c>
      <c r="N84" s="16">
        <v>-68039.985000000001</v>
      </c>
    </row>
    <row r="85" spans="1:14" x14ac:dyDescent="0.25">
      <c r="A85" s="95"/>
      <c r="B85" s="4" t="s">
        <v>4</v>
      </c>
      <c r="C85" s="16">
        <v>-55872.178275862083</v>
      </c>
      <c r="D85" s="16">
        <v>-32814.004999999997</v>
      </c>
      <c r="E85" s="16">
        <v>-68101.906071428573</v>
      </c>
      <c r="F85" s="16">
        <v>-72116.236428571428</v>
      </c>
      <c r="G85" s="16">
        <v>-41645.376785714281</v>
      </c>
      <c r="H85" s="16">
        <v>-81247.890357142853</v>
      </c>
      <c r="I85" s="16">
        <v>-55737.377407407403</v>
      </c>
      <c r="J85" s="16">
        <v>-26461.224074074071</v>
      </c>
      <c r="K85" s="16">
        <v>-55832.73807692308</v>
      </c>
      <c r="L85" s="16">
        <v>-60362.001538461533</v>
      </c>
      <c r="M85" s="16">
        <v>9849.008799999996</v>
      </c>
      <c r="N85" s="16">
        <v>-61045.584090909091</v>
      </c>
    </row>
    <row r="86" spans="1:14" x14ac:dyDescent="0.25">
      <c r="A86" s="95"/>
      <c r="B86" s="4" t="s">
        <v>5</v>
      </c>
      <c r="C86" s="16">
        <v>16172.96002656243</v>
      </c>
      <c r="D86" s="16">
        <v>17652.47972747434</v>
      </c>
      <c r="E86" s="16">
        <v>24995.13537097751</v>
      </c>
      <c r="F86" s="16">
        <v>35841.108233533683</v>
      </c>
      <c r="G86" s="16">
        <v>23652.807641116669</v>
      </c>
      <c r="H86" s="16">
        <v>31311.520389044061</v>
      </c>
      <c r="I86" s="16">
        <v>27273.4384889543</v>
      </c>
      <c r="J86" s="16">
        <v>16962.96215889314</v>
      </c>
      <c r="K86" s="16">
        <v>34111.570510350888</v>
      </c>
      <c r="L86" s="16">
        <v>30707.333412795819</v>
      </c>
      <c r="M86" s="16">
        <v>32540.365483639871</v>
      </c>
      <c r="N86" s="16">
        <v>28091.910681103589</v>
      </c>
    </row>
    <row r="87" spans="1:14" x14ac:dyDescent="0.25">
      <c r="A87" s="95"/>
      <c r="B87" s="4" t="s">
        <v>9</v>
      </c>
      <c r="C87" s="16">
        <v>-79404.84</v>
      </c>
      <c r="D87" s="16">
        <v>-79066.600000000006</v>
      </c>
      <c r="E87" s="16">
        <v>-133529.07999999999</v>
      </c>
      <c r="F87" s="16">
        <v>-156657.25</v>
      </c>
      <c r="G87" s="16">
        <v>-109422.56</v>
      </c>
      <c r="H87" s="16">
        <v>-137086</v>
      </c>
      <c r="I87" s="16">
        <v>-108809.97</v>
      </c>
      <c r="J87" s="16">
        <v>-66729</v>
      </c>
      <c r="K87" s="16">
        <v>-94711.5</v>
      </c>
      <c r="L87" s="16">
        <v>-130686.15</v>
      </c>
      <c r="M87" s="16">
        <v>-58117.42</v>
      </c>
      <c r="N87" s="16">
        <v>-97478</v>
      </c>
    </row>
    <row r="88" spans="1:14" ht="15.75" thickBot="1" x14ac:dyDescent="0.3">
      <c r="A88" s="99"/>
      <c r="B88" s="7" t="s">
        <v>10</v>
      </c>
      <c r="C88" s="32">
        <v>-12886.53</v>
      </c>
      <c r="D88" s="32">
        <v>-1535.83</v>
      </c>
      <c r="E88" s="32">
        <v>-8138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61310</v>
      </c>
      <c r="L88" s="32">
        <v>8138</v>
      </c>
      <c r="M88" s="32">
        <v>61038.5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0.61499999999999999</v>
      </c>
      <c r="E89" s="16">
        <v>0.4</v>
      </c>
      <c r="F89" s="16">
        <v>0.38</v>
      </c>
      <c r="G89" s="16">
        <v>0.32</v>
      </c>
      <c r="H89" s="16">
        <v>0.26</v>
      </c>
      <c r="I89" s="16">
        <v>0.33</v>
      </c>
      <c r="J89" s="16">
        <v>0.44</v>
      </c>
      <c r="K89" s="16">
        <v>0.37</v>
      </c>
      <c r="L89" s="16">
        <v>0.6</v>
      </c>
      <c r="M89" s="16">
        <v>0.49</v>
      </c>
      <c r="N89" s="16">
        <v>0.51</v>
      </c>
    </row>
    <row r="90" spans="1:14" x14ac:dyDescent="0.25">
      <c r="A90" s="95"/>
      <c r="B90" s="4" t="s">
        <v>4</v>
      </c>
      <c r="C90" s="16">
        <v>0.69677419354838699</v>
      </c>
      <c r="D90" s="16">
        <v>0.61833333333333351</v>
      </c>
      <c r="E90" s="16">
        <v>0.42400000000000021</v>
      </c>
      <c r="F90" s="16">
        <v>0.39366666666666672</v>
      </c>
      <c r="G90" s="16">
        <v>0.34066666666666667</v>
      </c>
      <c r="H90" s="16">
        <v>0.27566666666666673</v>
      </c>
      <c r="I90" s="16">
        <v>0.33700000000000002</v>
      </c>
      <c r="J90" s="16">
        <v>0.43099999999999999</v>
      </c>
      <c r="K90" s="16">
        <v>0.38733333333333331</v>
      </c>
      <c r="L90" s="16">
        <v>0.58466666666666678</v>
      </c>
      <c r="M90" s="16">
        <v>0.48222222222222227</v>
      </c>
      <c r="N90" s="16">
        <v>0.52538461538461534</v>
      </c>
    </row>
    <row r="91" spans="1:14" x14ac:dyDescent="0.25">
      <c r="A91" s="95"/>
      <c r="B91" s="4" t="s">
        <v>5</v>
      </c>
      <c r="C91" s="16">
        <v>0.14076900929712699</v>
      </c>
      <c r="D91" s="16">
        <v>0.14802337497918999</v>
      </c>
      <c r="E91" s="16">
        <v>0.1322380298995873</v>
      </c>
      <c r="F91" s="16">
        <v>0.13417650067479531</v>
      </c>
      <c r="G91" s="16">
        <v>0.12940003020127919</v>
      </c>
      <c r="H91" s="16">
        <v>0.1163135872317273</v>
      </c>
      <c r="I91" s="16">
        <v>9.2481125753797203E-2</v>
      </c>
      <c r="J91" s="16">
        <v>0.1078104978574715</v>
      </c>
      <c r="K91" s="16">
        <v>8.1955973602876556E-2</v>
      </c>
      <c r="L91" s="16">
        <v>0.13021820767156719</v>
      </c>
      <c r="M91" s="16">
        <v>0.1164980466436879</v>
      </c>
      <c r="N91" s="16">
        <v>0.117956967381525</v>
      </c>
    </row>
    <row r="92" spans="1:14" ht="15" customHeight="1" x14ac:dyDescent="0.25">
      <c r="A92" s="95"/>
      <c r="B92" s="4" t="s">
        <v>9</v>
      </c>
      <c r="C92" s="16">
        <v>0.4</v>
      </c>
      <c r="D92" s="16">
        <v>0.32</v>
      </c>
      <c r="E92" s="16">
        <v>0.2</v>
      </c>
      <c r="F92" s="16">
        <v>0.05</v>
      </c>
      <c r="G92" s="16">
        <v>0</v>
      </c>
      <c r="H92" s="16">
        <v>0.13</v>
      </c>
      <c r="I92" s="16">
        <v>0.13</v>
      </c>
      <c r="J92" s="16">
        <v>0.23</v>
      </c>
      <c r="K92" s="16">
        <v>0.25</v>
      </c>
      <c r="L92" s="16">
        <v>0.2</v>
      </c>
      <c r="M92" s="16">
        <v>0.27</v>
      </c>
      <c r="N92" s="16">
        <v>0.3</v>
      </c>
    </row>
    <row r="93" spans="1:14" x14ac:dyDescent="0.25">
      <c r="A93" s="95"/>
      <c r="B93" s="4" t="s">
        <v>10</v>
      </c>
      <c r="C93" s="16">
        <v>1.06</v>
      </c>
      <c r="D93" s="16">
        <v>0.9</v>
      </c>
      <c r="E93" s="16">
        <v>0.78</v>
      </c>
      <c r="F93" s="16">
        <v>0.72</v>
      </c>
      <c r="G93" s="16">
        <v>0.6</v>
      </c>
      <c r="H93" s="16">
        <v>0.61</v>
      </c>
      <c r="I93" s="16">
        <v>0.6</v>
      </c>
      <c r="J93" s="16">
        <v>0.64</v>
      </c>
      <c r="K93" s="16">
        <v>0.6</v>
      </c>
      <c r="L93" s="16">
        <v>0.84</v>
      </c>
      <c r="M93" s="16">
        <v>0.72</v>
      </c>
      <c r="N93" s="16">
        <v>0.73</v>
      </c>
    </row>
    <row r="94" spans="1:14" x14ac:dyDescent="0.25">
      <c r="A94" s="86" t="s">
        <v>39</v>
      </c>
      <c r="B94" s="5" t="s">
        <v>3</v>
      </c>
      <c r="C94" s="17">
        <v>8.9050000000000011</v>
      </c>
      <c r="D94" s="17">
        <v>8.76</v>
      </c>
      <c r="E94" s="17">
        <v>8.8000000000000007</v>
      </c>
      <c r="F94" s="17">
        <v>8.8800000000000008</v>
      </c>
      <c r="G94" s="17">
        <v>8.9050000000000011</v>
      </c>
      <c r="H94" s="17">
        <v>8.7750000000000004</v>
      </c>
      <c r="I94" s="17">
        <v>8.76</v>
      </c>
      <c r="J94" s="17">
        <v>8.8000000000000007</v>
      </c>
      <c r="K94" s="17">
        <v>8.7850000000000001</v>
      </c>
      <c r="L94" s="17">
        <v>8.77</v>
      </c>
      <c r="M94" s="17">
        <v>8.8800000000000008</v>
      </c>
      <c r="N94" s="17">
        <v>9.0299999999999994</v>
      </c>
    </row>
    <row r="95" spans="1:14" x14ac:dyDescent="0.25">
      <c r="A95" s="86"/>
      <c r="B95" s="5" t="s">
        <v>4</v>
      </c>
      <c r="C95" s="17">
        <v>8.7984374999999986</v>
      </c>
      <c r="D95" s="17">
        <v>8.8025806451612905</v>
      </c>
      <c r="E95" s="17">
        <v>8.8077419354838717</v>
      </c>
      <c r="F95" s="17">
        <v>8.8559999999999999</v>
      </c>
      <c r="G95" s="17">
        <v>8.827499999999997</v>
      </c>
      <c r="H95" s="17">
        <v>8.8157142857142858</v>
      </c>
      <c r="I95" s="17">
        <v>8.8379310344827573</v>
      </c>
      <c r="J95" s="17">
        <v>8.7514285714285709</v>
      </c>
      <c r="K95" s="17">
        <v>8.7014285714285702</v>
      </c>
      <c r="L95" s="17">
        <v>8.6693103448275846</v>
      </c>
      <c r="M95" s="17">
        <v>8.7799999999999994</v>
      </c>
      <c r="N95" s="17">
        <v>9.0147826086956524</v>
      </c>
    </row>
    <row r="96" spans="1:14" x14ac:dyDescent="0.25">
      <c r="A96" s="86"/>
      <c r="B96" s="5" t="s">
        <v>5</v>
      </c>
      <c r="C96" s="17">
        <v>0.548523586548473</v>
      </c>
      <c r="D96" s="17">
        <v>0.58995461826559414</v>
      </c>
      <c r="E96" s="17">
        <v>0.57754485931062471</v>
      </c>
      <c r="F96" s="17">
        <v>0.63093581290017176</v>
      </c>
      <c r="G96" s="17">
        <v>0.58663904606697514</v>
      </c>
      <c r="H96" s="17">
        <v>0.59549188240527817</v>
      </c>
      <c r="I96" s="17">
        <v>0.61813301452464153</v>
      </c>
      <c r="J96" s="17">
        <v>0.61175348633442883</v>
      </c>
      <c r="K96" s="17">
        <v>0.61346444423342472</v>
      </c>
      <c r="L96" s="17">
        <v>0.63137000151870848</v>
      </c>
      <c r="M96" s="17">
        <v>0.6849939172479319</v>
      </c>
      <c r="N96" s="17">
        <v>0.72885881888443438</v>
      </c>
    </row>
    <row r="97" spans="1:14" x14ac:dyDescent="0.25">
      <c r="A97" s="86"/>
      <c r="B97" s="5" t="s">
        <v>9</v>
      </c>
      <c r="C97" s="17">
        <v>7.8</v>
      </c>
      <c r="D97" s="17">
        <v>7.7</v>
      </c>
      <c r="E97" s="17">
        <v>7.7</v>
      </c>
      <c r="F97" s="17">
        <v>7.7</v>
      </c>
      <c r="G97" s="17">
        <v>7.7</v>
      </c>
      <c r="H97" s="17">
        <v>7.7</v>
      </c>
      <c r="I97" s="17">
        <v>7.5</v>
      </c>
      <c r="J97" s="17">
        <v>7.4</v>
      </c>
      <c r="K97" s="17">
        <v>7.4</v>
      </c>
      <c r="L97" s="17">
        <v>7.2</v>
      </c>
      <c r="M97" s="17">
        <v>7.3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10.1</v>
      </c>
      <c r="E98" s="14">
        <v>10.1</v>
      </c>
      <c r="F98" s="14">
        <v>10.1</v>
      </c>
      <c r="G98" s="14">
        <v>10.199999999999999</v>
      </c>
      <c r="H98" s="14">
        <v>10.1</v>
      </c>
      <c r="I98" s="14">
        <v>10.1</v>
      </c>
      <c r="J98" s="14">
        <v>10</v>
      </c>
      <c r="K98" s="14">
        <v>9.9</v>
      </c>
      <c r="L98" s="14">
        <v>9.6999999999999993</v>
      </c>
      <c r="M98" s="14">
        <v>10</v>
      </c>
      <c r="N98" s="17">
        <v>10.5</v>
      </c>
    </row>
    <row r="99" spans="1:14" ht="15" customHeight="1" x14ac:dyDescent="0.25">
      <c r="A99" s="95" t="s">
        <v>40</v>
      </c>
      <c r="B99" s="4" t="s">
        <v>3</v>
      </c>
      <c r="C99" s="16">
        <v>98807.48000000001</v>
      </c>
      <c r="D99" s="16">
        <v>98717</v>
      </c>
      <c r="E99" s="16">
        <v>98880</v>
      </c>
      <c r="F99" s="16">
        <v>99012</v>
      </c>
      <c r="G99" s="16">
        <v>99212.72</v>
      </c>
      <c r="H99" s="16">
        <v>99276.72</v>
      </c>
      <c r="I99" s="16">
        <v>99302</v>
      </c>
      <c r="J99" s="16">
        <v>99416</v>
      </c>
      <c r="K99" s="16">
        <v>99832.5</v>
      </c>
      <c r="L99" s="16">
        <v>99976.5</v>
      </c>
      <c r="M99" s="16">
        <v>99763</v>
      </c>
      <c r="N99" s="16">
        <v>99522</v>
      </c>
    </row>
    <row r="100" spans="1:14" x14ac:dyDescent="0.25">
      <c r="A100" s="95"/>
      <c r="B100" s="4" t="s">
        <v>4</v>
      </c>
      <c r="C100" s="16">
        <v>98680.595357142854</v>
      </c>
      <c r="D100" s="16">
        <v>98688.862962962958</v>
      </c>
      <c r="E100" s="16">
        <v>98763.763703703706</v>
      </c>
      <c r="F100" s="16">
        <v>98703.425199999998</v>
      </c>
      <c r="G100" s="16">
        <v>98846.987916666665</v>
      </c>
      <c r="H100" s="16">
        <v>98955.571249999994</v>
      </c>
      <c r="I100" s="16">
        <v>99203.321249999994</v>
      </c>
      <c r="J100" s="16">
        <v>99416.215833333321</v>
      </c>
      <c r="K100" s="16">
        <v>99652.715833333321</v>
      </c>
      <c r="L100" s="16">
        <v>99711.507499999992</v>
      </c>
      <c r="M100" s="16">
        <v>99658.09818181819</v>
      </c>
      <c r="N100" s="16">
        <v>99325.117619047625</v>
      </c>
    </row>
    <row r="101" spans="1:14" x14ac:dyDescent="0.25">
      <c r="A101" s="95"/>
      <c r="B101" s="4" t="s">
        <v>5</v>
      </c>
      <c r="C101" s="16">
        <v>1460.986004712754</v>
      </c>
      <c r="D101" s="16">
        <v>1468.8621622791879</v>
      </c>
      <c r="E101" s="16">
        <v>1465.2679939917221</v>
      </c>
      <c r="F101" s="16">
        <v>1474.2490939263489</v>
      </c>
      <c r="G101" s="16">
        <v>1509.512428092276</v>
      </c>
      <c r="H101" s="16">
        <v>1501.424534214706</v>
      </c>
      <c r="I101" s="16">
        <v>1502.8391497380301</v>
      </c>
      <c r="J101" s="16">
        <v>1492.3034978498611</v>
      </c>
      <c r="K101" s="16">
        <v>1442.4884242318039</v>
      </c>
      <c r="L101" s="16">
        <v>1418.586122803571</v>
      </c>
      <c r="M101" s="16">
        <v>1478.7516822632999</v>
      </c>
      <c r="N101" s="16">
        <v>1409.6472493602939</v>
      </c>
    </row>
    <row r="102" spans="1:14" x14ac:dyDescent="0.25">
      <c r="A102" s="95"/>
      <c r="B102" s="4" t="s">
        <v>9</v>
      </c>
      <c r="C102" s="16">
        <v>94594</v>
      </c>
      <c r="D102" s="16">
        <v>94716</v>
      </c>
      <c r="E102" s="16">
        <v>94897</v>
      </c>
      <c r="F102" s="16">
        <v>95067</v>
      </c>
      <c r="G102" s="16">
        <v>95145</v>
      </c>
      <c r="H102" s="16">
        <v>95418</v>
      </c>
      <c r="I102" s="16">
        <v>95784</v>
      </c>
      <c r="J102" s="16">
        <v>96254</v>
      </c>
      <c r="K102" s="16">
        <v>96708</v>
      </c>
      <c r="L102" s="16">
        <v>96700</v>
      </c>
      <c r="M102" s="16">
        <v>96000</v>
      </c>
      <c r="N102" s="16">
        <v>95000</v>
      </c>
    </row>
    <row r="103" spans="1:14" ht="15.75" thickBot="1" x14ac:dyDescent="0.3">
      <c r="A103" s="99"/>
      <c r="B103" s="7" t="s">
        <v>10</v>
      </c>
      <c r="C103" s="32">
        <v>101800</v>
      </c>
      <c r="D103" s="32">
        <v>101500</v>
      </c>
      <c r="E103" s="32">
        <v>101100</v>
      </c>
      <c r="F103" s="32">
        <v>101133</v>
      </c>
      <c r="G103" s="32">
        <v>101570</v>
      </c>
      <c r="H103" s="32">
        <v>102029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101575</v>
      </c>
    </row>
  </sheetData>
  <mergeCells count="21">
    <mergeCell ref="A14:B14"/>
    <mergeCell ref="A15:A19"/>
    <mergeCell ref="A20:A24"/>
    <mergeCell ref="A25:A29"/>
    <mergeCell ref="A13:L13"/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</mergeCells>
  <pageMargins left="0.511811024" right="0.511811024" top="0.78740157499999996" bottom="0.78740157499999996" header="0.31496062000000002" footer="0.3149606200000000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ED78-4D8E-4401-9606-0E7532837FD3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45017</v>
      </c>
      <c r="C10" s="3"/>
    </row>
    <row r="11" spans="1:12" ht="15.75" x14ac:dyDescent="0.25">
      <c r="A11" s="1" t="s">
        <v>0</v>
      </c>
      <c r="B11" s="2">
        <v>45017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2350000</v>
      </c>
      <c r="D15" s="11">
        <v>2502184.6</v>
      </c>
      <c r="E15" s="11">
        <v>2646161.9700000002</v>
      </c>
      <c r="F15" s="11">
        <v>2814187.9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2334453.9495348842</v>
      </c>
      <c r="D16" s="13">
        <v>2488241.5722500002</v>
      </c>
      <c r="E16" s="13">
        <v>2627031.6877777781</v>
      </c>
      <c r="F16" s="13">
        <v>2770288.1915624999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100229.85714753609</v>
      </c>
      <c r="D17" s="13">
        <v>124399.9948268319</v>
      </c>
      <c r="E17" s="13">
        <v>130550.2291102758</v>
      </c>
      <c r="F17" s="13">
        <v>154201.6185253913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2529537.02</v>
      </c>
      <c r="D19" s="13">
        <v>2725576.14</v>
      </c>
      <c r="E19" s="13">
        <v>2792704.71</v>
      </c>
      <c r="F19" s="13">
        <v>2985490.06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1920006</v>
      </c>
      <c r="D20" s="14">
        <v>2060395</v>
      </c>
      <c r="E20" s="14">
        <v>2188466.5499999998</v>
      </c>
      <c r="F20" s="14">
        <v>2321825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1916450.6804545459</v>
      </c>
      <c r="D21" s="14">
        <v>2052104.9237500001</v>
      </c>
      <c r="E21" s="14">
        <v>2174688.0769444448</v>
      </c>
      <c r="F21" s="14">
        <v>2303534.2990909088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56533.374975896979</v>
      </c>
      <c r="D22" s="14">
        <v>76281.642210420294</v>
      </c>
      <c r="E22" s="14">
        <v>93850.231668056789</v>
      </c>
      <c r="F22" s="14">
        <v>111846.3087114426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1980000</v>
      </c>
      <c r="D24" s="14">
        <v>2201789.65</v>
      </c>
      <c r="E24" s="14">
        <v>2302706</v>
      </c>
      <c r="F24" s="14">
        <v>2466645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2021000</v>
      </c>
      <c r="D25" s="12">
        <v>2152587.14</v>
      </c>
      <c r="E25" s="12">
        <v>2262321</v>
      </c>
      <c r="F25" s="12">
        <v>2372322.5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2015693.793777778</v>
      </c>
      <c r="D26" s="12">
        <v>2142096.306585365</v>
      </c>
      <c r="E26" s="12">
        <v>2188568.391351352</v>
      </c>
      <c r="F26" s="12">
        <v>2370433.8055882351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54561.209850437132</v>
      </c>
      <c r="D27" s="12">
        <v>70456.428748476639</v>
      </c>
      <c r="E27" s="12">
        <v>381683.00230401428</v>
      </c>
      <c r="F27" s="12">
        <v>118905.6246667636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2323.3000000000002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2112876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-100000</v>
      </c>
      <c r="D30" s="14">
        <v>-84704</v>
      </c>
      <c r="E30" s="14">
        <v>-57871.4</v>
      </c>
      <c r="F30" s="14">
        <v>-25999.95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-95434.027446808512</v>
      </c>
      <c r="D31" s="14">
        <v>-85979.655111111118</v>
      </c>
      <c r="E31" s="14">
        <v>-63194.440256410257</v>
      </c>
      <c r="F31" s="14">
        <v>-45220.001111111109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31349.559093173972</v>
      </c>
      <c r="D32" s="14">
        <v>46011.155941397243</v>
      </c>
      <c r="E32" s="14">
        <v>51374.437060396587</v>
      </c>
      <c r="F32" s="14">
        <v>56056.646766489677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-162000</v>
      </c>
      <c r="D33" s="14">
        <v>-219878</v>
      </c>
      <c r="E33" s="14">
        <v>-226000</v>
      </c>
      <c r="F33" s="14">
        <v>-211000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-111.9</v>
      </c>
      <c r="D34" s="14">
        <v>-181</v>
      </c>
      <c r="E34" s="14">
        <v>9245</v>
      </c>
      <c r="F34" s="14">
        <v>45009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77.2</v>
      </c>
      <c r="D35" s="12">
        <v>79.814999999999998</v>
      </c>
      <c r="E35" s="12">
        <v>82.07</v>
      </c>
      <c r="F35" s="12">
        <v>84.28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77.183617021276604</v>
      </c>
      <c r="D36" s="12">
        <v>80.096818181818165</v>
      </c>
      <c r="E36" s="12">
        <v>82.552439024390239</v>
      </c>
      <c r="F36" s="12">
        <v>84.241538461538454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1.3960665636490099</v>
      </c>
      <c r="D37" s="12">
        <v>2.0958361518677191</v>
      </c>
      <c r="E37" s="12">
        <v>2.9560224800293771</v>
      </c>
      <c r="F37" s="12">
        <v>3.4225018076666931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82.21</v>
      </c>
      <c r="D39" s="12">
        <v>85.69</v>
      </c>
      <c r="E39" s="12">
        <v>90</v>
      </c>
      <c r="F39" s="12">
        <v>92.26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-608659.6</v>
      </c>
      <c r="D40" s="14">
        <v>-583754.32000000018</v>
      </c>
      <c r="E40" s="14">
        <v>-575563.32000000007</v>
      </c>
      <c r="F40" s="14">
        <v>-600905.09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-515026.65151515149</v>
      </c>
      <c r="D41" s="14">
        <v>-545223.49</v>
      </c>
      <c r="E41" s="14">
        <v>-527347.24464285711</v>
      </c>
      <c r="F41" s="14">
        <v>-561241.37370370375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384696.11369434989</v>
      </c>
      <c r="D42" s="14">
        <v>310186.05463005911</v>
      </c>
      <c r="E42" s="14">
        <v>346575.4884407231</v>
      </c>
      <c r="F42" s="14">
        <v>223415.45165775009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-916000</v>
      </c>
      <c r="D43" s="14">
        <v>-914000</v>
      </c>
      <c r="E43" s="14">
        <v>-931000</v>
      </c>
      <c r="F43" s="14">
        <v>-1028000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1002146</v>
      </c>
      <c r="D44" s="30">
        <v>832076</v>
      </c>
      <c r="E44" s="30">
        <v>875997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6.165</v>
      </c>
      <c r="D45" s="12">
        <v>5.0549999999999997</v>
      </c>
      <c r="E45" s="12">
        <v>4.5999999999999996</v>
      </c>
      <c r="F45" s="12">
        <v>4.0999999999999996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6.0673529411764688</v>
      </c>
      <c r="D46" s="12">
        <v>5.1373333333333324</v>
      </c>
      <c r="E46" s="12">
        <v>4.5058620689655164</v>
      </c>
      <c r="F46" s="12">
        <v>4.2929629629629629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1.326330798409382</v>
      </c>
      <c r="D47" s="12">
        <v>0.88606815855733989</v>
      </c>
      <c r="E47" s="12">
        <v>0.75820048819264618</v>
      </c>
      <c r="F47" s="12">
        <v>0.77991525582450705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2.92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6.33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5.95</v>
      </c>
      <c r="D50" s="14">
        <v>4.07</v>
      </c>
      <c r="E50" s="14">
        <v>4</v>
      </c>
      <c r="F50" s="14">
        <v>3.7749999999999999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5.8776470588235288</v>
      </c>
      <c r="D51" s="14">
        <v>4.1222580645161289</v>
      </c>
      <c r="E51" s="14">
        <v>3.786129032258065</v>
      </c>
      <c r="F51" s="14">
        <v>3.6971428571428571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0.67961691001992197</v>
      </c>
      <c r="D52" s="14">
        <v>0.55218782841480885</v>
      </c>
      <c r="E52" s="14">
        <v>0.55448280658258364</v>
      </c>
      <c r="F52" s="14">
        <v>0.5673646495003416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5.0999999999999996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10606535.15</v>
      </c>
      <c r="D55" s="12">
        <v>11226758.859999999</v>
      </c>
      <c r="E55" s="12">
        <v>11946000</v>
      </c>
      <c r="F55" s="12">
        <v>12600000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10571314.98235294</v>
      </c>
      <c r="D56" s="12">
        <v>11419494.124242419</v>
      </c>
      <c r="E56" s="12">
        <v>12103803.46935484</v>
      </c>
      <c r="F56" s="12">
        <v>12647764.056896551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194251.1821369759</v>
      </c>
      <c r="D57" s="12">
        <v>1156218.596268316</v>
      </c>
      <c r="E57" s="12">
        <v>1166622.547070554</v>
      </c>
      <c r="F57" s="12">
        <v>369623.15510211227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11125773.380000001</v>
      </c>
      <c r="D59" s="12">
        <v>17700000</v>
      </c>
      <c r="E59" s="12">
        <v>18100000</v>
      </c>
      <c r="F59" s="12">
        <v>13318667.34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45017</v>
      </c>
      <c r="D63" s="9">
        <v>45047</v>
      </c>
      <c r="E63" s="9">
        <v>45078</v>
      </c>
      <c r="F63" s="9">
        <v>45108</v>
      </c>
      <c r="G63" s="9">
        <v>45139</v>
      </c>
      <c r="H63" s="9">
        <v>45170</v>
      </c>
      <c r="I63" s="9">
        <v>45200</v>
      </c>
      <c r="J63" s="9">
        <v>45231</v>
      </c>
      <c r="K63" s="9">
        <v>45261</v>
      </c>
      <c r="L63" s="9">
        <v>45292</v>
      </c>
      <c r="M63" s="9">
        <v>45323</v>
      </c>
      <c r="N63" s="9">
        <v>45352</v>
      </c>
    </row>
    <row r="64" spans="1:14" ht="15" customHeight="1" x14ac:dyDescent="0.25">
      <c r="A64" s="94" t="s">
        <v>11</v>
      </c>
      <c r="B64" s="4" t="s">
        <v>3</v>
      </c>
      <c r="C64" s="16">
        <v>204800</v>
      </c>
      <c r="D64" s="16">
        <v>175141.78</v>
      </c>
      <c r="E64" s="16">
        <v>183313.18</v>
      </c>
      <c r="F64" s="16">
        <v>203947</v>
      </c>
      <c r="G64" s="16">
        <v>180900</v>
      </c>
      <c r="H64" s="16">
        <v>178723.92</v>
      </c>
      <c r="I64" s="16">
        <v>212197.86</v>
      </c>
      <c r="J64" s="16">
        <v>184899.60500000001</v>
      </c>
      <c r="K64" s="16">
        <v>226528</v>
      </c>
      <c r="L64" s="16">
        <v>266383.55</v>
      </c>
      <c r="M64" s="16">
        <v>172478.64</v>
      </c>
      <c r="N64" s="16">
        <v>188381</v>
      </c>
    </row>
    <row r="65" spans="1:14" x14ac:dyDescent="0.25">
      <c r="A65" s="95"/>
      <c r="B65" s="4" t="s">
        <v>4</v>
      </c>
      <c r="C65" s="16">
        <v>203750.9739534884</v>
      </c>
      <c r="D65" s="16">
        <v>176269.82428571431</v>
      </c>
      <c r="E65" s="16">
        <v>189345.70523809519</v>
      </c>
      <c r="F65" s="16">
        <v>204377.64951219509</v>
      </c>
      <c r="G65" s="16">
        <v>181514.3773170732</v>
      </c>
      <c r="H65" s="16">
        <v>179496.20324999999</v>
      </c>
      <c r="I65" s="16">
        <v>210746.95219512191</v>
      </c>
      <c r="J65" s="16">
        <v>183784.93210526311</v>
      </c>
      <c r="K65" s="16">
        <v>225749.89205128199</v>
      </c>
      <c r="L65" s="16">
        <v>259598.65484848479</v>
      </c>
      <c r="M65" s="16">
        <v>174054.47303030299</v>
      </c>
      <c r="N65" s="16">
        <v>187254.20482758619</v>
      </c>
    </row>
    <row r="66" spans="1:14" x14ac:dyDescent="0.25">
      <c r="A66" s="95"/>
      <c r="B66" s="4" t="s">
        <v>5</v>
      </c>
      <c r="C66" s="16">
        <v>6689.6244923428267</v>
      </c>
      <c r="D66" s="16">
        <v>9334.6770005211893</v>
      </c>
      <c r="E66" s="16">
        <v>19409.239011881749</v>
      </c>
      <c r="F66" s="16">
        <v>7981.148255476136</v>
      </c>
      <c r="G66" s="16">
        <v>10188.721186293949</v>
      </c>
      <c r="H66" s="16">
        <v>8254.6039047910526</v>
      </c>
      <c r="I66" s="16">
        <v>10818.26191031178</v>
      </c>
      <c r="J66" s="16">
        <v>7046.2936069509378</v>
      </c>
      <c r="K66" s="16">
        <v>13081.13633881954</v>
      </c>
      <c r="L66" s="16">
        <v>20142.831675517671</v>
      </c>
      <c r="M66" s="16">
        <v>14506.01302423768</v>
      </c>
      <c r="N66" s="16">
        <v>8853.2725106831913</v>
      </c>
    </row>
    <row r="67" spans="1:14" ht="15" customHeight="1" x14ac:dyDescent="0.25">
      <c r="A67" s="95"/>
      <c r="B67" s="4" t="s">
        <v>9</v>
      </c>
      <c r="C67" s="16">
        <v>188148.3</v>
      </c>
      <c r="D67" s="16">
        <v>162341</v>
      </c>
      <c r="E67" s="16">
        <v>159111</v>
      </c>
      <c r="F67" s="16">
        <v>188783.1</v>
      </c>
      <c r="G67" s="16">
        <v>160867</v>
      </c>
      <c r="H67" s="16">
        <v>160000</v>
      </c>
      <c r="I67" s="16">
        <v>184123</v>
      </c>
      <c r="J67" s="16">
        <v>169000</v>
      </c>
      <c r="K67" s="16">
        <v>184235</v>
      </c>
      <c r="L67" s="16">
        <v>190640</v>
      </c>
      <c r="M67" s="16">
        <v>126000</v>
      </c>
      <c r="N67" s="16">
        <v>167665</v>
      </c>
    </row>
    <row r="68" spans="1:14" x14ac:dyDescent="0.25">
      <c r="A68" s="95"/>
      <c r="B68" s="4" t="s">
        <v>10</v>
      </c>
      <c r="C68" s="16">
        <v>220203.93</v>
      </c>
      <c r="D68" s="16">
        <v>210885</v>
      </c>
      <c r="E68" s="16">
        <v>248594.75</v>
      </c>
      <c r="F68" s="16">
        <v>221653.93</v>
      </c>
      <c r="G68" s="16">
        <v>219818</v>
      </c>
      <c r="H68" s="16">
        <v>197004.88</v>
      </c>
      <c r="I68" s="16">
        <v>229757.92</v>
      </c>
      <c r="J68" s="16">
        <v>203421.2</v>
      </c>
      <c r="K68" s="16">
        <v>250677.1</v>
      </c>
      <c r="L68" s="16">
        <v>288808.88</v>
      </c>
      <c r="M68" s="16">
        <v>223481</v>
      </c>
      <c r="N68" s="16">
        <v>205586.1</v>
      </c>
    </row>
    <row r="69" spans="1:14" ht="15" customHeight="1" x14ac:dyDescent="0.25">
      <c r="A69" s="86" t="s">
        <v>6</v>
      </c>
      <c r="B69" s="5" t="s">
        <v>3</v>
      </c>
      <c r="C69" s="17">
        <v>173719.9</v>
      </c>
      <c r="D69" s="17">
        <v>135586</v>
      </c>
      <c r="E69" s="17">
        <v>149471.16500000001</v>
      </c>
      <c r="F69" s="17">
        <v>168083.73</v>
      </c>
      <c r="G69" s="17">
        <v>141956</v>
      </c>
      <c r="H69" s="17">
        <v>149372.31</v>
      </c>
      <c r="I69" s="17">
        <v>180223</v>
      </c>
      <c r="J69" s="17">
        <v>141960</v>
      </c>
      <c r="K69" s="17">
        <v>188028.82</v>
      </c>
      <c r="L69" s="17">
        <v>224205.73</v>
      </c>
      <c r="M69" s="17">
        <v>128217.935</v>
      </c>
      <c r="N69" s="17">
        <v>157691.02499999999</v>
      </c>
    </row>
    <row r="70" spans="1:14" x14ac:dyDescent="0.25">
      <c r="A70" s="86"/>
      <c r="B70" s="5" t="s">
        <v>4</v>
      </c>
      <c r="C70" s="17">
        <v>173642.1358139535</v>
      </c>
      <c r="D70" s="17">
        <v>136262.37142857141</v>
      </c>
      <c r="E70" s="17">
        <v>156294.8483333333</v>
      </c>
      <c r="F70" s="17">
        <v>167439.726</v>
      </c>
      <c r="G70" s="17">
        <v>142632.64975609761</v>
      </c>
      <c r="H70" s="17">
        <v>149709.74625</v>
      </c>
      <c r="I70" s="17">
        <v>179229.16</v>
      </c>
      <c r="J70" s="17">
        <v>141925.1474358975</v>
      </c>
      <c r="K70" s="17">
        <v>190836.8848648649</v>
      </c>
      <c r="L70" s="17">
        <v>211914.41848484849</v>
      </c>
      <c r="M70" s="17">
        <v>129890.11031249999</v>
      </c>
      <c r="N70" s="17">
        <v>156380.01199999999</v>
      </c>
    </row>
    <row r="71" spans="1:14" x14ac:dyDescent="0.25">
      <c r="A71" s="86"/>
      <c r="B71" s="5" t="s">
        <v>5</v>
      </c>
      <c r="C71" s="17">
        <v>7305.8143917131511</v>
      </c>
      <c r="D71" s="17">
        <v>11308.17357994058</v>
      </c>
      <c r="E71" s="17">
        <v>19879.1098366365</v>
      </c>
      <c r="F71" s="17">
        <v>6276.723048967101</v>
      </c>
      <c r="G71" s="17">
        <v>7787.1328704525431</v>
      </c>
      <c r="H71" s="17">
        <v>8011.733216793692</v>
      </c>
      <c r="I71" s="17">
        <v>7699.5511406017713</v>
      </c>
      <c r="J71" s="17">
        <v>8537.2207950300399</v>
      </c>
      <c r="K71" s="17">
        <v>11567.47685996451</v>
      </c>
      <c r="L71" s="17">
        <v>34798.447893127108</v>
      </c>
      <c r="M71" s="17">
        <v>14916.55006161699</v>
      </c>
      <c r="N71" s="17">
        <v>12360.97243103119</v>
      </c>
    </row>
    <row r="72" spans="1:14" ht="15" customHeight="1" x14ac:dyDescent="0.25">
      <c r="A72" s="86"/>
      <c r="B72" s="5" t="s">
        <v>9</v>
      </c>
      <c r="C72" s="17">
        <v>157974</v>
      </c>
      <c r="D72" s="17">
        <v>116904</v>
      </c>
      <c r="E72" s="17">
        <v>126000</v>
      </c>
      <c r="F72" s="17">
        <v>154782</v>
      </c>
      <c r="G72" s="17">
        <v>126000</v>
      </c>
      <c r="H72" s="17">
        <v>126000</v>
      </c>
      <c r="I72" s="17">
        <v>160763</v>
      </c>
      <c r="J72" s="17">
        <v>124528</v>
      </c>
      <c r="K72" s="17">
        <v>168287</v>
      </c>
      <c r="L72" s="17">
        <v>113141</v>
      </c>
      <c r="M72" s="17">
        <v>106100</v>
      </c>
      <c r="N72" s="17">
        <v>120349</v>
      </c>
    </row>
    <row r="73" spans="1:14" x14ac:dyDescent="0.25">
      <c r="A73" s="86"/>
      <c r="B73" s="5" t="s">
        <v>10</v>
      </c>
      <c r="C73" s="17">
        <v>189741.41</v>
      </c>
      <c r="D73" s="17">
        <v>161672.32999999999</v>
      </c>
      <c r="E73" s="17">
        <v>199338</v>
      </c>
      <c r="F73" s="17">
        <v>183099</v>
      </c>
      <c r="G73" s="17">
        <v>161677.21</v>
      </c>
      <c r="H73" s="17">
        <v>172323.57</v>
      </c>
      <c r="I73" s="17">
        <v>193190</v>
      </c>
      <c r="J73" s="17">
        <v>167236.04</v>
      </c>
      <c r="K73" s="17">
        <v>221776</v>
      </c>
      <c r="L73" s="17">
        <v>243072</v>
      </c>
      <c r="M73" s="17">
        <v>167477</v>
      </c>
      <c r="N73" s="17">
        <v>176045</v>
      </c>
    </row>
    <row r="74" spans="1:14" ht="15" customHeight="1" x14ac:dyDescent="0.25">
      <c r="A74" s="95" t="s">
        <v>7</v>
      </c>
      <c r="B74" s="4" t="s">
        <v>3</v>
      </c>
      <c r="C74" s="16">
        <v>157454.29500000001</v>
      </c>
      <c r="D74" s="16">
        <v>170496.16</v>
      </c>
      <c r="E74" s="16">
        <v>178845.34</v>
      </c>
      <c r="F74" s="16">
        <v>166981.93</v>
      </c>
      <c r="G74" s="16">
        <v>176297.81</v>
      </c>
      <c r="H74" s="16">
        <v>162783.06</v>
      </c>
      <c r="I74" s="16">
        <v>159774.31</v>
      </c>
      <c r="J74" s="16">
        <v>165832</v>
      </c>
      <c r="K74" s="16">
        <v>207458.2</v>
      </c>
      <c r="L74" s="16">
        <v>158018.44</v>
      </c>
      <c r="M74" s="16">
        <v>158822.5</v>
      </c>
      <c r="N74" s="16">
        <v>171122.07</v>
      </c>
    </row>
    <row r="75" spans="1:14" x14ac:dyDescent="0.25">
      <c r="A75" s="95"/>
      <c r="B75" s="4" t="s">
        <v>4</v>
      </c>
      <c r="C75" s="16">
        <v>158528.69090909089</v>
      </c>
      <c r="D75" s="16">
        <v>169715.61093023259</v>
      </c>
      <c r="E75" s="16">
        <v>182104.78581395341</v>
      </c>
      <c r="F75" s="16">
        <v>167961.32274999999</v>
      </c>
      <c r="G75" s="16">
        <v>182217.94</v>
      </c>
      <c r="H75" s="16">
        <v>164519.14268292679</v>
      </c>
      <c r="I75" s="16">
        <v>159597.62974999999</v>
      </c>
      <c r="J75" s="16">
        <v>166157.0161538462</v>
      </c>
      <c r="K75" s="16">
        <v>208296.71410256409</v>
      </c>
      <c r="L75" s="16">
        <v>157486.22363636369</v>
      </c>
      <c r="M75" s="16">
        <v>159209.61499999999</v>
      </c>
      <c r="N75" s="16">
        <v>171944.80133333331</v>
      </c>
    </row>
    <row r="76" spans="1:14" x14ac:dyDescent="0.25">
      <c r="A76" s="95"/>
      <c r="B76" s="4" t="s">
        <v>5</v>
      </c>
      <c r="C76" s="16">
        <v>8110.0652014718589</v>
      </c>
      <c r="D76" s="16">
        <v>15394.834190859019</v>
      </c>
      <c r="E76" s="16">
        <v>18956.91539646771</v>
      </c>
      <c r="F76" s="16">
        <v>6669.3435321146026</v>
      </c>
      <c r="G76" s="16">
        <v>21838.69632375981</v>
      </c>
      <c r="H76" s="16">
        <v>13176.818841778741</v>
      </c>
      <c r="I76" s="16">
        <v>5989.0288546134288</v>
      </c>
      <c r="J76" s="16">
        <v>8705.2471032879512</v>
      </c>
      <c r="K76" s="16">
        <v>21191.133225291571</v>
      </c>
      <c r="L76" s="16">
        <v>11280.66945954473</v>
      </c>
      <c r="M76" s="16">
        <v>8509.9788080212766</v>
      </c>
      <c r="N76" s="16">
        <v>9559.6309879137589</v>
      </c>
    </row>
    <row r="77" spans="1:14" ht="15" customHeight="1" x14ac:dyDescent="0.25">
      <c r="A77" s="95"/>
      <c r="B77" s="4" t="s">
        <v>9</v>
      </c>
      <c r="C77" s="16">
        <v>142600</v>
      </c>
      <c r="D77" s="16">
        <v>134138</v>
      </c>
      <c r="E77" s="16">
        <v>134138</v>
      </c>
      <c r="F77" s="16">
        <v>156915.9</v>
      </c>
      <c r="G77" s="16">
        <v>134138</v>
      </c>
      <c r="H77" s="16">
        <v>134138</v>
      </c>
      <c r="I77" s="16">
        <v>148065.29999999999</v>
      </c>
      <c r="J77" s="16">
        <v>147868.1</v>
      </c>
      <c r="K77" s="16">
        <v>166749.79999999999</v>
      </c>
      <c r="L77" s="16">
        <v>125465.3</v>
      </c>
      <c r="M77" s="16">
        <v>134138</v>
      </c>
      <c r="N77" s="16">
        <v>155694.6</v>
      </c>
    </row>
    <row r="78" spans="1:14" x14ac:dyDescent="0.25">
      <c r="A78" s="95"/>
      <c r="B78" s="4" t="s">
        <v>10</v>
      </c>
      <c r="C78" s="16">
        <v>177119</v>
      </c>
      <c r="D78" s="16">
        <v>199193</v>
      </c>
      <c r="E78" s="16">
        <v>222510</v>
      </c>
      <c r="F78" s="16">
        <v>188216</v>
      </c>
      <c r="G78" s="16">
        <v>217315</v>
      </c>
      <c r="H78" s="16">
        <v>187268</v>
      </c>
      <c r="I78" s="16">
        <v>173519</v>
      </c>
      <c r="J78" s="16">
        <v>184820.01</v>
      </c>
      <c r="K78" s="16">
        <v>254332.1</v>
      </c>
      <c r="L78" s="16">
        <v>181881.48</v>
      </c>
      <c r="M78" s="16">
        <v>177245</v>
      </c>
      <c r="N78" s="16">
        <v>193553</v>
      </c>
    </row>
    <row r="79" spans="1:14" x14ac:dyDescent="0.25">
      <c r="A79" s="86" t="s">
        <v>8</v>
      </c>
      <c r="B79" s="5" t="s">
        <v>3</v>
      </c>
      <c r="C79" s="17">
        <v>15900</v>
      </c>
      <c r="D79" s="17">
        <v>-29320.89</v>
      </c>
      <c r="E79" s="17">
        <v>-24206.080000000002</v>
      </c>
      <c r="F79" s="17">
        <v>-818</v>
      </c>
      <c r="G79" s="17">
        <v>-34516.15</v>
      </c>
      <c r="H79" s="17">
        <v>-13889.5</v>
      </c>
      <c r="I79" s="17">
        <v>19827</v>
      </c>
      <c r="J79" s="17">
        <v>-23778.86</v>
      </c>
      <c r="K79" s="17">
        <v>-18721.7</v>
      </c>
      <c r="L79" s="17">
        <v>67500</v>
      </c>
      <c r="M79" s="17">
        <v>-30937.78</v>
      </c>
      <c r="N79" s="17">
        <v>-16058.81</v>
      </c>
    </row>
    <row r="80" spans="1:14" x14ac:dyDescent="0.25">
      <c r="A80" s="86"/>
      <c r="B80" s="5" t="s">
        <v>4</v>
      </c>
      <c r="C80" s="17">
        <v>14416.382</v>
      </c>
      <c r="D80" s="17">
        <v>-33887.96</v>
      </c>
      <c r="E80" s="17">
        <v>-24964.33477272727</v>
      </c>
      <c r="F80" s="17">
        <v>-1922.8959523809519</v>
      </c>
      <c r="G80" s="17">
        <v>-39463.357209302318</v>
      </c>
      <c r="H80" s="17">
        <v>-15036.55166666667</v>
      </c>
      <c r="I80" s="17">
        <v>18726.60707317073</v>
      </c>
      <c r="J80" s="17">
        <v>-23798.877804878051</v>
      </c>
      <c r="K80" s="17">
        <v>-20451.232439024381</v>
      </c>
      <c r="L80" s="17">
        <v>54076.601714285724</v>
      </c>
      <c r="M80" s="17">
        <v>-27060.735142857138</v>
      </c>
      <c r="N80" s="17">
        <v>-12828.625</v>
      </c>
    </row>
    <row r="81" spans="1:14" x14ac:dyDescent="0.25">
      <c r="A81" s="86"/>
      <c r="B81" s="5" t="s">
        <v>5</v>
      </c>
      <c r="C81" s="17">
        <v>9627.8072706062758</v>
      </c>
      <c r="D81" s="17">
        <v>17971.071352009949</v>
      </c>
      <c r="E81" s="17">
        <v>17851.628684928979</v>
      </c>
      <c r="F81" s="17">
        <v>9132.0030451751427</v>
      </c>
      <c r="G81" s="17">
        <v>20001.875385107589</v>
      </c>
      <c r="H81" s="17">
        <v>12380.2742770606</v>
      </c>
      <c r="I81" s="17">
        <v>8884.0878911794443</v>
      </c>
      <c r="J81" s="17">
        <v>11137.15465366121</v>
      </c>
      <c r="K81" s="17">
        <v>21707.88333031629</v>
      </c>
      <c r="L81" s="17">
        <v>34757.898424658008</v>
      </c>
      <c r="M81" s="17">
        <v>18583.487792932221</v>
      </c>
      <c r="N81" s="17">
        <v>12707.30166840709</v>
      </c>
    </row>
    <row r="82" spans="1:14" x14ac:dyDescent="0.25">
      <c r="A82" s="86"/>
      <c r="B82" s="5" t="s">
        <v>9</v>
      </c>
      <c r="C82" s="17">
        <v>-6535</v>
      </c>
      <c r="D82" s="17">
        <v>-66125</v>
      </c>
      <c r="E82" s="17">
        <v>-69532</v>
      </c>
      <c r="F82" s="17">
        <v>-25900.91</v>
      </c>
      <c r="G82" s="17">
        <v>-71782</v>
      </c>
      <c r="H82" s="17">
        <v>-37311</v>
      </c>
      <c r="I82" s="17">
        <v>846.74</v>
      </c>
      <c r="J82" s="17">
        <v>-46669.47</v>
      </c>
      <c r="K82" s="17">
        <v>-61748</v>
      </c>
      <c r="L82" s="17">
        <v>-24594</v>
      </c>
      <c r="M82" s="17">
        <v>-58236</v>
      </c>
      <c r="N82" s="17">
        <v>-36725</v>
      </c>
    </row>
    <row r="83" spans="1:14" x14ac:dyDescent="0.25">
      <c r="A83" s="86"/>
      <c r="B83" s="33" t="s">
        <v>10</v>
      </c>
      <c r="C83" s="14">
        <v>35605</v>
      </c>
      <c r="D83" s="14">
        <v>-5812.05</v>
      </c>
      <c r="E83" s="14">
        <v>17400</v>
      </c>
      <c r="F83" s="14">
        <v>18272.5</v>
      </c>
      <c r="G83" s="14">
        <v>8138</v>
      </c>
      <c r="H83" s="14">
        <v>8138</v>
      </c>
      <c r="I83" s="14">
        <v>39500</v>
      </c>
      <c r="J83" s="14">
        <v>8138</v>
      </c>
      <c r="K83" s="14">
        <v>31573</v>
      </c>
      <c r="L83" s="14">
        <v>100647</v>
      </c>
      <c r="M83" s="14">
        <v>20133</v>
      </c>
      <c r="N83" s="17">
        <v>11780.07</v>
      </c>
    </row>
    <row r="84" spans="1:14" ht="15" customHeight="1" x14ac:dyDescent="0.25">
      <c r="A84" s="95" t="s">
        <v>32</v>
      </c>
      <c r="B84" s="4" t="s">
        <v>3</v>
      </c>
      <c r="C84" s="16">
        <v>-34204.764999999999</v>
      </c>
      <c r="D84" s="16">
        <v>-68901.58</v>
      </c>
      <c r="E84" s="16">
        <v>-72629</v>
      </c>
      <c r="F84" s="16">
        <v>-46407.5</v>
      </c>
      <c r="G84" s="16">
        <v>-79895.815000000002</v>
      </c>
      <c r="H84" s="16">
        <v>-58685</v>
      </c>
      <c r="I84" s="16">
        <v>-24727.8</v>
      </c>
      <c r="J84" s="16">
        <v>-70327.375</v>
      </c>
      <c r="K84" s="16">
        <v>-57881.62</v>
      </c>
      <c r="L84" s="16">
        <v>12218</v>
      </c>
      <c r="M84" s="16">
        <v>-60777.93</v>
      </c>
      <c r="N84" s="16">
        <v>-60818.31</v>
      </c>
    </row>
    <row r="85" spans="1:14" x14ac:dyDescent="0.25">
      <c r="A85" s="95"/>
      <c r="B85" s="4" t="s">
        <v>4</v>
      </c>
      <c r="C85" s="16">
        <v>-36856.259687500002</v>
      </c>
      <c r="D85" s="16">
        <v>-69390.070645161293</v>
      </c>
      <c r="E85" s="16">
        <v>-74057.982903225799</v>
      </c>
      <c r="F85" s="16">
        <v>-44024.043999999987</v>
      </c>
      <c r="G85" s="16">
        <v>-81173.393333333341</v>
      </c>
      <c r="H85" s="16">
        <v>-59916.896896551727</v>
      </c>
      <c r="I85" s="16">
        <v>-29176.025862068971</v>
      </c>
      <c r="J85" s="16">
        <v>-65096.95678571429</v>
      </c>
      <c r="K85" s="16">
        <v>-64940.355000000003</v>
      </c>
      <c r="L85" s="16">
        <v>5542.7748148148175</v>
      </c>
      <c r="M85" s="16">
        <v>-55170.637307692319</v>
      </c>
      <c r="N85" s="16">
        <v>-54488.72217391304</v>
      </c>
    </row>
    <row r="86" spans="1:14" x14ac:dyDescent="0.25">
      <c r="A86" s="95"/>
      <c r="B86" s="4" t="s">
        <v>5</v>
      </c>
      <c r="C86" s="16">
        <v>17258.439381181201</v>
      </c>
      <c r="D86" s="16">
        <v>24010.174375831029</v>
      </c>
      <c r="E86" s="16">
        <v>34013.584115584294</v>
      </c>
      <c r="F86" s="16">
        <v>22318.347403084372</v>
      </c>
      <c r="G86" s="16">
        <v>29065.256890670309</v>
      </c>
      <c r="H86" s="16">
        <v>25008.774550963411</v>
      </c>
      <c r="I86" s="16">
        <v>16374.25814375713</v>
      </c>
      <c r="J86" s="16">
        <v>23035.327637189999</v>
      </c>
      <c r="K86" s="16">
        <v>29008.388186737451</v>
      </c>
      <c r="L86" s="16">
        <v>35569.158907193887</v>
      </c>
      <c r="M86" s="16">
        <v>42351.309395319862</v>
      </c>
      <c r="N86" s="16">
        <v>21218.83114085564</v>
      </c>
    </row>
    <row r="87" spans="1:14" x14ac:dyDescent="0.25">
      <c r="A87" s="95"/>
      <c r="B87" s="4" t="s">
        <v>9</v>
      </c>
      <c r="C87" s="16">
        <v>-85201.7</v>
      </c>
      <c r="D87" s="16">
        <v>-132997.60999999999</v>
      </c>
      <c r="E87" s="16">
        <v>-150503.76999999999</v>
      </c>
      <c r="F87" s="16">
        <v>-107880.83</v>
      </c>
      <c r="G87" s="16">
        <v>-137086</v>
      </c>
      <c r="H87" s="16">
        <v>-109490.75</v>
      </c>
      <c r="I87" s="16">
        <v>-66729</v>
      </c>
      <c r="J87" s="16">
        <v>-95123.5</v>
      </c>
      <c r="K87" s="16">
        <v>-123960.05</v>
      </c>
      <c r="L87" s="16">
        <v>-67016.800000000003</v>
      </c>
      <c r="M87" s="16">
        <v>-98743</v>
      </c>
      <c r="N87" s="16">
        <v>-86266</v>
      </c>
    </row>
    <row r="88" spans="1:14" ht="15.75" thickBot="1" x14ac:dyDescent="0.3">
      <c r="A88" s="99"/>
      <c r="B88" s="7" t="s">
        <v>10</v>
      </c>
      <c r="C88" s="32">
        <v>-3777</v>
      </c>
      <c r="D88" s="32">
        <v>-8138</v>
      </c>
      <c r="E88" s="32">
        <v>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61178</v>
      </c>
      <c r="M88" s="32">
        <v>106507.4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0.6</v>
      </c>
      <c r="D89" s="16">
        <v>0.41</v>
      </c>
      <c r="E89" s="16">
        <v>0.45500000000000002</v>
      </c>
      <c r="F89" s="16">
        <v>0.35499999999999998</v>
      </c>
      <c r="G89" s="16">
        <v>0.26500000000000001</v>
      </c>
      <c r="H89" s="16">
        <v>0.31</v>
      </c>
      <c r="I89" s="16">
        <v>0.43</v>
      </c>
      <c r="J89" s="16">
        <v>0.35</v>
      </c>
      <c r="K89" s="16">
        <v>0.57999999999999996</v>
      </c>
      <c r="L89" s="16">
        <v>0.46</v>
      </c>
      <c r="M89" s="16">
        <v>0.53</v>
      </c>
      <c r="N89" s="16">
        <v>0.38500000000000001</v>
      </c>
    </row>
    <row r="90" spans="1:14" x14ac:dyDescent="0.25">
      <c r="A90" s="95"/>
      <c r="B90" s="4" t="s">
        <v>4</v>
      </c>
      <c r="C90" s="16">
        <v>0.58812500000000012</v>
      </c>
      <c r="D90" s="16">
        <v>0.42499999999999999</v>
      </c>
      <c r="E90" s="16">
        <v>0.47468749999999998</v>
      </c>
      <c r="F90" s="16">
        <v>0.37218749999999989</v>
      </c>
      <c r="G90" s="16">
        <v>0.291875</v>
      </c>
      <c r="H90" s="16">
        <v>0.33312500000000012</v>
      </c>
      <c r="I90" s="16">
        <v>0.421875</v>
      </c>
      <c r="J90" s="16">
        <v>0.35812500000000003</v>
      </c>
      <c r="K90" s="16">
        <v>0.57999999999999974</v>
      </c>
      <c r="L90" s="16">
        <v>0.46482758620689663</v>
      </c>
      <c r="M90" s="16">
        <v>0.51551724137931043</v>
      </c>
      <c r="N90" s="16">
        <v>0.43785714285714278</v>
      </c>
    </row>
    <row r="91" spans="1:14" x14ac:dyDescent="0.25">
      <c r="A91" s="95"/>
      <c r="B91" s="4" t="s">
        <v>5</v>
      </c>
      <c r="C91" s="16">
        <v>0.1114837612940022</v>
      </c>
      <c r="D91" s="16">
        <v>0.1085683967561166</v>
      </c>
      <c r="E91" s="16">
        <v>0.1652756129191674</v>
      </c>
      <c r="F91" s="16">
        <v>0.14864407315419939</v>
      </c>
      <c r="G91" s="16">
        <v>0.1203606810731274</v>
      </c>
      <c r="H91" s="16">
        <v>9.1666911045617555E-2</v>
      </c>
      <c r="I91" s="16">
        <v>0.1014233382826019</v>
      </c>
      <c r="J91" s="16">
        <v>9.3167815985370564E-2</v>
      </c>
      <c r="K91" s="16">
        <v>7.443117626371358E-2</v>
      </c>
      <c r="L91" s="16">
        <v>0.10203713223469101</v>
      </c>
      <c r="M91" s="16">
        <v>0.1011217867897259</v>
      </c>
      <c r="N91" s="16">
        <v>0.13047937662660611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0.2</v>
      </c>
      <c r="E92" s="16">
        <v>0.05</v>
      </c>
      <c r="F92" s="16">
        <v>0</v>
      </c>
      <c r="G92" s="16">
        <v>0.13</v>
      </c>
      <c r="H92" s="16">
        <v>0.15</v>
      </c>
      <c r="I92" s="16">
        <v>0.12</v>
      </c>
      <c r="J92" s="16">
        <v>0.21</v>
      </c>
      <c r="K92" s="16">
        <v>0.32</v>
      </c>
      <c r="L92" s="16">
        <v>0.27</v>
      </c>
      <c r="M92" s="16">
        <v>0.28999999999999998</v>
      </c>
      <c r="N92" s="16">
        <v>0.26</v>
      </c>
    </row>
    <row r="93" spans="1:14" x14ac:dyDescent="0.25">
      <c r="A93" s="95"/>
      <c r="B93" s="4" t="s">
        <v>10</v>
      </c>
      <c r="C93" s="16">
        <v>0.9</v>
      </c>
      <c r="D93" s="16">
        <v>0.77</v>
      </c>
      <c r="E93" s="16">
        <v>0.75</v>
      </c>
      <c r="F93" s="16">
        <v>0.62</v>
      </c>
      <c r="G93" s="16">
        <v>0.63</v>
      </c>
      <c r="H93" s="16">
        <v>0.6</v>
      </c>
      <c r="I93" s="16">
        <v>0.64</v>
      </c>
      <c r="J93" s="16">
        <v>0.6</v>
      </c>
      <c r="K93" s="16">
        <v>0.7</v>
      </c>
      <c r="L93" s="16">
        <v>0.63</v>
      </c>
      <c r="M93" s="16">
        <v>0.7</v>
      </c>
      <c r="N93" s="16">
        <v>0.75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8.8650000000000002</v>
      </c>
      <c r="F94" s="17">
        <v>8.8000000000000007</v>
      </c>
      <c r="G94" s="17">
        <v>8.86</v>
      </c>
      <c r="H94" s="17">
        <v>8.8699999999999992</v>
      </c>
      <c r="I94" s="17">
        <v>8.8000000000000007</v>
      </c>
      <c r="J94" s="17">
        <v>8.8049999999999997</v>
      </c>
      <c r="K94" s="17">
        <v>8.75</v>
      </c>
      <c r="L94" s="17">
        <v>8.89</v>
      </c>
      <c r="M94" s="17">
        <v>9.07</v>
      </c>
      <c r="N94" s="17">
        <v>9.1</v>
      </c>
    </row>
    <row r="95" spans="1:14" x14ac:dyDescent="0.25">
      <c r="A95" s="86"/>
      <c r="B95" s="5" t="s">
        <v>4</v>
      </c>
      <c r="C95" s="17">
        <v>8.8370967741935456</v>
      </c>
      <c r="D95" s="17">
        <v>8.8590322580645164</v>
      </c>
      <c r="E95" s="17">
        <v>8.8740625000000009</v>
      </c>
      <c r="F95" s="17">
        <v>8.8796551724137913</v>
      </c>
      <c r="G95" s="17">
        <v>8.8864285714285707</v>
      </c>
      <c r="H95" s="17">
        <v>8.8968965517241383</v>
      </c>
      <c r="I95" s="17">
        <v>8.8357142857142854</v>
      </c>
      <c r="J95" s="17">
        <v>8.7724999999999991</v>
      </c>
      <c r="K95" s="17">
        <v>8.7234482758620686</v>
      </c>
      <c r="L95" s="17">
        <v>8.8659999999999979</v>
      </c>
      <c r="M95" s="17">
        <v>9.0315999999999992</v>
      </c>
      <c r="N95" s="17">
        <v>9.1743999999999986</v>
      </c>
    </row>
    <row r="96" spans="1:14" x14ac:dyDescent="0.25">
      <c r="A96" s="86"/>
      <c r="B96" s="5" t="s">
        <v>5</v>
      </c>
      <c r="C96" s="17">
        <v>0.40185564197762319</v>
      </c>
      <c r="D96" s="17">
        <v>0.39746995558330928</v>
      </c>
      <c r="E96" s="17">
        <v>0.4643334409180957</v>
      </c>
      <c r="F96" s="17">
        <v>0.46264366694203912</v>
      </c>
      <c r="G96" s="17">
        <v>0.49249338619897759</v>
      </c>
      <c r="H96" s="17">
        <v>0.51458099076735597</v>
      </c>
      <c r="I96" s="17">
        <v>0.53551241346353962</v>
      </c>
      <c r="J96" s="17">
        <v>0.54980552117190573</v>
      </c>
      <c r="K96" s="17">
        <v>0.54234461805116496</v>
      </c>
      <c r="L96" s="17">
        <v>0.65890059948371593</v>
      </c>
      <c r="M96" s="17">
        <v>0.73387487580195387</v>
      </c>
      <c r="N96" s="17">
        <v>0.82064040033785024</v>
      </c>
    </row>
    <row r="97" spans="1:14" x14ac:dyDescent="0.25">
      <c r="A97" s="86"/>
      <c r="B97" s="5" t="s">
        <v>9</v>
      </c>
      <c r="C97" s="17">
        <v>7.8</v>
      </c>
      <c r="D97" s="17">
        <v>7.8</v>
      </c>
      <c r="E97" s="17">
        <v>7.7</v>
      </c>
      <c r="F97" s="17">
        <v>7.7</v>
      </c>
      <c r="G97" s="17">
        <v>7.7</v>
      </c>
      <c r="H97" s="17">
        <v>7.7</v>
      </c>
      <c r="I97" s="17">
        <v>7.7</v>
      </c>
      <c r="J97" s="17">
        <v>7.7</v>
      </c>
      <c r="K97" s="17">
        <v>7.8</v>
      </c>
      <c r="L97" s="17">
        <v>7.45</v>
      </c>
      <c r="M97" s="17">
        <v>7.66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9.73</v>
      </c>
      <c r="E98" s="14">
        <v>9.75</v>
      </c>
      <c r="F98" s="14">
        <v>9.6</v>
      </c>
      <c r="G98" s="14">
        <v>9.6</v>
      </c>
      <c r="H98" s="14">
        <v>9.8000000000000007</v>
      </c>
      <c r="I98" s="14">
        <v>9.6999999999999993</v>
      </c>
      <c r="J98" s="14">
        <v>9.6999999999999993</v>
      </c>
      <c r="K98" s="14">
        <v>9.8000000000000007</v>
      </c>
      <c r="L98" s="14">
        <v>10</v>
      </c>
      <c r="M98" s="14">
        <v>10.4</v>
      </c>
      <c r="N98" s="17">
        <v>10.9</v>
      </c>
    </row>
    <row r="99" spans="1:14" ht="15" customHeight="1" x14ac:dyDescent="0.25">
      <c r="A99" s="95" t="s">
        <v>40</v>
      </c>
      <c r="B99" s="4" t="s">
        <v>3</v>
      </c>
      <c r="C99" s="16">
        <v>98500</v>
      </c>
      <c r="D99" s="16">
        <v>98580</v>
      </c>
      <c r="E99" s="16">
        <v>98582.27</v>
      </c>
      <c r="F99" s="16">
        <v>98752.81</v>
      </c>
      <c r="G99" s="16">
        <v>98815.33</v>
      </c>
      <c r="H99" s="16">
        <v>98924.69</v>
      </c>
      <c r="I99" s="16">
        <v>99218.824999999997</v>
      </c>
      <c r="J99" s="16">
        <v>99454.11</v>
      </c>
      <c r="K99" s="16">
        <v>99412.11</v>
      </c>
      <c r="L99" s="16">
        <v>99555</v>
      </c>
      <c r="M99" s="16">
        <v>99432</v>
      </c>
      <c r="N99" s="16">
        <v>98986.5</v>
      </c>
    </row>
    <row r="100" spans="1:14" x14ac:dyDescent="0.25">
      <c r="A100" s="95"/>
      <c r="B100" s="4" t="s">
        <v>4</v>
      </c>
      <c r="C100" s="16">
        <v>98506.09</v>
      </c>
      <c r="D100" s="16">
        <v>98572.51258064514</v>
      </c>
      <c r="E100" s="16">
        <v>98646.92967741935</v>
      </c>
      <c r="F100" s="16">
        <v>98779.016206896558</v>
      </c>
      <c r="G100" s="16">
        <v>98881.485714285736</v>
      </c>
      <c r="H100" s="16">
        <v>99209.909999999989</v>
      </c>
      <c r="I100" s="16">
        <v>99308.359642857147</v>
      </c>
      <c r="J100" s="16">
        <v>99504.728571428583</v>
      </c>
      <c r="K100" s="16">
        <v>99539.247142857144</v>
      </c>
      <c r="L100" s="16">
        <v>99415.623076923061</v>
      </c>
      <c r="M100" s="16">
        <v>99307.025384615394</v>
      </c>
      <c r="N100" s="16">
        <v>99104.954230769217</v>
      </c>
    </row>
    <row r="101" spans="1:14" x14ac:dyDescent="0.25">
      <c r="A101" s="95"/>
      <c r="B101" s="4" t="s">
        <v>5</v>
      </c>
      <c r="C101" s="16">
        <v>1397.5100460127919</v>
      </c>
      <c r="D101" s="16">
        <v>1406.0557491933901</v>
      </c>
      <c r="E101" s="16">
        <v>1434.5510001308969</v>
      </c>
      <c r="F101" s="16">
        <v>1498.965750141015</v>
      </c>
      <c r="G101" s="16">
        <v>1566.609939919646</v>
      </c>
      <c r="H101" s="16">
        <v>1667.9051730328169</v>
      </c>
      <c r="I101" s="16">
        <v>1404.322114467102</v>
      </c>
      <c r="J101" s="16">
        <v>1382.657898232977</v>
      </c>
      <c r="K101" s="16">
        <v>1326.8370992363959</v>
      </c>
      <c r="L101" s="16">
        <v>1359.1604430787991</v>
      </c>
      <c r="M101" s="16">
        <v>1402.2873167485479</v>
      </c>
      <c r="N101" s="16">
        <v>1444.636792213664</v>
      </c>
    </row>
    <row r="102" spans="1:14" x14ac:dyDescent="0.25">
      <c r="A102" s="95"/>
      <c r="B102" s="4" t="s">
        <v>9</v>
      </c>
      <c r="C102" s="16">
        <v>94716</v>
      </c>
      <c r="D102" s="16">
        <v>94897</v>
      </c>
      <c r="E102" s="16">
        <v>95067</v>
      </c>
      <c r="F102" s="16">
        <v>95145</v>
      </c>
      <c r="G102" s="16">
        <v>95418</v>
      </c>
      <c r="H102" s="16">
        <v>95784</v>
      </c>
      <c r="I102" s="16">
        <v>96254</v>
      </c>
      <c r="J102" s="16">
        <v>96708</v>
      </c>
      <c r="K102" s="16">
        <v>96700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101500</v>
      </c>
      <c r="D103" s="32">
        <v>101500</v>
      </c>
      <c r="E103" s="32">
        <v>102000</v>
      </c>
      <c r="F103" s="32">
        <v>102000</v>
      </c>
      <c r="G103" s="32">
        <v>102500</v>
      </c>
      <c r="H103" s="32">
        <v>102500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13:L13"/>
    <mergeCell ref="A35:A39"/>
    <mergeCell ref="A40:A44"/>
    <mergeCell ref="A45:A49"/>
    <mergeCell ref="A50:A54"/>
    <mergeCell ref="A62:N62"/>
    <mergeCell ref="A14:B14"/>
    <mergeCell ref="A15:A19"/>
    <mergeCell ref="A20:A24"/>
    <mergeCell ref="A25:A29"/>
    <mergeCell ref="A30:A3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D7C6-F11A-4BE8-B3FA-65EB1AD98B00}">
  <dimension ref="A10:N103"/>
  <sheetViews>
    <sheetView topLeftCell="A48" workbookViewId="0">
      <selection activeCell="C44" sqref="C44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45047</v>
      </c>
      <c r="C10" s="3"/>
    </row>
    <row r="11" spans="1:12" ht="15.75" x14ac:dyDescent="0.25">
      <c r="A11" s="1" t="s">
        <v>0</v>
      </c>
      <c r="B11" s="2">
        <v>45047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2349248.6749999998</v>
      </c>
      <c r="D15" s="11">
        <v>2508429</v>
      </c>
      <c r="E15" s="11">
        <v>2664710.355</v>
      </c>
      <c r="F15" s="11">
        <v>2831627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2340010.5390384612</v>
      </c>
      <c r="D16" s="13">
        <v>2502743.893265306</v>
      </c>
      <c r="E16" s="13">
        <v>2642768.8090476189</v>
      </c>
      <c r="F16" s="13">
        <v>2797603.4249999998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106841.2568139614</v>
      </c>
      <c r="D17" s="13">
        <v>135498.0018767647</v>
      </c>
      <c r="E17" s="13">
        <v>138115.8179256864</v>
      </c>
      <c r="F17" s="13">
        <v>164573.24676369299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2637172</v>
      </c>
      <c r="D19" s="13">
        <v>2847388</v>
      </c>
      <c r="E19" s="13">
        <v>2866112.71</v>
      </c>
      <c r="F19" s="13">
        <v>3059708.82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1922004</v>
      </c>
      <c r="D20" s="14">
        <v>2071413.41</v>
      </c>
      <c r="E20" s="14">
        <v>2201710.7999999998</v>
      </c>
      <c r="F20" s="14">
        <v>2340105.7349999999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1926344.2159259261</v>
      </c>
      <c r="D21" s="14">
        <v>2074174.0050980391</v>
      </c>
      <c r="E21" s="14">
        <v>2200665.2165116281</v>
      </c>
      <c r="F21" s="14">
        <v>2337314.4145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88873.167447049258</v>
      </c>
      <c r="D22" s="14">
        <v>111308.0501011555</v>
      </c>
      <c r="E22" s="14">
        <v>60501.356243749891</v>
      </c>
      <c r="F22" s="14">
        <v>83658.477717517642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2015348</v>
      </c>
      <c r="F23" s="14">
        <v>2116922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2414674</v>
      </c>
      <c r="D24" s="14">
        <v>2573079</v>
      </c>
      <c r="E24" s="14">
        <v>2328667</v>
      </c>
      <c r="F24" s="14">
        <v>2508546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2017712.5</v>
      </c>
      <c r="D25" s="12">
        <v>2165224.4</v>
      </c>
      <c r="E25" s="12">
        <v>2273703</v>
      </c>
      <c r="F25" s="12">
        <v>2392590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2016235.3705555559</v>
      </c>
      <c r="D26" s="12">
        <v>2154040.711568628</v>
      </c>
      <c r="E26" s="12">
        <v>2275382.1920454539</v>
      </c>
      <c r="F26" s="12">
        <v>2400729.9217073168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55507.305887113223</v>
      </c>
      <c r="D27" s="12">
        <v>76525.101827369304</v>
      </c>
      <c r="E27" s="12">
        <v>78055.122857082242</v>
      </c>
      <c r="F27" s="12">
        <v>101454.49638189279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2033172</v>
      </c>
      <c r="F28" s="12">
        <v>2124664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2349300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-100673.61500000001</v>
      </c>
      <c r="D30" s="14">
        <v>-81362.845000000001</v>
      </c>
      <c r="E30" s="14">
        <v>-55284.955000000002</v>
      </c>
      <c r="F30" s="14">
        <v>-21691.15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-95766.41314814816</v>
      </c>
      <c r="D31" s="14">
        <v>-79125.260000000024</v>
      </c>
      <c r="E31" s="14">
        <v>-59424.601086956529</v>
      </c>
      <c r="F31" s="14">
        <v>-35908.002380952392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30581.25749940053</v>
      </c>
      <c r="D32" s="14">
        <v>40531.736699421541</v>
      </c>
      <c r="E32" s="14">
        <v>47244.781904096701</v>
      </c>
      <c r="F32" s="14">
        <v>51871.113502611734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-145744.9</v>
      </c>
      <c r="E33" s="14">
        <v>-156500</v>
      </c>
      <c r="F33" s="14">
        <v>-164000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7110.14</v>
      </c>
      <c r="D34" s="14">
        <v>61290</v>
      </c>
      <c r="E34" s="14">
        <v>71548.179999999993</v>
      </c>
      <c r="F34" s="14">
        <v>96755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77.085000000000008</v>
      </c>
      <c r="D35" s="12">
        <v>79.900000000000006</v>
      </c>
      <c r="E35" s="12">
        <v>82.07</v>
      </c>
      <c r="F35" s="12">
        <v>83.585000000000008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76.921923076923079</v>
      </c>
      <c r="D36" s="12">
        <v>79.87510204081633</v>
      </c>
      <c r="E36" s="12">
        <v>82.367333333333335</v>
      </c>
      <c r="F36" s="12">
        <v>84.145454545454541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1.346682253542397</v>
      </c>
      <c r="D37" s="12">
        <v>1.961158376284474</v>
      </c>
      <c r="E37" s="12">
        <v>2.7694735305403531</v>
      </c>
      <c r="F37" s="12">
        <v>3.049380764089237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73.099999999999994</v>
      </c>
      <c r="D38" s="12">
        <v>73.75</v>
      </c>
      <c r="E38" s="12">
        <v>74.38</v>
      </c>
      <c r="F38" s="12">
        <v>75.239999999999995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79.709999999999994</v>
      </c>
      <c r="D39" s="12">
        <v>84.7</v>
      </c>
      <c r="E39" s="12">
        <v>90</v>
      </c>
      <c r="F39" s="12">
        <v>90.92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-605876.35499999998</v>
      </c>
      <c r="D40" s="14">
        <v>-582321.64500000002</v>
      </c>
      <c r="E40" s="14">
        <v>-555179.15500000003</v>
      </c>
      <c r="F40" s="14">
        <v>-518349.38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-556711.85674999992</v>
      </c>
      <c r="D41" s="14">
        <v>-563088.15763157886</v>
      </c>
      <c r="E41" s="14">
        <v>-555611.23058823519</v>
      </c>
      <c r="F41" s="14">
        <v>-535000.63484848477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297551.34702704241</v>
      </c>
      <c r="D42" s="14">
        <v>252562.47389968389</v>
      </c>
      <c r="E42" s="14">
        <v>260827.3685188324</v>
      </c>
      <c r="F42" s="14">
        <v>265120.5471380683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-1022816</v>
      </c>
      <c r="D43" s="14">
        <v>-952482</v>
      </c>
      <c r="E43" s="14">
        <v>-975331</v>
      </c>
      <c r="F43" s="14">
        <v>-1075614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629314.94999999995</v>
      </c>
      <c r="D44" s="30">
        <v>27961</v>
      </c>
      <c r="E44" s="30">
        <v>39606</v>
      </c>
      <c r="F44" s="30">
        <v>56705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6.25</v>
      </c>
      <c r="D45" s="12">
        <v>5</v>
      </c>
      <c r="E45" s="12">
        <v>4.7750000000000004</v>
      </c>
      <c r="F45" s="12">
        <v>4.6100000000000003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6.0782051282051279</v>
      </c>
      <c r="D46" s="12">
        <v>5.1658333333333326</v>
      </c>
      <c r="E46" s="12">
        <v>4.6230555555555561</v>
      </c>
      <c r="F46" s="12">
        <v>4.5448571428571416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1.317373526926473</v>
      </c>
      <c r="D47" s="12">
        <v>0.80604280283369567</v>
      </c>
      <c r="E47" s="12">
        <v>0.75045821981142935</v>
      </c>
      <c r="F47" s="12">
        <v>0.82535686195719726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5.8699999999999983</v>
      </c>
      <c r="D50" s="14">
        <v>4.12</v>
      </c>
      <c r="E50" s="14">
        <v>3.99</v>
      </c>
      <c r="F50" s="14">
        <v>3.55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5.8521052631578954</v>
      </c>
      <c r="D51" s="14">
        <v>4.1537142857142859</v>
      </c>
      <c r="E51" s="14">
        <v>3.819142857142857</v>
      </c>
      <c r="F51" s="14">
        <v>3.6790909090909101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0.65359776825984739</v>
      </c>
      <c r="D52" s="14">
        <v>0.47334284126640308</v>
      </c>
      <c r="E52" s="14">
        <v>0.49793320735977892</v>
      </c>
      <c r="F52" s="14">
        <v>0.53047952149661048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7.65</v>
      </c>
      <c r="D54" s="14">
        <v>5.03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10609990.935000001</v>
      </c>
      <c r="D55" s="12">
        <v>11275128.5</v>
      </c>
      <c r="E55" s="12">
        <v>11978000</v>
      </c>
      <c r="F55" s="12">
        <v>12705000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10584203.660476189</v>
      </c>
      <c r="D56" s="12">
        <v>11246279.137499999</v>
      </c>
      <c r="E56" s="12">
        <v>11944678.32435897</v>
      </c>
      <c r="F56" s="12">
        <v>12710340.394473679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183601.91141947711</v>
      </c>
      <c r="D57" s="12">
        <v>251695.8300617185</v>
      </c>
      <c r="E57" s="12">
        <v>339260.21839027852</v>
      </c>
      <c r="F57" s="12">
        <v>368078.77145432489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11134708.800000001</v>
      </c>
      <c r="D59" s="12">
        <v>11904180.960000001</v>
      </c>
      <c r="E59" s="12">
        <v>12674892.539999999</v>
      </c>
      <c r="F59" s="12">
        <v>13495502.25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45047</v>
      </c>
      <c r="D63" s="9">
        <v>45078</v>
      </c>
      <c r="E63" s="9">
        <v>45108</v>
      </c>
      <c r="F63" s="9">
        <v>45139</v>
      </c>
      <c r="G63" s="9">
        <v>45170</v>
      </c>
      <c r="H63" s="9">
        <v>45200</v>
      </c>
      <c r="I63" s="9">
        <v>45231</v>
      </c>
      <c r="J63" s="9">
        <v>45261</v>
      </c>
      <c r="K63" s="9">
        <v>45292</v>
      </c>
      <c r="L63" s="9">
        <v>45323</v>
      </c>
      <c r="M63" s="9">
        <v>45352</v>
      </c>
      <c r="N63" s="9">
        <v>45383</v>
      </c>
    </row>
    <row r="64" spans="1:14" ht="15" customHeight="1" x14ac:dyDescent="0.25">
      <c r="A64" s="94" t="s">
        <v>11</v>
      </c>
      <c r="B64" s="4" t="s">
        <v>3</v>
      </c>
      <c r="C64" s="16">
        <v>175550.25</v>
      </c>
      <c r="D64" s="16">
        <v>183281.6</v>
      </c>
      <c r="E64" s="16">
        <v>206010</v>
      </c>
      <c r="F64" s="16">
        <v>181152.655</v>
      </c>
      <c r="G64" s="16">
        <v>178846.29</v>
      </c>
      <c r="H64" s="16">
        <v>213390.69500000001</v>
      </c>
      <c r="I64" s="16">
        <v>185757.8</v>
      </c>
      <c r="J64" s="16">
        <v>227038.09</v>
      </c>
      <c r="K64" s="16">
        <v>265712.14</v>
      </c>
      <c r="L64" s="16">
        <v>173812.19</v>
      </c>
      <c r="M64" s="16">
        <v>184776</v>
      </c>
      <c r="N64" s="16">
        <v>218138.32</v>
      </c>
    </row>
    <row r="65" spans="1:14" x14ac:dyDescent="0.25">
      <c r="A65" s="95"/>
      <c r="B65" s="4" t="s">
        <v>4</v>
      </c>
      <c r="C65" s="16">
        <v>175277.56551020409</v>
      </c>
      <c r="D65" s="16">
        <v>187803.11063829789</v>
      </c>
      <c r="E65" s="16">
        <v>203868.0395744681</v>
      </c>
      <c r="F65" s="16">
        <v>182605.51500000001</v>
      </c>
      <c r="G65" s="16">
        <v>180454.0380434783</v>
      </c>
      <c r="H65" s="16">
        <v>211839.3582608696</v>
      </c>
      <c r="I65" s="16">
        <v>185784.37400000001</v>
      </c>
      <c r="J65" s="16">
        <v>226282.14844444441</v>
      </c>
      <c r="K65" s="16">
        <v>260363.13641025641</v>
      </c>
      <c r="L65" s="16">
        <v>174397.86</v>
      </c>
      <c r="M65" s="16">
        <v>187367.3635897435</v>
      </c>
      <c r="N65" s="16">
        <v>218354.17842105261</v>
      </c>
    </row>
    <row r="66" spans="1:14" x14ac:dyDescent="0.25">
      <c r="A66" s="95"/>
      <c r="B66" s="4" t="s">
        <v>5</v>
      </c>
      <c r="C66" s="16">
        <v>6277.6662917507483</v>
      </c>
      <c r="D66" s="16">
        <v>18708.777811328051</v>
      </c>
      <c r="E66" s="16">
        <v>10600.22781744396</v>
      </c>
      <c r="F66" s="16">
        <v>10488.51945284976</v>
      </c>
      <c r="G66" s="16">
        <v>8506.6398448685341</v>
      </c>
      <c r="H66" s="16">
        <v>11601.36849479603</v>
      </c>
      <c r="I66" s="16">
        <v>10582.546236588079</v>
      </c>
      <c r="J66" s="16">
        <v>14819.45965056342</v>
      </c>
      <c r="K66" s="16">
        <v>18103.9097352967</v>
      </c>
      <c r="L66" s="16">
        <v>14012.53859713788</v>
      </c>
      <c r="M66" s="16">
        <v>10484.280891464559</v>
      </c>
      <c r="N66" s="16">
        <v>13493.41271911886</v>
      </c>
    </row>
    <row r="67" spans="1:14" ht="15" customHeight="1" x14ac:dyDescent="0.25">
      <c r="A67" s="95"/>
      <c r="B67" s="4" t="s">
        <v>9</v>
      </c>
      <c r="C67" s="16">
        <v>161700</v>
      </c>
      <c r="D67" s="16">
        <v>159111</v>
      </c>
      <c r="E67" s="16">
        <v>159818.15</v>
      </c>
      <c r="F67" s="16">
        <v>160867</v>
      </c>
      <c r="G67" s="16">
        <v>160000</v>
      </c>
      <c r="H67" s="16">
        <v>181027</v>
      </c>
      <c r="I67" s="16">
        <v>158422.04999999999</v>
      </c>
      <c r="J67" s="16">
        <v>181450.35</v>
      </c>
      <c r="K67" s="16">
        <v>190640</v>
      </c>
      <c r="L67" s="16">
        <v>126000</v>
      </c>
      <c r="M67" s="16">
        <v>167306</v>
      </c>
      <c r="N67" s="16">
        <v>182876.28</v>
      </c>
    </row>
    <row r="68" spans="1:14" x14ac:dyDescent="0.25">
      <c r="A68" s="95"/>
      <c r="B68" s="4" t="s">
        <v>10</v>
      </c>
      <c r="C68" s="16">
        <v>191639.82</v>
      </c>
      <c r="D68" s="16">
        <v>248594.75</v>
      </c>
      <c r="E68" s="16">
        <v>221653.93</v>
      </c>
      <c r="F68" s="16">
        <v>221583</v>
      </c>
      <c r="G68" s="16">
        <v>210798.05</v>
      </c>
      <c r="H68" s="16">
        <v>235342</v>
      </c>
      <c r="I68" s="16">
        <v>222393</v>
      </c>
      <c r="J68" s="16">
        <v>253292.3</v>
      </c>
      <c r="K68" s="16">
        <v>294605.78000000003</v>
      </c>
      <c r="L68" s="16">
        <v>223481</v>
      </c>
      <c r="M68" s="16">
        <v>226476.6</v>
      </c>
      <c r="N68" s="16">
        <v>252294</v>
      </c>
    </row>
    <row r="69" spans="1:14" ht="15" customHeight="1" x14ac:dyDescent="0.25">
      <c r="A69" s="86" t="s">
        <v>6</v>
      </c>
      <c r="B69" s="5" t="s">
        <v>3</v>
      </c>
      <c r="C69" s="17">
        <v>136053.20000000001</v>
      </c>
      <c r="D69" s="17">
        <v>152835.5</v>
      </c>
      <c r="E69" s="17">
        <v>166268</v>
      </c>
      <c r="F69" s="17">
        <v>144554</v>
      </c>
      <c r="G69" s="17">
        <v>152299.495</v>
      </c>
      <c r="H69" s="17">
        <v>179345</v>
      </c>
      <c r="I69" s="17">
        <v>144167</v>
      </c>
      <c r="J69" s="17">
        <v>187962.41</v>
      </c>
      <c r="K69" s="17">
        <v>224718.61</v>
      </c>
      <c r="L69" s="17">
        <v>127494.18</v>
      </c>
      <c r="M69" s="17">
        <v>155266.32</v>
      </c>
      <c r="N69" s="17">
        <v>188924.3</v>
      </c>
    </row>
    <row r="70" spans="1:14" x14ac:dyDescent="0.25">
      <c r="A70" s="86"/>
      <c r="B70" s="5" t="s">
        <v>4</v>
      </c>
      <c r="C70" s="17">
        <v>136922.36859999999</v>
      </c>
      <c r="D70" s="17">
        <v>158398.60541666669</v>
      </c>
      <c r="E70" s="17">
        <v>167496.70934782611</v>
      </c>
      <c r="F70" s="17">
        <v>144565.86326086961</v>
      </c>
      <c r="G70" s="17">
        <v>150662.8473913043</v>
      </c>
      <c r="H70" s="17">
        <v>179773.4644444444</v>
      </c>
      <c r="I70" s="17">
        <v>143407.76555555561</v>
      </c>
      <c r="J70" s="17">
        <v>190100.54795454541</v>
      </c>
      <c r="K70" s="17">
        <v>218908.47538461539</v>
      </c>
      <c r="L70" s="17">
        <v>128682.62274999999</v>
      </c>
      <c r="M70" s="17">
        <v>157508.50871794869</v>
      </c>
      <c r="N70" s="17">
        <v>188389.50108108111</v>
      </c>
    </row>
    <row r="71" spans="1:14" x14ac:dyDescent="0.25">
      <c r="A71" s="86"/>
      <c r="B71" s="5" t="s">
        <v>5</v>
      </c>
      <c r="C71" s="17">
        <v>9909.4721949394188</v>
      </c>
      <c r="D71" s="17">
        <v>20088.512295995151</v>
      </c>
      <c r="E71" s="17">
        <v>6624.3367759766934</v>
      </c>
      <c r="F71" s="17">
        <v>8597.1868413165776</v>
      </c>
      <c r="G71" s="17">
        <v>7790.676624143457</v>
      </c>
      <c r="H71" s="17">
        <v>8655.1959916424421</v>
      </c>
      <c r="I71" s="17">
        <v>8044.3901827260279</v>
      </c>
      <c r="J71" s="17">
        <v>12091.723211314031</v>
      </c>
      <c r="K71" s="17">
        <v>23475.494047318</v>
      </c>
      <c r="L71" s="17">
        <v>13762.785359838679</v>
      </c>
      <c r="M71" s="17">
        <v>7785.6273037775991</v>
      </c>
      <c r="N71" s="17">
        <v>9747.1019336780246</v>
      </c>
    </row>
    <row r="72" spans="1:14" ht="15" customHeight="1" x14ac:dyDescent="0.25">
      <c r="A72" s="86"/>
      <c r="B72" s="5" t="s">
        <v>9</v>
      </c>
      <c r="C72" s="17">
        <v>111000</v>
      </c>
      <c r="D72" s="17">
        <v>126000</v>
      </c>
      <c r="E72" s="17">
        <v>154782</v>
      </c>
      <c r="F72" s="17">
        <v>126000</v>
      </c>
      <c r="G72" s="17">
        <v>126000</v>
      </c>
      <c r="H72" s="17">
        <v>160763</v>
      </c>
      <c r="I72" s="17">
        <v>126000</v>
      </c>
      <c r="J72" s="17">
        <v>157085.34</v>
      </c>
      <c r="K72" s="17">
        <v>143859</v>
      </c>
      <c r="L72" s="17">
        <v>105245</v>
      </c>
      <c r="M72" s="17">
        <v>138765.29999999999</v>
      </c>
      <c r="N72" s="17">
        <v>168314</v>
      </c>
    </row>
    <row r="73" spans="1:14" x14ac:dyDescent="0.25">
      <c r="A73" s="86"/>
      <c r="B73" s="5" t="s">
        <v>10</v>
      </c>
      <c r="C73" s="17">
        <v>163215.29999999999</v>
      </c>
      <c r="D73" s="17">
        <v>205200</v>
      </c>
      <c r="E73" s="17">
        <v>180956.9</v>
      </c>
      <c r="F73" s="17">
        <v>173094</v>
      </c>
      <c r="G73" s="17">
        <v>165153</v>
      </c>
      <c r="H73" s="17">
        <v>200812</v>
      </c>
      <c r="I73" s="17">
        <v>159641</v>
      </c>
      <c r="J73" s="17">
        <v>217007</v>
      </c>
      <c r="K73" s="17">
        <v>244423</v>
      </c>
      <c r="L73" s="17">
        <v>167477</v>
      </c>
      <c r="M73" s="17">
        <v>173385</v>
      </c>
      <c r="N73" s="17">
        <v>214528</v>
      </c>
    </row>
    <row r="74" spans="1:14" ht="15" customHeight="1" x14ac:dyDescent="0.25">
      <c r="A74" s="95" t="s">
        <v>7</v>
      </c>
      <c r="B74" s="4" t="s">
        <v>3</v>
      </c>
      <c r="C74" s="16">
        <v>169617</v>
      </c>
      <c r="D74" s="16">
        <v>195480.5</v>
      </c>
      <c r="E74" s="16">
        <v>167073.75</v>
      </c>
      <c r="F74" s="16">
        <v>169722.33</v>
      </c>
      <c r="G74" s="16">
        <v>160478.79999999999</v>
      </c>
      <c r="H74" s="16">
        <v>160227.23000000001</v>
      </c>
      <c r="I74" s="16">
        <v>164389.63</v>
      </c>
      <c r="J74" s="16">
        <v>200915</v>
      </c>
      <c r="K74" s="16">
        <v>156438.18</v>
      </c>
      <c r="L74" s="16">
        <v>157147.15</v>
      </c>
      <c r="M74" s="16">
        <v>166134.29999999999</v>
      </c>
      <c r="N74" s="16">
        <v>166964.07500000001</v>
      </c>
    </row>
    <row r="75" spans="1:14" x14ac:dyDescent="0.25">
      <c r="A75" s="95"/>
      <c r="B75" s="4" t="s">
        <v>4</v>
      </c>
      <c r="C75" s="16">
        <v>170484.8011764705</v>
      </c>
      <c r="D75" s="16">
        <v>187886.67520833341</v>
      </c>
      <c r="E75" s="16">
        <v>171653.0272340425</v>
      </c>
      <c r="F75" s="16">
        <v>177466.74765957441</v>
      </c>
      <c r="G75" s="16">
        <v>162573.3773913043</v>
      </c>
      <c r="H75" s="16">
        <v>160361.2293478261</v>
      </c>
      <c r="I75" s="16">
        <v>164456.33844444441</v>
      </c>
      <c r="J75" s="16">
        <v>204856.51911111109</v>
      </c>
      <c r="K75" s="16">
        <v>157177.4938461539</v>
      </c>
      <c r="L75" s="16">
        <v>157745.56075</v>
      </c>
      <c r="M75" s="16">
        <v>168162.59410256409</v>
      </c>
      <c r="N75" s="16">
        <v>168418.9526315789</v>
      </c>
    </row>
    <row r="76" spans="1:14" x14ac:dyDescent="0.25">
      <c r="A76" s="95"/>
      <c r="B76" s="4" t="s">
        <v>5</v>
      </c>
      <c r="C76" s="16">
        <v>11776.455129844069</v>
      </c>
      <c r="D76" s="16">
        <v>22482.865334409849</v>
      </c>
      <c r="E76" s="16">
        <v>14126.62589678929</v>
      </c>
      <c r="F76" s="16">
        <v>22779.534049544221</v>
      </c>
      <c r="G76" s="16">
        <v>12074.499115498909</v>
      </c>
      <c r="H76" s="16">
        <v>8118.0548313177678</v>
      </c>
      <c r="I76" s="16">
        <v>9035.4685263735046</v>
      </c>
      <c r="J76" s="16">
        <v>25128.345278070199</v>
      </c>
      <c r="K76" s="16">
        <v>10832.964663822129</v>
      </c>
      <c r="L76" s="16">
        <v>8560.8197015315145</v>
      </c>
      <c r="M76" s="16">
        <v>8744.7906722223997</v>
      </c>
      <c r="N76" s="16">
        <v>9698.1896785282497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134138</v>
      </c>
      <c r="E77" s="16">
        <v>134138</v>
      </c>
      <c r="F77" s="16">
        <v>117447.1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125629</v>
      </c>
      <c r="L77" s="16">
        <v>134138</v>
      </c>
      <c r="M77" s="16">
        <v>153572</v>
      </c>
      <c r="N77" s="16">
        <v>148914.9</v>
      </c>
    </row>
    <row r="78" spans="1:14" x14ac:dyDescent="0.25">
      <c r="A78" s="95"/>
      <c r="B78" s="4" t="s">
        <v>10</v>
      </c>
      <c r="C78" s="16">
        <v>198293</v>
      </c>
      <c r="D78" s="16">
        <v>230726</v>
      </c>
      <c r="E78" s="16">
        <v>199177.3</v>
      </c>
      <c r="F78" s="16">
        <v>219000</v>
      </c>
      <c r="G78" s="16">
        <v>189258</v>
      </c>
      <c r="H78" s="16">
        <v>188423</v>
      </c>
      <c r="I78" s="16">
        <v>178745</v>
      </c>
      <c r="J78" s="16">
        <v>266714</v>
      </c>
      <c r="K78" s="16">
        <v>182152.3</v>
      </c>
      <c r="L78" s="16">
        <v>177245</v>
      </c>
      <c r="M78" s="16">
        <v>190341</v>
      </c>
      <c r="N78" s="16">
        <v>195294</v>
      </c>
    </row>
    <row r="79" spans="1:14" x14ac:dyDescent="0.25">
      <c r="A79" s="86" t="s">
        <v>8</v>
      </c>
      <c r="B79" s="5" t="s">
        <v>3</v>
      </c>
      <c r="C79" s="17">
        <v>-29546.404999999999</v>
      </c>
      <c r="D79" s="17">
        <v>-23595</v>
      </c>
      <c r="E79" s="17">
        <v>-3045.25</v>
      </c>
      <c r="F79" s="17">
        <v>-29873</v>
      </c>
      <c r="G79" s="17">
        <v>-10358.4</v>
      </c>
      <c r="H79" s="17">
        <v>18212</v>
      </c>
      <c r="I79" s="17">
        <v>-20838</v>
      </c>
      <c r="J79" s="17">
        <v>-14533.635</v>
      </c>
      <c r="K79" s="17">
        <v>68506.679999999993</v>
      </c>
      <c r="L79" s="17">
        <v>-31091</v>
      </c>
      <c r="M79" s="17">
        <v>-9314.4249999999993</v>
      </c>
      <c r="N79" s="17">
        <v>18015.89</v>
      </c>
    </row>
    <row r="80" spans="1:14" x14ac:dyDescent="0.25">
      <c r="A80" s="86"/>
      <c r="B80" s="5" t="s">
        <v>4</v>
      </c>
      <c r="C80" s="17">
        <v>-33348.153846153837</v>
      </c>
      <c r="D80" s="17">
        <v>-28923.543877551019</v>
      </c>
      <c r="E80" s="17">
        <v>-4462.2599999999993</v>
      </c>
      <c r="F80" s="17">
        <v>-34561.72765957447</v>
      </c>
      <c r="G80" s="17">
        <v>-11898.9685106383</v>
      </c>
      <c r="H80" s="17">
        <v>18107.685106382982</v>
      </c>
      <c r="I80" s="17">
        <v>-19932.21744680851</v>
      </c>
      <c r="J80" s="17">
        <v>-18364.488260869559</v>
      </c>
      <c r="K80" s="17">
        <v>59162.507500000007</v>
      </c>
      <c r="L80" s="17">
        <v>-28231.33048780488</v>
      </c>
      <c r="M80" s="17">
        <v>-10527.5605</v>
      </c>
      <c r="N80" s="17">
        <v>18035.0941025641</v>
      </c>
    </row>
    <row r="81" spans="1:14" x14ac:dyDescent="0.25">
      <c r="A81" s="86"/>
      <c r="B81" s="5" t="s">
        <v>5</v>
      </c>
      <c r="C81" s="17">
        <v>14327.96613425183</v>
      </c>
      <c r="D81" s="17">
        <v>24170.12098085929</v>
      </c>
      <c r="E81" s="17">
        <v>14188.6147975187</v>
      </c>
      <c r="F81" s="17">
        <v>20890.380933160021</v>
      </c>
      <c r="G81" s="17">
        <v>11064.741410570579</v>
      </c>
      <c r="H81" s="17">
        <v>9609.1654433679541</v>
      </c>
      <c r="I81" s="17">
        <v>12345.434438939879</v>
      </c>
      <c r="J81" s="17">
        <v>20440.470744302162</v>
      </c>
      <c r="K81" s="17">
        <v>29288.38634166597</v>
      </c>
      <c r="L81" s="17">
        <v>16104.835628300891</v>
      </c>
      <c r="M81" s="17">
        <v>10787.218019159851</v>
      </c>
      <c r="N81" s="17">
        <v>11816.63828580205</v>
      </c>
    </row>
    <row r="82" spans="1:14" x14ac:dyDescent="0.25">
      <c r="A82" s="86"/>
      <c r="B82" s="5" t="s">
        <v>9</v>
      </c>
      <c r="C82" s="17">
        <v>-61495</v>
      </c>
      <c r="D82" s="17">
        <v>-81142.48</v>
      </c>
      <c r="E82" s="17">
        <v>-33858</v>
      </c>
      <c r="F82" s="17">
        <v>-72611</v>
      </c>
      <c r="G82" s="17">
        <v>-36000</v>
      </c>
      <c r="H82" s="17">
        <v>-1021.1</v>
      </c>
      <c r="I82" s="17">
        <v>-41292</v>
      </c>
      <c r="J82" s="17">
        <v>-69562</v>
      </c>
      <c r="K82" s="17">
        <v>-24594</v>
      </c>
      <c r="L82" s="17">
        <v>-59279</v>
      </c>
      <c r="M82" s="17">
        <v>-28774</v>
      </c>
      <c r="N82" s="17">
        <v>-13257.1</v>
      </c>
    </row>
    <row r="83" spans="1:14" x14ac:dyDescent="0.25">
      <c r="A83" s="86"/>
      <c r="B83" s="33" t="s">
        <v>10</v>
      </c>
      <c r="C83" s="14">
        <v>-6640.2</v>
      </c>
      <c r="D83" s="14">
        <v>11354.61</v>
      </c>
      <c r="E83" s="14">
        <v>36500</v>
      </c>
      <c r="F83" s="14">
        <v>8138</v>
      </c>
      <c r="G83" s="14">
        <v>8138</v>
      </c>
      <c r="H83" s="14">
        <v>36660.9</v>
      </c>
      <c r="I83" s="14">
        <v>16097.26</v>
      </c>
      <c r="J83" s="14">
        <v>21778.7</v>
      </c>
      <c r="K83" s="14">
        <v>100647</v>
      </c>
      <c r="L83" s="14">
        <v>14355</v>
      </c>
      <c r="M83" s="14">
        <v>12337.23</v>
      </c>
      <c r="N83" s="17">
        <v>44652</v>
      </c>
    </row>
    <row r="84" spans="1:14" ht="15" customHeight="1" x14ac:dyDescent="0.25">
      <c r="A84" s="95" t="s">
        <v>32</v>
      </c>
      <c r="B84" s="4" t="s">
        <v>3</v>
      </c>
      <c r="C84" s="16">
        <v>-73062</v>
      </c>
      <c r="D84" s="16">
        <v>-77841.824999999997</v>
      </c>
      <c r="E84" s="16">
        <v>-48249.055</v>
      </c>
      <c r="F84" s="16">
        <v>-76768.399999999994</v>
      </c>
      <c r="G84" s="16">
        <v>-56800</v>
      </c>
      <c r="H84" s="16">
        <v>-31968.27</v>
      </c>
      <c r="I84" s="16">
        <v>-66571.070000000007</v>
      </c>
      <c r="J84" s="16">
        <v>-54069.485000000001</v>
      </c>
      <c r="K84" s="16">
        <v>11779</v>
      </c>
      <c r="L84" s="16">
        <v>-70300.89</v>
      </c>
      <c r="M84" s="16">
        <v>-59799.74</v>
      </c>
      <c r="N84" s="16">
        <v>-31678.42</v>
      </c>
    </row>
    <row r="85" spans="1:14" x14ac:dyDescent="0.25">
      <c r="A85" s="95"/>
      <c r="B85" s="4" t="s">
        <v>4</v>
      </c>
      <c r="C85" s="16">
        <v>-76359.74828571429</v>
      </c>
      <c r="D85" s="16">
        <v>-83829.188823529417</v>
      </c>
      <c r="E85" s="16">
        <v>-50245.201764705867</v>
      </c>
      <c r="F85" s="16">
        <v>-76605.145151515157</v>
      </c>
      <c r="G85" s="16">
        <v>-56936.656666666669</v>
      </c>
      <c r="H85" s="16">
        <v>-30804.338787878791</v>
      </c>
      <c r="I85" s="16">
        <v>-67877.627096774188</v>
      </c>
      <c r="J85" s="16">
        <v>-58927.085937500007</v>
      </c>
      <c r="K85" s="16">
        <v>7774.3760000000029</v>
      </c>
      <c r="L85" s="16">
        <v>-68557.773103448286</v>
      </c>
      <c r="M85" s="16">
        <v>-54117.304827586217</v>
      </c>
      <c r="N85" s="16">
        <v>-33104.505862068967</v>
      </c>
    </row>
    <row r="86" spans="1:14" x14ac:dyDescent="0.25">
      <c r="A86" s="95"/>
      <c r="B86" s="4" t="s">
        <v>5</v>
      </c>
      <c r="C86" s="16">
        <v>24291.03925062847</v>
      </c>
      <c r="D86" s="16">
        <v>43964.269891927201</v>
      </c>
      <c r="E86" s="16">
        <v>25418.85554740459</v>
      </c>
      <c r="F86" s="16">
        <v>34753.80227547494</v>
      </c>
      <c r="G86" s="16">
        <v>22779.639280390649</v>
      </c>
      <c r="H86" s="16">
        <v>17598.65397403072</v>
      </c>
      <c r="I86" s="16">
        <v>17435.15110521829</v>
      </c>
      <c r="J86" s="16">
        <v>24545.775469170421</v>
      </c>
      <c r="K86" s="16">
        <v>32573.376385372911</v>
      </c>
      <c r="L86" s="16">
        <v>26235.68824081292</v>
      </c>
      <c r="M86" s="16">
        <v>21365.835737753099</v>
      </c>
      <c r="N86" s="16">
        <v>25052.01972915736</v>
      </c>
    </row>
    <row r="87" spans="1:14" x14ac:dyDescent="0.25">
      <c r="A87" s="95"/>
      <c r="B87" s="4" t="s">
        <v>9</v>
      </c>
      <c r="C87" s="16">
        <v>-136871</v>
      </c>
      <c r="D87" s="16">
        <v>-210146.72</v>
      </c>
      <c r="E87" s="16">
        <v>-107880.83</v>
      </c>
      <c r="F87" s="16">
        <v>-137086</v>
      </c>
      <c r="G87" s="16">
        <v>-100187.4</v>
      </c>
      <c r="H87" s="16">
        <v>-74506</v>
      </c>
      <c r="I87" s="16">
        <v>-119521</v>
      </c>
      <c r="J87" s="16">
        <v>-110102</v>
      </c>
      <c r="K87" s="16">
        <v>-67016.800000000003</v>
      </c>
      <c r="L87" s="16">
        <v>-111044</v>
      </c>
      <c r="M87" s="16">
        <v>-86917</v>
      </c>
      <c r="N87" s="16">
        <v>-94866.07</v>
      </c>
    </row>
    <row r="88" spans="1:14" ht="15.75" thickBot="1" x14ac:dyDescent="0.3">
      <c r="A88" s="99"/>
      <c r="B88" s="7" t="s">
        <v>10</v>
      </c>
      <c r="C88" s="32">
        <v>-31294</v>
      </c>
      <c r="D88" s="32">
        <v>8138</v>
      </c>
      <c r="E88" s="32">
        <v>8138</v>
      </c>
      <c r="F88" s="32">
        <v>12108.19</v>
      </c>
      <c r="G88" s="32">
        <v>8138</v>
      </c>
      <c r="H88" s="32">
        <v>8138</v>
      </c>
      <c r="I88" s="32">
        <v>-35426</v>
      </c>
      <c r="J88" s="32">
        <v>8138</v>
      </c>
      <c r="K88" s="32">
        <v>60168.28</v>
      </c>
      <c r="L88" s="32">
        <v>8138</v>
      </c>
      <c r="M88" s="32">
        <v>8138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0.42499999999999999</v>
      </c>
      <c r="D89" s="16">
        <v>0.52</v>
      </c>
      <c r="E89" s="16">
        <v>0.33</v>
      </c>
      <c r="F89" s="16">
        <v>0.255</v>
      </c>
      <c r="G89" s="16">
        <v>0.30499999999999999</v>
      </c>
      <c r="H89" s="16">
        <v>0.435</v>
      </c>
      <c r="I89" s="16">
        <v>0.34499999999999997</v>
      </c>
      <c r="J89" s="16">
        <v>0.59</v>
      </c>
      <c r="K89" s="16">
        <v>0.46</v>
      </c>
      <c r="L89" s="16">
        <v>0.52500000000000002</v>
      </c>
      <c r="M89" s="16">
        <v>0.38</v>
      </c>
      <c r="N89" s="16">
        <v>0.4</v>
      </c>
    </row>
    <row r="90" spans="1:14" x14ac:dyDescent="0.25">
      <c r="A90" s="95"/>
      <c r="B90" s="4" t="s">
        <v>4</v>
      </c>
      <c r="C90" s="16">
        <v>0.46294117647058808</v>
      </c>
      <c r="D90" s="16">
        <v>0.50882352941176467</v>
      </c>
      <c r="E90" s="16">
        <v>0.37529411764705878</v>
      </c>
      <c r="F90" s="16">
        <v>0.27205882352941169</v>
      </c>
      <c r="G90" s="16">
        <v>0.31617647058823528</v>
      </c>
      <c r="H90" s="16">
        <v>0.4223529411764706</v>
      </c>
      <c r="I90" s="16">
        <v>0.3591176470588236</v>
      </c>
      <c r="J90" s="16">
        <v>0.57205882352941173</v>
      </c>
      <c r="K90" s="16">
        <v>0.4790625</v>
      </c>
      <c r="L90" s="16">
        <v>0.5128125</v>
      </c>
      <c r="M90" s="16">
        <v>0.4140625</v>
      </c>
      <c r="N90" s="16">
        <v>0.40200000000000008</v>
      </c>
    </row>
    <row r="91" spans="1:14" x14ac:dyDescent="0.25">
      <c r="A91" s="95"/>
      <c r="B91" s="4" t="s">
        <v>5</v>
      </c>
      <c r="C91" s="16">
        <v>0.1160075601445664</v>
      </c>
      <c r="D91" s="16">
        <v>0.1382304774068854</v>
      </c>
      <c r="E91" s="16">
        <v>0.1319833619936136</v>
      </c>
      <c r="F91" s="16">
        <v>0.13724076194035029</v>
      </c>
      <c r="G91" s="16">
        <v>0.1033386520395326</v>
      </c>
      <c r="H91" s="16">
        <v>0.1158907223920098</v>
      </c>
      <c r="I91" s="16">
        <v>0.1035247780927077</v>
      </c>
      <c r="J91" s="16">
        <v>9.6664976320582727E-2</v>
      </c>
      <c r="K91" s="16">
        <v>0.1113077505054372</v>
      </c>
      <c r="L91" s="16">
        <v>0.1113331059652562</v>
      </c>
      <c r="M91" s="16">
        <v>0.13823447529936339</v>
      </c>
      <c r="N91" s="16">
        <v>0.1181874606803487</v>
      </c>
    </row>
    <row r="92" spans="1:14" ht="15" customHeight="1" x14ac:dyDescent="0.25">
      <c r="A92" s="95"/>
      <c r="B92" s="4" t="s">
        <v>9</v>
      </c>
      <c r="C92" s="16">
        <v>0.28999999999999998</v>
      </c>
      <c r="D92" s="16">
        <v>0.25</v>
      </c>
      <c r="E92" s="16">
        <v>0.16</v>
      </c>
      <c r="F92" s="16">
        <v>-0.1</v>
      </c>
      <c r="G92" s="16">
        <v>0.1</v>
      </c>
      <c r="H92" s="16">
        <v>-0.03</v>
      </c>
      <c r="I92" s="16">
        <v>0.11</v>
      </c>
      <c r="J92" s="16">
        <v>0.27</v>
      </c>
      <c r="K92" s="16">
        <v>0.3</v>
      </c>
      <c r="L92" s="16">
        <v>0.27</v>
      </c>
      <c r="M92" s="16">
        <v>0.04</v>
      </c>
      <c r="N92" s="16">
        <v>0.12</v>
      </c>
    </row>
    <row r="93" spans="1:14" x14ac:dyDescent="0.25">
      <c r="A93" s="95"/>
      <c r="B93" s="4" t="s">
        <v>10</v>
      </c>
      <c r="C93" s="16">
        <v>0.77</v>
      </c>
      <c r="D93" s="16">
        <v>0.73</v>
      </c>
      <c r="E93" s="16">
        <v>0.74</v>
      </c>
      <c r="F93" s="16">
        <v>0.61</v>
      </c>
      <c r="G93" s="16">
        <v>0.6</v>
      </c>
      <c r="H93" s="16">
        <v>0.64</v>
      </c>
      <c r="I93" s="16">
        <v>0.6</v>
      </c>
      <c r="J93" s="16">
        <v>0.72</v>
      </c>
      <c r="K93" s="16">
        <v>0.78</v>
      </c>
      <c r="L93" s="16">
        <v>0.72</v>
      </c>
      <c r="M93" s="16">
        <v>0.74</v>
      </c>
      <c r="N93" s="16">
        <v>0.69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8.9</v>
      </c>
      <c r="F94" s="17">
        <v>8.9550000000000001</v>
      </c>
      <c r="G94" s="17">
        <v>8.9</v>
      </c>
      <c r="H94" s="17">
        <v>8.8000000000000007</v>
      </c>
      <c r="I94" s="17">
        <v>8.6999999999999993</v>
      </c>
      <c r="J94" s="17">
        <v>8.74</v>
      </c>
      <c r="K94" s="17">
        <v>8.9</v>
      </c>
      <c r="L94" s="17">
        <v>9.0350000000000001</v>
      </c>
      <c r="M94" s="17">
        <v>9.1950000000000003</v>
      </c>
      <c r="N94" s="17">
        <v>9.08</v>
      </c>
    </row>
    <row r="95" spans="1:14" x14ac:dyDescent="0.25">
      <c r="A95" s="86"/>
      <c r="B95" s="5" t="s">
        <v>4</v>
      </c>
      <c r="C95" s="17">
        <v>8.8256250000000005</v>
      </c>
      <c r="D95" s="17">
        <v>8.8454545454545439</v>
      </c>
      <c r="E95" s="17">
        <v>8.8654838709677435</v>
      </c>
      <c r="F95" s="17">
        <v>8.8880000000000017</v>
      </c>
      <c r="G95" s="17">
        <v>8.8606451612903232</v>
      </c>
      <c r="H95" s="17">
        <v>8.8006666666666664</v>
      </c>
      <c r="I95" s="17">
        <v>8.7326666666666668</v>
      </c>
      <c r="J95" s="17">
        <v>8.7158064516129024</v>
      </c>
      <c r="K95" s="17">
        <v>8.8610344827586189</v>
      </c>
      <c r="L95" s="17">
        <v>9.024285714285714</v>
      </c>
      <c r="M95" s="17">
        <v>9.2042857142857137</v>
      </c>
      <c r="N95" s="17">
        <v>9.0726923076923072</v>
      </c>
    </row>
    <row r="96" spans="1:14" x14ac:dyDescent="0.25">
      <c r="A96" s="86"/>
      <c r="B96" s="5" t="s">
        <v>5</v>
      </c>
      <c r="C96" s="17">
        <v>0.38788872281921633</v>
      </c>
      <c r="D96" s="17">
        <v>0.41604605295786462</v>
      </c>
      <c r="E96" s="17">
        <v>0.42808751994327399</v>
      </c>
      <c r="F96" s="17">
        <v>0.4722316789677386</v>
      </c>
      <c r="G96" s="17">
        <v>0.48667535711787052</v>
      </c>
      <c r="H96" s="17">
        <v>0.51875137446154984</v>
      </c>
      <c r="I96" s="17">
        <v>0.54402670657906504</v>
      </c>
      <c r="J96" s="17">
        <v>0.50554112390288164</v>
      </c>
      <c r="K96" s="17">
        <v>0.58403366358202713</v>
      </c>
      <c r="L96" s="17">
        <v>0.65047804968476386</v>
      </c>
      <c r="M96" s="17">
        <v>0.74159701830990288</v>
      </c>
      <c r="N96" s="17">
        <v>0.67980913610988014</v>
      </c>
    </row>
    <row r="97" spans="1:14" x14ac:dyDescent="0.25">
      <c r="A97" s="86"/>
      <c r="B97" s="5" t="s">
        <v>9</v>
      </c>
      <c r="C97" s="17">
        <v>8.17</v>
      </c>
      <c r="D97" s="17">
        <v>8.17</v>
      </c>
      <c r="E97" s="17">
        <v>8.1</v>
      </c>
      <c r="F97" s="17">
        <v>8</v>
      </c>
      <c r="G97" s="17">
        <v>7.8</v>
      </c>
      <c r="H97" s="17">
        <v>7.7</v>
      </c>
      <c r="I97" s="17">
        <v>7.4</v>
      </c>
      <c r="J97" s="17">
        <v>7.4</v>
      </c>
      <c r="K97" s="17">
        <v>7.45</v>
      </c>
      <c r="L97" s="17">
        <v>7.66</v>
      </c>
      <c r="M97" s="17">
        <v>8.1999999999999993</v>
      </c>
      <c r="N97" s="17">
        <v>7.6</v>
      </c>
    </row>
    <row r="98" spans="1:14" x14ac:dyDescent="0.25">
      <c r="A98" s="86"/>
      <c r="B98" s="33" t="s">
        <v>10</v>
      </c>
      <c r="C98" s="14">
        <v>9.73</v>
      </c>
      <c r="D98" s="14">
        <v>9.75</v>
      </c>
      <c r="E98" s="14">
        <v>9.6</v>
      </c>
      <c r="F98" s="14">
        <v>9.6</v>
      </c>
      <c r="G98" s="14">
        <v>9.8000000000000007</v>
      </c>
      <c r="H98" s="14">
        <v>9.6999999999999993</v>
      </c>
      <c r="I98" s="14">
        <v>9.6</v>
      </c>
      <c r="J98" s="14">
        <v>9.52</v>
      </c>
      <c r="K98" s="14">
        <v>10</v>
      </c>
      <c r="L98" s="14">
        <v>10.4</v>
      </c>
      <c r="M98" s="14">
        <v>10.9</v>
      </c>
      <c r="N98" s="17">
        <v>10.37</v>
      </c>
    </row>
    <row r="99" spans="1:14" ht="15" customHeight="1" x14ac:dyDescent="0.25">
      <c r="A99" s="95" t="s">
        <v>40</v>
      </c>
      <c r="B99" s="4" t="s">
        <v>3</v>
      </c>
      <c r="C99" s="16">
        <v>98572.13</v>
      </c>
      <c r="D99" s="16">
        <v>98582.27</v>
      </c>
      <c r="E99" s="16">
        <v>98668</v>
      </c>
      <c r="F99" s="16">
        <v>99023</v>
      </c>
      <c r="G99" s="16">
        <v>99234.76999999999</v>
      </c>
      <c r="H99" s="16">
        <v>99509.42</v>
      </c>
      <c r="I99" s="16">
        <v>99864</v>
      </c>
      <c r="J99" s="16">
        <v>99941.5</v>
      </c>
      <c r="K99" s="16">
        <v>99716</v>
      </c>
      <c r="L99" s="16">
        <v>99365</v>
      </c>
      <c r="M99" s="16">
        <v>99093</v>
      </c>
      <c r="N99" s="16">
        <v>99374</v>
      </c>
    </row>
    <row r="100" spans="1:14" x14ac:dyDescent="0.25">
      <c r="A100" s="95"/>
      <c r="B100" s="4" t="s">
        <v>4</v>
      </c>
      <c r="C100" s="16">
        <v>98514.503749999989</v>
      </c>
      <c r="D100" s="16">
        <v>98664.049677419345</v>
      </c>
      <c r="E100" s="16">
        <v>98792.684333333324</v>
      </c>
      <c r="F100" s="16">
        <v>98948.581071428576</v>
      </c>
      <c r="G100" s="16">
        <v>99274.123214285704</v>
      </c>
      <c r="H100" s="16">
        <v>99471.85214285714</v>
      </c>
      <c r="I100" s="16">
        <v>99677.310714285704</v>
      </c>
      <c r="J100" s="16">
        <v>99765.946428571406</v>
      </c>
      <c r="K100" s="16">
        <v>99574.011111111118</v>
      </c>
      <c r="L100" s="16">
        <v>99363.612592592588</v>
      </c>
      <c r="M100" s="16">
        <v>99175.362592592588</v>
      </c>
      <c r="N100" s="16">
        <v>99306.503999999986</v>
      </c>
    </row>
    <row r="101" spans="1:14" x14ac:dyDescent="0.25">
      <c r="A101" s="95"/>
      <c r="B101" s="4" t="s">
        <v>5</v>
      </c>
      <c r="C101" s="16">
        <v>1298.641674735444</v>
      </c>
      <c r="D101" s="16">
        <v>1262.836675112776</v>
      </c>
      <c r="E101" s="16">
        <v>1310.7053348212339</v>
      </c>
      <c r="F101" s="16">
        <v>1341.9389276199449</v>
      </c>
      <c r="G101" s="16">
        <v>1460.052388106403</v>
      </c>
      <c r="H101" s="16">
        <v>1308.592531421272</v>
      </c>
      <c r="I101" s="16">
        <v>1276.4036711790959</v>
      </c>
      <c r="J101" s="16">
        <v>1278.0694623539021</v>
      </c>
      <c r="K101" s="16">
        <v>1323.0586223779831</v>
      </c>
      <c r="L101" s="16">
        <v>1347.3174016301159</v>
      </c>
      <c r="M101" s="16">
        <v>1408.5796905737559</v>
      </c>
      <c r="N101" s="16">
        <v>1483.6984768279849</v>
      </c>
    </row>
    <row r="102" spans="1:14" x14ac:dyDescent="0.25">
      <c r="A102" s="95"/>
      <c r="B102" s="4" t="s">
        <v>9</v>
      </c>
      <c r="C102" s="16">
        <v>94897</v>
      </c>
      <c r="D102" s="16">
        <v>95067</v>
      </c>
      <c r="E102" s="16">
        <v>95145</v>
      </c>
      <c r="F102" s="16">
        <v>95418</v>
      </c>
      <c r="G102" s="16">
        <v>95784</v>
      </c>
      <c r="H102" s="16">
        <v>96254</v>
      </c>
      <c r="I102" s="16">
        <v>96708</v>
      </c>
      <c r="J102" s="16">
        <v>96700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101100</v>
      </c>
      <c r="D103" s="32">
        <v>100600</v>
      </c>
      <c r="E103" s="32">
        <v>101133</v>
      </c>
      <c r="F103" s="32">
        <v>101570</v>
      </c>
      <c r="G103" s="32">
        <v>102246</v>
      </c>
      <c r="H103" s="32">
        <v>102491</v>
      </c>
      <c r="I103" s="32">
        <v>102969</v>
      </c>
      <c r="J103" s="32">
        <v>102979</v>
      </c>
      <c r="K103" s="32">
        <v>102989</v>
      </c>
      <c r="L103" s="32">
        <v>102999</v>
      </c>
      <c r="M103" s="32">
        <v>103010</v>
      </c>
      <c r="N103" s="32">
        <v>103020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13:L13"/>
    <mergeCell ref="A35:A39"/>
    <mergeCell ref="A40:A44"/>
    <mergeCell ref="A45:A49"/>
    <mergeCell ref="A50:A54"/>
    <mergeCell ref="A62:N62"/>
    <mergeCell ref="A14:B14"/>
    <mergeCell ref="A15:A19"/>
    <mergeCell ref="A20:A24"/>
    <mergeCell ref="A25:A29"/>
    <mergeCell ref="A30:A3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0130-EDFA-4C03-BD38-DD97FAFEED7E}">
  <dimension ref="A10:N103"/>
  <sheetViews>
    <sheetView topLeftCell="A72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45078</v>
      </c>
      <c r="C10" s="3"/>
    </row>
    <row r="11" spans="1:12" ht="15.75" x14ac:dyDescent="0.25">
      <c r="A11" s="1" t="s">
        <v>0</v>
      </c>
      <c r="B11" s="2">
        <v>45078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2355124</v>
      </c>
      <c r="D15" s="11">
        <v>2519775.04</v>
      </c>
      <c r="E15" s="11">
        <v>2680780</v>
      </c>
      <c r="F15" s="11">
        <v>2856851.5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2346790.763777778</v>
      </c>
      <c r="D16" s="13">
        <v>2513715.7174418601</v>
      </c>
      <c r="E16" s="13">
        <v>2678150.1620512819</v>
      </c>
      <c r="F16" s="13">
        <v>2841298.8121052631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73219.68137901921</v>
      </c>
      <c r="D17" s="13">
        <v>107541.73289640641</v>
      </c>
      <c r="E17" s="13">
        <v>89605.360130419882</v>
      </c>
      <c r="F17" s="13">
        <v>112904.4508915483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2408243.65</v>
      </c>
      <c r="F18" s="13">
        <v>2478633.29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2501002.2400000002</v>
      </c>
      <c r="D19" s="13">
        <v>2718108.92</v>
      </c>
      <c r="E19" s="13">
        <v>2839588</v>
      </c>
      <c r="F19" s="13">
        <v>3024035.7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1924624</v>
      </c>
      <c r="D20" s="14">
        <v>2078977</v>
      </c>
      <c r="E20" s="14">
        <v>2211072</v>
      </c>
      <c r="F20" s="14">
        <v>2352849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1922933.9210638299</v>
      </c>
      <c r="D21" s="14">
        <v>2071035.1357777771</v>
      </c>
      <c r="E21" s="14">
        <v>2214018.71325</v>
      </c>
      <c r="F21" s="14">
        <v>2353188.3894871799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55198.201346561007</v>
      </c>
      <c r="D22" s="14">
        <v>75382.908205100684</v>
      </c>
      <c r="E22" s="14">
        <v>60632.499365649572</v>
      </c>
      <c r="F22" s="14">
        <v>84664.200911286855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2095000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1987314</v>
      </c>
      <c r="D24" s="14">
        <v>2201789.65</v>
      </c>
      <c r="E24" s="14">
        <v>2360645</v>
      </c>
      <c r="F24" s="14">
        <v>2514152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2023093</v>
      </c>
      <c r="D25" s="12">
        <v>2170000</v>
      </c>
      <c r="E25" s="12">
        <v>2302069.5</v>
      </c>
      <c r="F25" s="12">
        <v>2432000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2020591.1365957439</v>
      </c>
      <c r="D26" s="12">
        <v>2166961.8268888891</v>
      </c>
      <c r="E26" s="12">
        <v>2298440.1122499998</v>
      </c>
      <c r="F26" s="12">
        <v>2426757.3876923081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54534.455232499968</v>
      </c>
      <c r="D27" s="12">
        <v>67863.035232652255</v>
      </c>
      <c r="E27" s="12">
        <v>62722.217960052883</v>
      </c>
      <c r="F27" s="12">
        <v>89174.096389083235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2169278.27</v>
      </c>
      <c r="F28" s="12">
        <v>2255827.58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-101750.1</v>
      </c>
      <c r="D30" s="14">
        <v>-88324</v>
      </c>
      <c r="E30" s="14">
        <v>-66345.08</v>
      </c>
      <c r="F30" s="14">
        <v>-47552.73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-100198.47319148939</v>
      </c>
      <c r="D31" s="14">
        <v>-85845.545833333323</v>
      </c>
      <c r="E31" s="14">
        <v>-73629.142380952369</v>
      </c>
      <c r="F31" s="14">
        <v>-55043.445853658537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22944.348556303921</v>
      </c>
      <c r="D32" s="14">
        <v>37292.420357355018</v>
      </c>
      <c r="E32" s="14">
        <v>44007.376631736712</v>
      </c>
      <c r="F32" s="14">
        <v>60216.164706666546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-42183.46</v>
      </c>
      <c r="D34" s="14">
        <v>-149</v>
      </c>
      <c r="E34" s="14">
        <v>-129.30000000000001</v>
      </c>
      <c r="F34" s="14">
        <v>45041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76.67</v>
      </c>
      <c r="D35" s="12">
        <v>79.8</v>
      </c>
      <c r="E35" s="12">
        <v>82.5</v>
      </c>
      <c r="F35" s="12">
        <v>83.99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76.57489361702126</v>
      </c>
      <c r="D36" s="12">
        <v>79.5545652173913</v>
      </c>
      <c r="E36" s="12">
        <v>82.15317073170732</v>
      </c>
      <c r="F36" s="12">
        <v>84.246341463414637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1.4019906225891561</v>
      </c>
      <c r="D37" s="12">
        <v>1.7371236846155129</v>
      </c>
      <c r="E37" s="12">
        <v>2.2373158460802869</v>
      </c>
      <c r="F37" s="12">
        <v>2.7941866044499961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83.55</v>
      </c>
      <c r="E39" s="12">
        <v>86.27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-627046.76500000001</v>
      </c>
      <c r="D40" s="14">
        <v>-584811.82000000018</v>
      </c>
      <c r="E40" s="14">
        <v>-589284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-594416.43852941191</v>
      </c>
      <c r="D41" s="14">
        <v>-568698.48323529435</v>
      </c>
      <c r="E41" s="14">
        <v>-557004.54500000016</v>
      </c>
      <c r="F41" s="14">
        <v>-507646.25677419337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231848.6642256288</v>
      </c>
      <c r="D42" s="14">
        <v>233021.42439719851</v>
      </c>
      <c r="E42" s="14">
        <v>245214.4818900438</v>
      </c>
      <c r="F42" s="14">
        <v>336676.35776676668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-1043138</v>
      </c>
      <c r="D43" s="14">
        <v>-939043.9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-8.3000000000000007</v>
      </c>
      <c r="D44" s="30">
        <v>-6.3</v>
      </c>
      <c r="E44" s="30">
        <v>-6.2</v>
      </c>
      <c r="F44" s="30">
        <v>729204.9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5.6</v>
      </c>
      <c r="D45" s="12">
        <v>5</v>
      </c>
      <c r="E45" s="12">
        <v>4.76</v>
      </c>
      <c r="F45" s="12">
        <v>4.5999999999999996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5.5309090909090912</v>
      </c>
      <c r="D46" s="12">
        <v>5.040909090909091</v>
      </c>
      <c r="E46" s="12">
        <v>4.59</v>
      </c>
      <c r="F46" s="12">
        <v>4.4958064516129026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0.80535847467278388</v>
      </c>
      <c r="D47" s="12">
        <v>0.83827338782003158</v>
      </c>
      <c r="E47" s="12">
        <v>0.57127343132105624</v>
      </c>
      <c r="F47" s="12">
        <v>0.59963752491844824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3.5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7.5</v>
      </c>
      <c r="E49" s="12">
        <v>5.5</v>
      </c>
      <c r="F49" s="12">
        <v>5.34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5.3</v>
      </c>
      <c r="D50" s="14">
        <v>4</v>
      </c>
      <c r="E50" s="14">
        <v>3.96</v>
      </c>
      <c r="F50" s="14">
        <v>3.6749999999999998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5.31</v>
      </c>
      <c r="D51" s="14">
        <v>4.0345161290322586</v>
      </c>
      <c r="E51" s="14">
        <v>3.8546666666666671</v>
      </c>
      <c r="F51" s="14">
        <v>3.7006666666666659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0.76916376879427095</v>
      </c>
      <c r="D52" s="14">
        <v>0.47629709712655488</v>
      </c>
      <c r="E52" s="14">
        <v>0.42169390216890351</v>
      </c>
      <c r="F52" s="14">
        <v>0.45016421014109292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7.44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10627097.300000001</v>
      </c>
      <c r="D55" s="12">
        <v>11268266</v>
      </c>
      <c r="E55" s="12">
        <v>11964000</v>
      </c>
      <c r="F55" s="12">
        <v>12700045.365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10637493.08942857</v>
      </c>
      <c r="D56" s="12">
        <v>11279141.41057143</v>
      </c>
      <c r="E56" s="12">
        <v>11985600.7484375</v>
      </c>
      <c r="F56" s="12">
        <v>12735343.584687499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134527.5536186992</v>
      </c>
      <c r="D57" s="12">
        <v>202936.29981492661</v>
      </c>
      <c r="E57" s="12">
        <v>240530.86266394611</v>
      </c>
      <c r="F57" s="12">
        <v>297513.3372318442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11083530.75</v>
      </c>
      <c r="D59" s="12">
        <v>11787672.5</v>
      </c>
      <c r="E59" s="12">
        <v>12533855.810000001</v>
      </c>
      <c r="F59" s="12">
        <v>13327274.02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45078</v>
      </c>
      <c r="D63" s="9">
        <v>45108</v>
      </c>
      <c r="E63" s="9">
        <v>45139</v>
      </c>
      <c r="F63" s="9">
        <v>45170</v>
      </c>
      <c r="G63" s="9">
        <v>45200</v>
      </c>
      <c r="H63" s="9">
        <v>45231</v>
      </c>
      <c r="I63" s="9">
        <v>45261</v>
      </c>
      <c r="J63" s="9">
        <v>45292</v>
      </c>
      <c r="K63" s="9">
        <v>45323</v>
      </c>
      <c r="L63" s="9">
        <v>45352</v>
      </c>
      <c r="M63" s="9">
        <v>45383</v>
      </c>
      <c r="N63" s="9">
        <v>45413</v>
      </c>
    </row>
    <row r="64" spans="1:14" ht="15" customHeight="1" x14ac:dyDescent="0.25">
      <c r="A64" s="94" t="s">
        <v>11</v>
      </c>
      <c r="B64" s="4" t="s">
        <v>3</v>
      </c>
      <c r="C64" s="16">
        <v>184446.5</v>
      </c>
      <c r="D64" s="16">
        <v>205544.11</v>
      </c>
      <c r="E64" s="16">
        <v>180660</v>
      </c>
      <c r="F64" s="16">
        <v>178830</v>
      </c>
      <c r="G64" s="16">
        <v>213503.42499999999</v>
      </c>
      <c r="H64" s="16">
        <v>186270</v>
      </c>
      <c r="I64" s="16">
        <v>227736</v>
      </c>
      <c r="J64" s="16">
        <v>263703.5</v>
      </c>
      <c r="K64" s="16">
        <v>174474</v>
      </c>
      <c r="L64" s="16">
        <v>185343.21</v>
      </c>
      <c r="M64" s="16">
        <v>218240.45</v>
      </c>
      <c r="N64" s="16">
        <v>189491</v>
      </c>
    </row>
    <row r="65" spans="1:14" x14ac:dyDescent="0.25">
      <c r="A65" s="95"/>
      <c r="B65" s="4" t="s">
        <v>4</v>
      </c>
      <c r="C65" s="16">
        <v>185626.9219047619</v>
      </c>
      <c r="D65" s="16">
        <v>204735.16951219511</v>
      </c>
      <c r="E65" s="16">
        <v>180857.077804878</v>
      </c>
      <c r="F65" s="16">
        <v>179441.6843902439</v>
      </c>
      <c r="G65" s="16">
        <v>212348.17225</v>
      </c>
      <c r="H65" s="16">
        <v>185542.49650000001</v>
      </c>
      <c r="I65" s="16">
        <v>228020.42666666661</v>
      </c>
      <c r="J65" s="16">
        <v>257763.01250000001</v>
      </c>
      <c r="K65" s="16">
        <v>173951.52799999999</v>
      </c>
      <c r="L65" s="16">
        <v>186028.71138888891</v>
      </c>
      <c r="M65" s="16">
        <v>216513.54305555561</v>
      </c>
      <c r="N65" s="16">
        <v>190016.0962857143</v>
      </c>
    </row>
    <row r="66" spans="1:14" x14ac:dyDescent="0.25">
      <c r="A66" s="95"/>
      <c r="B66" s="4" t="s">
        <v>5</v>
      </c>
      <c r="C66" s="16">
        <v>11503.39169341771</v>
      </c>
      <c r="D66" s="16">
        <v>8763.1745112290719</v>
      </c>
      <c r="E66" s="16">
        <v>7860.6734371062284</v>
      </c>
      <c r="F66" s="16">
        <v>6372.3030860310018</v>
      </c>
      <c r="G66" s="16">
        <v>8851.508711955139</v>
      </c>
      <c r="H66" s="16">
        <v>7339.1213030571571</v>
      </c>
      <c r="I66" s="16">
        <v>16228.62442012153</v>
      </c>
      <c r="J66" s="16">
        <v>23434.41655390543</v>
      </c>
      <c r="K66" s="16">
        <v>8057.9206533574643</v>
      </c>
      <c r="L66" s="16">
        <v>7683.8655367625206</v>
      </c>
      <c r="M66" s="16">
        <v>16105.080994007159</v>
      </c>
      <c r="N66" s="16">
        <v>11383.559189545111</v>
      </c>
    </row>
    <row r="67" spans="1:14" ht="15" customHeight="1" x14ac:dyDescent="0.25">
      <c r="A67" s="95"/>
      <c r="B67" s="4" t="s">
        <v>9</v>
      </c>
      <c r="C67" s="16">
        <v>170724.99</v>
      </c>
      <c r="D67" s="16">
        <v>170547.32</v>
      </c>
      <c r="E67" s="16">
        <v>165224</v>
      </c>
      <c r="F67" s="16">
        <v>166700</v>
      </c>
      <c r="G67" s="16">
        <v>184254.7</v>
      </c>
      <c r="H67" s="16">
        <v>166000</v>
      </c>
      <c r="I67" s="16">
        <v>169144.19</v>
      </c>
      <c r="J67" s="16">
        <v>168804.18</v>
      </c>
      <c r="K67" s="16">
        <v>159542</v>
      </c>
      <c r="L67" s="16">
        <v>168112.73</v>
      </c>
      <c r="M67" s="16">
        <v>167772.36</v>
      </c>
      <c r="N67" s="16">
        <v>167442.49</v>
      </c>
    </row>
    <row r="68" spans="1:14" x14ac:dyDescent="0.25">
      <c r="A68" s="95"/>
      <c r="B68" s="4" t="s">
        <v>10</v>
      </c>
      <c r="C68" s="16">
        <v>231860.91</v>
      </c>
      <c r="D68" s="16">
        <v>221553.95</v>
      </c>
      <c r="E68" s="16">
        <v>207209</v>
      </c>
      <c r="F68" s="16">
        <v>196916.02</v>
      </c>
      <c r="G68" s="16">
        <v>229550.2</v>
      </c>
      <c r="H68" s="16">
        <v>196534.04</v>
      </c>
      <c r="I68" s="16">
        <v>264665.13</v>
      </c>
      <c r="J68" s="16">
        <v>291180.18</v>
      </c>
      <c r="K68" s="16">
        <v>195140.28</v>
      </c>
      <c r="L68" s="16">
        <v>205586.1</v>
      </c>
      <c r="M68" s="16">
        <v>252294</v>
      </c>
      <c r="N68" s="16">
        <v>224952</v>
      </c>
    </row>
    <row r="69" spans="1:14" ht="15" customHeight="1" x14ac:dyDescent="0.25">
      <c r="A69" s="86" t="s">
        <v>6</v>
      </c>
      <c r="B69" s="5" t="s">
        <v>3</v>
      </c>
      <c r="C69" s="17">
        <v>154589.9</v>
      </c>
      <c r="D69" s="17">
        <v>168339.53</v>
      </c>
      <c r="E69" s="17">
        <v>146107.85</v>
      </c>
      <c r="F69" s="17">
        <v>152931.5</v>
      </c>
      <c r="G69" s="17">
        <v>180240</v>
      </c>
      <c r="H69" s="17">
        <v>146240.5</v>
      </c>
      <c r="I69" s="17">
        <v>187896</v>
      </c>
      <c r="J69" s="17">
        <v>223309.79</v>
      </c>
      <c r="K69" s="17">
        <v>127917.53</v>
      </c>
      <c r="L69" s="17">
        <v>155183</v>
      </c>
      <c r="M69" s="17">
        <v>184703</v>
      </c>
      <c r="N69" s="17">
        <v>150273.18</v>
      </c>
    </row>
    <row r="70" spans="1:14" x14ac:dyDescent="0.25">
      <c r="A70" s="86"/>
      <c r="B70" s="5" t="s">
        <v>4</v>
      </c>
      <c r="C70" s="17">
        <v>157771.57199999999</v>
      </c>
      <c r="D70" s="17">
        <v>168257.04880952381</v>
      </c>
      <c r="E70" s="17">
        <v>146950.32441860469</v>
      </c>
      <c r="F70" s="17">
        <v>152074.81714285709</v>
      </c>
      <c r="G70" s="17">
        <v>179929.33341463411</v>
      </c>
      <c r="H70" s="17">
        <v>146529.3666666667</v>
      </c>
      <c r="I70" s="17">
        <v>190917.007948718</v>
      </c>
      <c r="J70" s="17">
        <v>217443.87324324329</v>
      </c>
      <c r="K70" s="17">
        <v>129528.9276315789</v>
      </c>
      <c r="L70" s="17">
        <v>156301.9032432432</v>
      </c>
      <c r="M70" s="17">
        <v>183811.17837837839</v>
      </c>
      <c r="N70" s="17">
        <v>152044.15594594591</v>
      </c>
    </row>
    <row r="71" spans="1:14" x14ac:dyDescent="0.25">
      <c r="A71" s="86"/>
      <c r="B71" s="5" t="s">
        <v>5</v>
      </c>
      <c r="C71" s="17">
        <v>17028.931010348719</v>
      </c>
      <c r="D71" s="17">
        <v>5892.2639527149859</v>
      </c>
      <c r="E71" s="17">
        <v>10095.106827129601</v>
      </c>
      <c r="F71" s="17">
        <v>6059.6686184530563</v>
      </c>
      <c r="G71" s="17">
        <v>8057.81770700777</v>
      </c>
      <c r="H71" s="17">
        <v>8896.395994051958</v>
      </c>
      <c r="I71" s="17">
        <v>13188.5819684082</v>
      </c>
      <c r="J71" s="17">
        <v>23455.57267149608</v>
      </c>
      <c r="K71" s="17">
        <v>14406.01736134225</v>
      </c>
      <c r="L71" s="17">
        <v>8536.3527533868837</v>
      </c>
      <c r="M71" s="17">
        <v>15235.535208141149</v>
      </c>
      <c r="N71" s="17">
        <v>14012.483499295749</v>
      </c>
    </row>
    <row r="72" spans="1:14" ht="15" customHeight="1" x14ac:dyDescent="0.25">
      <c r="A72" s="86"/>
      <c r="B72" s="5" t="s">
        <v>9</v>
      </c>
      <c r="C72" s="17">
        <v>133600</v>
      </c>
      <c r="D72" s="17">
        <v>156237.79999999999</v>
      </c>
      <c r="E72" s="17">
        <v>126000</v>
      </c>
      <c r="F72" s="17">
        <v>137200</v>
      </c>
      <c r="G72" s="17">
        <v>155656.79999999999</v>
      </c>
      <c r="H72" s="17">
        <v>126000</v>
      </c>
      <c r="I72" s="17">
        <v>155047.4</v>
      </c>
      <c r="J72" s="17">
        <v>143859</v>
      </c>
      <c r="K72" s="17">
        <v>106798</v>
      </c>
      <c r="L72" s="17">
        <v>130577</v>
      </c>
      <c r="M72" s="17">
        <v>130245.7</v>
      </c>
      <c r="N72" s="17">
        <v>126000</v>
      </c>
    </row>
    <row r="73" spans="1:14" x14ac:dyDescent="0.25">
      <c r="A73" s="86"/>
      <c r="B73" s="5" t="s">
        <v>10</v>
      </c>
      <c r="C73" s="17">
        <v>205200</v>
      </c>
      <c r="D73" s="17">
        <v>180956.9</v>
      </c>
      <c r="E73" s="17">
        <v>174966</v>
      </c>
      <c r="F73" s="17">
        <v>161056</v>
      </c>
      <c r="G73" s="17">
        <v>195869.9</v>
      </c>
      <c r="H73" s="17">
        <v>171045</v>
      </c>
      <c r="I73" s="17">
        <v>230293.47</v>
      </c>
      <c r="J73" s="17">
        <v>242340</v>
      </c>
      <c r="K73" s="17">
        <v>167477</v>
      </c>
      <c r="L73" s="17">
        <v>171368</v>
      </c>
      <c r="M73" s="17">
        <v>214528</v>
      </c>
      <c r="N73" s="17">
        <v>188890</v>
      </c>
    </row>
    <row r="74" spans="1:14" ht="15" customHeight="1" x14ac:dyDescent="0.25">
      <c r="A74" s="95" t="s">
        <v>7</v>
      </c>
      <c r="B74" s="4" t="s">
        <v>3</v>
      </c>
      <c r="C74" s="16">
        <v>196000</v>
      </c>
      <c r="D74" s="16">
        <v>169363.39</v>
      </c>
      <c r="E74" s="16">
        <v>169722.33</v>
      </c>
      <c r="F74" s="16">
        <v>160646</v>
      </c>
      <c r="G74" s="16">
        <v>160100</v>
      </c>
      <c r="H74" s="16">
        <v>164822.22</v>
      </c>
      <c r="I74" s="16">
        <v>199671</v>
      </c>
      <c r="J74" s="16">
        <v>156212</v>
      </c>
      <c r="K74" s="16">
        <v>156668.81</v>
      </c>
      <c r="L74" s="16">
        <v>166573.88500000001</v>
      </c>
      <c r="M74" s="16">
        <v>167647.01500000001</v>
      </c>
      <c r="N74" s="16">
        <v>174892.58499999999</v>
      </c>
    </row>
    <row r="75" spans="1:14" x14ac:dyDescent="0.25">
      <c r="A75" s="95"/>
      <c r="B75" s="4" t="s">
        <v>4</v>
      </c>
      <c r="C75" s="16">
        <v>190697.37266666669</v>
      </c>
      <c r="D75" s="16">
        <v>173084.8518604651</v>
      </c>
      <c r="E75" s="16">
        <v>177672.8625581396</v>
      </c>
      <c r="F75" s="16">
        <v>162564.34418604651</v>
      </c>
      <c r="G75" s="16">
        <v>160270.94219512201</v>
      </c>
      <c r="H75" s="16">
        <v>165291.01268292681</v>
      </c>
      <c r="I75" s="16">
        <v>204082.84365853661</v>
      </c>
      <c r="J75" s="16">
        <v>156330.40432432431</v>
      </c>
      <c r="K75" s="16">
        <v>156454.03405405401</v>
      </c>
      <c r="L75" s="16">
        <v>165731.9386842105</v>
      </c>
      <c r="M75" s="16">
        <v>166524.09973684209</v>
      </c>
      <c r="N75" s="16">
        <v>178324.99861111111</v>
      </c>
    </row>
    <row r="76" spans="1:14" x14ac:dyDescent="0.25">
      <c r="A76" s="95"/>
      <c r="B76" s="4" t="s">
        <v>5</v>
      </c>
      <c r="C76" s="16">
        <v>17835.621092552319</v>
      </c>
      <c r="D76" s="16">
        <v>15240.977630358761</v>
      </c>
      <c r="E76" s="16">
        <v>22026.205592603841</v>
      </c>
      <c r="F76" s="16">
        <v>11920.384933296329</v>
      </c>
      <c r="G76" s="16">
        <v>6795.6131078356329</v>
      </c>
      <c r="H76" s="16">
        <v>7918.3817251500523</v>
      </c>
      <c r="I76" s="16">
        <v>28212.45072619008</v>
      </c>
      <c r="J76" s="16">
        <v>9784.3033740983228</v>
      </c>
      <c r="K76" s="16">
        <v>8746.1023836587574</v>
      </c>
      <c r="L76" s="16">
        <v>10607.45641128643</v>
      </c>
      <c r="M76" s="16">
        <v>11113.500518580009</v>
      </c>
      <c r="N76" s="16">
        <v>18111.8188553246</v>
      </c>
    </row>
    <row r="77" spans="1:14" ht="15" customHeight="1" x14ac:dyDescent="0.25">
      <c r="A77" s="95"/>
      <c r="B77" s="4" t="s">
        <v>9</v>
      </c>
      <c r="C77" s="16">
        <v>143849.60000000001</v>
      </c>
      <c r="D77" s="16">
        <v>134138</v>
      </c>
      <c r="E77" s="16">
        <v>134138</v>
      </c>
      <c r="F77" s="16">
        <v>134138</v>
      </c>
      <c r="G77" s="16">
        <v>142124.6</v>
      </c>
      <c r="H77" s="16">
        <v>141821.5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225888</v>
      </c>
      <c r="D78" s="16">
        <v>200887.77</v>
      </c>
      <c r="E78" s="16">
        <v>219000</v>
      </c>
      <c r="F78" s="16">
        <v>188961</v>
      </c>
      <c r="G78" s="16">
        <v>175409</v>
      </c>
      <c r="H78" s="16">
        <v>178884</v>
      </c>
      <c r="I78" s="16">
        <v>277421.68</v>
      </c>
      <c r="J78" s="16">
        <v>182815.11</v>
      </c>
      <c r="K78" s="16">
        <v>177245</v>
      </c>
      <c r="L78" s="16">
        <v>190341</v>
      </c>
      <c r="M78" s="16">
        <v>196703.3</v>
      </c>
      <c r="N78" s="16">
        <v>209194</v>
      </c>
    </row>
    <row r="79" spans="1:14" x14ac:dyDescent="0.25">
      <c r="A79" s="86" t="s">
        <v>8</v>
      </c>
      <c r="B79" s="5" t="s">
        <v>3</v>
      </c>
      <c r="C79" s="17">
        <v>-34100</v>
      </c>
      <c r="D79" s="17">
        <v>-4376.2</v>
      </c>
      <c r="E79" s="17">
        <v>-27516.15</v>
      </c>
      <c r="F79" s="17">
        <v>-11522</v>
      </c>
      <c r="G79" s="17">
        <v>18377.97</v>
      </c>
      <c r="H79" s="17">
        <v>-21063.535</v>
      </c>
      <c r="I79" s="17">
        <v>-14000</v>
      </c>
      <c r="J79" s="17">
        <v>66541.98</v>
      </c>
      <c r="K79" s="17">
        <v>-30448.3</v>
      </c>
      <c r="L79" s="17">
        <v>-8932.1650000000009</v>
      </c>
      <c r="M79" s="17">
        <v>17348.849999999999</v>
      </c>
      <c r="N79" s="17">
        <v>-24353</v>
      </c>
    </row>
    <row r="80" spans="1:14" x14ac:dyDescent="0.25">
      <c r="A80" s="86"/>
      <c r="B80" s="5" t="s">
        <v>4</v>
      </c>
      <c r="C80" s="17">
        <v>-33247.133333333331</v>
      </c>
      <c r="D80" s="17">
        <v>-6783.2609302325591</v>
      </c>
      <c r="E80" s="17">
        <v>-31849.283023255819</v>
      </c>
      <c r="F80" s="17">
        <v>-12103.53348837209</v>
      </c>
      <c r="G80" s="17">
        <v>16684.175365853662</v>
      </c>
      <c r="H80" s="17">
        <v>-19534.02714285714</v>
      </c>
      <c r="I80" s="17">
        <v>-17631.59853658537</v>
      </c>
      <c r="J80" s="17">
        <v>56708.414864864877</v>
      </c>
      <c r="K80" s="17">
        <v>-27144.29815789474</v>
      </c>
      <c r="L80" s="17">
        <v>-10708.15894736842</v>
      </c>
      <c r="M80" s="17">
        <v>15360.900526315791</v>
      </c>
      <c r="N80" s="17">
        <v>-26243.257777777781</v>
      </c>
    </row>
    <row r="81" spans="1:14" x14ac:dyDescent="0.25">
      <c r="A81" s="86"/>
      <c r="B81" s="5" t="s">
        <v>5</v>
      </c>
      <c r="C81" s="17">
        <v>20808.210570636529</v>
      </c>
      <c r="D81" s="17">
        <v>15204.12648898722</v>
      </c>
      <c r="E81" s="17">
        <v>22817.97405692772</v>
      </c>
      <c r="F81" s="17">
        <v>10801.47778357045</v>
      </c>
      <c r="G81" s="17">
        <v>12086.17475675081</v>
      </c>
      <c r="H81" s="17">
        <v>9563.327339798785</v>
      </c>
      <c r="I81" s="17">
        <v>20547.70687441625</v>
      </c>
      <c r="J81" s="17">
        <v>29657.599873841929</v>
      </c>
      <c r="K81" s="17">
        <v>16073.418792337039</v>
      </c>
      <c r="L81" s="17">
        <v>11852.218011041799</v>
      </c>
      <c r="M81" s="17">
        <v>12395.872052983619</v>
      </c>
      <c r="N81" s="17">
        <v>21424.445474808192</v>
      </c>
    </row>
    <row r="82" spans="1:14" x14ac:dyDescent="0.25">
      <c r="A82" s="86"/>
      <c r="B82" s="5" t="s">
        <v>9</v>
      </c>
      <c r="C82" s="17">
        <v>-79582.39</v>
      </c>
      <c r="D82" s="17">
        <v>-34500</v>
      </c>
      <c r="E82" s="17">
        <v>-73800</v>
      </c>
      <c r="F82" s="17">
        <v>-33351</v>
      </c>
      <c r="G82" s="17">
        <v>-16889.009999999998</v>
      </c>
      <c r="H82" s="17">
        <v>-35680.800000000003</v>
      </c>
      <c r="I82" s="17">
        <v>-64660</v>
      </c>
      <c r="J82" s="17">
        <v>-24594</v>
      </c>
      <c r="K82" s="17">
        <v>-60300</v>
      </c>
      <c r="L82" s="17">
        <v>-44180</v>
      </c>
      <c r="M82" s="17">
        <v>-13687.9</v>
      </c>
      <c r="N82" s="17">
        <v>-60000</v>
      </c>
    </row>
    <row r="83" spans="1:14" x14ac:dyDescent="0.25">
      <c r="A83" s="86"/>
      <c r="B83" s="33" t="s">
        <v>10</v>
      </c>
      <c r="C83" s="14">
        <v>2118.1999999999998</v>
      </c>
      <c r="D83" s="14">
        <v>35547</v>
      </c>
      <c r="E83" s="14">
        <v>13628.28</v>
      </c>
      <c r="F83" s="14">
        <v>8138</v>
      </c>
      <c r="G83" s="14">
        <v>37322</v>
      </c>
      <c r="H83" s="14">
        <v>8138</v>
      </c>
      <c r="I83" s="14">
        <v>21778.7</v>
      </c>
      <c r="J83" s="14">
        <v>87341.1</v>
      </c>
      <c r="K83" s="14">
        <v>19733.990000000002</v>
      </c>
      <c r="L83" s="14">
        <v>10897.01</v>
      </c>
      <c r="M83" s="14">
        <v>39266</v>
      </c>
      <c r="N83" s="17">
        <v>13545.28</v>
      </c>
    </row>
    <row r="84" spans="1:14" ht="15" customHeight="1" x14ac:dyDescent="0.25">
      <c r="A84" s="95" t="s">
        <v>32</v>
      </c>
      <c r="B84" s="4" t="s">
        <v>3</v>
      </c>
      <c r="C84" s="16">
        <v>-79229.5</v>
      </c>
      <c r="D84" s="16">
        <v>-48249</v>
      </c>
      <c r="E84" s="16">
        <v>-72193.399999999994</v>
      </c>
      <c r="F84" s="16">
        <v>-56652</v>
      </c>
      <c r="G84" s="16">
        <v>-26972.294999999998</v>
      </c>
      <c r="H84" s="16">
        <v>-66236.5</v>
      </c>
      <c r="I84" s="16">
        <v>-55372.9</v>
      </c>
      <c r="J84" s="16">
        <v>11735</v>
      </c>
      <c r="K84" s="16">
        <v>-69778</v>
      </c>
      <c r="L84" s="16">
        <v>-51447.28</v>
      </c>
      <c r="M84" s="16">
        <v>-29918.05</v>
      </c>
      <c r="N84" s="16">
        <v>-62310.99</v>
      </c>
    </row>
    <row r="85" spans="1:14" x14ac:dyDescent="0.25">
      <c r="A85" s="95"/>
      <c r="B85" s="4" t="s">
        <v>4</v>
      </c>
      <c r="C85" s="16">
        <v>-78031.993437500001</v>
      </c>
      <c r="D85" s="16">
        <v>-49426.214516129032</v>
      </c>
      <c r="E85" s="16">
        <v>-69745.198387096752</v>
      </c>
      <c r="F85" s="16">
        <v>-55193.833548387091</v>
      </c>
      <c r="G85" s="16">
        <v>-26980.71133333334</v>
      </c>
      <c r="H85" s="16">
        <v>-59875.998999999989</v>
      </c>
      <c r="I85" s="16">
        <v>-58414.69034482757</v>
      </c>
      <c r="J85" s="16">
        <v>8571.278666666667</v>
      </c>
      <c r="K85" s="16">
        <v>-62177.216206896548</v>
      </c>
      <c r="L85" s="16">
        <v>-50782.364827586207</v>
      </c>
      <c r="M85" s="16">
        <v>-24588.038</v>
      </c>
      <c r="N85" s="16">
        <v>-54321.680000000008</v>
      </c>
    </row>
    <row r="86" spans="1:14" x14ac:dyDescent="0.25">
      <c r="A86" s="95"/>
      <c r="B86" s="4" t="s">
        <v>5</v>
      </c>
      <c r="C86" s="16">
        <v>42302.240723817282</v>
      </c>
      <c r="D86" s="16">
        <v>27613.325312757712</v>
      </c>
      <c r="E86" s="16">
        <v>32562.789082054911</v>
      </c>
      <c r="F86" s="16">
        <v>21127.656300241881</v>
      </c>
      <c r="G86" s="16">
        <v>17421.078213300971</v>
      </c>
      <c r="H86" s="16">
        <v>21525.812112993692</v>
      </c>
      <c r="I86" s="16">
        <v>22560.479222222479</v>
      </c>
      <c r="J86" s="16">
        <v>29328.489036525651</v>
      </c>
      <c r="K86" s="16">
        <v>27179.327954898188</v>
      </c>
      <c r="L86" s="16">
        <v>22931.66847342925</v>
      </c>
      <c r="M86" s="16">
        <v>30139.733965564501</v>
      </c>
      <c r="N86" s="16">
        <v>49667.887074355531</v>
      </c>
    </row>
    <row r="87" spans="1:14" x14ac:dyDescent="0.25">
      <c r="A87" s="95"/>
      <c r="B87" s="4" t="s">
        <v>9</v>
      </c>
      <c r="C87" s="16">
        <v>-171947</v>
      </c>
      <c r="D87" s="16">
        <v>-108248</v>
      </c>
      <c r="E87" s="16">
        <v>-128000</v>
      </c>
      <c r="F87" s="16">
        <v>-94261.17</v>
      </c>
      <c r="G87" s="16">
        <v>-66729</v>
      </c>
      <c r="H87" s="16">
        <v>-99031</v>
      </c>
      <c r="I87" s="16">
        <v>-100961</v>
      </c>
      <c r="J87" s="16">
        <v>-51999.7</v>
      </c>
      <c r="K87" s="16">
        <v>-103770</v>
      </c>
      <c r="L87" s="16">
        <v>-86266</v>
      </c>
      <c r="M87" s="16">
        <v>-86825.11</v>
      </c>
      <c r="N87" s="16">
        <v>-149456.38</v>
      </c>
    </row>
    <row r="88" spans="1:14" ht="15.75" thickBot="1" x14ac:dyDescent="0.3">
      <c r="A88" s="99"/>
      <c r="B88" s="7" t="s">
        <v>10</v>
      </c>
      <c r="C88" s="32">
        <v>8138</v>
      </c>
      <c r="D88" s="32">
        <v>8138</v>
      </c>
      <c r="E88" s="32">
        <v>8138</v>
      </c>
      <c r="F88" s="32">
        <v>8138</v>
      </c>
      <c r="G88" s="32">
        <v>11818</v>
      </c>
      <c r="H88" s="32">
        <v>8138</v>
      </c>
      <c r="I88" s="32">
        <v>8138</v>
      </c>
      <c r="J88" s="32">
        <v>54764.59</v>
      </c>
      <c r="K88" s="32">
        <v>8138</v>
      </c>
      <c r="L88" s="32">
        <v>13803</v>
      </c>
      <c r="M88" s="32">
        <v>57104.800000000003</v>
      </c>
      <c r="N88" s="32">
        <v>124038.6</v>
      </c>
    </row>
    <row r="89" spans="1:14" ht="15" customHeight="1" x14ac:dyDescent="0.25">
      <c r="A89" s="95" t="s">
        <v>37</v>
      </c>
      <c r="B89" s="4" t="s">
        <v>3</v>
      </c>
      <c r="C89" s="16">
        <v>0.33499999999999991</v>
      </c>
      <c r="D89" s="16">
        <v>0.35</v>
      </c>
      <c r="E89" s="16">
        <v>0.245</v>
      </c>
      <c r="F89" s="16">
        <v>0.28000000000000003</v>
      </c>
      <c r="G89" s="16">
        <v>0.41</v>
      </c>
      <c r="H89" s="16">
        <v>0.32</v>
      </c>
      <c r="I89" s="16">
        <v>0.55500000000000005</v>
      </c>
      <c r="J89" s="16">
        <v>0.45</v>
      </c>
      <c r="K89" s="16">
        <v>0.52</v>
      </c>
      <c r="L89" s="16">
        <v>0.39500000000000002</v>
      </c>
      <c r="M89" s="16">
        <v>0.4</v>
      </c>
      <c r="N89" s="16">
        <v>0.30499999999999999</v>
      </c>
    </row>
    <row r="90" spans="1:14" x14ac:dyDescent="0.25">
      <c r="A90" s="95"/>
      <c r="B90" s="4" t="s">
        <v>4</v>
      </c>
      <c r="C90" s="16">
        <v>0.29299999999999998</v>
      </c>
      <c r="D90" s="16">
        <v>0.36699999999999999</v>
      </c>
      <c r="E90" s="16">
        <v>0.27566666666666673</v>
      </c>
      <c r="F90" s="16">
        <v>0.31366666666666659</v>
      </c>
      <c r="G90" s="16">
        <v>0.41666666666666669</v>
      </c>
      <c r="H90" s="16">
        <v>0.35100000000000009</v>
      </c>
      <c r="I90" s="16">
        <v>0.53833333333333344</v>
      </c>
      <c r="J90" s="16">
        <v>0.46700000000000003</v>
      </c>
      <c r="K90" s="16">
        <v>0.51433333333333331</v>
      </c>
      <c r="L90" s="16">
        <v>0.42366666666666669</v>
      </c>
      <c r="M90" s="16">
        <v>0.40482758620689657</v>
      </c>
      <c r="N90" s="16">
        <v>0.33392857142857141</v>
      </c>
    </row>
    <row r="91" spans="1:14" x14ac:dyDescent="0.25">
      <c r="A91" s="95"/>
      <c r="B91" s="4" t="s">
        <v>5</v>
      </c>
      <c r="C91" s="16">
        <v>0.24834833712292931</v>
      </c>
      <c r="D91" s="16">
        <v>0.1113289626783367</v>
      </c>
      <c r="E91" s="16">
        <v>0.1382073238573705</v>
      </c>
      <c r="F91" s="16">
        <v>0.11382028585126799</v>
      </c>
      <c r="G91" s="16">
        <v>8.065821177311569E-2</v>
      </c>
      <c r="H91" s="16">
        <v>0.10326898255827199</v>
      </c>
      <c r="I91" s="16">
        <v>9.1917629292277994E-2</v>
      </c>
      <c r="J91" s="16">
        <v>8.9062163489987398E-2</v>
      </c>
      <c r="K91" s="16">
        <v>9.8599969690606429E-2</v>
      </c>
      <c r="L91" s="16">
        <v>0.1122338486447346</v>
      </c>
      <c r="M91" s="16">
        <v>0.1023167591933143</v>
      </c>
      <c r="N91" s="16">
        <v>0.1225754275935248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</v>
      </c>
      <c r="E92" s="16">
        <v>0</v>
      </c>
      <c r="F92" s="16">
        <v>0.03</v>
      </c>
      <c r="G92" s="16">
        <v>0.27</v>
      </c>
      <c r="H92" s="16">
        <v>0.22</v>
      </c>
      <c r="I92" s="16">
        <v>0.32</v>
      </c>
      <c r="J92" s="16">
        <v>0.32</v>
      </c>
      <c r="K92" s="16">
        <v>0.28999999999999998</v>
      </c>
      <c r="L92" s="16">
        <v>0.26</v>
      </c>
      <c r="M92" s="16">
        <v>0.21</v>
      </c>
      <c r="N92" s="16">
        <v>0.16</v>
      </c>
    </row>
    <row r="93" spans="1:14" x14ac:dyDescent="0.25">
      <c r="A93" s="95"/>
      <c r="B93" s="4" t="s">
        <v>10</v>
      </c>
      <c r="C93" s="16">
        <v>0.79</v>
      </c>
      <c r="D93" s="16">
        <v>0.6</v>
      </c>
      <c r="E93" s="16">
        <v>0.6</v>
      </c>
      <c r="F93" s="16">
        <v>0.6</v>
      </c>
      <c r="G93" s="16">
        <v>0.6</v>
      </c>
      <c r="H93" s="16">
        <v>0.6</v>
      </c>
      <c r="I93" s="16">
        <v>0.68</v>
      </c>
      <c r="J93" s="16">
        <v>0.63</v>
      </c>
      <c r="K93" s="16">
        <v>0.72</v>
      </c>
      <c r="L93" s="16">
        <v>0.74</v>
      </c>
      <c r="M93" s="16">
        <v>0.63</v>
      </c>
      <c r="N93" s="16">
        <v>0.63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8.68</v>
      </c>
      <c r="E94" s="17">
        <v>8.7200000000000006</v>
      </c>
      <c r="F94" s="17">
        <v>8.82</v>
      </c>
      <c r="G94" s="17">
        <v>8.7749999999999986</v>
      </c>
      <c r="H94" s="17">
        <v>8.68</v>
      </c>
      <c r="I94" s="17">
        <v>8.7199999999999989</v>
      </c>
      <c r="J94" s="17">
        <v>8.9</v>
      </c>
      <c r="K94" s="17">
        <v>9.1999999999999993</v>
      </c>
      <c r="L94" s="17">
        <v>9.39</v>
      </c>
      <c r="M94" s="17">
        <v>9.2799999999999994</v>
      </c>
      <c r="N94" s="17">
        <v>9.1</v>
      </c>
    </row>
    <row r="95" spans="1:14" x14ac:dyDescent="0.25">
      <c r="A95" s="86"/>
      <c r="B95" s="5" t="s">
        <v>4</v>
      </c>
      <c r="C95" s="17">
        <v>8.6476666666666642</v>
      </c>
      <c r="D95" s="17">
        <v>8.6831034482758618</v>
      </c>
      <c r="E95" s="17">
        <v>8.738620689655173</v>
      </c>
      <c r="F95" s="17">
        <v>8.7641379310344831</v>
      </c>
      <c r="G95" s="17">
        <v>8.7492857142857154</v>
      </c>
      <c r="H95" s="17">
        <v>8.7385714285714293</v>
      </c>
      <c r="I95" s="17">
        <v>8.7385714285714293</v>
      </c>
      <c r="J95" s="17">
        <v>8.9180769230769226</v>
      </c>
      <c r="K95" s="17">
        <v>9.0803846153846131</v>
      </c>
      <c r="L95" s="17">
        <v>9.2257692307692292</v>
      </c>
      <c r="M95" s="17">
        <v>9.1255999999999986</v>
      </c>
      <c r="N95" s="17">
        <v>9.1012000000000004</v>
      </c>
    </row>
    <row r="96" spans="1:14" x14ac:dyDescent="0.25">
      <c r="A96" s="86"/>
      <c r="B96" s="5" t="s">
        <v>5</v>
      </c>
      <c r="C96" s="17">
        <v>0.52813062212201711</v>
      </c>
      <c r="D96" s="17">
        <v>0.49011735801799761</v>
      </c>
      <c r="E96" s="17">
        <v>0.52958018506529603</v>
      </c>
      <c r="F96" s="17">
        <v>0.55489070507738825</v>
      </c>
      <c r="G96" s="17">
        <v>0.57843933432302441</v>
      </c>
      <c r="H96" s="17">
        <v>0.57255576655912344</v>
      </c>
      <c r="I96" s="17">
        <v>0.57002088516457849</v>
      </c>
      <c r="J96" s="17">
        <v>0.63258213209523551</v>
      </c>
      <c r="K96" s="17">
        <v>0.72966008946210448</v>
      </c>
      <c r="L96" s="17">
        <v>0.83886195802133312</v>
      </c>
      <c r="M96" s="17">
        <v>0.74910546653992605</v>
      </c>
      <c r="N96" s="17">
        <v>0.72899657063665246</v>
      </c>
    </row>
    <row r="97" spans="1:14" x14ac:dyDescent="0.25">
      <c r="A97" s="86"/>
      <c r="B97" s="5" t="s">
        <v>9</v>
      </c>
      <c r="C97" s="17">
        <v>7.5</v>
      </c>
      <c r="D97" s="17">
        <v>7.4</v>
      </c>
      <c r="E97" s="17">
        <v>7.3</v>
      </c>
      <c r="F97" s="17">
        <v>7.2</v>
      </c>
      <c r="G97" s="17">
        <v>7.2</v>
      </c>
      <c r="H97" s="17">
        <v>7.3</v>
      </c>
      <c r="I97" s="17">
        <v>7.4</v>
      </c>
      <c r="J97" s="17">
        <v>7.5</v>
      </c>
      <c r="K97" s="17">
        <v>7.6</v>
      </c>
      <c r="L97" s="17">
        <v>7.7</v>
      </c>
      <c r="M97" s="17">
        <v>7.8</v>
      </c>
      <c r="N97" s="17">
        <v>7.9</v>
      </c>
    </row>
    <row r="98" spans="1:14" x14ac:dyDescent="0.25">
      <c r="A98" s="86"/>
      <c r="B98" s="33" t="s">
        <v>10</v>
      </c>
      <c r="C98" s="14">
        <v>10.1</v>
      </c>
      <c r="D98" s="14">
        <v>10.08</v>
      </c>
      <c r="E98" s="14">
        <v>10.06</v>
      </c>
      <c r="F98" s="14">
        <v>10.039999999999999</v>
      </c>
      <c r="G98" s="14">
        <v>10.02</v>
      </c>
      <c r="H98" s="14">
        <v>10</v>
      </c>
      <c r="I98" s="14">
        <v>9.99</v>
      </c>
      <c r="J98" s="14">
        <v>10.28</v>
      </c>
      <c r="K98" s="14">
        <v>10.67</v>
      </c>
      <c r="L98" s="14">
        <v>10.9</v>
      </c>
      <c r="M98" s="14">
        <v>10.68</v>
      </c>
      <c r="N98" s="17">
        <v>10.44</v>
      </c>
    </row>
    <row r="99" spans="1:14" ht="15" customHeight="1" x14ac:dyDescent="0.25">
      <c r="A99" s="95" t="s">
        <v>40</v>
      </c>
      <c r="B99" s="4" t="s">
        <v>3</v>
      </c>
      <c r="C99" s="16">
        <v>98582.27</v>
      </c>
      <c r="D99" s="16">
        <v>98699.17</v>
      </c>
      <c r="E99" s="16">
        <v>98874</v>
      </c>
      <c r="F99" s="16">
        <v>99160.16</v>
      </c>
      <c r="G99" s="16">
        <v>99644</v>
      </c>
      <c r="H99" s="16">
        <v>99462.62</v>
      </c>
      <c r="I99" s="16">
        <v>99479</v>
      </c>
      <c r="J99" s="16">
        <v>99566</v>
      </c>
      <c r="K99" s="16">
        <v>99252</v>
      </c>
      <c r="L99" s="16">
        <v>98720</v>
      </c>
      <c r="M99" s="16">
        <v>99096.304999999993</v>
      </c>
      <c r="N99" s="16">
        <v>99091.86</v>
      </c>
    </row>
    <row r="100" spans="1:14" x14ac:dyDescent="0.25">
      <c r="A100" s="95"/>
      <c r="B100" s="4" t="s">
        <v>4</v>
      </c>
      <c r="C100" s="16">
        <v>98576.624074074076</v>
      </c>
      <c r="D100" s="16">
        <v>98672.064615384617</v>
      </c>
      <c r="E100" s="16">
        <v>98783.477307692301</v>
      </c>
      <c r="F100" s="16">
        <v>99018.186153846153</v>
      </c>
      <c r="G100" s="16">
        <v>99870.7408</v>
      </c>
      <c r="H100" s="16">
        <v>99540.166000000012</v>
      </c>
      <c r="I100" s="16">
        <v>99560.789199999999</v>
      </c>
      <c r="J100" s="16">
        <v>99411.482800000013</v>
      </c>
      <c r="K100" s="16">
        <v>99156.783599999995</v>
      </c>
      <c r="L100" s="16">
        <v>98958.512400000007</v>
      </c>
      <c r="M100" s="16">
        <v>99056.37</v>
      </c>
      <c r="N100" s="16">
        <v>99043.625416666662</v>
      </c>
    </row>
    <row r="101" spans="1:14" x14ac:dyDescent="0.25">
      <c r="A101" s="95"/>
      <c r="B101" s="4" t="s">
        <v>5</v>
      </c>
      <c r="C101" s="16">
        <v>1288.9421070285621</v>
      </c>
      <c r="D101" s="16">
        <v>1336.4030238045129</v>
      </c>
      <c r="E101" s="16">
        <v>1354.940340462437</v>
      </c>
      <c r="F101" s="16">
        <v>1432.9408956773559</v>
      </c>
      <c r="G101" s="16">
        <v>2304.481711272841</v>
      </c>
      <c r="H101" s="16">
        <v>1396.4293291492879</v>
      </c>
      <c r="I101" s="16">
        <v>1359.0168097927749</v>
      </c>
      <c r="J101" s="16">
        <v>1316.143323788991</v>
      </c>
      <c r="K101" s="16">
        <v>1303.8771677254199</v>
      </c>
      <c r="L101" s="16">
        <v>1353.741665949354</v>
      </c>
      <c r="M101" s="16">
        <v>1380.9651705238609</v>
      </c>
      <c r="N101" s="16">
        <v>1413.3814429663209</v>
      </c>
    </row>
    <row r="102" spans="1:14" x14ac:dyDescent="0.25">
      <c r="A102" s="95"/>
      <c r="B102" s="4" t="s">
        <v>9</v>
      </c>
      <c r="C102" s="16">
        <v>95067</v>
      </c>
      <c r="D102" s="16">
        <v>95145</v>
      </c>
      <c r="E102" s="16">
        <v>95418</v>
      </c>
      <c r="F102" s="16">
        <v>95784</v>
      </c>
      <c r="G102" s="16">
        <v>96254</v>
      </c>
      <c r="H102" s="16">
        <v>96222</v>
      </c>
      <c r="I102" s="16">
        <v>96173.16</v>
      </c>
      <c r="J102" s="16">
        <v>96107</v>
      </c>
      <c r="K102" s="16">
        <v>96026</v>
      </c>
      <c r="L102" s="16">
        <v>95928</v>
      </c>
      <c r="M102" s="16">
        <v>95814</v>
      </c>
      <c r="N102" s="16">
        <v>95684</v>
      </c>
    </row>
    <row r="103" spans="1:14" ht="15.75" thickBot="1" x14ac:dyDescent="0.3">
      <c r="A103" s="99"/>
      <c r="B103" s="7" t="s">
        <v>10</v>
      </c>
      <c r="C103" s="32">
        <v>101133</v>
      </c>
      <c r="D103" s="32">
        <v>101570</v>
      </c>
      <c r="E103" s="32">
        <v>102029</v>
      </c>
      <c r="F103" s="32">
        <v>102491</v>
      </c>
      <c r="G103" s="32">
        <v>109117</v>
      </c>
      <c r="H103" s="32">
        <v>102979</v>
      </c>
      <c r="I103" s="32">
        <v>102989</v>
      </c>
      <c r="J103" s="32">
        <v>102999</v>
      </c>
      <c r="K103" s="32">
        <v>102999</v>
      </c>
      <c r="L103" s="32">
        <v>103010</v>
      </c>
      <c r="M103" s="32">
        <v>103020</v>
      </c>
      <c r="N103" s="32">
        <v>103010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B8EF-D82D-49CF-9972-9B4A4B99FD9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45108</v>
      </c>
      <c r="C10" s="3"/>
    </row>
    <row r="11" spans="1:12" ht="15.75" x14ac:dyDescent="0.25">
      <c r="A11" s="1" t="s">
        <v>0</v>
      </c>
      <c r="B11" s="2">
        <v>45108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2353361.12</v>
      </c>
      <c r="D15" s="11">
        <v>2515637.6349999998</v>
      </c>
      <c r="E15" s="11">
        <v>2641769</v>
      </c>
      <c r="F15" s="11">
        <v>2824812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2281658.275106383</v>
      </c>
      <c r="D16" s="13">
        <v>2494858.794090909</v>
      </c>
      <c r="E16" s="13">
        <v>2662509.5756410258</v>
      </c>
      <c r="F16" s="13">
        <v>2835202.0529729729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369853.69702677138</v>
      </c>
      <c r="D17" s="13">
        <v>186762.0192832395</v>
      </c>
      <c r="E17" s="13">
        <v>114093.0790502818</v>
      </c>
      <c r="F17" s="13">
        <v>99244.979807541662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2370</v>
      </c>
      <c r="D18" s="13">
        <v>1493351.24</v>
      </c>
      <c r="E18" s="13">
        <v>2158269.91</v>
      </c>
      <c r="F18" s="13">
        <v>2653227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2495811.1800000002</v>
      </c>
      <c r="D19" s="13">
        <v>2718108.92</v>
      </c>
      <c r="E19" s="13">
        <v>2856413.54</v>
      </c>
      <c r="F19" s="13">
        <v>3055401.78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1926000</v>
      </c>
      <c r="D20" s="14">
        <v>2077063.0249999999</v>
      </c>
      <c r="E20" s="14">
        <v>2198693.5</v>
      </c>
      <c r="F20" s="14">
        <v>2346000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1926593.938510638</v>
      </c>
      <c r="D21" s="14">
        <v>2066496.2115909089</v>
      </c>
      <c r="E21" s="14">
        <v>2200695.66</v>
      </c>
      <c r="F21" s="14">
        <v>2344559.723243244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55876.694161945517</v>
      </c>
      <c r="D22" s="14">
        <v>78071.787506376902</v>
      </c>
      <c r="E22" s="14">
        <v>67883.284915576281</v>
      </c>
      <c r="F22" s="14">
        <v>76237.037591135988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1936200.25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2039977.03</v>
      </c>
      <c r="D24" s="14">
        <v>2201789.65</v>
      </c>
      <c r="E24" s="14">
        <v>2358747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2020000</v>
      </c>
      <c r="D25" s="12">
        <v>2166863.66</v>
      </c>
      <c r="E25" s="12">
        <v>2289400.2450000001</v>
      </c>
      <c r="F25" s="12">
        <v>2417765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2020339.9540425539</v>
      </c>
      <c r="D26" s="12">
        <v>2158088.4206818179</v>
      </c>
      <c r="E26" s="12">
        <v>2280301.3034999999</v>
      </c>
      <c r="F26" s="12">
        <v>2414123.6743243239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54221.602715564892</v>
      </c>
      <c r="D27" s="12">
        <v>75403.16694702908</v>
      </c>
      <c r="E27" s="12">
        <v>81832.768148825358</v>
      </c>
      <c r="F27" s="12">
        <v>94684.46638051077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2017990.65</v>
      </c>
      <c r="F28" s="12">
        <v>2230000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-99262.5</v>
      </c>
      <c r="D30" s="14">
        <v>-81930.5</v>
      </c>
      <c r="E30" s="14">
        <v>-74389.59</v>
      </c>
      <c r="F30" s="14">
        <v>-51900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-99031.423750000002</v>
      </c>
      <c r="D31" s="14">
        <v>-84717.149565217405</v>
      </c>
      <c r="E31" s="14">
        <v>-75700.994523809539</v>
      </c>
      <c r="F31" s="14">
        <v>-58519.357692307698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18224.722034225641</v>
      </c>
      <c r="D32" s="14">
        <v>38135.343137952397</v>
      </c>
      <c r="E32" s="14">
        <v>40435.429568532083</v>
      </c>
      <c r="F32" s="14">
        <v>53697.487679119367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-53464.39</v>
      </c>
      <c r="D34" s="14">
        <v>15989.93</v>
      </c>
      <c r="E34" s="14">
        <v>-2770</v>
      </c>
      <c r="F34" s="14">
        <v>20000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76.084999999999994</v>
      </c>
      <c r="D35" s="12">
        <v>79</v>
      </c>
      <c r="E35" s="12">
        <v>81.599999999999994</v>
      </c>
      <c r="F35" s="12">
        <v>83.65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76.297826086956519</v>
      </c>
      <c r="D36" s="12">
        <v>79.239302325581406</v>
      </c>
      <c r="E36" s="12">
        <v>81.683414634146331</v>
      </c>
      <c r="F36" s="12">
        <v>83.915750000000003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1.2497020321189081</v>
      </c>
      <c r="D37" s="12">
        <v>1.4889168248041731</v>
      </c>
      <c r="E37" s="12">
        <v>2.1020949190701401</v>
      </c>
      <c r="F37" s="12">
        <v>2.5479774658867509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79.63</v>
      </c>
      <c r="D39" s="12">
        <v>82.3</v>
      </c>
      <c r="E39" s="12">
        <v>86.2</v>
      </c>
      <c r="F39" s="12">
        <v>90.3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-627047</v>
      </c>
      <c r="D40" s="14">
        <v>-585758</v>
      </c>
      <c r="E40" s="14">
        <v>-563640.70500000007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-565962.70702702703</v>
      </c>
      <c r="D41" s="14">
        <v>-566912.18742857152</v>
      </c>
      <c r="E41" s="14">
        <v>-557804.00812500005</v>
      </c>
      <c r="F41" s="14">
        <v>-551034.10266666673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211242.48552673229</v>
      </c>
      <c r="D42" s="14">
        <v>237344.35800325539</v>
      </c>
      <c r="E42" s="14">
        <v>236058.72647625851</v>
      </c>
      <c r="F42" s="14">
        <v>246090.64582898931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-891307</v>
      </c>
      <c r="D43" s="14">
        <v>-968226.5</v>
      </c>
      <c r="E43" s="14">
        <v>-896520</v>
      </c>
      <c r="F43" s="14">
        <v>-928839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</v>
      </c>
      <c r="D44" s="30">
        <v>-6.8</v>
      </c>
      <c r="E44" s="30">
        <v>-6.9</v>
      </c>
      <c r="F44" s="30">
        <v>-6.9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5.2050000000000001</v>
      </c>
      <c r="D45" s="12">
        <v>4.8</v>
      </c>
      <c r="E45" s="12">
        <v>4.43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5.2069444444444439</v>
      </c>
      <c r="D46" s="12">
        <v>4.6723529411764719</v>
      </c>
      <c r="E46" s="12">
        <v>4.3937142857142861</v>
      </c>
      <c r="F46" s="12">
        <v>4.3503030303030297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1.0223441395550421</v>
      </c>
      <c r="D47" s="12">
        <v>0.68578227317655871</v>
      </c>
      <c r="E47" s="12">
        <v>0.88025426044138511</v>
      </c>
      <c r="F47" s="12">
        <v>0.89513785547424485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2.72</v>
      </c>
      <c r="D48" s="12">
        <v>3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7.5</v>
      </c>
      <c r="D49" s="12">
        <v>6.55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4.8365714285714283</v>
      </c>
      <c r="D51" s="14">
        <v>3.936969696969697</v>
      </c>
      <c r="E51" s="14">
        <v>3.6742424242424239</v>
      </c>
      <c r="F51" s="14">
        <v>3.5843749999999992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0.45648234845805541</v>
      </c>
      <c r="D52" s="14">
        <v>0.45073193841021553</v>
      </c>
      <c r="E52" s="14">
        <v>0.47057166233629011</v>
      </c>
      <c r="F52" s="14">
        <v>0.44447821892278838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3.85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6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10644515.5</v>
      </c>
      <c r="D55" s="12">
        <v>11260351.91</v>
      </c>
      <c r="E55" s="12">
        <v>11950888.435000001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10629445.678611111</v>
      </c>
      <c r="D56" s="12">
        <v>11235227.35970588</v>
      </c>
      <c r="E56" s="12">
        <v>11926470.782941179</v>
      </c>
      <c r="F56" s="12">
        <v>12662532.9269697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104575.4782303831</v>
      </c>
      <c r="D57" s="12">
        <v>158636.62280394859</v>
      </c>
      <c r="E57" s="12">
        <v>177045.82368498191</v>
      </c>
      <c r="F57" s="12">
        <v>227641.31171225911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11531219</v>
      </c>
      <c r="E59" s="12">
        <v>12346479</v>
      </c>
      <c r="F59" s="12">
        <v>13175389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45108</v>
      </c>
      <c r="D63" s="9">
        <v>45139</v>
      </c>
      <c r="E63" s="9">
        <v>45170</v>
      </c>
      <c r="F63" s="9">
        <v>45200</v>
      </c>
      <c r="G63" s="9">
        <v>45231</v>
      </c>
      <c r="H63" s="9">
        <v>45261</v>
      </c>
      <c r="I63" s="9">
        <v>45292</v>
      </c>
      <c r="J63" s="9">
        <v>45323</v>
      </c>
      <c r="K63" s="9">
        <v>45352</v>
      </c>
      <c r="L63" s="9">
        <v>45383</v>
      </c>
      <c r="M63" s="9">
        <v>45413</v>
      </c>
      <c r="N63" s="9">
        <v>45444</v>
      </c>
    </row>
    <row r="64" spans="1:14" ht="15" customHeight="1" x14ac:dyDescent="0.25">
      <c r="A64" s="94" t="s">
        <v>11</v>
      </c>
      <c r="B64" s="4" t="s">
        <v>3</v>
      </c>
      <c r="C64" s="16">
        <v>206240.99</v>
      </c>
      <c r="D64" s="16">
        <v>181241.33</v>
      </c>
      <c r="E64" s="16">
        <v>179206.89</v>
      </c>
      <c r="F64" s="16">
        <v>214120.7</v>
      </c>
      <c r="G64" s="16">
        <v>186033</v>
      </c>
      <c r="H64" s="16">
        <v>226849.55</v>
      </c>
      <c r="I64" s="16">
        <v>262247</v>
      </c>
      <c r="J64" s="16">
        <v>173900</v>
      </c>
      <c r="K64" s="16">
        <v>185182.46</v>
      </c>
      <c r="L64" s="16">
        <v>218083.37</v>
      </c>
      <c r="M64" s="16">
        <v>190146</v>
      </c>
      <c r="N64" s="16">
        <v>196250.4</v>
      </c>
    </row>
    <row r="65" spans="1:14" x14ac:dyDescent="0.25">
      <c r="A65" s="95"/>
      <c r="B65" s="4" t="s">
        <v>4</v>
      </c>
      <c r="C65" s="16">
        <v>204879.44787234039</v>
      </c>
      <c r="D65" s="16">
        <v>183082.77955555549</v>
      </c>
      <c r="E65" s="16">
        <v>180082.99133333331</v>
      </c>
      <c r="F65" s="16">
        <v>209624.47347826089</v>
      </c>
      <c r="G65" s="16">
        <v>183914.18733333339</v>
      </c>
      <c r="H65" s="16">
        <v>226917.50954545461</v>
      </c>
      <c r="I65" s="16">
        <v>255161.80076923061</v>
      </c>
      <c r="J65" s="16">
        <v>173125.92230769229</v>
      </c>
      <c r="K65" s="16">
        <v>186472.58684210529</v>
      </c>
      <c r="L65" s="16">
        <v>218225.31526315791</v>
      </c>
      <c r="M65" s="16">
        <v>190944.86621621621</v>
      </c>
      <c r="N65" s="16">
        <v>195993.44914285719</v>
      </c>
    </row>
    <row r="66" spans="1:14" x14ac:dyDescent="0.25">
      <c r="A66" s="95"/>
      <c r="B66" s="4" t="s">
        <v>5</v>
      </c>
      <c r="C66" s="16">
        <v>9571.7141846563682</v>
      </c>
      <c r="D66" s="16">
        <v>10987.75200155671</v>
      </c>
      <c r="E66" s="16">
        <v>8677.6936151477148</v>
      </c>
      <c r="F66" s="16">
        <v>13172.18071660476</v>
      </c>
      <c r="G66" s="16">
        <v>16669.85210488594</v>
      </c>
      <c r="H66" s="16">
        <v>18381.669896252999</v>
      </c>
      <c r="I66" s="16">
        <v>27814.357889762759</v>
      </c>
      <c r="J66" s="16">
        <v>16366.90110046355</v>
      </c>
      <c r="K66" s="16">
        <v>8917.6197915872508</v>
      </c>
      <c r="L66" s="16">
        <v>15197.716741018579</v>
      </c>
      <c r="M66" s="16">
        <v>16915.85422579417</v>
      </c>
      <c r="N66" s="16">
        <v>25822.593877211631</v>
      </c>
    </row>
    <row r="67" spans="1:14" ht="15" customHeight="1" x14ac:dyDescent="0.25">
      <c r="A67" s="95"/>
      <c r="B67" s="4" t="s">
        <v>9</v>
      </c>
      <c r="C67" s="16">
        <v>171760.53</v>
      </c>
      <c r="D67" s="16">
        <v>165224</v>
      </c>
      <c r="E67" s="16">
        <v>169408</v>
      </c>
      <c r="F67" s="16">
        <v>166112.76999999999</v>
      </c>
      <c r="G67" s="16">
        <v>124784.01</v>
      </c>
      <c r="H67" s="16">
        <v>170438.13</v>
      </c>
      <c r="I67" s="16">
        <v>170080.59</v>
      </c>
      <c r="J67" s="16">
        <v>115527.03</v>
      </c>
      <c r="K67" s="16">
        <v>169313.26</v>
      </c>
      <c r="L67" s="16">
        <v>168911.57</v>
      </c>
      <c r="M67" s="16">
        <v>126000</v>
      </c>
      <c r="N67" s="16">
        <v>114277.21</v>
      </c>
    </row>
    <row r="68" spans="1:14" x14ac:dyDescent="0.25">
      <c r="A68" s="95"/>
      <c r="B68" s="4" t="s">
        <v>10</v>
      </c>
      <c r="C68" s="16">
        <v>222021</v>
      </c>
      <c r="D68" s="16">
        <v>221444</v>
      </c>
      <c r="E68" s="16">
        <v>214859.94</v>
      </c>
      <c r="F68" s="16">
        <v>225417</v>
      </c>
      <c r="G68" s="16">
        <v>223018</v>
      </c>
      <c r="H68" s="16">
        <v>275797.25</v>
      </c>
      <c r="I68" s="16">
        <v>282139</v>
      </c>
      <c r="J68" s="16">
        <v>223481</v>
      </c>
      <c r="K68" s="16">
        <v>214304.55</v>
      </c>
      <c r="L68" s="16">
        <v>252294</v>
      </c>
      <c r="M68" s="16">
        <v>237201</v>
      </c>
      <c r="N68" s="16">
        <v>268361.23</v>
      </c>
    </row>
    <row r="69" spans="1:14" ht="15" customHeight="1" x14ac:dyDescent="0.25">
      <c r="A69" s="86" t="s">
        <v>6</v>
      </c>
      <c r="B69" s="5" t="s">
        <v>3</v>
      </c>
      <c r="C69" s="17">
        <v>168886.5</v>
      </c>
      <c r="D69" s="17">
        <v>146107.85</v>
      </c>
      <c r="E69" s="17">
        <v>151753.42000000001</v>
      </c>
      <c r="F69" s="17">
        <v>180274.5</v>
      </c>
      <c r="G69" s="17">
        <v>144890.5</v>
      </c>
      <c r="H69" s="17">
        <v>187955</v>
      </c>
      <c r="I69" s="17">
        <v>227519</v>
      </c>
      <c r="J69" s="17">
        <v>127150</v>
      </c>
      <c r="K69" s="17">
        <v>156108</v>
      </c>
      <c r="L69" s="17">
        <v>187033</v>
      </c>
      <c r="M69" s="17">
        <v>150904</v>
      </c>
      <c r="N69" s="17">
        <v>160600</v>
      </c>
    </row>
    <row r="70" spans="1:14" x14ac:dyDescent="0.25">
      <c r="A70" s="86"/>
      <c r="B70" s="5" t="s">
        <v>4</v>
      </c>
      <c r="C70" s="17">
        <v>168687.2004347826</v>
      </c>
      <c r="D70" s="17">
        <v>147397.26765957451</v>
      </c>
      <c r="E70" s="17">
        <v>150561.00956521739</v>
      </c>
      <c r="F70" s="17">
        <v>177604.9482608696</v>
      </c>
      <c r="G70" s="17">
        <v>145269.28739130439</v>
      </c>
      <c r="H70" s="17">
        <v>186797.7706521739</v>
      </c>
      <c r="I70" s="17">
        <v>219768.27384615381</v>
      </c>
      <c r="J70" s="17">
        <v>127053.1779487179</v>
      </c>
      <c r="K70" s="17">
        <v>157665.26717948719</v>
      </c>
      <c r="L70" s="17">
        <v>185635.18461538461</v>
      </c>
      <c r="M70" s="17">
        <v>152121.70026315789</v>
      </c>
      <c r="N70" s="17">
        <v>163348.4551428571</v>
      </c>
    </row>
    <row r="71" spans="1:14" x14ac:dyDescent="0.25">
      <c r="A71" s="86"/>
      <c r="B71" s="5" t="s">
        <v>5</v>
      </c>
      <c r="C71" s="17">
        <v>6059.6583027699444</v>
      </c>
      <c r="D71" s="17">
        <v>9823.9194174076147</v>
      </c>
      <c r="E71" s="17">
        <v>7041.179161635725</v>
      </c>
      <c r="F71" s="17">
        <v>13832.83660253277</v>
      </c>
      <c r="G71" s="17">
        <v>9273.961386616098</v>
      </c>
      <c r="H71" s="17">
        <v>20742.898830006001</v>
      </c>
      <c r="I71" s="17">
        <v>25792.797021908082</v>
      </c>
      <c r="J71" s="17">
        <v>10195.66596775295</v>
      </c>
      <c r="K71" s="17">
        <v>9009.2052605692224</v>
      </c>
      <c r="L71" s="17">
        <v>15497.94005081182</v>
      </c>
      <c r="M71" s="17">
        <v>15544.07438787206</v>
      </c>
      <c r="N71" s="17">
        <v>19316.007515765308</v>
      </c>
    </row>
    <row r="72" spans="1:14" ht="15" customHeight="1" x14ac:dyDescent="0.25">
      <c r="A72" s="86"/>
      <c r="B72" s="5" t="s">
        <v>9</v>
      </c>
      <c r="C72" s="17">
        <v>154782</v>
      </c>
      <c r="D72" s="17">
        <v>126000</v>
      </c>
      <c r="E72" s="17">
        <v>126000</v>
      </c>
      <c r="F72" s="17">
        <v>126000</v>
      </c>
      <c r="G72" s="17">
        <v>125200</v>
      </c>
      <c r="H72" s="17">
        <v>126000</v>
      </c>
      <c r="I72" s="17">
        <v>138037.81</v>
      </c>
      <c r="J72" s="17">
        <v>106798</v>
      </c>
      <c r="K72" s="17">
        <v>137809.43</v>
      </c>
      <c r="L72" s="17">
        <v>130245.7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182503.26</v>
      </c>
      <c r="D73" s="17">
        <v>173761.2</v>
      </c>
      <c r="E73" s="17">
        <v>161618.94</v>
      </c>
      <c r="F73" s="17">
        <v>193699</v>
      </c>
      <c r="G73" s="17">
        <v>170085</v>
      </c>
      <c r="H73" s="17">
        <v>223780.89</v>
      </c>
      <c r="I73" s="17">
        <v>244403.32</v>
      </c>
      <c r="J73" s="17">
        <v>149858.92000000001</v>
      </c>
      <c r="K73" s="17">
        <v>179777</v>
      </c>
      <c r="L73" s="17">
        <v>214528</v>
      </c>
      <c r="M73" s="17">
        <v>193371</v>
      </c>
      <c r="N73" s="17">
        <v>210427.1</v>
      </c>
    </row>
    <row r="74" spans="1:14" ht="15" customHeight="1" x14ac:dyDescent="0.25">
      <c r="A74" s="95" t="s">
        <v>7</v>
      </c>
      <c r="B74" s="4" t="s">
        <v>3</v>
      </c>
      <c r="C74" s="16">
        <v>172395.79</v>
      </c>
      <c r="D74" s="16">
        <v>169529</v>
      </c>
      <c r="E74" s="16">
        <v>161206.26500000001</v>
      </c>
      <c r="F74" s="16">
        <v>159020.255</v>
      </c>
      <c r="G74" s="16">
        <v>164162.9</v>
      </c>
      <c r="H74" s="16">
        <v>201727.26500000001</v>
      </c>
      <c r="I74" s="16">
        <v>154162</v>
      </c>
      <c r="J74" s="16">
        <v>156811.10999999999</v>
      </c>
      <c r="K74" s="16">
        <v>166189.14000000001</v>
      </c>
      <c r="L74" s="16">
        <v>167910.32500000001</v>
      </c>
      <c r="M74" s="16">
        <v>179116.3</v>
      </c>
      <c r="N74" s="16">
        <v>203279.815</v>
      </c>
    </row>
    <row r="75" spans="1:14" x14ac:dyDescent="0.25">
      <c r="A75" s="95"/>
      <c r="B75" s="4" t="s">
        <v>4</v>
      </c>
      <c r="C75" s="16">
        <v>175362.75354166661</v>
      </c>
      <c r="D75" s="16">
        <v>175559.57106382979</v>
      </c>
      <c r="E75" s="16">
        <v>160465.91260869571</v>
      </c>
      <c r="F75" s="16">
        <v>159535.42217391299</v>
      </c>
      <c r="G75" s="16">
        <v>164476.40644444441</v>
      </c>
      <c r="H75" s="16">
        <v>198561.17630434781</v>
      </c>
      <c r="I75" s="16">
        <v>156730.5487179487</v>
      </c>
      <c r="J75" s="16">
        <v>156948.2015</v>
      </c>
      <c r="K75" s="16">
        <v>165625.29749999999</v>
      </c>
      <c r="L75" s="16">
        <v>167820.21924999999</v>
      </c>
      <c r="M75" s="16">
        <v>181425.48135135139</v>
      </c>
      <c r="N75" s="16">
        <v>195773.62277777781</v>
      </c>
    </row>
    <row r="76" spans="1:14" x14ac:dyDescent="0.25">
      <c r="A76" s="95"/>
      <c r="B76" s="4" t="s">
        <v>5</v>
      </c>
      <c r="C76" s="16">
        <v>14314.07638661499</v>
      </c>
      <c r="D76" s="16">
        <v>21075.990403190019</v>
      </c>
      <c r="E76" s="16">
        <v>9424.8979237750718</v>
      </c>
      <c r="F76" s="16">
        <v>7323.3501863878064</v>
      </c>
      <c r="G76" s="16">
        <v>7804.0836233839054</v>
      </c>
      <c r="H76" s="16">
        <v>23792.76095913782</v>
      </c>
      <c r="I76" s="16">
        <v>11535.487681658071</v>
      </c>
      <c r="J76" s="16">
        <v>9516.4966236494365</v>
      </c>
      <c r="K76" s="16">
        <v>10883.08305923222</v>
      </c>
      <c r="L76" s="16">
        <v>11439.081323454569</v>
      </c>
      <c r="M76" s="16">
        <v>18082.030722474199</v>
      </c>
      <c r="N76" s="16">
        <v>22766.989161566311</v>
      </c>
    </row>
    <row r="77" spans="1:14" ht="15" customHeight="1" x14ac:dyDescent="0.25">
      <c r="A77" s="95"/>
      <c r="B77" s="4" t="s">
        <v>9</v>
      </c>
      <c r="C77" s="16">
        <v>135108</v>
      </c>
      <c r="D77" s="16">
        <v>134138</v>
      </c>
      <c r="E77" s="16">
        <v>134138</v>
      </c>
      <c r="F77" s="16">
        <v>135738.70000000001</v>
      </c>
      <c r="G77" s="16">
        <v>138225.04999999999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203484</v>
      </c>
      <c r="D78" s="16">
        <v>217315</v>
      </c>
      <c r="E78" s="16">
        <v>180979.42</v>
      </c>
      <c r="F78" s="16">
        <v>175015.94</v>
      </c>
      <c r="G78" s="16">
        <v>179563.1</v>
      </c>
      <c r="H78" s="16">
        <v>255129</v>
      </c>
      <c r="I78" s="16">
        <v>190814</v>
      </c>
      <c r="J78" s="16">
        <v>184181.28</v>
      </c>
      <c r="K78" s="16">
        <v>190341</v>
      </c>
      <c r="L78" s="16">
        <v>196703.3</v>
      </c>
      <c r="M78" s="16">
        <v>206739</v>
      </c>
      <c r="N78" s="16">
        <v>234905</v>
      </c>
    </row>
    <row r="79" spans="1:14" x14ac:dyDescent="0.25">
      <c r="A79" s="86" t="s">
        <v>8</v>
      </c>
      <c r="B79" s="5" t="s">
        <v>3</v>
      </c>
      <c r="C79" s="17">
        <v>-5993.39</v>
      </c>
      <c r="D79" s="17">
        <v>-25793.9</v>
      </c>
      <c r="E79" s="17">
        <v>-9857.5299999999988</v>
      </c>
      <c r="F79" s="17">
        <v>16908.93</v>
      </c>
      <c r="G79" s="17">
        <v>-18888</v>
      </c>
      <c r="H79" s="17">
        <v>-14405.93</v>
      </c>
      <c r="I79" s="17">
        <v>72667.31</v>
      </c>
      <c r="J79" s="17">
        <v>-30884.45</v>
      </c>
      <c r="K79" s="17">
        <v>-8933.7000000000007</v>
      </c>
      <c r="L79" s="17">
        <v>17325.25</v>
      </c>
      <c r="M79" s="17">
        <v>-34824.355000000003</v>
      </c>
      <c r="N79" s="17">
        <v>-37867.25</v>
      </c>
    </row>
    <row r="80" spans="1:14" x14ac:dyDescent="0.25">
      <c r="A80" s="86"/>
      <c r="B80" s="5" t="s">
        <v>4</v>
      </c>
      <c r="C80" s="17">
        <v>-8976.2717021276603</v>
      </c>
      <c r="D80" s="17">
        <v>-27828.59808510639</v>
      </c>
      <c r="E80" s="17">
        <v>-9931.0945652173905</v>
      </c>
      <c r="F80" s="17">
        <v>16880.555434782611</v>
      </c>
      <c r="G80" s="17">
        <v>-19894.053777777779</v>
      </c>
      <c r="H80" s="17">
        <v>-13456.449130434779</v>
      </c>
      <c r="I80" s="17">
        <v>60378.018205128232</v>
      </c>
      <c r="J80" s="17">
        <v>-28111.595000000001</v>
      </c>
      <c r="K80" s="17">
        <v>-10005.965</v>
      </c>
      <c r="L80" s="17">
        <v>14994.264499999999</v>
      </c>
      <c r="M80" s="17">
        <v>-26735.431052631571</v>
      </c>
      <c r="N80" s="17">
        <v>-32955.913888888892</v>
      </c>
    </row>
    <row r="81" spans="1:14" x14ac:dyDescent="0.25">
      <c r="A81" s="86"/>
      <c r="B81" s="5" t="s">
        <v>5</v>
      </c>
      <c r="C81" s="17">
        <v>16421.920689017199</v>
      </c>
      <c r="D81" s="17">
        <v>23102.25465978861</v>
      </c>
      <c r="E81" s="17">
        <v>8942.1390530480803</v>
      </c>
      <c r="F81" s="17">
        <v>13258.24437857369</v>
      </c>
      <c r="G81" s="17">
        <v>10952.22119173431</v>
      </c>
      <c r="H81" s="17">
        <v>14632.278200424909</v>
      </c>
      <c r="I81" s="17">
        <v>32566.83736651636</v>
      </c>
      <c r="J81" s="17">
        <v>16400.521838250072</v>
      </c>
      <c r="K81" s="17">
        <v>12727.35528878442</v>
      </c>
      <c r="L81" s="17">
        <v>13694.73516449688</v>
      </c>
      <c r="M81" s="17">
        <v>31447.567053834639</v>
      </c>
      <c r="N81" s="17">
        <v>21605.216238084369</v>
      </c>
    </row>
    <row r="82" spans="1:14" x14ac:dyDescent="0.25">
      <c r="A82" s="86"/>
      <c r="B82" s="5" t="s">
        <v>9</v>
      </c>
      <c r="C82" s="17">
        <v>-41176</v>
      </c>
      <c r="D82" s="17">
        <v>-73800</v>
      </c>
      <c r="E82" s="17">
        <v>-29468</v>
      </c>
      <c r="F82" s="17">
        <v>-24352.52</v>
      </c>
      <c r="G82" s="17">
        <v>-52067.93</v>
      </c>
      <c r="H82" s="17">
        <v>-46756</v>
      </c>
      <c r="I82" s="17">
        <v>-28288.78</v>
      </c>
      <c r="J82" s="17">
        <v>-61995.53</v>
      </c>
      <c r="K82" s="17">
        <v>-42934</v>
      </c>
      <c r="L82" s="17">
        <v>-18957</v>
      </c>
      <c r="M82" s="17">
        <v>-104257.31</v>
      </c>
      <c r="N82" s="17">
        <v>-62733</v>
      </c>
    </row>
    <row r="83" spans="1:14" x14ac:dyDescent="0.25">
      <c r="A83" s="86"/>
      <c r="B83" s="33" t="s">
        <v>10</v>
      </c>
      <c r="C83" s="14">
        <v>38610</v>
      </c>
      <c r="D83" s="14">
        <v>17740.53</v>
      </c>
      <c r="E83" s="14">
        <v>9346.2999999999993</v>
      </c>
      <c r="F83" s="14">
        <v>37300</v>
      </c>
      <c r="G83" s="14">
        <v>8138</v>
      </c>
      <c r="H83" s="14">
        <v>20749.099999999999</v>
      </c>
      <c r="I83" s="14">
        <v>110268.7</v>
      </c>
      <c r="J83" s="14">
        <v>19360.55</v>
      </c>
      <c r="K83" s="14">
        <v>22771.8</v>
      </c>
      <c r="L83" s="14">
        <v>44189.89</v>
      </c>
      <c r="M83" s="14">
        <v>49033.19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-50432.51</v>
      </c>
      <c r="D84" s="16">
        <v>-75228.75</v>
      </c>
      <c r="E84" s="16">
        <v>-57771</v>
      </c>
      <c r="F84" s="16">
        <v>-27002.65</v>
      </c>
      <c r="G84" s="16">
        <v>-70111.255000000005</v>
      </c>
      <c r="H84" s="16">
        <v>-61554.364999999998</v>
      </c>
      <c r="I84" s="16">
        <v>14332</v>
      </c>
      <c r="J84" s="16">
        <v>-72585.864999999991</v>
      </c>
      <c r="K84" s="16">
        <v>-58514.71</v>
      </c>
      <c r="L84" s="16">
        <v>-29578</v>
      </c>
      <c r="M84" s="16">
        <v>-76216.83</v>
      </c>
      <c r="N84" s="16">
        <v>-79257</v>
      </c>
    </row>
    <row r="85" spans="1:14" x14ac:dyDescent="0.25">
      <c r="A85" s="95"/>
      <c r="B85" s="4" t="s">
        <v>4</v>
      </c>
      <c r="C85" s="16">
        <v>-54649.938571428567</v>
      </c>
      <c r="D85" s="16">
        <v>-75344.584705882357</v>
      </c>
      <c r="E85" s="16">
        <v>-57491.462424242432</v>
      </c>
      <c r="F85" s="16">
        <v>-31519.182058823531</v>
      </c>
      <c r="G85" s="16">
        <v>-70130.117812500001</v>
      </c>
      <c r="H85" s="16">
        <v>-62949.231874999998</v>
      </c>
      <c r="I85" s="16">
        <v>10530.689677419359</v>
      </c>
      <c r="J85" s="16">
        <v>-74653.467666666664</v>
      </c>
      <c r="K85" s="16">
        <v>-54101.315161290317</v>
      </c>
      <c r="L85" s="16">
        <v>-31160.617741935479</v>
      </c>
      <c r="M85" s="16">
        <v>-73735.134827586211</v>
      </c>
      <c r="N85" s="16">
        <v>-81380.975185185191</v>
      </c>
    </row>
    <row r="86" spans="1:14" x14ac:dyDescent="0.25">
      <c r="A86" s="95"/>
      <c r="B86" s="4" t="s">
        <v>5</v>
      </c>
      <c r="C86" s="16">
        <v>22294.646532274372</v>
      </c>
      <c r="D86" s="16">
        <v>29501.398853353028</v>
      </c>
      <c r="E86" s="16">
        <v>19052.96410444269</v>
      </c>
      <c r="F86" s="16">
        <v>18334.275796078371</v>
      </c>
      <c r="G86" s="16">
        <v>17457.565438981121</v>
      </c>
      <c r="H86" s="16">
        <v>18413.896067961461</v>
      </c>
      <c r="I86" s="16">
        <v>31672.018071336981</v>
      </c>
      <c r="J86" s="16">
        <v>21792.266055417331</v>
      </c>
      <c r="K86" s="16">
        <v>20773.3272941754</v>
      </c>
      <c r="L86" s="16">
        <v>20299.368382057721</v>
      </c>
      <c r="M86" s="16">
        <v>34117.363409521888</v>
      </c>
      <c r="N86" s="16">
        <v>35722.420038365519</v>
      </c>
    </row>
    <row r="87" spans="1:14" x14ac:dyDescent="0.25">
      <c r="A87" s="95"/>
      <c r="B87" s="4" t="s">
        <v>9</v>
      </c>
      <c r="C87" s="16">
        <v>-107195.99</v>
      </c>
      <c r="D87" s="16">
        <v>-137306</v>
      </c>
      <c r="E87" s="16">
        <v>-93973</v>
      </c>
      <c r="F87" s="16">
        <v>-78053</v>
      </c>
      <c r="G87" s="16">
        <v>-124374.6</v>
      </c>
      <c r="H87" s="16">
        <v>-116318.6</v>
      </c>
      <c r="I87" s="16">
        <v>-75699.53</v>
      </c>
      <c r="J87" s="16">
        <v>-127963.99</v>
      </c>
      <c r="K87" s="16">
        <v>-90332.5</v>
      </c>
      <c r="L87" s="16">
        <v>-83743</v>
      </c>
      <c r="M87" s="16">
        <v>-137662.35999999999</v>
      </c>
      <c r="N87" s="16">
        <v>-159590.73000000001</v>
      </c>
    </row>
    <row r="88" spans="1:14" ht="15.75" thickBot="1" x14ac:dyDescent="0.3">
      <c r="A88" s="99"/>
      <c r="B88" s="7" t="s">
        <v>10</v>
      </c>
      <c r="C88" s="32">
        <v>-281</v>
      </c>
      <c r="D88" s="32">
        <v>8138</v>
      </c>
      <c r="E88" s="32">
        <v>8138</v>
      </c>
      <c r="F88" s="32">
        <v>8138</v>
      </c>
      <c r="G88" s="32">
        <v>-36152.230000000003</v>
      </c>
      <c r="H88" s="32">
        <v>-34623.800000000003</v>
      </c>
      <c r="I88" s="32">
        <v>57308.800000000003</v>
      </c>
      <c r="J88" s="32">
        <v>-19422.939999999999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0.12</v>
      </c>
      <c r="D89" s="16">
        <v>0.35</v>
      </c>
      <c r="E89" s="16">
        <v>0.3</v>
      </c>
      <c r="F89" s="16">
        <v>0.41</v>
      </c>
      <c r="G89" s="16">
        <v>0.3</v>
      </c>
      <c r="H89" s="16">
        <v>0.53</v>
      </c>
      <c r="I89" s="16">
        <v>0.45</v>
      </c>
      <c r="J89" s="16">
        <v>0.5</v>
      </c>
      <c r="K89" s="16">
        <v>0.36</v>
      </c>
      <c r="L89" s="16">
        <v>0.39</v>
      </c>
      <c r="M89" s="16">
        <v>0.28499999999999998</v>
      </c>
      <c r="N89" s="16">
        <v>0.23</v>
      </c>
    </row>
    <row r="90" spans="1:14" x14ac:dyDescent="0.25">
      <c r="A90" s="95"/>
      <c r="B90" s="4" t="s">
        <v>4</v>
      </c>
      <c r="C90" s="16">
        <v>0.1468571428571428</v>
      </c>
      <c r="D90" s="16">
        <v>0.34514285714285708</v>
      </c>
      <c r="E90" s="16">
        <v>0.30399999999999999</v>
      </c>
      <c r="F90" s="16">
        <v>0.41200000000000009</v>
      </c>
      <c r="G90" s="16">
        <v>0.33</v>
      </c>
      <c r="H90" s="16">
        <v>0.52428571428571424</v>
      </c>
      <c r="I90" s="16">
        <v>0.4559375</v>
      </c>
      <c r="J90" s="16">
        <v>0.5078125</v>
      </c>
      <c r="K90" s="16">
        <v>0.39999999999999991</v>
      </c>
      <c r="L90" s="16">
        <v>0.39437499999999998</v>
      </c>
      <c r="M90" s="16">
        <v>0.31566666666666671</v>
      </c>
      <c r="N90" s="16">
        <v>0.24172413793103451</v>
      </c>
    </row>
    <row r="91" spans="1:14" x14ac:dyDescent="0.25">
      <c r="A91" s="95"/>
      <c r="B91" s="4" t="s">
        <v>5</v>
      </c>
      <c r="C91" s="16">
        <v>0.16100367969071261</v>
      </c>
      <c r="D91" s="16">
        <v>0.14078292486226129</v>
      </c>
      <c r="E91" s="16">
        <v>0.1001234532082915</v>
      </c>
      <c r="F91" s="16">
        <v>9.0742039028549618E-2</v>
      </c>
      <c r="G91" s="16">
        <v>0.1214616860432564</v>
      </c>
      <c r="H91" s="16">
        <v>0.1023628412096118</v>
      </c>
      <c r="I91" s="16">
        <v>0.1007026723866177</v>
      </c>
      <c r="J91" s="16">
        <v>9.9862304393147652E-2</v>
      </c>
      <c r="K91" s="16">
        <v>0.1118033988749895</v>
      </c>
      <c r="L91" s="16">
        <v>9.8699200898814343E-2</v>
      </c>
      <c r="M91" s="16">
        <v>0.113188379241874</v>
      </c>
      <c r="N91" s="16">
        <v>0.1063373662828843</v>
      </c>
    </row>
    <row r="92" spans="1:14" ht="15" customHeight="1" x14ac:dyDescent="0.25">
      <c r="A92" s="95"/>
      <c r="B92" s="4" t="s">
        <v>9</v>
      </c>
      <c r="C92" s="16">
        <v>-0.12</v>
      </c>
      <c r="D92" s="16">
        <v>-0.1</v>
      </c>
      <c r="E92" s="16">
        <v>0.1</v>
      </c>
      <c r="F92" s="16">
        <v>0.24</v>
      </c>
      <c r="G92" s="16">
        <v>0.09</v>
      </c>
      <c r="H92" s="16">
        <v>0.22</v>
      </c>
      <c r="I92" s="16">
        <v>0.25</v>
      </c>
      <c r="J92" s="16">
        <v>0.32</v>
      </c>
      <c r="K92" s="16">
        <v>0.26</v>
      </c>
      <c r="L92" s="16">
        <v>0.21</v>
      </c>
      <c r="M92" s="16">
        <v>0.16</v>
      </c>
      <c r="N92" s="16">
        <v>0.06</v>
      </c>
    </row>
    <row r="93" spans="1:14" x14ac:dyDescent="0.25">
      <c r="A93" s="95"/>
      <c r="B93" s="4" t="s">
        <v>10</v>
      </c>
      <c r="C93" s="16">
        <v>0.57999999999999996</v>
      </c>
      <c r="D93" s="16">
        <v>0.69</v>
      </c>
      <c r="E93" s="16">
        <v>0.57999999999999996</v>
      </c>
      <c r="F93" s="16">
        <v>0.64</v>
      </c>
      <c r="G93" s="16">
        <v>0.7</v>
      </c>
      <c r="H93" s="16">
        <v>0.72</v>
      </c>
      <c r="I93" s="16">
        <v>0.73</v>
      </c>
      <c r="J93" s="16">
        <v>0.7</v>
      </c>
      <c r="K93" s="16">
        <v>0.74</v>
      </c>
      <c r="L93" s="16">
        <v>0.63</v>
      </c>
      <c r="M93" s="16">
        <v>0.63</v>
      </c>
      <c r="N93" s="16">
        <v>0.52</v>
      </c>
    </row>
    <row r="94" spans="1:14" x14ac:dyDescent="0.25">
      <c r="A94" s="86" t="s">
        <v>39</v>
      </c>
      <c r="B94" s="5" t="s">
        <v>3</v>
      </c>
      <c r="C94" s="17">
        <v>8.3000000000000007</v>
      </c>
      <c r="D94" s="17">
        <v>8.3000000000000007</v>
      </c>
      <c r="E94" s="17">
        <v>8.4</v>
      </c>
      <c r="F94" s="17">
        <v>8.3800000000000008</v>
      </c>
      <c r="G94" s="17">
        <v>8.32</v>
      </c>
      <c r="H94" s="17">
        <v>8.5</v>
      </c>
      <c r="I94" s="17">
        <v>8.6999999999999993</v>
      </c>
      <c r="J94" s="17">
        <v>8.9499999999999993</v>
      </c>
      <c r="K94" s="17">
        <v>9.004999999999999</v>
      </c>
      <c r="L94" s="17">
        <v>8.91</v>
      </c>
      <c r="M94" s="17">
        <v>8.8800000000000008</v>
      </c>
      <c r="N94" s="17">
        <v>8.9750000000000014</v>
      </c>
    </row>
    <row r="95" spans="1:14" x14ac:dyDescent="0.25">
      <c r="A95" s="86"/>
      <c r="B95" s="5" t="s">
        <v>4</v>
      </c>
      <c r="C95" s="17">
        <v>8.4218181818181819</v>
      </c>
      <c r="D95" s="17">
        <v>8.4630303030303029</v>
      </c>
      <c r="E95" s="17">
        <v>8.4903030303030285</v>
      </c>
      <c r="F95" s="17">
        <v>8.4630303030303047</v>
      </c>
      <c r="G95" s="17">
        <v>8.4281818181818178</v>
      </c>
      <c r="H95" s="17">
        <v>8.4221212121212119</v>
      </c>
      <c r="I95" s="17">
        <v>8.7199999999999971</v>
      </c>
      <c r="J95" s="17">
        <v>8.8353571428571449</v>
      </c>
      <c r="K95" s="17">
        <v>9.0153571428571428</v>
      </c>
      <c r="L95" s="17">
        <v>8.9118518518518517</v>
      </c>
      <c r="M95" s="17">
        <v>8.8581481481481479</v>
      </c>
      <c r="N95" s="17">
        <v>8.8561538461538465</v>
      </c>
    </row>
    <row r="96" spans="1:14" x14ac:dyDescent="0.25">
      <c r="A96" s="86"/>
      <c r="B96" s="5" t="s">
        <v>5</v>
      </c>
      <c r="C96" s="17">
        <v>0.42696936764724819</v>
      </c>
      <c r="D96" s="17">
        <v>0.4617391366378103</v>
      </c>
      <c r="E96" s="17">
        <v>0.48766974511756439</v>
      </c>
      <c r="F96" s="17">
        <v>0.50525664795530423</v>
      </c>
      <c r="G96" s="17">
        <v>0.51947963473950598</v>
      </c>
      <c r="H96" s="17">
        <v>0.55226102057676052</v>
      </c>
      <c r="I96" s="17">
        <v>0.48687970983791501</v>
      </c>
      <c r="J96" s="17">
        <v>0.65454808918688356</v>
      </c>
      <c r="K96" s="17">
        <v>0.73216817610111862</v>
      </c>
      <c r="L96" s="17">
        <v>0.57841984377225131</v>
      </c>
      <c r="M96" s="17">
        <v>0.56126256735655333</v>
      </c>
      <c r="N96" s="17">
        <v>0.55490595183744029</v>
      </c>
    </row>
    <row r="97" spans="1:14" x14ac:dyDescent="0.25">
      <c r="A97" s="86"/>
      <c r="B97" s="5" t="s">
        <v>9</v>
      </c>
      <c r="C97" s="17">
        <v>7.67</v>
      </c>
      <c r="D97" s="17">
        <v>7.7</v>
      </c>
      <c r="E97" s="17">
        <v>7.5</v>
      </c>
      <c r="F97" s="17">
        <v>7.3</v>
      </c>
      <c r="G97" s="17">
        <v>7.2</v>
      </c>
      <c r="H97" s="17">
        <v>7</v>
      </c>
      <c r="I97" s="17">
        <v>7.6</v>
      </c>
      <c r="J97" s="17">
        <v>7.1</v>
      </c>
      <c r="K97" s="17">
        <v>7.4</v>
      </c>
      <c r="L97" s="17">
        <v>7.7</v>
      </c>
      <c r="M97" s="17">
        <v>7.7</v>
      </c>
      <c r="N97" s="17">
        <v>7.5</v>
      </c>
    </row>
    <row r="98" spans="1:14" x14ac:dyDescent="0.25">
      <c r="A98" s="86"/>
      <c r="B98" s="33" t="s">
        <v>10</v>
      </c>
      <c r="C98" s="14">
        <v>9.4</v>
      </c>
      <c r="D98" s="14">
        <v>9.6</v>
      </c>
      <c r="E98" s="14">
        <v>9.5</v>
      </c>
      <c r="F98" s="14">
        <v>9.6</v>
      </c>
      <c r="G98" s="14">
        <v>9.6</v>
      </c>
      <c r="H98" s="14">
        <v>9.5</v>
      </c>
      <c r="I98" s="14">
        <v>10</v>
      </c>
      <c r="J98" s="14">
        <v>10.4</v>
      </c>
      <c r="K98" s="14">
        <v>10.9</v>
      </c>
      <c r="L98" s="14">
        <v>9.86</v>
      </c>
      <c r="M98" s="14">
        <v>9.8000000000000007</v>
      </c>
      <c r="N98" s="17">
        <v>9.75</v>
      </c>
    </row>
    <row r="99" spans="1:14" ht="15" customHeight="1" x14ac:dyDescent="0.25">
      <c r="A99" s="95" t="s">
        <v>40</v>
      </c>
      <c r="B99" s="4" t="s">
        <v>3</v>
      </c>
      <c r="C99" s="16">
        <v>98996.5</v>
      </c>
      <c r="D99" s="16">
        <v>99328.11</v>
      </c>
      <c r="E99" s="16">
        <v>99519.114999999991</v>
      </c>
      <c r="F99" s="16">
        <v>99647.5</v>
      </c>
      <c r="G99" s="16">
        <v>99834</v>
      </c>
      <c r="H99" s="16">
        <v>99888.98000000001</v>
      </c>
      <c r="I99" s="16">
        <v>99690</v>
      </c>
      <c r="J99" s="16">
        <v>99252</v>
      </c>
      <c r="K99" s="16">
        <v>99052.87</v>
      </c>
      <c r="L99" s="16">
        <v>99101.884999999995</v>
      </c>
      <c r="M99" s="16">
        <v>99302</v>
      </c>
      <c r="N99" s="16">
        <v>99482.5</v>
      </c>
    </row>
    <row r="100" spans="1:14" x14ac:dyDescent="0.25">
      <c r="A100" s="95"/>
      <c r="B100" s="4" t="s">
        <v>4</v>
      </c>
      <c r="C100" s="16">
        <v>98946.782666666666</v>
      </c>
      <c r="D100" s="16">
        <v>99069.764827586216</v>
      </c>
      <c r="E100" s="16">
        <v>99208.848666666672</v>
      </c>
      <c r="F100" s="16">
        <v>99481.987999999998</v>
      </c>
      <c r="G100" s="16">
        <v>99685.236333333349</v>
      </c>
      <c r="H100" s="16">
        <v>99751.952333333335</v>
      </c>
      <c r="I100" s="16">
        <v>99602.540370370378</v>
      </c>
      <c r="J100" s="16">
        <v>99377.017777777772</v>
      </c>
      <c r="K100" s="16">
        <v>99188.065925925912</v>
      </c>
      <c r="L100" s="16">
        <v>99265.304615384637</v>
      </c>
      <c r="M100" s="16">
        <v>99449.09599999999</v>
      </c>
      <c r="N100" s="16">
        <v>99559.492083333331</v>
      </c>
    </row>
    <row r="101" spans="1:14" x14ac:dyDescent="0.25">
      <c r="A101" s="95"/>
      <c r="B101" s="4" t="s">
        <v>5</v>
      </c>
      <c r="C101" s="16">
        <v>792.23151926055527</v>
      </c>
      <c r="D101" s="16">
        <v>854.25418204010555</v>
      </c>
      <c r="E101" s="16">
        <v>1153.267170612238</v>
      </c>
      <c r="F101" s="16">
        <v>1191.7690314746701</v>
      </c>
      <c r="G101" s="16">
        <v>1223.1755683535901</v>
      </c>
      <c r="H101" s="16">
        <v>1239.718430230429</v>
      </c>
      <c r="I101" s="16">
        <v>1382.562747012511</v>
      </c>
      <c r="J101" s="16">
        <v>1425.3484863961451</v>
      </c>
      <c r="K101" s="16">
        <v>1467.3378374857559</v>
      </c>
      <c r="L101" s="16">
        <v>1439.5371638001729</v>
      </c>
      <c r="M101" s="16">
        <v>1310.347444700576</v>
      </c>
      <c r="N101" s="16">
        <v>1326.6391074669441</v>
      </c>
    </row>
    <row r="102" spans="1:14" x14ac:dyDescent="0.25">
      <c r="A102" s="95"/>
      <c r="B102" s="4" t="s">
        <v>9</v>
      </c>
      <c r="C102" s="16">
        <v>96194.68</v>
      </c>
      <c r="D102" s="16">
        <v>96236.27</v>
      </c>
      <c r="E102" s="16">
        <v>95784</v>
      </c>
      <c r="F102" s="16">
        <v>96254</v>
      </c>
      <c r="G102" s="16">
        <v>96273.94</v>
      </c>
      <c r="H102" s="16">
        <v>96256.11</v>
      </c>
      <c r="I102" s="16">
        <v>96222.58</v>
      </c>
      <c r="J102" s="16">
        <v>96173.15</v>
      </c>
      <c r="K102" s="16">
        <v>96107.69</v>
      </c>
      <c r="L102" s="16">
        <v>96026.12</v>
      </c>
      <c r="M102" s="16">
        <v>96763</v>
      </c>
      <c r="N102" s="16">
        <v>96729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100400</v>
      </c>
      <c r="E103" s="32">
        <v>101600</v>
      </c>
      <c r="F103" s="32">
        <v>101600</v>
      </c>
      <c r="G103" s="32">
        <v>101600</v>
      </c>
      <c r="H103" s="32">
        <v>102029</v>
      </c>
      <c r="I103" s="32">
        <v>102905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7068-186D-42A3-BE2D-DE0098C5E42D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45139</v>
      </c>
      <c r="C10" s="3"/>
    </row>
    <row r="11" spans="1:12" ht="15.75" x14ac:dyDescent="0.25">
      <c r="A11" s="1" t="s">
        <v>0</v>
      </c>
      <c r="B11" s="2">
        <v>45139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2351250.37</v>
      </c>
      <c r="D15" s="11">
        <v>2504873.605</v>
      </c>
      <c r="E15" s="11">
        <v>2663378</v>
      </c>
      <c r="F15" s="11">
        <v>2834411.4849999999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2326727.7850000001</v>
      </c>
      <c r="D16" s="13">
        <v>2496116.7481818181</v>
      </c>
      <c r="E16" s="13">
        <v>2649879.4476923081</v>
      </c>
      <c r="F16" s="13">
        <v>2827232.3325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143788.97377508509</v>
      </c>
      <c r="D17" s="13">
        <v>160870.84844697561</v>
      </c>
      <c r="E17" s="13">
        <v>159240.35078702171</v>
      </c>
      <c r="F17" s="13">
        <v>140468.6209513135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1525882.83</v>
      </c>
      <c r="D18" s="13">
        <v>1743770.06</v>
      </c>
      <c r="E18" s="13">
        <v>1988477.08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2884000</v>
      </c>
      <c r="F19" s="13">
        <v>3078000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1920881.47</v>
      </c>
      <c r="D20" s="14">
        <v>2075640.23</v>
      </c>
      <c r="E20" s="14">
        <v>2200438.9700000002</v>
      </c>
      <c r="F20" s="14">
        <v>2339123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1917015.7616000001</v>
      </c>
      <c r="D21" s="14">
        <v>2069857.253958334</v>
      </c>
      <c r="E21" s="14">
        <v>2199863.179</v>
      </c>
      <c r="F21" s="14">
        <v>2329825.985405406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57750.419882221147</v>
      </c>
      <c r="D22" s="14">
        <v>78952.605700054599</v>
      </c>
      <c r="E22" s="14">
        <v>90955.199939807513</v>
      </c>
      <c r="F22" s="14">
        <v>109342.4883535569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2039225.12</v>
      </c>
      <c r="D24" s="14">
        <v>2201789.65</v>
      </c>
      <c r="E24" s="14">
        <v>2362374.44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2022170.0349999999</v>
      </c>
      <c r="D25" s="12">
        <v>2162981.1949999998</v>
      </c>
      <c r="E25" s="12">
        <v>2278836.4500000002</v>
      </c>
      <c r="F25" s="12">
        <v>2404727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2009315.6366000001</v>
      </c>
      <c r="D26" s="12">
        <v>2149375.7358333329</v>
      </c>
      <c r="E26" s="12">
        <v>2258791.284</v>
      </c>
      <c r="F26" s="12">
        <v>2367612.6210810812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61779.373669983652</v>
      </c>
      <c r="D27" s="12">
        <v>87516.68759362612</v>
      </c>
      <c r="E27" s="12">
        <v>115859.40108383189</v>
      </c>
      <c r="F27" s="12">
        <v>140266.97008467329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1771719</v>
      </c>
      <c r="E28" s="12">
        <v>1770178</v>
      </c>
      <c r="F28" s="12">
        <v>1770489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2071714.79</v>
      </c>
      <c r="D29" s="12">
        <v>2290559.0299999998</v>
      </c>
      <c r="E29" s="12">
        <v>2463203.4</v>
      </c>
      <c r="F29" s="12">
        <v>2515549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-104602.5</v>
      </c>
      <c r="D30" s="14">
        <v>-84825.5</v>
      </c>
      <c r="E30" s="14">
        <v>-71397.739999999991</v>
      </c>
      <c r="F30" s="14">
        <v>-45093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-104143.7276</v>
      </c>
      <c r="D31" s="14">
        <v>-84369.431199999992</v>
      </c>
      <c r="E31" s="14">
        <v>-70511.203571428574</v>
      </c>
      <c r="F31" s="14">
        <v>-49963.982820512829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16656.89616428296</v>
      </c>
      <c r="D32" s="14">
        <v>38857.922938528078</v>
      </c>
      <c r="E32" s="14">
        <v>42640.742393272922</v>
      </c>
      <c r="F32" s="14">
        <v>52196.114181223187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-54861.96</v>
      </c>
      <c r="D34" s="14">
        <v>15989.93</v>
      </c>
      <c r="E34" s="14">
        <v>35000</v>
      </c>
      <c r="F34" s="14">
        <v>69800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76.19</v>
      </c>
      <c r="D35" s="12">
        <v>79.14500000000001</v>
      </c>
      <c r="E35" s="12">
        <v>81.7</v>
      </c>
      <c r="F35" s="12">
        <v>83.335000000000008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76.371632653061212</v>
      </c>
      <c r="D36" s="12">
        <v>79.448750000000032</v>
      </c>
      <c r="E36" s="12">
        <v>81.769047619047626</v>
      </c>
      <c r="F36" s="12">
        <v>83.532000000000011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1.3880221944352671</v>
      </c>
      <c r="D37" s="12">
        <v>1.6791203687544141</v>
      </c>
      <c r="E37" s="12">
        <v>2.3436898253986431</v>
      </c>
      <c r="F37" s="12">
        <v>2.6775248807769252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75.73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84.8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-646036.72</v>
      </c>
      <c r="D40" s="14">
        <v>-598011.82000000018</v>
      </c>
      <c r="E40" s="14">
        <v>-554700.46</v>
      </c>
      <c r="F40" s="14">
        <v>-548437.47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-580512.95888888894</v>
      </c>
      <c r="D41" s="14">
        <v>-580028.96888888883</v>
      </c>
      <c r="E41" s="14">
        <v>-559908.77580645157</v>
      </c>
      <c r="F41" s="14">
        <v>-548729.58866666665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210798.4875708918</v>
      </c>
      <c r="D42" s="14">
        <v>222609.45151755199</v>
      </c>
      <c r="E42" s="14">
        <v>227960.0144261714</v>
      </c>
      <c r="F42" s="14">
        <v>234568.5884004882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-893000</v>
      </c>
      <c r="D43" s="14">
        <v>-964054.2</v>
      </c>
      <c r="E43" s="14">
        <v>-897803.7</v>
      </c>
      <c r="F43" s="14">
        <v>-929029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-8.1999999999999993</v>
      </c>
      <c r="D44" s="30">
        <v>-6.6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5.22</v>
      </c>
      <c r="D45" s="12">
        <v>4.78</v>
      </c>
      <c r="E45" s="12">
        <v>4.3499999999999996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5.1181081081081086</v>
      </c>
      <c r="D46" s="12">
        <v>4.6808108108108124</v>
      </c>
      <c r="E46" s="12">
        <v>4.3308823529411784</v>
      </c>
      <c r="F46" s="12">
        <v>4.201818181818183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0.97819231759925918</v>
      </c>
      <c r="D47" s="12">
        <v>0.6675509900556843</v>
      </c>
      <c r="E47" s="12">
        <v>0.50856522865838594</v>
      </c>
      <c r="F47" s="12">
        <v>0.67171633961746924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1.84</v>
      </c>
      <c r="D48" s="12">
        <v>3.31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4.75</v>
      </c>
      <c r="D50" s="14">
        <v>3.89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4.6381249999999996</v>
      </c>
      <c r="D51" s="14">
        <v>3.835624999999999</v>
      </c>
      <c r="E51" s="14">
        <v>3.5680645161290321</v>
      </c>
      <c r="F51" s="14">
        <v>3.509666666666666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0.4799290102074571</v>
      </c>
      <c r="D52" s="14">
        <v>0.41169936964700599</v>
      </c>
      <c r="E52" s="14">
        <v>0.43039067024304578</v>
      </c>
      <c r="F52" s="14">
        <v>0.36590448474160991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2.7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4.7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10650158</v>
      </c>
      <c r="D55" s="12">
        <v>11264390.5</v>
      </c>
      <c r="E55" s="12">
        <v>11955273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10648956.35666666</v>
      </c>
      <c r="D56" s="12">
        <v>11262725.325750001</v>
      </c>
      <c r="E56" s="12">
        <v>11937969.075945949</v>
      </c>
      <c r="F56" s="12">
        <v>12680588.034857141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98657.227627876127</v>
      </c>
      <c r="D57" s="12">
        <v>176510.59206632691</v>
      </c>
      <c r="E57" s="12">
        <v>210412.97932425971</v>
      </c>
      <c r="F57" s="12">
        <v>253185.42529117441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11572806.74</v>
      </c>
      <c r="E59" s="12">
        <v>12341154.029999999</v>
      </c>
      <c r="F59" s="12">
        <v>13174000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45139</v>
      </c>
      <c r="D63" s="9">
        <v>45170</v>
      </c>
      <c r="E63" s="9">
        <v>45200</v>
      </c>
      <c r="F63" s="9">
        <v>45231</v>
      </c>
      <c r="G63" s="9">
        <v>45261</v>
      </c>
      <c r="H63" s="9">
        <v>45292</v>
      </c>
      <c r="I63" s="9">
        <v>45323</v>
      </c>
      <c r="J63" s="9">
        <v>45352</v>
      </c>
      <c r="K63" s="9">
        <v>45383</v>
      </c>
      <c r="L63" s="9">
        <v>45413</v>
      </c>
      <c r="M63" s="9">
        <v>45444</v>
      </c>
      <c r="N63" s="9">
        <v>45474</v>
      </c>
    </row>
    <row r="64" spans="1:14" ht="15" customHeight="1" x14ac:dyDescent="0.25">
      <c r="A64" s="94" t="s">
        <v>11</v>
      </c>
      <c r="B64" s="4" t="s">
        <v>3</v>
      </c>
      <c r="C64" s="16">
        <v>181628.69500000001</v>
      </c>
      <c r="D64" s="16">
        <v>178748.64</v>
      </c>
      <c r="E64" s="16">
        <v>213404.465</v>
      </c>
      <c r="F64" s="16">
        <v>185000</v>
      </c>
      <c r="G64" s="16">
        <v>226703.05</v>
      </c>
      <c r="H64" s="16">
        <v>261836</v>
      </c>
      <c r="I64" s="16">
        <v>173601.6</v>
      </c>
      <c r="J64" s="16">
        <v>184791.75</v>
      </c>
      <c r="K64" s="16">
        <v>218538.1</v>
      </c>
      <c r="L64" s="16">
        <v>188861</v>
      </c>
      <c r="M64" s="16">
        <v>193667.18</v>
      </c>
      <c r="N64" s="16">
        <v>220114.91500000001</v>
      </c>
    </row>
    <row r="65" spans="1:14" x14ac:dyDescent="0.25">
      <c r="A65" s="95"/>
      <c r="B65" s="4" t="s">
        <v>4</v>
      </c>
      <c r="C65" s="16">
        <v>182162.09652173909</v>
      </c>
      <c r="D65" s="16">
        <v>177945.85704545461</v>
      </c>
      <c r="E65" s="16">
        <v>209810.41227272729</v>
      </c>
      <c r="F65" s="16">
        <v>182470.58720930229</v>
      </c>
      <c r="G65" s="16">
        <v>219709.69113636369</v>
      </c>
      <c r="H65" s="16">
        <v>252674.93135135141</v>
      </c>
      <c r="I65" s="16">
        <v>172761.02351351359</v>
      </c>
      <c r="J65" s="16">
        <v>183824.7255555556</v>
      </c>
      <c r="K65" s="16">
        <v>215822.4725</v>
      </c>
      <c r="L65" s="16">
        <v>187930.25571428571</v>
      </c>
      <c r="M65" s="16">
        <v>194317.72875000001</v>
      </c>
      <c r="N65" s="16">
        <v>215657.06406249999</v>
      </c>
    </row>
    <row r="66" spans="1:14" x14ac:dyDescent="0.25">
      <c r="A66" s="95"/>
      <c r="B66" s="4" t="s">
        <v>5</v>
      </c>
      <c r="C66" s="16">
        <v>13471.926688211919</v>
      </c>
      <c r="D66" s="16">
        <v>15036.48260863227</v>
      </c>
      <c r="E66" s="16">
        <v>16673.976398446841</v>
      </c>
      <c r="F66" s="16">
        <v>14911.26939220201</v>
      </c>
      <c r="G66" s="16">
        <v>34029.286067324989</v>
      </c>
      <c r="H66" s="16">
        <v>31874.392229895511</v>
      </c>
      <c r="I66" s="16">
        <v>15418.231572260171</v>
      </c>
      <c r="J66" s="16">
        <v>16029.30972335337</v>
      </c>
      <c r="K66" s="16">
        <v>23059.228578627612</v>
      </c>
      <c r="L66" s="16">
        <v>19528.319447633759</v>
      </c>
      <c r="M66" s="16">
        <v>8349.4822830905759</v>
      </c>
      <c r="N66" s="16">
        <v>19053.251633437689</v>
      </c>
    </row>
    <row r="67" spans="1:14" ht="15" customHeight="1" x14ac:dyDescent="0.25">
      <c r="A67" s="95"/>
      <c r="B67" s="4" t="s">
        <v>9</v>
      </c>
      <c r="C67" s="16">
        <v>119032.9</v>
      </c>
      <c r="D67" s="16">
        <v>120000</v>
      </c>
      <c r="E67" s="16">
        <v>144159.75</v>
      </c>
      <c r="F67" s="16">
        <v>126000</v>
      </c>
      <c r="G67" s="16">
        <v>62976.03</v>
      </c>
      <c r="H67" s="16">
        <v>126000</v>
      </c>
      <c r="I67" s="16">
        <v>125266.7</v>
      </c>
      <c r="J67" s="16">
        <v>126000</v>
      </c>
      <c r="K67" s="16">
        <v>126000</v>
      </c>
      <c r="L67" s="16">
        <v>120241.87</v>
      </c>
      <c r="M67" s="16">
        <v>178165.2</v>
      </c>
      <c r="N67" s="16">
        <v>147300.73000000001</v>
      </c>
    </row>
    <row r="68" spans="1:14" x14ac:dyDescent="0.25">
      <c r="A68" s="95"/>
      <c r="B68" s="4" t="s">
        <v>10</v>
      </c>
      <c r="C68" s="16">
        <v>219975</v>
      </c>
      <c r="D68" s="16">
        <v>210798.05</v>
      </c>
      <c r="E68" s="16">
        <v>227240.05</v>
      </c>
      <c r="F68" s="16">
        <v>207402</v>
      </c>
      <c r="G68" s="16">
        <v>261859</v>
      </c>
      <c r="H68" s="16">
        <v>282139</v>
      </c>
      <c r="I68" s="16">
        <v>219915</v>
      </c>
      <c r="J68" s="16">
        <v>214195.09</v>
      </c>
      <c r="K68" s="16">
        <v>248269</v>
      </c>
      <c r="L68" s="16">
        <v>221363</v>
      </c>
      <c r="M68" s="16">
        <v>218800.19</v>
      </c>
      <c r="N68" s="16">
        <v>239278.26</v>
      </c>
    </row>
    <row r="69" spans="1:14" ht="15" customHeight="1" x14ac:dyDescent="0.25">
      <c r="A69" s="86" t="s">
        <v>6</v>
      </c>
      <c r="B69" s="5" t="s">
        <v>3</v>
      </c>
      <c r="C69" s="17">
        <v>146771.28</v>
      </c>
      <c r="D69" s="17">
        <v>152142</v>
      </c>
      <c r="E69" s="17">
        <v>180500</v>
      </c>
      <c r="F69" s="17">
        <v>144449.79999999999</v>
      </c>
      <c r="G69" s="17">
        <v>187499.85</v>
      </c>
      <c r="H69" s="17">
        <v>225726.38500000001</v>
      </c>
      <c r="I69" s="17">
        <v>127818</v>
      </c>
      <c r="J69" s="17">
        <v>155284.59</v>
      </c>
      <c r="K69" s="17">
        <v>185257.1</v>
      </c>
      <c r="L69" s="17">
        <v>153686</v>
      </c>
      <c r="M69" s="17">
        <v>155283</v>
      </c>
      <c r="N69" s="17">
        <v>181857.4</v>
      </c>
    </row>
    <row r="70" spans="1:14" x14ac:dyDescent="0.25">
      <c r="A70" s="86"/>
      <c r="B70" s="5" t="s">
        <v>4</v>
      </c>
      <c r="C70" s="17">
        <v>151268.7764583333</v>
      </c>
      <c r="D70" s="17">
        <v>151180.50066666669</v>
      </c>
      <c r="E70" s="17">
        <v>177543.17466666669</v>
      </c>
      <c r="F70" s="17">
        <v>145497.2334782609</v>
      </c>
      <c r="G70" s="17">
        <v>187952.02622222231</v>
      </c>
      <c r="H70" s="17">
        <v>217810.5178947369</v>
      </c>
      <c r="I70" s="17">
        <v>128298.30102564101</v>
      </c>
      <c r="J70" s="17">
        <v>156365.1342105263</v>
      </c>
      <c r="K70" s="17">
        <v>184833.1532432432</v>
      </c>
      <c r="L70" s="17">
        <v>153621.8602702702</v>
      </c>
      <c r="M70" s="17">
        <v>156288.74666666659</v>
      </c>
      <c r="N70" s="17">
        <v>180693.70499999999</v>
      </c>
    </row>
    <row r="71" spans="1:14" x14ac:dyDescent="0.25">
      <c r="A71" s="86"/>
      <c r="B71" s="5" t="s">
        <v>5</v>
      </c>
      <c r="C71" s="17">
        <v>11597.41164316335</v>
      </c>
      <c r="D71" s="17">
        <v>7959.8042230796336</v>
      </c>
      <c r="E71" s="17">
        <v>14391.402265284611</v>
      </c>
      <c r="F71" s="17">
        <v>9935.2413736282324</v>
      </c>
      <c r="G71" s="17">
        <v>17817.893352788939</v>
      </c>
      <c r="H71" s="17">
        <v>26261.313968302758</v>
      </c>
      <c r="I71" s="17">
        <v>12791.545160769439</v>
      </c>
      <c r="J71" s="17">
        <v>10289.468423611361</v>
      </c>
      <c r="K71" s="17">
        <v>15373.45853446145</v>
      </c>
      <c r="L71" s="17">
        <v>14507.136687571599</v>
      </c>
      <c r="M71" s="17">
        <v>10720.151913816529</v>
      </c>
      <c r="N71" s="17">
        <v>10565.581902098669</v>
      </c>
    </row>
    <row r="72" spans="1:14" ht="15" customHeight="1" x14ac:dyDescent="0.25">
      <c r="A72" s="86"/>
      <c r="B72" s="5" t="s">
        <v>9</v>
      </c>
      <c r="C72" s="17">
        <v>131700</v>
      </c>
      <c r="D72" s="17">
        <v>126000</v>
      </c>
      <c r="E72" s="17">
        <v>119794.74</v>
      </c>
      <c r="F72" s="17">
        <v>125200</v>
      </c>
      <c r="G72" s="17">
        <v>128055</v>
      </c>
      <c r="H72" s="17">
        <v>138970.85999999999</v>
      </c>
      <c r="I72" s="17">
        <v>106798</v>
      </c>
      <c r="J72" s="17">
        <v>126000</v>
      </c>
      <c r="K72" s="17">
        <v>130245.7</v>
      </c>
      <c r="L72" s="17">
        <v>126000</v>
      </c>
      <c r="M72" s="17">
        <v>126000</v>
      </c>
      <c r="N72" s="17">
        <v>144215.35999999999</v>
      </c>
    </row>
    <row r="73" spans="1:14" x14ac:dyDescent="0.25">
      <c r="A73" s="86"/>
      <c r="B73" s="5" t="s">
        <v>10</v>
      </c>
      <c r="C73" s="17">
        <v>178732.34</v>
      </c>
      <c r="D73" s="17">
        <v>172568.34</v>
      </c>
      <c r="E73" s="17">
        <v>192899</v>
      </c>
      <c r="F73" s="17">
        <v>174388</v>
      </c>
      <c r="G73" s="17">
        <v>229734.87</v>
      </c>
      <c r="H73" s="17">
        <v>242850</v>
      </c>
      <c r="I73" s="17">
        <v>164805</v>
      </c>
      <c r="J73" s="17">
        <v>179777</v>
      </c>
      <c r="K73" s="17">
        <v>211106</v>
      </c>
      <c r="L73" s="17">
        <v>193371</v>
      </c>
      <c r="M73" s="17">
        <v>186903</v>
      </c>
      <c r="N73" s="17">
        <v>197774.9</v>
      </c>
    </row>
    <row r="74" spans="1:14" ht="15" customHeight="1" x14ac:dyDescent="0.25">
      <c r="A74" s="95" t="s">
        <v>7</v>
      </c>
      <c r="B74" s="4" t="s">
        <v>3</v>
      </c>
      <c r="C74" s="16">
        <v>173755.34</v>
      </c>
      <c r="D74" s="16">
        <v>160700</v>
      </c>
      <c r="E74" s="16">
        <v>160100</v>
      </c>
      <c r="F74" s="16">
        <v>164162.9</v>
      </c>
      <c r="G74" s="16">
        <v>200769</v>
      </c>
      <c r="H74" s="16">
        <v>156403</v>
      </c>
      <c r="I74" s="16">
        <v>157061.53</v>
      </c>
      <c r="J74" s="16">
        <v>166471.54999999999</v>
      </c>
      <c r="K74" s="16">
        <v>167910.32500000001</v>
      </c>
      <c r="L74" s="16">
        <v>179627.25</v>
      </c>
      <c r="M74" s="16">
        <v>198022.11499999999</v>
      </c>
      <c r="N74" s="16">
        <v>181286</v>
      </c>
    </row>
    <row r="75" spans="1:14" x14ac:dyDescent="0.25">
      <c r="A75" s="95"/>
      <c r="B75" s="4" t="s">
        <v>4</v>
      </c>
      <c r="C75" s="16">
        <v>178195.66791666669</v>
      </c>
      <c r="D75" s="16">
        <v>162142.31111111111</v>
      </c>
      <c r="E75" s="16">
        <v>160616.614</v>
      </c>
      <c r="F75" s="16">
        <v>165032.04111111109</v>
      </c>
      <c r="G75" s="16">
        <v>198647.60869565219</v>
      </c>
      <c r="H75" s="16">
        <v>156435.71461538461</v>
      </c>
      <c r="I75" s="16">
        <v>157554.40538461541</v>
      </c>
      <c r="J75" s="16">
        <v>165299.24052631581</v>
      </c>
      <c r="K75" s="16">
        <v>167700.58815789479</v>
      </c>
      <c r="L75" s="16">
        <v>181091.72138888889</v>
      </c>
      <c r="M75" s="16">
        <v>193729.9058823529</v>
      </c>
      <c r="N75" s="16">
        <v>181582.72484848491</v>
      </c>
    </row>
    <row r="76" spans="1:14" x14ac:dyDescent="0.25">
      <c r="A76" s="95"/>
      <c r="B76" s="4" t="s">
        <v>5</v>
      </c>
      <c r="C76" s="16">
        <v>17867.336931386279</v>
      </c>
      <c r="D76" s="16">
        <v>8213.1380640034786</v>
      </c>
      <c r="E76" s="16">
        <v>5746.1335901232587</v>
      </c>
      <c r="F76" s="16">
        <v>6928.1964746754666</v>
      </c>
      <c r="G76" s="16">
        <v>22361.604010789521</v>
      </c>
      <c r="H76" s="16">
        <v>10043.77331370349</v>
      </c>
      <c r="I76" s="16">
        <v>9573.726187395665</v>
      </c>
      <c r="J76" s="16">
        <v>10678.50669789426</v>
      </c>
      <c r="K76" s="16">
        <v>11851.789349305331</v>
      </c>
      <c r="L76" s="16">
        <v>17585.91707411606</v>
      </c>
      <c r="M76" s="16">
        <v>22404.859258833691</v>
      </c>
      <c r="N76" s="16">
        <v>18521.567770276819</v>
      </c>
    </row>
    <row r="77" spans="1:14" ht="15" customHeight="1" x14ac:dyDescent="0.25">
      <c r="A77" s="95"/>
      <c r="B77" s="4" t="s">
        <v>9</v>
      </c>
      <c r="C77" s="16">
        <v>153483</v>
      </c>
      <c r="D77" s="16">
        <v>150034</v>
      </c>
      <c r="E77" s="16">
        <v>149592</v>
      </c>
      <c r="F77" s="16">
        <v>150939</v>
      </c>
      <c r="G77" s="16">
        <v>134138</v>
      </c>
      <c r="H77" s="16">
        <v>134038.1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216782</v>
      </c>
      <c r="D78" s="16">
        <v>181854.39</v>
      </c>
      <c r="E78" s="16">
        <v>178043.32</v>
      </c>
      <c r="F78" s="16">
        <v>184882</v>
      </c>
      <c r="G78" s="16">
        <v>236587.3</v>
      </c>
      <c r="H78" s="16">
        <v>181921.03</v>
      </c>
      <c r="I78" s="16">
        <v>183213.6</v>
      </c>
      <c r="J78" s="16">
        <v>186102</v>
      </c>
      <c r="K78" s="16">
        <v>199296</v>
      </c>
      <c r="L78" s="16">
        <v>206365.82</v>
      </c>
      <c r="M78" s="16">
        <v>242038</v>
      </c>
      <c r="N78" s="16">
        <v>217483</v>
      </c>
    </row>
    <row r="79" spans="1:14" x14ac:dyDescent="0.25">
      <c r="A79" s="86" t="s">
        <v>8</v>
      </c>
      <c r="B79" s="5" t="s">
        <v>3</v>
      </c>
      <c r="C79" s="17">
        <v>-25072.41</v>
      </c>
      <c r="D79" s="17">
        <v>-10639.025</v>
      </c>
      <c r="E79" s="17">
        <v>20014.5</v>
      </c>
      <c r="F79" s="17">
        <v>-19000.650000000001</v>
      </c>
      <c r="G79" s="17">
        <v>-12188.215</v>
      </c>
      <c r="H79" s="17">
        <v>69086</v>
      </c>
      <c r="I79" s="17">
        <v>-30083</v>
      </c>
      <c r="J79" s="17">
        <v>-8511.7900000000009</v>
      </c>
      <c r="K79" s="17">
        <v>18587.93</v>
      </c>
      <c r="L79" s="17">
        <v>-29157.64</v>
      </c>
      <c r="M79" s="17">
        <v>-42737.5</v>
      </c>
      <c r="N79" s="17">
        <v>-3497</v>
      </c>
    </row>
    <row r="80" spans="1:14" x14ac:dyDescent="0.25">
      <c r="A80" s="86"/>
      <c r="B80" s="5" t="s">
        <v>4</v>
      </c>
      <c r="C80" s="17">
        <v>-26263.8112244898</v>
      </c>
      <c r="D80" s="17">
        <v>-10178.43391304348</v>
      </c>
      <c r="E80" s="17">
        <v>18222.51478260869</v>
      </c>
      <c r="F80" s="17">
        <v>-19342.169361702119</v>
      </c>
      <c r="G80" s="17">
        <v>-13250.25434782609</v>
      </c>
      <c r="H80" s="17">
        <v>58081.488461538473</v>
      </c>
      <c r="I80" s="17">
        <v>-29115.536153846151</v>
      </c>
      <c r="J80" s="17">
        <v>-7507.4986842105254</v>
      </c>
      <c r="K80" s="17">
        <v>16008.228717948719</v>
      </c>
      <c r="L80" s="17">
        <v>-23165.631842105271</v>
      </c>
      <c r="M80" s="17">
        <v>-39655.782058823541</v>
      </c>
      <c r="N80" s="17">
        <v>-2512.9238235294119</v>
      </c>
    </row>
    <row r="81" spans="1:14" x14ac:dyDescent="0.25">
      <c r="A81" s="86"/>
      <c r="B81" s="5" t="s">
        <v>5</v>
      </c>
      <c r="C81" s="17">
        <v>23153.69776622783</v>
      </c>
      <c r="D81" s="17">
        <v>9766.0776513936744</v>
      </c>
      <c r="E81" s="17">
        <v>12605.25502945617</v>
      </c>
      <c r="F81" s="17">
        <v>11179.191238272821</v>
      </c>
      <c r="G81" s="17">
        <v>13977.568071412081</v>
      </c>
      <c r="H81" s="17">
        <v>31015.60740276015</v>
      </c>
      <c r="I81" s="17">
        <v>14704.78381172847</v>
      </c>
      <c r="J81" s="17">
        <v>10665.499313905049</v>
      </c>
      <c r="K81" s="17">
        <v>13314.1658028986</v>
      </c>
      <c r="L81" s="17">
        <v>32270.26385230292</v>
      </c>
      <c r="M81" s="17">
        <v>18941.82545910405</v>
      </c>
      <c r="N81" s="17">
        <v>15481.97529987949</v>
      </c>
    </row>
    <row r="82" spans="1:14" x14ac:dyDescent="0.25">
      <c r="A82" s="86"/>
      <c r="B82" s="5" t="s">
        <v>9</v>
      </c>
      <c r="C82" s="17">
        <v>-75065</v>
      </c>
      <c r="D82" s="17">
        <v>-33353.660000000003</v>
      </c>
      <c r="E82" s="17">
        <v>-21855</v>
      </c>
      <c r="F82" s="17">
        <v>-52071.69</v>
      </c>
      <c r="G82" s="17">
        <v>-46756</v>
      </c>
      <c r="H82" s="17">
        <v>-28288.78</v>
      </c>
      <c r="I82" s="17">
        <v>-58884</v>
      </c>
      <c r="J82" s="17">
        <v>-27113</v>
      </c>
      <c r="K82" s="17">
        <v>-23445</v>
      </c>
      <c r="L82" s="17">
        <v>-100634.37</v>
      </c>
      <c r="M82" s="17">
        <v>-77669</v>
      </c>
      <c r="N82" s="17">
        <v>-31151</v>
      </c>
    </row>
    <row r="83" spans="1:14" x14ac:dyDescent="0.25">
      <c r="A83" s="86"/>
      <c r="B83" s="33" t="s">
        <v>10</v>
      </c>
      <c r="C83" s="14">
        <v>10000</v>
      </c>
      <c r="D83" s="14">
        <v>8138</v>
      </c>
      <c r="E83" s="14">
        <v>52417.75</v>
      </c>
      <c r="F83" s="14">
        <v>8138</v>
      </c>
      <c r="G83" s="14">
        <v>16155</v>
      </c>
      <c r="H83" s="14">
        <v>91368</v>
      </c>
      <c r="I83" s="14">
        <v>8138</v>
      </c>
      <c r="J83" s="14">
        <v>22685.77</v>
      </c>
      <c r="K83" s="14">
        <v>43793.68</v>
      </c>
      <c r="L83" s="14">
        <v>59718.26</v>
      </c>
      <c r="M83" s="14">
        <v>8138</v>
      </c>
      <c r="N83" s="17">
        <v>42633</v>
      </c>
    </row>
    <row r="84" spans="1:14" ht="15" customHeight="1" x14ac:dyDescent="0.25">
      <c r="A84" s="95" t="s">
        <v>32</v>
      </c>
      <c r="B84" s="4" t="s">
        <v>3</v>
      </c>
      <c r="C84" s="16">
        <v>-72193</v>
      </c>
      <c r="D84" s="16">
        <v>-59047.114999999998</v>
      </c>
      <c r="E84" s="16">
        <v>-31644.5</v>
      </c>
      <c r="F84" s="16">
        <v>-66602.485000000001</v>
      </c>
      <c r="G84" s="16">
        <v>-56797.745000000003</v>
      </c>
      <c r="H84" s="16">
        <v>17039.5</v>
      </c>
      <c r="I84" s="16">
        <v>-73679</v>
      </c>
      <c r="J84" s="16">
        <v>-55760</v>
      </c>
      <c r="K84" s="16">
        <v>-29578</v>
      </c>
      <c r="L84" s="16">
        <v>-65565.240000000005</v>
      </c>
      <c r="M84" s="16">
        <v>-85422.83</v>
      </c>
      <c r="N84" s="16">
        <v>-51625.120000000003</v>
      </c>
    </row>
    <row r="85" spans="1:14" x14ac:dyDescent="0.25">
      <c r="A85" s="95"/>
      <c r="B85" s="4" t="s">
        <v>4</v>
      </c>
      <c r="C85" s="16">
        <v>-65252.453428571418</v>
      </c>
      <c r="D85" s="16">
        <v>-57282.368823529418</v>
      </c>
      <c r="E85" s="16">
        <v>-32899.315588235288</v>
      </c>
      <c r="F85" s="16">
        <v>-64833.928823529423</v>
      </c>
      <c r="G85" s="16">
        <v>-58115.998529411772</v>
      </c>
      <c r="H85" s="16">
        <v>15041.018749999999</v>
      </c>
      <c r="I85" s="16">
        <v>-72929.384687499987</v>
      </c>
      <c r="J85" s="16">
        <v>-52156.093225806449</v>
      </c>
      <c r="K85" s="16">
        <v>-30182.06677419355</v>
      </c>
      <c r="L85" s="16">
        <v>-66362.384516129023</v>
      </c>
      <c r="M85" s="16">
        <v>-91604.97607142858</v>
      </c>
      <c r="N85" s="16">
        <v>-48655.401785714283</v>
      </c>
    </row>
    <row r="86" spans="1:14" x14ac:dyDescent="0.25">
      <c r="A86" s="95"/>
      <c r="B86" s="4" t="s">
        <v>5</v>
      </c>
      <c r="C86" s="16">
        <v>35897.441199746667</v>
      </c>
      <c r="D86" s="16">
        <v>21123.037765303579</v>
      </c>
      <c r="E86" s="16">
        <v>20971.152497467931</v>
      </c>
      <c r="F86" s="16">
        <v>22987.57985897375</v>
      </c>
      <c r="G86" s="16">
        <v>20540.88538997537</v>
      </c>
      <c r="H86" s="16">
        <v>37476.260543159828</v>
      </c>
      <c r="I86" s="16">
        <v>27063.86161288292</v>
      </c>
      <c r="J86" s="16">
        <v>21992.25722698338</v>
      </c>
      <c r="K86" s="16">
        <v>23294.77145290067</v>
      </c>
      <c r="L86" s="16">
        <v>35800.855588947299</v>
      </c>
      <c r="M86" s="16">
        <v>43083.395936709421</v>
      </c>
      <c r="N86" s="16">
        <v>24876.748842405861</v>
      </c>
    </row>
    <row r="87" spans="1:14" x14ac:dyDescent="0.25">
      <c r="A87" s="95"/>
      <c r="B87" s="4" t="s">
        <v>9</v>
      </c>
      <c r="C87" s="16">
        <v>-131937.1</v>
      </c>
      <c r="D87" s="16">
        <v>-93973</v>
      </c>
      <c r="E87" s="16">
        <v>-78484.210000000006</v>
      </c>
      <c r="F87" s="16">
        <v>-119004.6</v>
      </c>
      <c r="G87" s="16">
        <v>-110855.8</v>
      </c>
      <c r="H87" s="16">
        <v>-75699.53</v>
      </c>
      <c r="I87" s="16">
        <v>-130650.13</v>
      </c>
      <c r="J87" s="16">
        <v>-89868.09</v>
      </c>
      <c r="K87" s="16">
        <v>-83743</v>
      </c>
      <c r="L87" s="16">
        <v>-133691.85999999999</v>
      </c>
      <c r="M87" s="16">
        <v>-212802</v>
      </c>
      <c r="N87" s="16">
        <v>-100354.94</v>
      </c>
    </row>
    <row r="88" spans="1:14" ht="15.75" thickBot="1" x14ac:dyDescent="0.3">
      <c r="A88" s="99"/>
      <c r="B88" s="7" t="s">
        <v>10</v>
      </c>
      <c r="C88" s="32">
        <v>45987</v>
      </c>
      <c r="D88" s="32">
        <v>8138</v>
      </c>
      <c r="E88" s="32">
        <v>24964.99</v>
      </c>
      <c r="F88" s="32">
        <v>8138</v>
      </c>
      <c r="G88" s="32">
        <v>8138</v>
      </c>
      <c r="H88" s="32">
        <v>104658</v>
      </c>
      <c r="I88" s="32">
        <v>8138</v>
      </c>
      <c r="J88" s="32">
        <v>8138</v>
      </c>
      <c r="K88" s="32">
        <v>30711.34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0.31</v>
      </c>
      <c r="D89" s="16">
        <v>0.3</v>
      </c>
      <c r="E89" s="16">
        <v>0.41</v>
      </c>
      <c r="F89" s="16">
        <v>0.28999999999999998</v>
      </c>
      <c r="G89" s="16">
        <v>0.54</v>
      </c>
      <c r="H89" s="16">
        <v>0.45500000000000002</v>
      </c>
      <c r="I89" s="16">
        <v>0.5</v>
      </c>
      <c r="J89" s="16">
        <v>0.36</v>
      </c>
      <c r="K89" s="16">
        <v>0.36499999999999999</v>
      </c>
      <c r="L89" s="16">
        <v>0.3</v>
      </c>
      <c r="M89" s="16">
        <v>0.22</v>
      </c>
      <c r="N89" s="16">
        <v>0.2</v>
      </c>
    </row>
    <row r="90" spans="1:14" x14ac:dyDescent="0.25">
      <c r="A90" s="95"/>
      <c r="B90" s="4" t="s">
        <v>4</v>
      </c>
      <c r="C90" s="16">
        <v>0.2796774193548387</v>
      </c>
      <c r="D90" s="16">
        <v>0.29193548387096763</v>
      </c>
      <c r="E90" s="16">
        <v>0.38322580645161292</v>
      </c>
      <c r="F90" s="16">
        <v>0.28548387096774192</v>
      </c>
      <c r="G90" s="16">
        <v>0.50032258064516133</v>
      </c>
      <c r="H90" s="16">
        <v>0.46000000000000008</v>
      </c>
      <c r="I90" s="16">
        <v>0.52107142857142874</v>
      </c>
      <c r="J90" s="16">
        <v>0.39571428571428557</v>
      </c>
      <c r="K90" s="16">
        <v>0.39464285714285702</v>
      </c>
      <c r="L90" s="16">
        <v>0.31000000000000011</v>
      </c>
      <c r="M90" s="16">
        <v>0.25923076923076932</v>
      </c>
      <c r="N90" s="16">
        <v>0.19833333333333339</v>
      </c>
    </row>
    <row r="91" spans="1:14" x14ac:dyDescent="0.25">
      <c r="A91" s="95"/>
      <c r="B91" s="4" t="s">
        <v>5</v>
      </c>
      <c r="C91" s="16">
        <v>0.14204421543936571</v>
      </c>
      <c r="D91" s="16">
        <v>0.1130610264367202</v>
      </c>
      <c r="E91" s="16">
        <v>0.1136775292006353</v>
      </c>
      <c r="F91" s="16">
        <v>0.1138372730312124</v>
      </c>
      <c r="G91" s="16">
        <v>0.15676912687064681</v>
      </c>
      <c r="H91" s="16">
        <v>9.9256495262787958E-2</v>
      </c>
      <c r="I91" s="16">
        <v>0.11499884977570619</v>
      </c>
      <c r="J91" s="16">
        <v>0.1105350144433402</v>
      </c>
      <c r="K91" s="16">
        <v>0.10232418138073759</v>
      </c>
      <c r="L91" s="16">
        <v>0.1046973660678169</v>
      </c>
      <c r="M91" s="16">
        <v>0.13068811964132249</v>
      </c>
      <c r="N91" s="16">
        <v>9.2203304037123957E-2</v>
      </c>
    </row>
    <row r="92" spans="1:14" ht="15" customHeight="1" x14ac:dyDescent="0.25">
      <c r="A92" s="95"/>
      <c r="B92" s="4" t="s">
        <v>9</v>
      </c>
      <c r="C92" s="16">
        <v>-7.0000000000000007E-2</v>
      </c>
      <c r="D92" s="16">
        <v>-0.1</v>
      </c>
      <c r="E92" s="16">
        <v>-0.12</v>
      </c>
      <c r="F92" s="16">
        <v>-0.15</v>
      </c>
      <c r="G92" s="16">
        <v>-0.18</v>
      </c>
      <c r="H92" s="16">
        <v>0.32</v>
      </c>
      <c r="I92" s="16">
        <v>0.32</v>
      </c>
      <c r="J92" s="16">
        <v>0.26</v>
      </c>
      <c r="K92" s="16">
        <v>0.21</v>
      </c>
      <c r="L92" s="16">
        <v>0.16</v>
      </c>
      <c r="M92" s="16">
        <v>0.06</v>
      </c>
      <c r="N92" s="16">
        <v>7.0000000000000007E-2</v>
      </c>
    </row>
    <row r="93" spans="1:14" x14ac:dyDescent="0.25">
      <c r="A93" s="95"/>
      <c r="B93" s="4" t="s">
        <v>10</v>
      </c>
      <c r="C93" s="16">
        <v>0.55000000000000004</v>
      </c>
      <c r="D93" s="16">
        <v>0.52</v>
      </c>
      <c r="E93" s="16">
        <v>0.51</v>
      </c>
      <c r="F93" s="16">
        <v>0.52</v>
      </c>
      <c r="G93" s="16">
        <v>0.63</v>
      </c>
      <c r="H93" s="16">
        <v>0.71</v>
      </c>
      <c r="I93" s="16">
        <v>0.82</v>
      </c>
      <c r="J93" s="16">
        <v>0.74</v>
      </c>
      <c r="K93" s="16">
        <v>0.63</v>
      </c>
      <c r="L93" s="16">
        <v>0.63</v>
      </c>
      <c r="M93" s="16">
        <v>0.63</v>
      </c>
      <c r="N93" s="16">
        <v>0.51</v>
      </c>
    </row>
    <row r="94" spans="1:14" x14ac:dyDescent="0.25">
      <c r="A94" s="86" t="s">
        <v>39</v>
      </c>
      <c r="B94" s="5" t="s">
        <v>3</v>
      </c>
      <c r="C94" s="17">
        <v>8.19</v>
      </c>
      <c r="D94" s="17">
        <v>8.3000000000000007</v>
      </c>
      <c r="E94" s="17">
        <v>8.3000000000000007</v>
      </c>
      <c r="F94" s="17">
        <v>8.3000000000000007</v>
      </c>
      <c r="G94" s="17">
        <v>8.4</v>
      </c>
      <c r="H94" s="17">
        <v>8.6999999999999993</v>
      </c>
      <c r="I94" s="17">
        <v>8.9</v>
      </c>
      <c r="J94" s="17">
        <v>9.11</v>
      </c>
      <c r="K94" s="17">
        <v>9.0249999999999986</v>
      </c>
      <c r="L94" s="17">
        <v>8.9499999999999993</v>
      </c>
      <c r="M94" s="17">
        <v>8.7899999999999991</v>
      </c>
      <c r="N94" s="17">
        <v>8.6900000000000013</v>
      </c>
    </row>
    <row r="95" spans="1:14" x14ac:dyDescent="0.25">
      <c r="A95" s="86"/>
      <c r="B95" s="5" t="s">
        <v>4</v>
      </c>
      <c r="C95" s="17">
        <v>8.2513333333333332</v>
      </c>
      <c r="D95" s="17">
        <v>8.3073333333333341</v>
      </c>
      <c r="E95" s="17">
        <v>8.3974193548387071</v>
      </c>
      <c r="F95" s="17">
        <v>8.4174193548387102</v>
      </c>
      <c r="G95" s="17">
        <v>8.4374193548387098</v>
      </c>
      <c r="H95" s="17">
        <v>8.6814814814814802</v>
      </c>
      <c r="I95" s="17">
        <v>8.8966666666666665</v>
      </c>
      <c r="J95" s="17">
        <v>9.1081481481481479</v>
      </c>
      <c r="K95" s="17">
        <v>8.9869230769230786</v>
      </c>
      <c r="L95" s="17">
        <v>8.9473076923076924</v>
      </c>
      <c r="M95" s="17">
        <v>8.7743478260869558</v>
      </c>
      <c r="N95" s="17">
        <v>8.7245454545454564</v>
      </c>
    </row>
    <row r="96" spans="1:14" x14ac:dyDescent="0.25">
      <c r="A96" s="86"/>
      <c r="B96" s="5" t="s">
        <v>5</v>
      </c>
      <c r="C96" s="17">
        <v>0.37311118185198938</v>
      </c>
      <c r="D96" s="17">
        <v>0.45578226299886632</v>
      </c>
      <c r="E96" s="17">
        <v>0.54986039283885779</v>
      </c>
      <c r="F96" s="17">
        <v>0.5755169719011215</v>
      </c>
      <c r="G96" s="17">
        <v>0.60748644836427146</v>
      </c>
      <c r="H96" s="17">
        <v>0.61782312445020493</v>
      </c>
      <c r="I96" s="17">
        <v>0.6362268584275701</v>
      </c>
      <c r="J96" s="17">
        <v>0.68962106114677768</v>
      </c>
      <c r="K96" s="17">
        <v>0.595427706649727</v>
      </c>
      <c r="L96" s="17">
        <v>0.60292989769828231</v>
      </c>
      <c r="M96" s="17">
        <v>0.51590014966743036</v>
      </c>
      <c r="N96" s="17">
        <v>0.51592475708998098</v>
      </c>
    </row>
    <row r="97" spans="1:14" x14ac:dyDescent="0.25">
      <c r="A97" s="86"/>
      <c r="B97" s="5" t="s">
        <v>9</v>
      </c>
      <c r="C97" s="17">
        <v>7.67</v>
      </c>
      <c r="D97" s="17">
        <v>7.48</v>
      </c>
      <c r="E97" s="17">
        <v>7.4</v>
      </c>
      <c r="F97" s="17">
        <v>7.2</v>
      </c>
      <c r="G97" s="17">
        <v>7.1</v>
      </c>
      <c r="H97" s="17">
        <v>7.3</v>
      </c>
      <c r="I97" s="17">
        <v>7.7</v>
      </c>
      <c r="J97" s="17">
        <v>7.95</v>
      </c>
      <c r="K97" s="17">
        <v>7.9</v>
      </c>
      <c r="L97" s="17">
        <v>7.8</v>
      </c>
      <c r="M97" s="17">
        <v>7.7</v>
      </c>
      <c r="N97" s="17">
        <v>7.6</v>
      </c>
    </row>
    <row r="98" spans="1:14" x14ac:dyDescent="0.25">
      <c r="A98" s="86"/>
      <c r="B98" s="33" t="s">
        <v>10</v>
      </c>
      <c r="C98" s="14">
        <v>9.1999999999999993</v>
      </c>
      <c r="D98" s="14">
        <v>9.5</v>
      </c>
      <c r="E98" s="14">
        <v>10.02</v>
      </c>
      <c r="F98" s="14">
        <v>10.06</v>
      </c>
      <c r="G98" s="14">
        <v>10.11</v>
      </c>
      <c r="H98" s="14">
        <v>10.17</v>
      </c>
      <c r="I98" s="14">
        <v>10.4</v>
      </c>
      <c r="J98" s="14">
        <v>10.9</v>
      </c>
      <c r="K98" s="14">
        <v>10.38</v>
      </c>
      <c r="L98" s="14">
        <v>10.46</v>
      </c>
      <c r="M98" s="14">
        <v>9.42</v>
      </c>
      <c r="N98" s="17">
        <v>9.4700000000000006</v>
      </c>
    </row>
    <row r="99" spans="1:14" ht="15" customHeight="1" x14ac:dyDescent="0.25">
      <c r="A99" s="95" t="s">
        <v>40</v>
      </c>
      <c r="B99" s="4" t="s">
        <v>3</v>
      </c>
      <c r="C99" s="16">
        <v>99300</v>
      </c>
      <c r="D99" s="16">
        <v>99484</v>
      </c>
      <c r="E99" s="16">
        <v>99760</v>
      </c>
      <c r="F99" s="16">
        <v>99997</v>
      </c>
      <c r="G99" s="16">
        <v>99989</v>
      </c>
      <c r="H99" s="16">
        <v>99775.165000000008</v>
      </c>
      <c r="I99" s="16">
        <v>99351.5</v>
      </c>
      <c r="J99" s="16">
        <v>99030.845000000001</v>
      </c>
      <c r="K99" s="16">
        <v>99294</v>
      </c>
      <c r="L99" s="16">
        <v>99421</v>
      </c>
      <c r="M99" s="16">
        <v>99774.315000000002</v>
      </c>
      <c r="N99" s="16">
        <v>99963.324999999997</v>
      </c>
    </row>
    <row r="100" spans="1:14" x14ac:dyDescent="0.25">
      <c r="A100" s="95"/>
      <c r="B100" s="4" t="s">
        <v>4</v>
      </c>
      <c r="C100" s="16">
        <v>98864.602592592593</v>
      </c>
      <c r="D100" s="16">
        <v>99140.01</v>
      </c>
      <c r="E100" s="16">
        <v>99439.459259259267</v>
      </c>
      <c r="F100" s="16">
        <v>99606.145925925928</v>
      </c>
      <c r="G100" s="16">
        <v>99703.678518518529</v>
      </c>
      <c r="H100" s="16">
        <v>99535.786250000005</v>
      </c>
      <c r="I100" s="16">
        <v>99281.636250000025</v>
      </c>
      <c r="J100" s="16">
        <v>99059.362916666665</v>
      </c>
      <c r="K100" s="16">
        <v>99190.574347826085</v>
      </c>
      <c r="L100" s="16">
        <v>99256.926956521755</v>
      </c>
      <c r="M100" s="16">
        <v>99880.922500000001</v>
      </c>
      <c r="N100" s="16">
        <v>100047.9915</v>
      </c>
    </row>
    <row r="101" spans="1:14" x14ac:dyDescent="0.25">
      <c r="A101" s="95"/>
      <c r="B101" s="4" t="s">
        <v>5</v>
      </c>
      <c r="C101" s="16">
        <v>1545.5216216056981</v>
      </c>
      <c r="D101" s="16">
        <v>1605.4184195501041</v>
      </c>
      <c r="E101" s="16">
        <v>1645.3841987837129</v>
      </c>
      <c r="F101" s="16">
        <v>1652.4974539681491</v>
      </c>
      <c r="G101" s="16">
        <v>1703.0227564961881</v>
      </c>
      <c r="H101" s="16">
        <v>1780.875770602797</v>
      </c>
      <c r="I101" s="16">
        <v>1802.9129808459179</v>
      </c>
      <c r="J101" s="16">
        <v>1864.041625376057</v>
      </c>
      <c r="K101" s="16">
        <v>1875.7809584030599</v>
      </c>
      <c r="L101" s="16">
        <v>1873.373042549028</v>
      </c>
      <c r="M101" s="16">
        <v>1217.0123179970601</v>
      </c>
      <c r="N101" s="16">
        <v>1229.4240772443641</v>
      </c>
    </row>
    <row r="102" spans="1:14" x14ac:dyDescent="0.25">
      <c r="A102" s="95"/>
      <c r="B102" s="4" t="s">
        <v>9</v>
      </c>
      <c r="C102" s="16">
        <v>93043</v>
      </c>
      <c r="D102" s="16">
        <v>93398</v>
      </c>
      <c r="E102" s="16">
        <v>93743</v>
      </c>
      <c r="F102" s="16">
        <v>94072</v>
      </c>
      <c r="G102" s="16">
        <v>94393</v>
      </c>
      <c r="H102" s="16">
        <v>94067</v>
      </c>
      <c r="I102" s="16">
        <v>93756</v>
      </c>
      <c r="J102" s="16">
        <v>93463</v>
      </c>
      <c r="K102" s="16">
        <v>93804</v>
      </c>
      <c r="L102" s="16">
        <v>94152</v>
      </c>
      <c r="M102" s="16">
        <v>98085</v>
      </c>
      <c r="N102" s="16">
        <v>98100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101600</v>
      </c>
      <c r="E103" s="32">
        <v>101600</v>
      </c>
      <c r="F103" s="32">
        <v>101600</v>
      </c>
      <c r="G103" s="32">
        <v>102658</v>
      </c>
      <c r="H103" s="32">
        <v>102524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103157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010D-19C0-4653-84D1-B747A2E2E2E7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45170</v>
      </c>
      <c r="C10" s="3"/>
    </row>
    <row r="11" spans="1:12" ht="15.75" x14ac:dyDescent="0.25">
      <c r="A11" s="1" t="s">
        <v>0</v>
      </c>
      <c r="B11" s="2">
        <v>45170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2349233.5150000001</v>
      </c>
      <c r="D15" s="11">
        <v>2532780.4350000001</v>
      </c>
      <c r="E15" s="11">
        <v>2696857.16</v>
      </c>
      <c r="F15" s="11">
        <v>2856128.4249999998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2330462.4728260869</v>
      </c>
      <c r="D16" s="13">
        <v>2511551.6040909099</v>
      </c>
      <c r="E16" s="13">
        <v>2663707.7938461532</v>
      </c>
      <c r="F16" s="13">
        <v>2849620.2436111108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148729.1985757527</v>
      </c>
      <c r="D17" s="13">
        <v>173362.01897945971</v>
      </c>
      <c r="E17" s="13">
        <v>187114.52156545009</v>
      </c>
      <c r="F17" s="13">
        <v>142043.378013815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1464274.33</v>
      </c>
      <c r="D18" s="13">
        <v>1607942.21</v>
      </c>
      <c r="E18" s="13">
        <v>1775259.17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2852183.26</v>
      </c>
      <c r="F19" s="13">
        <v>3045022.35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1920000</v>
      </c>
      <c r="D20" s="14">
        <v>2082507</v>
      </c>
      <c r="E20" s="14">
        <v>2218172.6850000001</v>
      </c>
      <c r="F20" s="14">
        <v>2360406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1915103.8420408161</v>
      </c>
      <c r="D21" s="14">
        <v>2076305.1025</v>
      </c>
      <c r="E21" s="14">
        <v>2204902.1909523811</v>
      </c>
      <c r="F21" s="14">
        <v>2336958.2056410261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52311.922478690773</v>
      </c>
      <c r="D22" s="14">
        <v>70379.534201754708</v>
      </c>
      <c r="E22" s="14">
        <v>81594.287247807093</v>
      </c>
      <c r="F22" s="14">
        <v>101742.3391538391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2040875.64</v>
      </c>
      <c r="D24" s="14">
        <v>2201789.65</v>
      </c>
      <c r="E24" s="14">
        <v>2321826.52</v>
      </c>
      <c r="F24" s="14">
        <v>2478807.64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2020721</v>
      </c>
      <c r="D25" s="12">
        <v>2171585</v>
      </c>
      <c r="E25" s="12">
        <v>2282755.2450000001</v>
      </c>
      <c r="F25" s="12">
        <v>2406306.62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2021966.8726530611</v>
      </c>
      <c r="D26" s="12">
        <v>2169314.3822916662</v>
      </c>
      <c r="E26" s="12">
        <v>2286434.2073809528</v>
      </c>
      <c r="F26" s="12">
        <v>2398032.806923077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56529.155334267693</v>
      </c>
      <c r="D27" s="12">
        <v>83277.396461907425</v>
      </c>
      <c r="E27" s="12">
        <v>108783.0839444905</v>
      </c>
      <c r="F27" s="12">
        <v>103230.5226080353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1882153.29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2181860.83</v>
      </c>
      <c r="D29" s="12">
        <v>2523950.7999999998</v>
      </c>
      <c r="E29" s="12">
        <v>2721146.92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-106507</v>
      </c>
      <c r="D30" s="14">
        <v>-83015.75</v>
      </c>
      <c r="E30" s="14">
        <v>-69736.7</v>
      </c>
      <c r="F30" s="14">
        <v>-40762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-107214.6883673469</v>
      </c>
      <c r="D31" s="14">
        <v>-81995.349199999997</v>
      </c>
      <c r="E31" s="14">
        <v>-66617.836363636365</v>
      </c>
      <c r="F31" s="14">
        <v>-49254.550487804867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16892.286597296701</v>
      </c>
      <c r="D32" s="14">
        <v>37402.909967350977</v>
      </c>
      <c r="E32" s="14">
        <v>43014.280059329627</v>
      </c>
      <c r="F32" s="14">
        <v>48181.106275674851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-160180</v>
      </c>
      <c r="D33" s="14">
        <v>-170497</v>
      </c>
      <c r="E33" s="14">
        <v>-171000</v>
      </c>
      <c r="F33" s="14">
        <v>-179639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-57478.13</v>
      </c>
      <c r="D34" s="14">
        <v>15989.93</v>
      </c>
      <c r="E34" s="14">
        <v>24300</v>
      </c>
      <c r="F34" s="14">
        <v>47300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76.12</v>
      </c>
      <c r="D35" s="12">
        <v>79.10499999999999</v>
      </c>
      <c r="E35" s="12">
        <v>81.03</v>
      </c>
      <c r="F35" s="12">
        <v>83.24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76.403191489361703</v>
      </c>
      <c r="D36" s="12">
        <v>79.20869565217393</v>
      </c>
      <c r="E36" s="12">
        <v>81.212682926829245</v>
      </c>
      <c r="F36" s="12">
        <v>83.360769230769222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2.384895500748661</v>
      </c>
      <c r="D37" s="12">
        <v>2.3191488943582081</v>
      </c>
      <c r="E37" s="12">
        <v>2.192977455869352</v>
      </c>
      <c r="F37" s="12">
        <v>2.7855533180051322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74.12</v>
      </c>
      <c r="D38" s="12">
        <v>75.25</v>
      </c>
      <c r="E38" s="12">
        <v>76.42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85.3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-651313.76</v>
      </c>
      <c r="D40" s="14">
        <v>-605690</v>
      </c>
      <c r="E40" s="14">
        <v>-573540.74</v>
      </c>
      <c r="F40" s="14">
        <v>-548437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-598852.94470588223</v>
      </c>
      <c r="D41" s="14">
        <v>-601470.43200000003</v>
      </c>
      <c r="E41" s="14">
        <v>-571842.42233333341</v>
      </c>
      <c r="F41" s="14">
        <v>-535132.14448275871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173949.79418041301</v>
      </c>
      <c r="D42" s="14">
        <v>183651.58156457311</v>
      </c>
      <c r="E42" s="14">
        <v>196750.56998454939</v>
      </c>
      <c r="F42" s="14">
        <v>220281.60100988249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-900300</v>
      </c>
      <c r="D43" s="14">
        <v>-943569.9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-48346.13</v>
      </c>
      <c r="D44" s="30">
        <v>-51263.07</v>
      </c>
      <c r="E44" s="30">
        <v>-52786.76</v>
      </c>
      <c r="F44" s="30">
        <v>-754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5.14</v>
      </c>
      <c r="D45" s="12">
        <v>4.7</v>
      </c>
      <c r="E45" s="12">
        <v>4.43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4.975428571428572</v>
      </c>
      <c r="D46" s="12">
        <v>4.6311428571428577</v>
      </c>
      <c r="E46" s="12">
        <v>4.4451515151515144</v>
      </c>
      <c r="F46" s="12">
        <v>4.3051612903225811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1.0596596092118249</v>
      </c>
      <c r="D47" s="12">
        <v>0.69340494674329167</v>
      </c>
      <c r="E47" s="12">
        <v>0.59266939146184805</v>
      </c>
      <c r="F47" s="12">
        <v>0.55373201080030232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1.99</v>
      </c>
      <c r="D48" s="12">
        <v>3.19</v>
      </c>
      <c r="E48" s="12">
        <v>3.5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7.41</v>
      </c>
      <c r="D49" s="12">
        <v>6.54</v>
      </c>
      <c r="E49" s="12">
        <v>6.26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</v>
      </c>
      <c r="D50" s="14">
        <v>3.88</v>
      </c>
      <c r="E50" s="14">
        <v>3.5249999999999999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4.7097058823529423</v>
      </c>
      <c r="D51" s="14">
        <v>3.8532352941176469</v>
      </c>
      <c r="E51" s="14">
        <v>3.6412499999999999</v>
      </c>
      <c r="F51" s="14">
        <v>3.5825806451612898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0.32796420068971899</v>
      </c>
      <c r="D52" s="14">
        <v>0.45529691004039891</v>
      </c>
      <c r="E52" s="14">
        <v>0.47584729185032709</v>
      </c>
      <c r="F52" s="14">
        <v>0.44337318925058672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3.84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10691103.5</v>
      </c>
      <c r="D55" s="12">
        <v>11300000</v>
      </c>
      <c r="E55" s="12">
        <v>12000000</v>
      </c>
      <c r="F55" s="12">
        <v>12719751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10676823.935263161</v>
      </c>
      <c r="D56" s="12">
        <v>11287535.21820513</v>
      </c>
      <c r="E56" s="12">
        <v>11976864.22583333</v>
      </c>
      <c r="F56" s="12">
        <v>12692766.70117647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100339.9587028016</v>
      </c>
      <c r="D57" s="12">
        <v>165853.99321161289</v>
      </c>
      <c r="E57" s="12">
        <v>189860.60654771191</v>
      </c>
      <c r="F57" s="12">
        <v>233560.09185155871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11548000</v>
      </c>
      <c r="E59" s="12">
        <v>12310298</v>
      </c>
      <c r="F59" s="12">
        <v>13142876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45170</v>
      </c>
      <c r="D63" s="9">
        <v>45200</v>
      </c>
      <c r="E63" s="9">
        <v>45231</v>
      </c>
      <c r="F63" s="9">
        <v>45261</v>
      </c>
      <c r="G63" s="9">
        <v>45292</v>
      </c>
      <c r="H63" s="9">
        <v>45323</v>
      </c>
      <c r="I63" s="9">
        <v>45352</v>
      </c>
      <c r="J63" s="9">
        <v>45383</v>
      </c>
      <c r="K63" s="9">
        <v>45413</v>
      </c>
      <c r="L63" s="9">
        <v>45444</v>
      </c>
      <c r="M63" s="9">
        <v>45474</v>
      </c>
      <c r="N63" s="9">
        <v>45505</v>
      </c>
    </row>
    <row r="64" spans="1:14" ht="15" customHeight="1" x14ac:dyDescent="0.25">
      <c r="A64" s="94" t="s">
        <v>11</v>
      </c>
      <c r="B64" s="4" t="s">
        <v>3</v>
      </c>
      <c r="C64" s="16">
        <v>177875.5</v>
      </c>
      <c r="D64" s="16">
        <v>213935.78</v>
      </c>
      <c r="E64" s="16">
        <v>186648.99</v>
      </c>
      <c r="F64" s="16">
        <v>230423</v>
      </c>
      <c r="G64" s="16">
        <v>261836</v>
      </c>
      <c r="H64" s="16">
        <v>174343.85</v>
      </c>
      <c r="I64" s="16">
        <v>186504.28</v>
      </c>
      <c r="J64" s="16">
        <v>221045</v>
      </c>
      <c r="K64" s="16">
        <v>191608.47500000001</v>
      </c>
      <c r="L64" s="16">
        <v>193685.22</v>
      </c>
      <c r="M64" s="16">
        <v>218825.35</v>
      </c>
      <c r="N64" s="16">
        <v>195678.58</v>
      </c>
    </row>
    <row r="65" spans="1:14" x14ac:dyDescent="0.25">
      <c r="A65" s="95"/>
      <c r="B65" s="4" t="s">
        <v>4</v>
      </c>
      <c r="C65" s="16">
        <v>180733.51295454541</v>
      </c>
      <c r="D65" s="16">
        <v>213457.59666666659</v>
      </c>
      <c r="E65" s="16">
        <v>186517.80243902441</v>
      </c>
      <c r="F65" s="16">
        <v>232567.09609756101</v>
      </c>
      <c r="G65" s="16">
        <v>259122.30384615381</v>
      </c>
      <c r="H65" s="16">
        <v>174267.92405405411</v>
      </c>
      <c r="I65" s="16">
        <v>187251.55891891889</v>
      </c>
      <c r="J65" s="16">
        <v>221333.6451351351</v>
      </c>
      <c r="K65" s="16">
        <v>192670.215</v>
      </c>
      <c r="L65" s="16">
        <v>196589.4417142857</v>
      </c>
      <c r="M65" s="16">
        <v>217756.43176470589</v>
      </c>
      <c r="N65" s="16">
        <v>197175.1925</v>
      </c>
    </row>
    <row r="66" spans="1:14" x14ac:dyDescent="0.25">
      <c r="A66" s="95"/>
      <c r="B66" s="4" t="s">
        <v>5</v>
      </c>
      <c r="C66" s="16">
        <v>8509.0519636188419</v>
      </c>
      <c r="D66" s="16">
        <v>9252.4979864547695</v>
      </c>
      <c r="E66" s="16">
        <v>7644.8394732446041</v>
      </c>
      <c r="F66" s="16">
        <v>15888.053805511679</v>
      </c>
      <c r="G66" s="16">
        <v>20362.23037368213</v>
      </c>
      <c r="H66" s="16">
        <v>7011.6225237892068</v>
      </c>
      <c r="I66" s="16">
        <v>8148.7068237637777</v>
      </c>
      <c r="J66" s="16">
        <v>12270.91840607355</v>
      </c>
      <c r="K66" s="16">
        <v>9696.2968804429929</v>
      </c>
      <c r="L66" s="16">
        <v>12462.15157515948</v>
      </c>
      <c r="M66" s="16">
        <v>12665.601548479221</v>
      </c>
      <c r="N66" s="16">
        <v>9874.0773362777345</v>
      </c>
    </row>
    <row r="67" spans="1:14" ht="15" customHeight="1" x14ac:dyDescent="0.25">
      <c r="A67" s="95"/>
      <c r="B67" s="4" t="s">
        <v>9</v>
      </c>
      <c r="C67" s="16">
        <v>169956</v>
      </c>
      <c r="D67" s="16">
        <v>184254.7</v>
      </c>
      <c r="E67" s="16">
        <v>169353.1</v>
      </c>
      <c r="F67" s="16">
        <v>194235</v>
      </c>
      <c r="G67" s="16">
        <v>187598</v>
      </c>
      <c r="H67" s="16">
        <v>159542</v>
      </c>
      <c r="I67" s="16">
        <v>173756</v>
      </c>
      <c r="J67" s="16">
        <v>182876.28</v>
      </c>
      <c r="K67" s="16">
        <v>175141</v>
      </c>
      <c r="L67" s="16">
        <v>178165.2</v>
      </c>
      <c r="M67" s="16">
        <v>165245.12</v>
      </c>
      <c r="N67" s="16">
        <v>181628.7</v>
      </c>
    </row>
    <row r="68" spans="1:14" x14ac:dyDescent="0.25">
      <c r="A68" s="95"/>
      <c r="B68" s="4" t="s">
        <v>10</v>
      </c>
      <c r="C68" s="16">
        <v>206301</v>
      </c>
      <c r="D68" s="16">
        <v>230656</v>
      </c>
      <c r="E68" s="16">
        <v>209461</v>
      </c>
      <c r="F68" s="16">
        <v>286765.68</v>
      </c>
      <c r="G68" s="16">
        <v>287449.87</v>
      </c>
      <c r="H68" s="16">
        <v>194754.85</v>
      </c>
      <c r="I68" s="16">
        <v>214398.59</v>
      </c>
      <c r="J68" s="16">
        <v>248269</v>
      </c>
      <c r="K68" s="16">
        <v>221363</v>
      </c>
      <c r="L68" s="16">
        <v>254055</v>
      </c>
      <c r="M68" s="16">
        <v>239278.26</v>
      </c>
      <c r="N68" s="16">
        <v>225042</v>
      </c>
    </row>
    <row r="69" spans="1:14" ht="15" customHeight="1" x14ac:dyDescent="0.25">
      <c r="A69" s="86" t="s">
        <v>6</v>
      </c>
      <c r="B69" s="5" t="s">
        <v>3</v>
      </c>
      <c r="C69" s="17">
        <v>154659.5</v>
      </c>
      <c r="D69" s="17">
        <v>181323.01</v>
      </c>
      <c r="E69" s="17">
        <v>145073.29999999999</v>
      </c>
      <c r="F69" s="17">
        <v>188775</v>
      </c>
      <c r="G69" s="17">
        <v>227900</v>
      </c>
      <c r="H69" s="17">
        <v>128964.86</v>
      </c>
      <c r="I69" s="17">
        <v>158001.5</v>
      </c>
      <c r="J69" s="17">
        <v>185710</v>
      </c>
      <c r="K69" s="17">
        <v>154958</v>
      </c>
      <c r="L69" s="17">
        <v>154503.24</v>
      </c>
      <c r="M69" s="17">
        <v>179175</v>
      </c>
      <c r="N69" s="17">
        <v>156242.85</v>
      </c>
    </row>
    <row r="70" spans="1:14" x14ac:dyDescent="0.25">
      <c r="A70" s="86"/>
      <c r="B70" s="5" t="s">
        <v>4</v>
      </c>
      <c r="C70" s="17">
        <v>156211.91586956519</v>
      </c>
      <c r="D70" s="17">
        <v>181108.78209302321</v>
      </c>
      <c r="E70" s="17">
        <v>145255.01930232561</v>
      </c>
      <c r="F70" s="17">
        <v>191777.56214285709</v>
      </c>
      <c r="G70" s="17">
        <v>225764.43538461541</v>
      </c>
      <c r="H70" s="17">
        <v>128736.39825</v>
      </c>
      <c r="I70" s="17">
        <v>156173.36499999999</v>
      </c>
      <c r="J70" s="17">
        <v>187255.84105263159</v>
      </c>
      <c r="K70" s="17">
        <v>154243.4623076923</v>
      </c>
      <c r="L70" s="17">
        <v>156923.5619444444</v>
      </c>
      <c r="M70" s="17">
        <v>177586.0625714286</v>
      </c>
      <c r="N70" s="17">
        <v>158595.27787878789</v>
      </c>
    </row>
    <row r="71" spans="1:14" x14ac:dyDescent="0.25">
      <c r="A71" s="86"/>
      <c r="B71" s="5" t="s">
        <v>5</v>
      </c>
      <c r="C71" s="17">
        <v>11189.131253235901</v>
      </c>
      <c r="D71" s="17">
        <v>8014.524644873728</v>
      </c>
      <c r="E71" s="17">
        <v>7621.0830465827739</v>
      </c>
      <c r="F71" s="17">
        <v>14819.165928704489</v>
      </c>
      <c r="G71" s="17">
        <v>14461.86288545039</v>
      </c>
      <c r="H71" s="17">
        <v>11957.283013979581</v>
      </c>
      <c r="I71" s="17">
        <v>10465.087637507269</v>
      </c>
      <c r="J71" s="17">
        <v>11533.592210909879</v>
      </c>
      <c r="K71" s="17">
        <v>13154.127816894081</v>
      </c>
      <c r="L71" s="17">
        <v>10642.17741358837</v>
      </c>
      <c r="M71" s="17">
        <v>11290.410210280061</v>
      </c>
      <c r="N71" s="17">
        <v>11913.5556112215</v>
      </c>
    </row>
    <row r="72" spans="1:14" ht="15" customHeight="1" x14ac:dyDescent="0.25">
      <c r="A72" s="86"/>
      <c r="B72" s="5" t="s">
        <v>9</v>
      </c>
      <c r="C72" s="17">
        <v>140900</v>
      </c>
      <c r="D72" s="17">
        <v>151686</v>
      </c>
      <c r="E72" s="17">
        <v>126000</v>
      </c>
      <c r="F72" s="17">
        <v>144016</v>
      </c>
      <c r="G72" s="17">
        <v>188812</v>
      </c>
      <c r="H72" s="17">
        <v>106798</v>
      </c>
      <c r="I72" s="17">
        <v>126000</v>
      </c>
      <c r="J72" s="17">
        <v>156061</v>
      </c>
      <c r="K72" s="17">
        <v>126000</v>
      </c>
      <c r="L72" s="17">
        <v>126000</v>
      </c>
      <c r="M72" s="17">
        <v>144215.35999999999</v>
      </c>
      <c r="N72" s="17">
        <v>126000</v>
      </c>
    </row>
    <row r="73" spans="1:14" x14ac:dyDescent="0.25">
      <c r="A73" s="86"/>
      <c r="B73" s="5" t="s">
        <v>10</v>
      </c>
      <c r="C73" s="17">
        <v>180947</v>
      </c>
      <c r="D73" s="17">
        <v>195508.7</v>
      </c>
      <c r="E73" s="17">
        <v>160550</v>
      </c>
      <c r="F73" s="17">
        <v>238842.26</v>
      </c>
      <c r="G73" s="17">
        <v>249685</v>
      </c>
      <c r="H73" s="17">
        <v>164805</v>
      </c>
      <c r="I73" s="17">
        <v>176916.37</v>
      </c>
      <c r="J73" s="17">
        <v>211106</v>
      </c>
      <c r="K73" s="17">
        <v>183960</v>
      </c>
      <c r="L73" s="17">
        <v>194121.45</v>
      </c>
      <c r="M73" s="17">
        <v>201159</v>
      </c>
      <c r="N73" s="17">
        <v>185023</v>
      </c>
    </row>
    <row r="74" spans="1:14" ht="15" customHeight="1" x14ac:dyDescent="0.25">
      <c r="A74" s="95" t="s">
        <v>7</v>
      </c>
      <c r="B74" s="4" t="s">
        <v>3</v>
      </c>
      <c r="C74" s="16">
        <v>159388.57999999999</v>
      </c>
      <c r="D74" s="16">
        <v>160205.47500000001</v>
      </c>
      <c r="E74" s="16">
        <v>163150</v>
      </c>
      <c r="F74" s="16">
        <v>199846.34</v>
      </c>
      <c r="G74" s="16">
        <v>156806.625</v>
      </c>
      <c r="H74" s="16">
        <v>156741</v>
      </c>
      <c r="I74" s="16">
        <v>165617.51999999999</v>
      </c>
      <c r="J74" s="16">
        <v>168485</v>
      </c>
      <c r="K74" s="16">
        <v>187352</v>
      </c>
      <c r="L74" s="16">
        <v>200954</v>
      </c>
      <c r="M74" s="16">
        <v>185532.95</v>
      </c>
      <c r="N74" s="16">
        <v>183778.81</v>
      </c>
    </row>
    <row r="75" spans="1:14" x14ac:dyDescent="0.25">
      <c r="A75" s="95"/>
      <c r="B75" s="4" t="s">
        <v>4</v>
      </c>
      <c r="C75" s="16">
        <v>161198.15955555561</v>
      </c>
      <c r="D75" s="16">
        <v>159847.82119047621</v>
      </c>
      <c r="E75" s="16">
        <v>163070.59857142859</v>
      </c>
      <c r="F75" s="16">
        <v>198620.52930232559</v>
      </c>
      <c r="G75" s="16">
        <v>158481.9835</v>
      </c>
      <c r="H75" s="16">
        <v>157335.58170731709</v>
      </c>
      <c r="I75" s="16">
        <v>165811.24897435901</v>
      </c>
      <c r="J75" s="16">
        <v>169447.0482051282</v>
      </c>
      <c r="K75" s="16">
        <v>184316.27842105259</v>
      </c>
      <c r="L75" s="16">
        <v>195885.2967567567</v>
      </c>
      <c r="M75" s="16">
        <v>188562.39685714291</v>
      </c>
      <c r="N75" s="16">
        <v>187610.04676470591</v>
      </c>
    </row>
    <row r="76" spans="1:14" x14ac:dyDescent="0.25">
      <c r="A76" s="95"/>
      <c r="B76" s="4" t="s">
        <v>5</v>
      </c>
      <c r="C76" s="16">
        <v>8571.9905177035598</v>
      </c>
      <c r="D76" s="16">
        <v>5372.697772492189</v>
      </c>
      <c r="E76" s="16">
        <v>5853.3348349939843</v>
      </c>
      <c r="F76" s="16">
        <v>16974.285907302259</v>
      </c>
      <c r="G76" s="16">
        <v>11930.65729570576</v>
      </c>
      <c r="H76" s="16">
        <v>8375.7477452090443</v>
      </c>
      <c r="I76" s="16">
        <v>7145.5406011831501</v>
      </c>
      <c r="J76" s="16">
        <v>9002.5308978305693</v>
      </c>
      <c r="K76" s="16">
        <v>17673.81778682907</v>
      </c>
      <c r="L76" s="16">
        <v>22133.174349337529</v>
      </c>
      <c r="M76" s="16">
        <v>13950.368897903059</v>
      </c>
      <c r="N76" s="16">
        <v>22193.328022340509</v>
      </c>
    </row>
    <row r="77" spans="1:14" ht="15" customHeight="1" x14ac:dyDescent="0.25">
      <c r="A77" s="95"/>
      <c r="B77" s="4" t="s">
        <v>9</v>
      </c>
      <c r="C77" s="16">
        <v>145020</v>
      </c>
      <c r="D77" s="16">
        <v>148094</v>
      </c>
      <c r="E77" s="16">
        <v>149931</v>
      </c>
      <c r="F77" s="16">
        <v>149803</v>
      </c>
      <c r="G77" s="16">
        <v>134138</v>
      </c>
      <c r="H77" s="16">
        <v>134138</v>
      </c>
      <c r="I77" s="16">
        <v>153572</v>
      </c>
      <c r="J77" s="16">
        <v>155760.01999999999</v>
      </c>
      <c r="K77" s="16">
        <v>134138</v>
      </c>
      <c r="L77" s="16">
        <v>134138</v>
      </c>
      <c r="M77" s="16">
        <v>159416.29999999999</v>
      </c>
      <c r="N77" s="16">
        <v>134138</v>
      </c>
    </row>
    <row r="78" spans="1:14" x14ac:dyDescent="0.25">
      <c r="A78" s="95"/>
      <c r="B78" s="4" t="s">
        <v>10</v>
      </c>
      <c r="C78" s="16">
        <v>189407.5</v>
      </c>
      <c r="D78" s="16">
        <v>170886.44</v>
      </c>
      <c r="E78" s="16">
        <v>176572</v>
      </c>
      <c r="F78" s="16">
        <v>236647.13</v>
      </c>
      <c r="G78" s="16">
        <v>201371</v>
      </c>
      <c r="H78" s="16">
        <v>176470</v>
      </c>
      <c r="I78" s="16">
        <v>186102</v>
      </c>
      <c r="J78" s="16">
        <v>199748.62</v>
      </c>
      <c r="K78" s="16">
        <v>210689.65</v>
      </c>
      <c r="L78" s="16">
        <v>241985</v>
      </c>
      <c r="M78" s="16">
        <v>222124.68</v>
      </c>
      <c r="N78" s="16">
        <v>234284</v>
      </c>
    </row>
    <row r="79" spans="1:14" x14ac:dyDescent="0.25">
      <c r="A79" s="86" t="s">
        <v>8</v>
      </c>
      <c r="B79" s="5" t="s">
        <v>3</v>
      </c>
      <c r="C79" s="17">
        <v>-7932.65</v>
      </c>
      <c r="D79" s="17">
        <v>21142.85</v>
      </c>
      <c r="E79" s="17">
        <v>-17225.36</v>
      </c>
      <c r="F79" s="17">
        <v>-8599.59</v>
      </c>
      <c r="G79" s="17">
        <v>69501.7</v>
      </c>
      <c r="H79" s="17">
        <v>-28864.7</v>
      </c>
      <c r="I79" s="17">
        <v>-6453.335</v>
      </c>
      <c r="J79" s="17">
        <v>19618</v>
      </c>
      <c r="K79" s="17">
        <v>-36757.67</v>
      </c>
      <c r="L79" s="17">
        <v>-39627</v>
      </c>
      <c r="M79" s="17">
        <v>-9297.7999999999993</v>
      </c>
      <c r="N79" s="17">
        <v>-28295</v>
      </c>
    </row>
    <row r="80" spans="1:14" x14ac:dyDescent="0.25">
      <c r="A80" s="86"/>
      <c r="B80" s="5" t="s">
        <v>4</v>
      </c>
      <c r="C80" s="17">
        <v>-6406.111521739128</v>
      </c>
      <c r="D80" s="17">
        <v>19959.81555555555</v>
      </c>
      <c r="E80" s="17">
        <v>-16227.38777777778</v>
      </c>
      <c r="F80" s="17">
        <v>-8541.7248888888917</v>
      </c>
      <c r="G80" s="17">
        <v>58935.398048780487</v>
      </c>
      <c r="H80" s="17">
        <v>-25578.771463414629</v>
      </c>
      <c r="I80" s="17">
        <v>-6762.6130000000003</v>
      </c>
      <c r="J80" s="17">
        <v>15324.960975609751</v>
      </c>
      <c r="K80" s="17">
        <v>-24901.361000000001</v>
      </c>
      <c r="L80" s="17">
        <v>-36670.450810810813</v>
      </c>
      <c r="M80" s="17">
        <v>-11352.54378378378</v>
      </c>
      <c r="N80" s="17">
        <v>-28061.58117647059</v>
      </c>
    </row>
    <row r="81" spans="1:14" x14ac:dyDescent="0.25">
      <c r="A81" s="86"/>
      <c r="B81" s="5" t="s">
        <v>5</v>
      </c>
      <c r="C81" s="17">
        <v>15571.15369656554</v>
      </c>
      <c r="D81" s="17">
        <v>12685.19382239363</v>
      </c>
      <c r="E81" s="17">
        <v>13427.322367388861</v>
      </c>
      <c r="F81" s="17">
        <v>18481.325616199429</v>
      </c>
      <c r="G81" s="17">
        <v>30165.976287655121</v>
      </c>
      <c r="H81" s="17">
        <v>17816.87362431208</v>
      </c>
      <c r="I81" s="17">
        <v>12057.232006979861</v>
      </c>
      <c r="J81" s="17">
        <v>14886.4797051408</v>
      </c>
      <c r="K81" s="17">
        <v>32897.993812423512</v>
      </c>
      <c r="L81" s="17">
        <v>22559.63105207192</v>
      </c>
      <c r="M81" s="17">
        <v>17265.03466058469</v>
      </c>
      <c r="N81" s="17">
        <v>23229.725666032042</v>
      </c>
    </row>
    <row r="82" spans="1:14" x14ac:dyDescent="0.25">
      <c r="A82" s="86"/>
      <c r="B82" s="5" t="s">
        <v>9</v>
      </c>
      <c r="C82" s="17">
        <v>-38188.120000000003</v>
      </c>
      <c r="D82" s="17">
        <v>-11200</v>
      </c>
      <c r="E82" s="17">
        <v>-52071.69</v>
      </c>
      <c r="F82" s="17">
        <v>-58917.33</v>
      </c>
      <c r="G82" s="17">
        <v>-23138</v>
      </c>
      <c r="H82" s="17">
        <v>-58884</v>
      </c>
      <c r="I82" s="17">
        <v>-31281.599999999999</v>
      </c>
      <c r="J82" s="17">
        <v>-23445</v>
      </c>
      <c r="K82" s="17">
        <v>-94250.99</v>
      </c>
      <c r="L82" s="17">
        <v>-84261.48</v>
      </c>
      <c r="M82" s="17">
        <v>-44773</v>
      </c>
      <c r="N82" s="17">
        <v>-68564</v>
      </c>
    </row>
    <row r="83" spans="1:14" x14ac:dyDescent="0.25">
      <c r="A83" s="86"/>
      <c r="B83" s="33" t="s">
        <v>10</v>
      </c>
      <c r="C83" s="14">
        <v>21556</v>
      </c>
      <c r="D83" s="14">
        <v>52417.75</v>
      </c>
      <c r="E83" s="14">
        <v>23166</v>
      </c>
      <c r="F83" s="14">
        <v>40535</v>
      </c>
      <c r="G83" s="14">
        <v>94450.5</v>
      </c>
      <c r="H83" s="14">
        <v>25652.28</v>
      </c>
      <c r="I83" s="14">
        <v>22813.89</v>
      </c>
      <c r="J83" s="14">
        <v>43943</v>
      </c>
      <c r="K83" s="14">
        <v>59718.26</v>
      </c>
      <c r="L83" s="14">
        <v>15982.76</v>
      </c>
      <c r="M83" s="14">
        <v>19300</v>
      </c>
      <c r="N83" s="17">
        <v>15710</v>
      </c>
    </row>
    <row r="84" spans="1:14" ht="15" customHeight="1" x14ac:dyDescent="0.25">
      <c r="A84" s="95" t="s">
        <v>32</v>
      </c>
      <c r="B84" s="4" t="s">
        <v>3</v>
      </c>
      <c r="C84" s="16">
        <v>-59399.4</v>
      </c>
      <c r="D84" s="16">
        <v>-31722.764999999999</v>
      </c>
      <c r="E84" s="16">
        <v>-66586.535000000003</v>
      </c>
      <c r="F84" s="16">
        <v>-61378.99</v>
      </c>
      <c r="G84" s="16">
        <v>17618.5</v>
      </c>
      <c r="H84" s="16">
        <v>-71977.945000000007</v>
      </c>
      <c r="I84" s="16">
        <v>-55411.31</v>
      </c>
      <c r="J84" s="16">
        <v>-26837</v>
      </c>
      <c r="K84" s="16">
        <v>-74710.87</v>
      </c>
      <c r="L84" s="16">
        <v>-78120.2</v>
      </c>
      <c r="M84" s="16">
        <v>-52378</v>
      </c>
      <c r="N84" s="16">
        <v>-72491.14499999999</v>
      </c>
    </row>
    <row r="85" spans="1:14" x14ac:dyDescent="0.25">
      <c r="A85" s="95"/>
      <c r="B85" s="4" t="s">
        <v>4</v>
      </c>
      <c r="C85" s="16">
        <v>-57337.383125</v>
      </c>
      <c r="D85" s="16">
        <v>-32595.197999999989</v>
      </c>
      <c r="E85" s="16">
        <v>-62984.315999999999</v>
      </c>
      <c r="F85" s="16">
        <v>-54560.828666666661</v>
      </c>
      <c r="G85" s="16">
        <v>11641.081333333341</v>
      </c>
      <c r="H85" s="16">
        <v>-67968.082666666669</v>
      </c>
      <c r="I85" s="16">
        <v>-55351.944827586201</v>
      </c>
      <c r="J85" s="16">
        <v>-26373.401034482758</v>
      </c>
      <c r="K85" s="16">
        <v>-70692.352068965512</v>
      </c>
      <c r="L85" s="16">
        <v>-79508.247777777782</v>
      </c>
      <c r="M85" s="16">
        <v>-53374.963333333333</v>
      </c>
      <c r="N85" s="16">
        <v>-73885.351666666669</v>
      </c>
    </row>
    <row r="86" spans="1:14" x14ac:dyDescent="0.25">
      <c r="A86" s="95"/>
      <c r="B86" s="4" t="s">
        <v>5</v>
      </c>
      <c r="C86" s="16">
        <v>19780.829571495189</v>
      </c>
      <c r="D86" s="16">
        <v>18400.491938448631</v>
      </c>
      <c r="E86" s="16">
        <v>19119.08423434474</v>
      </c>
      <c r="F86" s="16">
        <v>27555.497276818591</v>
      </c>
      <c r="G86" s="16">
        <v>42632.190900734153</v>
      </c>
      <c r="H86" s="16">
        <v>29331.72854715768</v>
      </c>
      <c r="I86" s="16">
        <v>19905.108324571509</v>
      </c>
      <c r="J86" s="16">
        <v>25570.442815572009</v>
      </c>
      <c r="K86" s="16">
        <v>36630.513193917053</v>
      </c>
      <c r="L86" s="16">
        <v>33534.857809823829</v>
      </c>
      <c r="M86" s="16">
        <v>32072.50859910556</v>
      </c>
      <c r="N86" s="16">
        <v>31411.085179325619</v>
      </c>
    </row>
    <row r="87" spans="1:14" x14ac:dyDescent="0.25">
      <c r="A87" s="95"/>
      <c r="B87" s="4" t="s">
        <v>9</v>
      </c>
      <c r="C87" s="16">
        <v>-123852.9</v>
      </c>
      <c r="D87" s="16">
        <v>-66729</v>
      </c>
      <c r="E87" s="16">
        <v>-99223.7</v>
      </c>
      <c r="F87" s="16">
        <v>-91352.78</v>
      </c>
      <c r="G87" s="16">
        <v>-113454.79</v>
      </c>
      <c r="H87" s="16">
        <v>-130650.13</v>
      </c>
      <c r="I87" s="16">
        <v>-89868.09</v>
      </c>
      <c r="J87" s="16">
        <v>-83743</v>
      </c>
      <c r="K87" s="16">
        <v>-134048.46</v>
      </c>
      <c r="L87" s="16">
        <v>-156832.12</v>
      </c>
      <c r="M87" s="16">
        <v>-121879.05</v>
      </c>
      <c r="N87" s="16">
        <v>-135991</v>
      </c>
    </row>
    <row r="88" spans="1:14" ht="15.75" thickBot="1" x14ac:dyDescent="0.3">
      <c r="A88" s="99"/>
      <c r="B88" s="7" t="s">
        <v>10</v>
      </c>
      <c r="C88" s="32">
        <v>-20000</v>
      </c>
      <c r="D88" s="32">
        <v>8138</v>
      </c>
      <c r="E88" s="32">
        <v>8138</v>
      </c>
      <c r="F88" s="32">
        <v>35780.14</v>
      </c>
      <c r="G88" s="32">
        <v>104658</v>
      </c>
      <c r="H88" s="32">
        <v>17091</v>
      </c>
      <c r="I88" s="32">
        <v>8138</v>
      </c>
      <c r="J88" s="32">
        <v>59942</v>
      </c>
      <c r="K88" s="32">
        <v>8138</v>
      </c>
      <c r="L88" s="32">
        <v>8138</v>
      </c>
      <c r="M88" s="32">
        <v>15202.4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0.35499999999999998</v>
      </c>
      <c r="D89" s="16">
        <v>0.4</v>
      </c>
      <c r="E89" s="16">
        <v>0.3</v>
      </c>
      <c r="F89" s="16">
        <v>0.53</v>
      </c>
      <c r="G89" s="16">
        <v>0.45</v>
      </c>
      <c r="H89" s="16">
        <v>0.5</v>
      </c>
      <c r="I89" s="16">
        <v>0.35</v>
      </c>
      <c r="J89" s="16">
        <v>0.37</v>
      </c>
      <c r="K89" s="16">
        <v>0.28000000000000003</v>
      </c>
      <c r="L89" s="16">
        <v>0.22500000000000001</v>
      </c>
      <c r="M89" s="16">
        <v>0.2</v>
      </c>
      <c r="N89" s="16">
        <v>0.16500000000000001</v>
      </c>
    </row>
    <row r="90" spans="1:14" x14ac:dyDescent="0.25">
      <c r="A90" s="95"/>
      <c r="B90" s="4" t="s">
        <v>4</v>
      </c>
      <c r="C90" s="16">
        <v>0.35499999999999998</v>
      </c>
      <c r="D90" s="16">
        <v>0.39580645161290329</v>
      </c>
      <c r="E90" s="16">
        <v>0.3125806451612903</v>
      </c>
      <c r="F90" s="16">
        <v>0.521290322580645</v>
      </c>
      <c r="G90" s="16">
        <v>0.45433333333333342</v>
      </c>
      <c r="H90" s="16">
        <v>0.51033333333333331</v>
      </c>
      <c r="I90" s="16">
        <v>0.37896551724137922</v>
      </c>
      <c r="J90" s="16">
        <v>0.38566666666666671</v>
      </c>
      <c r="K90" s="16">
        <v>0.30857142857142861</v>
      </c>
      <c r="L90" s="16">
        <v>0.25035714285714289</v>
      </c>
      <c r="M90" s="16">
        <v>0.20119999999999999</v>
      </c>
      <c r="N90" s="16">
        <v>0.17333333333333331</v>
      </c>
    </row>
    <row r="91" spans="1:14" x14ac:dyDescent="0.25">
      <c r="A91" s="95"/>
      <c r="B91" s="4" t="s">
        <v>5</v>
      </c>
      <c r="C91" s="16">
        <v>9.751757492552221E-2</v>
      </c>
      <c r="D91" s="16">
        <v>8.0571880684201819E-2</v>
      </c>
      <c r="E91" s="16">
        <v>8.1648341152182807E-2</v>
      </c>
      <c r="F91" s="16">
        <v>9.1241143332156577E-2</v>
      </c>
      <c r="G91" s="16">
        <v>8.5608706185251085E-2</v>
      </c>
      <c r="H91" s="16">
        <v>0.1048638964639842</v>
      </c>
      <c r="I91" s="16">
        <v>9.1781760854843936E-2</v>
      </c>
      <c r="J91" s="16">
        <v>0.1032801123604898</v>
      </c>
      <c r="K91" s="16">
        <v>0.1089585135359219</v>
      </c>
      <c r="L91" s="16">
        <v>0.13467332609653909</v>
      </c>
      <c r="M91" s="16">
        <v>0.1104279553977766</v>
      </c>
      <c r="N91" s="16">
        <v>8.9231826388232766E-2</v>
      </c>
    </row>
    <row r="92" spans="1:14" ht="15" customHeight="1" x14ac:dyDescent="0.25">
      <c r="A92" s="95"/>
      <c r="B92" s="4" t="s">
        <v>9</v>
      </c>
      <c r="C92" s="16">
        <v>0.15</v>
      </c>
      <c r="D92" s="16">
        <v>0.23</v>
      </c>
      <c r="E92" s="16">
        <v>0.18</v>
      </c>
      <c r="F92" s="16">
        <v>0.32</v>
      </c>
      <c r="G92" s="16">
        <v>0.32</v>
      </c>
      <c r="H92" s="16">
        <v>0.32</v>
      </c>
      <c r="I92" s="16">
        <v>0.26</v>
      </c>
      <c r="J92" s="16">
        <v>0.21</v>
      </c>
      <c r="K92" s="16">
        <v>0.16</v>
      </c>
      <c r="L92" s="16">
        <v>0</v>
      </c>
      <c r="M92" s="16">
        <v>0.04</v>
      </c>
      <c r="N92" s="16">
        <v>0.02</v>
      </c>
    </row>
    <row r="93" spans="1:14" x14ac:dyDescent="0.25">
      <c r="A93" s="95"/>
      <c r="B93" s="4" t="s">
        <v>10</v>
      </c>
      <c r="C93" s="16">
        <v>0.51</v>
      </c>
      <c r="D93" s="16">
        <v>0.56000000000000005</v>
      </c>
      <c r="E93" s="16">
        <v>0.52</v>
      </c>
      <c r="F93" s="16">
        <v>0.71</v>
      </c>
      <c r="G93" s="16">
        <v>0.64</v>
      </c>
      <c r="H93" s="16">
        <v>0.72</v>
      </c>
      <c r="I93" s="16">
        <v>0.65</v>
      </c>
      <c r="J93" s="16">
        <v>0.63</v>
      </c>
      <c r="K93" s="16">
        <v>0.63</v>
      </c>
      <c r="L93" s="16">
        <v>0.63</v>
      </c>
      <c r="M93" s="16">
        <v>0.55000000000000004</v>
      </c>
      <c r="N93" s="16">
        <v>0.4</v>
      </c>
    </row>
    <row r="94" spans="1:14" x14ac:dyDescent="0.25">
      <c r="A94" s="86" t="s">
        <v>39</v>
      </c>
      <c r="B94" s="5" t="s">
        <v>3</v>
      </c>
      <c r="C94" s="17">
        <v>8.1300000000000008</v>
      </c>
      <c r="D94" s="17">
        <v>8.1</v>
      </c>
      <c r="E94" s="17">
        <v>8.1999999999999993</v>
      </c>
      <c r="F94" s="17">
        <v>8.1999999999999993</v>
      </c>
      <c r="G94" s="17">
        <v>8.1999999999999993</v>
      </c>
      <c r="H94" s="17">
        <v>8.5</v>
      </c>
      <c r="I94" s="17">
        <v>8.629999999999999</v>
      </c>
      <c r="J94" s="17">
        <v>8.5850000000000009</v>
      </c>
      <c r="K94" s="17">
        <v>8.5</v>
      </c>
      <c r="L94" s="17">
        <v>8.4499999999999993</v>
      </c>
      <c r="M94" s="17">
        <v>8.4700000000000006</v>
      </c>
      <c r="N94" s="17">
        <v>8.3500000000000014</v>
      </c>
    </row>
    <row r="95" spans="1:14" x14ac:dyDescent="0.25">
      <c r="A95" s="86"/>
      <c r="B95" s="5" t="s">
        <v>4</v>
      </c>
      <c r="C95" s="17">
        <v>8.0938709677419372</v>
      </c>
      <c r="D95" s="17">
        <v>8.1319354838709685</v>
      </c>
      <c r="E95" s="17">
        <v>8.137096774193548</v>
      </c>
      <c r="F95" s="17">
        <v>8.1716129032258067</v>
      </c>
      <c r="G95" s="17">
        <v>8.3741379310344843</v>
      </c>
      <c r="H95" s="17">
        <v>8.5910344827586194</v>
      </c>
      <c r="I95" s="17">
        <v>8.725714285714286</v>
      </c>
      <c r="J95" s="17">
        <v>8.6985714285714284</v>
      </c>
      <c r="K95" s="17">
        <v>8.625</v>
      </c>
      <c r="L95" s="17">
        <v>8.5192307692307683</v>
      </c>
      <c r="M95" s="17">
        <v>8.4823999999999984</v>
      </c>
      <c r="N95" s="17">
        <v>8.4574999999999978</v>
      </c>
    </row>
    <row r="96" spans="1:14" x14ac:dyDescent="0.25">
      <c r="A96" s="86"/>
      <c r="B96" s="5" t="s">
        <v>5</v>
      </c>
      <c r="C96" s="17">
        <v>0.34130804677841831</v>
      </c>
      <c r="D96" s="17">
        <v>0.49789837888762462</v>
      </c>
      <c r="E96" s="17">
        <v>0.57129789980585499</v>
      </c>
      <c r="F96" s="17">
        <v>0.62624327953383296</v>
      </c>
      <c r="G96" s="17">
        <v>0.62153908761913268</v>
      </c>
      <c r="H96" s="17">
        <v>0.6238895554021574</v>
      </c>
      <c r="I96" s="17">
        <v>0.52756904811512628</v>
      </c>
      <c r="J96" s="17">
        <v>0.49662352001785087</v>
      </c>
      <c r="K96" s="17">
        <v>0.50842166809902223</v>
      </c>
      <c r="L96" s="17">
        <v>0.46004280737273201</v>
      </c>
      <c r="M96" s="17">
        <v>0.4481004351705099</v>
      </c>
      <c r="N96" s="17">
        <v>0.47701289746486542</v>
      </c>
    </row>
    <row r="97" spans="1:14" x14ac:dyDescent="0.25">
      <c r="A97" s="86"/>
      <c r="B97" s="5" t="s">
        <v>9</v>
      </c>
      <c r="C97" s="17">
        <v>7.6</v>
      </c>
      <c r="D97" s="17">
        <v>7.37</v>
      </c>
      <c r="E97" s="17">
        <v>7.2</v>
      </c>
      <c r="F97" s="17">
        <v>7</v>
      </c>
      <c r="G97" s="17">
        <v>7.4</v>
      </c>
      <c r="H97" s="17">
        <v>7.68</v>
      </c>
      <c r="I97" s="17">
        <v>7.95</v>
      </c>
      <c r="J97" s="17">
        <v>7.84</v>
      </c>
      <c r="K97" s="17">
        <v>7.8</v>
      </c>
      <c r="L97" s="17">
        <v>7.7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9.08</v>
      </c>
      <c r="D98" s="14">
        <v>9.6</v>
      </c>
      <c r="E98" s="14">
        <v>9.6</v>
      </c>
      <c r="F98" s="14">
        <v>9.5</v>
      </c>
      <c r="G98" s="14">
        <v>10</v>
      </c>
      <c r="H98" s="14">
        <v>10.4</v>
      </c>
      <c r="I98" s="14">
        <v>9.69</v>
      </c>
      <c r="J98" s="14">
        <v>9.6</v>
      </c>
      <c r="K98" s="14">
        <v>9.6999999999999993</v>
      </c>
      <c r="L98" s="14">
        <v>9.36</v>
      </c>
      <c r="M98" s="14">
        <v>9.42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99685</v>
      </c>
      <c r="D99" s="16">
        <v>99876</v>
      </c>
      <c r="E99" s="16">
        <v>100011</v>
      </c>
      <c r="F99" s="16">
        <v>100269</v>
      </c>
      <c r="G99" s="16">
        <v>99921</v>
      </c>
      <c r="H99" s="16">
        <v>99500.06</v>
      </c>
      <c r="I99" s="16">
        <v>99405.94</v>
      </c>
      <c r="J99" s="16">
        <v>99700.5</v>
      </c>
      <c r="K99" s="16">
        <v>99700.98000000001</v>
      </c>
      <c r="L99" s="16">
        <v>99973.5</v>
      </c>
      <c r="M99" s="16">
        <v>100219</v>
      </c>
      <c r="N99" s="16">
        <v>100194.02</v>
      </c>
    </row>
    <row r="100" spans="1:14" x14ac:dyDescent="0.25">
      <c r="A100" s="95"/>
      <c r="B100" s="4" t="s">
        <v>4</v>
      </c>
      <c r="C100" s="16">
        <v>99409.213571428583</v>
      </c>
      <c r="D100" s="16">
        <v>99653.816296296296</v>
      </c>
      <c r="E100" s="16">
        <v>99866.158518518525</v>
      </c>
      <c r="F100" s="16">
        <v>100010.582962963</v>
      </c>
      <c r="G100" s="16">
        <v>99873.928800000009</v>
      </c>
      <c r="H100" s="16">
        <v>99653.607600000003</v>
      </c>
      <c r="I100" s="16">
        <v>99464.65400000001</v>
      </c>
      <c r="J100" s="16">
        <v>100081.6366666667</v>
      </c>
      <c r="K100" s="16">
        <v>99716.445416666669</v>
      </c>
      <c r="L100" s="16">
        <v>100125.0763636364</v>
      </c>
      <c r="M100" s="16">
        <v>100247.2831818182</v>
      </c>
      <c r="N100" s="16">
        <v>100093.14954545459</v>
      </c>
    </row>
    <row r="101" spans="1:14" x14ac:dyDescent="0.25">
      <c r="A101" s="95"/>
      <c r="B101" s="4" t="s">
        <v>5</v>
      </c>
      <c r="C101" s="16">
        <v>1340.0580027833901</v>
      </c>
      <c r="D101" s="16">
        <v>1374.5810432417591</v>
      </c>
      <c r="E101" s="16">
        <v>1382.703622369271</v>
      </c>
      <c r="F101" s="16">
        <v>1469.1677072301179</v>
      </c>
      <c r="G101" s="16">
        <v>1528.4986193411071</v>
      </c>
      <c r="H101" s="16">
        <v>1585.9767309618171</v>
      </c>
      <c r="I101" s="16">
        <v>1661.7518195190869</v>
      </c>
      <c r="J101" s="16">
        <v>2683.7246970673582</v>
      </c>
      <c r="K101" s="16">
        <v>1692.6241562373141</v>
      </c>
      <c r="L101" s="16">
        <v>1218.993433954523</v>
      </c>
      <c r="M101" s="16">
        <v>1233.112132924492</v>
      </c>
      <c r="N101" s="16">
        <v>1688.8147573272929</v>
      </c>
    </row>
    <row r="102" spans="1:14" x14ac:dyDescent="0.25">
      <c r="A102" s="95"/>
      <c r="B102" s="4" t="s">
        <v>9</v>
      </c>
      <c r="C102" s="16">
        <v>93398</v>
      </c>
      <c r="D102" s="16">
        <v>93743</v>
      </c>
      <c r="E102" s="16">
        <v>94072</v>
      </c>
      <c r="F102" s="16">
        <v>94393</v>
      </c>
      <c r="G102" s="16">
        <v>94067</v>
      </c>
      <c r="H102" s="16">
        <v>93756</v>
      </c>
      <c r="I102" s="16">
        <v>93463</v>
      </c>
      <c r="J102" s="16">
        <v>93804</v>
      </c>
      <c r="K102" s="16">
        <v>94152</v>
      </c>
      <c r="L102" s="16">
        <v>98085</v>
      </c>
      <c r="M102" s="16">
        <v>98100</v>
      </c>
      <c r="N102" s="16">
        <v>95162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101600</v>
      </c>
      <c r="E103" s="32">
        <v>102034.4</v>
      </c>
      <c r="F103" s="32">
        <v>102559</v>
      </c>
      <c r="G103" s="32">
        <v>102421</v>
      </c>
      <c r="H103" s="32">
        <v>102198</v>
      </c>
      <c r="I103" s="32">
        <v>102491</v>
      </c>
      <c r="J103" s="32">
        <v>109920</v>
      </c>
      <c r="K103" s="32">
        <v>102979</v>
      </c>
      <c r="L103" s="32">
        <v>102989</v>
      </c>
      <c r="M103" s="32">
        <v>103068</v>
      </c>
      <c r="N103" s="32">
        <v>103334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D942-FBE6-4F74-B078-F3D9A860280F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45200</v>
      </c>
      <c r="C10" s="3"/>
    </row>
    <row r="11" spans="1:12" ht="15.75" x14ac:dyDescent="0.25">
      <c r="A11" s="1" t="s">
        <v>0</v>
      </c>
      <c r="B11" s="2">
        <v>45200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2336645.54</v>
      </c>
      <c r="D15" s="11">
        <v>2527692.66</v>
      </c>
      <c r="E15" s="11">
        <v>2696857.16</v>
      </c>
      <c r="F15" s="11">
        <v>2859181.42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2332585.4029166671</v>
      </c>
      <c r="D16" s="13">
        <v>2516294.1852173908</v>
      </c>
      <c r="E16" s="13">
        <v>2667926.0546341459</v>
      </c>
      <c r="F16" s="13">
        <v>2831026.5020512822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75904.234485842811</v>
      </c>
      <c r="D17" s="13">
        <v>109060.13160471679</v>
      </c>
      <c r="E17" s="13">
        <v>126063.30457571011</v>
      </c>
      <c r="F17" s="13">
        <v>150818.35965085481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2854203.18</v>
      </c>
      <c r="F19" s="13">
        <v>3048735.05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1910460.91</v>
      </c>
      <c r="D20" s="14">
        <v>2081469.9</v>
      </c>
      <c r="E20" s="14">
        <v>2219967.0950000002</v>
      </c>
      <c r="F20" s="14">
        <v>2360900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1914472.084901961</v>
      </c>
      <c r="D21" s="14">
        <v>2081208.7318</v>
      </c>
      <c r="E21" s="14">
        <v>2212250.7111363639</v>
      </c>
      <c r="F21" s="14">
        <v>2346744.930714285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29823.112269912759</v>
      </c>
      <c r="D22" s="14">
        <v>45084.067357067972</v>
      </c>
      <c r="E22" s="14">
        <v>44899.026168047661</v>
      </c>
      <c r="F22" s="14">
        <v>65874.729844058529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1857437.15</v>
      </c>
      <c r="D23" s="14">
        <v>1986410</v>
      </c>
      <c r="E23" s="14">
        <v>2111240.2999999998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2039778.47</v>
      </c>
      <c r="D24" s="14">
        <v>2201789.65</v>
      </c>
      <c r="E24" s="14">
        <v>2323470.84</v>
      </c>
      <c r="F24" s="14">
        <v>2481829.9700000002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2022000</v>
      </c>
      <c r="D25" s="12">
        <v>2173532.895</v>
      </c>
      <c r="E25" s="12">
        <v>2288209.4700000002</v>
      </c>
      <c r="F25" s="12">
        <v>2420629.1949999998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2024077.7772549021</v>
      </c>
      <c r="D26" s="12">
        <v>2170671.2566</v>
      </c>
      <c r="E26" s="12">
        <v>2285582.5345454551</v>
      </c>
      <c r="F26" s="12">
        <v>2412411.791666667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24274.455106773101</v>
      </c>
      <c r="D27" s="12">
        <v>36895.956991967687</v>
      </c>
      <c r="E27" s="12">
        <v>55409.933076620087</v>
      </c>
      <c r="F27" s="12">
        <v>77865.758329443677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2160000</v>
      </c>
      <c r="F28" s="12">
        <v>2240000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-110097.5</v>
      </c>
      <c r="D30" s="14">
        <v>-84313.23000000001</v>
      </c>
      <c r="E30" s="14">
        <v>-71136.25</v>
      </c>
      <c r="F30" s="14">
        <v>-45184.25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-113208.2426923077</v>
      </c>
      <c r="D31" s="14">
        <v>-86858.418461538458</v>
      </c>
      <c r="E31" s="14">
        <v>-69422.506521739109</v>
      </c>
      <c r="F31" s="14">
        <v>-56105.326136363641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18220.705334667509</v>
      </c>
      <c r="D32" s="14">
        <v>36894.186637752551</v>
      </c>
      <c r="E32" s="14">
        <v>37771.085221331246</v>
      </c>
      <c r="F32" s="14">
        <v>49106.350316617601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-164705</v>
      </c>
      <c r="D33" s="14">
        <v>-208000</v>
      </c>
      <c r="E33" s="14">
        <v>-159664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-60194.64</v>
      </c>
      <c r="D34" s="14">
        <v>15989.93</v>
      </c>
      <c r="E34" s="14">
        <v>6311</v>
      </c>
      <c r="F34" s="14">
        <v>38196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</v>
      </c>
      <c r="D35" s="12">
        <v>78.995000000000005</v>
      </c>
      <c r="E35" s="12">
        <v>81.03</v>
      </c>
      <c r="F35" s="12">
        <v>83.05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75.99979591836734</v>
      </c>
      <c r="D36" s="12">
        <v>78.926458333333343</v>
      </c>
      <c r="E36" s="12">
        <v>81.286046511627916</v>
      </c>
      <c r="F36" s="12">
        <v>83.357380952380964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0.8883235376162244</v>
      </c>
      <c r="D37" s="12">
        <v>1.339443341956672</v>
      </c>
      <c r="E37" s="12">
        <v>1.7352701718215919</v>
      </c>
      <c r="F37" s="12">
        <v>2.457032772768323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74.56</v>
      </c>
      <c r="D38" s="12">
        <v>75.94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78.5</v>
      </c>
      <c r="D39" s="12">
        <v>81.900000000000006</v>
      </c>
      <c r="E39" s="12">
        <v>85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-657431</v>
      </c>
      <c r="D40" s="14">
        <v>-605690</v>
      </c>
      <c r="E40" s="14">
        <v>-579911</v>
      </c>
      <c r="F40" s="14">
        <v>-600158.96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-628388.01382352936</v>
      </c>
      <c r="D41" s="14">
        <v>-597933.35514285718</v>
      </c>
      <c r="E41" s="14">
        <v>-574724.26870967739</v>
      </c>
      <c r="F41" s="14">
        <v>-573454.73290322593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183556.84731550229</v>
      </c>
      <c r="D42" s="14">
        <v>205937.4842003308</v>
      </c>
      <c r="E42" s="14">
        <v>219411.20386607529</v>
      </c>
      <c r="F42" s="14">
        <v>227926.2773611602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-963909.8</v>
      </c>
      <c r="E43" s="14">
        <v>-896520</v>
      </c>
      <c r="F43" s="14">
        <v>-967151.43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-51130.01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5.05</v>
      </c>
      <c r="D45" s="12">
        <v>4.5</v>
      </c>
      <c r="E45" s="12">
        <v>4.45</v>
      </c>
      <c r="F45" s="12">
        <v>4.3249999999999993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4.8277142857142854</v>
      </c>
      <c r="D46" s="12">
        <v>4.4954285714285724</v>
      </c>
      <c r="E46" s="12">
        <v>4.3242424242424242</v>
      </c>
      <c r="F46" s="12">
        <v>4.2668750000000006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0.96172359277890396</v>
      </c>
      <c r="D47" s="12">
        <v>0.77415738959564706</v>
      </c>
      <c r="E47" s="12">
        <v>0.65674400598249827</v>
      </c>
      <c r="F47" s="12">
        <v>0.67727841275733625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1.4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6.67</v>
      </c>
      <c r="D49" s="12">
        <v>6.3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4.6100000000000003</v>
      </c>
      <c r="D50" s="14">
        <v>3.85</v>
      </c>
      <c r="E50" s="14">
        <v>3.56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4.6228571428571428</v>
      </c>
      <c r="D51" s="14">
        <v>3.8140000000000001</v>
      </c>
      <c r="E51" s="14">
        <v>3.6409090909090911</v>
      </c>
      <c r="F51" s="14">
        <v>3.59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0.33012093531427711</v>
      </c>
      <c r="D52" s="14">
        <v>0.41327387301600249</v>
      </c>
      <c r="E52" s="14">
        <v>0.39953381925348042</v>
      </c>
      <c r="F52" s="14">
        <v>0.39745967537397692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3.96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10681040.390000001</v>
      </c>
      <c r="D55" s="12">
        <v>11302899.5</v>
      </c>
      <c r="E55" s="12">
        <v>11997745.6</v>
      </c>
      <c r="F55" s="12">
        <v>12704000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10677691.72225</v>
      </c>
      <c r="D56" s="12">
        <v>11312025.296250001</v>
      </c>
      <c r="E56" s="12">
        <v>12006773.732368421</v>
      </c>
      <c r="F56" s="12">
        <v>12727240.243783779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101198.4906170678</v>
      </c>
      <c r="D57" s="12">
        <v>197185.24770607951</v>
      </c>
      <c r="E57" s="12">
        <v>228033.3147873423</v>
      </c>
      <c r="F57" s="12">
        <v>279066.58017987281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45200</v>
      </c>
      <c r="D63" s="9">
        <v>45231</v>
      </c>
      <c r="E63" s="9">
        <v>45261</v>
      </c>
      <c r="F63" s="9">
        <v>45292</v>
      </c>
      <c r="G63" s="9">
        <v>45323</v>
      </c>
      <c r="H63" s="9">
        <v>45352</v>
      </c>
      <c r="I63" s="9">
        <v>45383</v>
      </c>
      <c r="J63" s="9">
        <v>45413</v>
      </c>
      <c r="K63" s="9">
        <v>45444</v>
      </c>
      <c r="L63" s="9">
        <v>45474</v>
      </c>
      <c r="M63" s="9">
        <v>45505</v>
      </c>
      <c r="N63" s="9">
        <v>45536</v>
      </c>
    </row>
    <row r="64" spans="1:14" ht="15" customHeight="1" x14ac:dyDescent="0.25">
      <c r="A64" s="94" t="s">
        <v>11</v>
      </c>
      <c r="B64" s="4" t="s">
        <v>3</v>
      </c>
      <c r="C64" s="16">
        <v>211751</v>
      </c>
      <c r="D64" s="16">
        <v>184437.125</v>
      </c>
      <c r="E64" s="16">
        <v>226008.745</v>
      </c>
      <c r="F64" s="16">
        <v>261194</v>
      </c>
      <c r="G64" s="16">
        <v>175435</v>
      </c>
      <c r="H64" s="16">
        <v>187524</v>
      </c>
      <c r="I64" s="16">
        <v>219821</v>
      </c>
      <c r="J64" s="16">
        <v>191212</v>
      </c>
      <c r="K64" s="16">
        <v>194448.12</v>
      </c>
      <c r="L64" s="16">
        <v>215977</v>
      </c>
      <c r="M64" s="16">
        <v>191925</v>
      </c>
      <c r="N64" s="16">
        <v>191966</v>
      </c>
    </row>
    <row r="65" spans="1:14" x14ac:dyDescent="0.25">
      <c r="A65" s="95"/>
      <c r="B65" s="4" t="s">
        <v>4</v>
      </c>
      <c r="C65" s="16">
        <v>211763.11234042549</v>
      </c>
      <c r="D65" s="16">
        <v>185464.84636363629</v>
      </c>
      <c r="E65" s="16">
        <v>226332.73045454541</v>
      </c>
      <c r="F65" s="16">
        <v>256806.6104651163</v>
      </c>
      <c r="G65" s="16">
        <v>175990.54604651159</v>
      </c>
      <c r="H65" s="16">
        <v>187436.22523809521</v>
      </c>
      <c r="I65" s="16">
        <v>217674.83023255819</v>
      </c>
      <c r="J65" s="16">
        <v>192192.32585365861</v>
      </c>
      <c r="K65" s="16">
        <v>194694.64799999999</v>
      </c>
      <c r="L65" s="16">
        <v>212590.18365853661</v>
      </c>
      <c r="M65" s="16">
        <v>192185.28351351351</v>
      </c>
      <c r="N65" s="16">
        <v>194195.90971428569</v>
      </c>
    </row>
    <row r="66" spans="1:14" x14ac:dyDescent="0.25">
      <c r="A66" s="95"/>
      <c r="B66" s="4" t="s">
        <v>5</v>
      </c>
      <c r="C66" s="16">
        <v>7904.1905783616921</v>
      </c>
      <c r="D66" s="16">
        <v>7259.5775859221776</v>
      </c>
      <c r="E66" s="16">
        <v>17844.063509391839</v>
      </c>
      <c r="F66" s="16">
        <v>23531.172599062531</v>
      </c>
      <c r="G66" s="16">
        <v>13301.746716125241</v>
      </c>
      <c r="H66" s="16">
        <v>9878.4384944291996</v>
      </c>
      <c r="I66" s="16">
        <v>18502.337812260052</v>
      </c>
      <c r="J66" s="16">
        <v>11172.80394896195</v>
      </c>
      <c r="K66" s="16">
        <v>12817.046197164829</v>
      </c>
      <c r="L66" s="16">
        <v>18899.361605582169</v>
      </c>
      <c r="M66" s="16">
        <v>11731.0463594674</v>
      </c>
      <c r="N66" s="16">
        <v>13282.388129167281</v>
      </c>
    </row>
    <row r="67" spans="1:14" ht="15" customHeight="1" x14ac:dyDescent="0.25">
      <c r="A67" s="95"/>
      <c r="B67" s="4" t="s">
        <v>9</v>
      </c>
      <c r="C67" s="16">
        <v>186680</v>
      </c>
      <c r="D67" s="16">
        <v>169353.1</v>
      </c>
      <c r="E67" s="16">
        <v>160313.79</v>
      </c>
      <c r="F67" s="16">
        <v>181515.95</v>
      </c>
      <c r="G67" s="16">
        <v>134336.78</v>
      </c>
      <c r="H67" s="16">
        <v>154428.25</v>
      </c>
      <c r="I67" s="16">
        <v>154387.34</v>
      </c>
      <c r="J67" s="16">
        <v>154429.25</v>
      </c>
      <c r="K67" s="16">
        <v>147666</v>
      </c>
      <c r="L67" s="16">
        <v>141888.76999999999</v>
      </c>
      <c r="M67" s="16">
        <v>154432.25</v>
      </c>
      <c r="N67" s="16">
        <v>154433.25</v>
      </c>
    </row>
    <row r="68" spans="1:14" x14ac:dyDescent="0.25">
      <c r="A68" s="95"/>
      <c r="B68" s="4" t="s">
        <v>10</v>
      </c>
      <c r="C68" s="16">
        <v>235833</v>
      </c>
      <c r="D68" s="16">
        <v>204783.2</v>
      </c>
      <c r="E68" s="16">
        <v>272375.09999999998</v>
      </c>
      <c r="F68" s="16">
        <v>287449.87</v>
      </c>
      <c r="G68" s="16">
        <v>219915</v>
      </c>
      <c r="H68" s="16">
        <v>214440.91</v>
      </c>
      <c r="I68" s="16">
        <v>248269</v>
      </c>
      <c r="J68" s="16">
        <v>221363</v>
      </c>
      <c r="K68" s="16">
        <v>239016</v>
      </c>
      <c r="L68" s="16">
        <v>235315.06</v>
      </c>
      <c r="M68" s="16">
        <v>225042</v>
      </c>
      <c r="N68" s="16">
        <v>219319.33</v>
      </c>
    </row>
    <row r="69" spans="1:14" ht="15" customHeight="1" x14ac:dyDescent="0.25">
      <c r="A69" s="86" t="s">
        <v>6</v>
      </c>
      <c r="B69" s="5" t="s">
        <v>3</v>
      </c>
      <c r="C69" s="17">
        <v>180202.33</v>
      </c>
      <c r="D69" s="17">
        <v>143002.715</v>
      </c>
      <c r="E69" s="17">
        <v>187247.4</v>
      </c>
      <c r="F69" s="17">
        <v>226305.655</v>
      </c>
      <c r="G69" s="17">
        <v>129657.36</v>
      </c>
      <c r="H69" s="17">
        <v>158071.5</v>
      </c>
      <c r="I69" s="17">
        <v>187597.5</v>
      </c>
      <c r="J69" s="17">
        <v>153867.285</v>
      </c>
      <c r="K69" s="17">
        <v>154748.785</v>
      </c>
      <c r="L69" s="17">
        <v>177747.04500000001</v>
      </c>
      <c r="M69" s="17">
        <v>153140.89499999999</v>
      </c>
      <c r="N69" s="17">
        <v>166746.5</v>
      </c>
    </row>
    <row r="70" spans="1:14" x14ac:dyDescent="0.25">
      <c r="A70" s="86"/>
      <c r="B70" s="5" t="s">
        <v>4</v>
      </c>
      <c r="C70" s="17">
        <v>180544.15458333329</v>
      </c>
      <c r="D70" s="17">
        <v>144443.6343478261</v>
      </c>
      <c r="E70" s="17">
        <v>185607.3578260869</v>
      </c>
      <c r="F70" s="17">
        <v>218898.5770454545</v>
      </c>
      <c r="G70" s="17">
        <v>128447.0047727273</v>
      </c>
      <c r="H70" s="17">
        <v>155800.99545454551</v>
      </c>
      <c r="I70" s="17">
        <v>183431.78</v>
      </c>
      <c r="J70" s="17">
        <v>152289.77090909099</v>
      </c>
      <c r="K70" s="17">
        <v>154590.28619047621</v>
      </c>
      <c r="L70" s="17">
        <v>173297.96547619041</v>
      </c>
      <c r="M70" s="17">
        <v>154048.74350000001</v>
      </c>
      <c r="N70" s="17">
        <v>166163.1127777778</v>
      </c>
    </row>
    <row r="71" spans="1:14" x14ac:dyDescent="0.25">
      <c r="A71" s="86"/>
      <c r="B71" s="5" t="s">
        <v>5</v>
      </c>
      <c r="C71" s="17">
        <v>7080.6052487274146</v>
      </c>
      <c r="D71" s="17">
        <v>8561.7705290887025</v>
      </c>
      <c r="E71" s="17">
        <v>19362.430032973989</v>
      </c>
      <c r="F71" s="17">
        <v>28757.683279191431</v>
      </c>
      <c r="G71" s="17">
        <v>11501.31326310447</v>
      </c>
      <c r="H71" s="17">
        <v>11511.83177499779</v>
      </c>
      <c r="I71" s="17">
        <v>20376.8660828594</v>
      </c>
      <c r="J71" s="17">
        <v>17092.453385940069</v>
      </c>
      <c r="K71" s="17">
        <v>13161.974297327401</v>
      </c>
      <c r="L71" s="17">
        <v>16685.71397689042</v>
      </c>
      <c r="M71" s="17">
        <v>16380.903137720679</v>
      </c>
      <c r="N71" s="17">
        <v>11021.7874931653</v>
      </c>
    </row>
    <row r="72" spans="1:14" ht="15" customHeight="1" x14ac:dyDescent="0.25">
      <c r="A72" s="86"/>
      <c r="B72" s="5" t="s">
        <v>9</v>
      </c>
      <c r="C72" s="17">
        <v>160026.65</v>
      </c>
      <c r="D72" s="17">
        <v>124977</v>
      </c>
      <c r="E72" s="17">
        <v>126000</v>
      </c>
      <c r="F72" s="17">
        <v>126000</v>
      </c>
      <c r="G72" s="17">
        <v>104135.12</v>
      </c>
      <c r="H72" s="17">
        <v>123365.33</v>
      </c>
      <c r="I72" s="17">
        <v>120352.97</v>
      </c>
      <c r="J72" s="17">
        <v>104710</v>
      </c>
      <c r="K72" s="17">
        <v>117655.34</v>
      </c>
      <c r="L72" s="17">
        <v>118950.93</v>
      </c>
      <c r="M72" s="17">
        <v>105615</v>
      </c>
      <c r="N72" s="17">
        <v>143200</v>
      </c>
    </row>
    <row r="73" spans="1:14" x14ac:dyDescent="0.25">
      <c r="A73" s="86"/>
      <c r="B73" s="5" t="s">
        <v>10</v>
      </c>
      <c r="C73" s="17">
        <v>206267.35</v>
      </c>
      <c r="D73" s="17">
        <v>163110.29999999999</v>
      </c>
      <c r="E73" s="17">
        <v>218275.77</v>
      </c>
      <c r="F73" s="17">
        <v>253112</v>
      </c>
      <c r="G73" s="17">
        <v>164805</v>
      </c>
      <c r="H73" s="17">
        <v>176951.29</v>
      </c>
      <c r="I73" s="17">
        <v>211106</v>
      </c>
      <c r="J73" s="17">
        <v>189994</v>
      </c>
      <c r="K73" s="17">
        <v>194239.81</v>
      </c>
      <c r="L73" s="17">
        <v>198997</v>
      </c>
      <c r="M73" s="17">
        <v>201989.9</v>
      </c>
      <c r="N73" s="17">
        <v>194575</v>
      </c>
    </row>
    <row r="74" spans="1:14" ht="15" customHeight="1" x14ac:dyDescent="0.25">
      <c r="A74" s="95" t="s">
        <v>7</v>
      </c>
      <c r="B74" s="4" t="s">
        <v>3</v>
      </c>
      <c r="C74" s="16">
        <v>161706.87</v>
      </c>
      <c r="D74" s="16">
        <v>163955</v>
      </c>
      <c r="E74" s="16">
        <v>200065.45499999999</v>
      </c>
      <c r="F74" s="16">
        <v>156806.625</v>
      </c>
      <c r="G74" s="16">
        <v>155991.72</v>
      </c>
      <c r="H74" s="16">
        <v>165364</v>
      </c>
      <c r="I74" s="16">
        <v>168485</v>
      </c>
      <c r="J74" s="16">
        <v>190250.95</v>
      </c>
      <c r="K74" s="16">
        <v>200693</v>
      </c>
      <c r="L74" s="16">
        <v>189377.6</v>
      </c>
      <c r="M74" s="16">
        <v>176134.55</v>
      </c>
      <c r="N74" s="16">
        <v>171694.45</v>
      </c>
    </row>
    <row r="75" spans="1:14" x14ac:dyDescent="0.25">
      <c r="A75" s="95"/>
      <c r="B75" s="4" t="s">
        <v>4</v>
      </c>
      <c r="C75" s="16">
        <v>161183.7583333333</v>
      </c>
      <c r="D75" s="16">
        <v>163481.38173913039</v>
      </c>
      <c r="E75" s="16">
        <v>198345.60065217389</v>
      </c>
      <c r="F75" s="16">
        <v>157159.74</v>
      </c>
      <c r="G75" s="16">
        <v>156638.64844444441</v>
      </c>
      <c r="H75" s="16">
        <v>164373.0429545455</v>
      </c>
      <c r="I75" s="16">
        <v>168319.39023255819</v>
      </c>
      <c r="J75" s="16">
        <v>186984.9865909091</v>
      </c>
      <c r="K75" s="16">
        <v>196360.57380952389</v>
      </c>
      <c r="L75" s="16">
        <v>188681.58071428569</v>
      </c>
      <c r="M75" s="16">
        <v>180152.19949999999</v>
      </c>
      <c r="N75" s="16">
        <v>174597.49888888889</v>
      </c>
    </row>
    <row r="76" spans="1:14" x14ac:dyDescent="0.25">
      <c r="A76" s="95"/>
      <c r="B76" s="4" t="s">
        <v>5</v>
      </c>
      <c r="C76" s="16">
        <v>5232.6334793361484</v>
      </c>
      <c r="D76" s="16">
        <v>6676.7424062232003</v>
      </c>
      <c r="E76" s="16">
        <v>18678.468312460082</v>
      </c>
      <c r="F76" s="16">
        <v>10323.25406115682</v>
      </c>
      <c r="G76" s="16">
        <v>8298.7981341035047</v>
      </c>
      <c r="H76" s="16">
        <v>8893.619008382535</v>
      </c>
      <c r="I76" s="16">
        <v>8089.5294827504022</v>
      </c>
      <c r="J76" s="16">
        <v>19322.433445846011</v>
      </c>
      <c r="K76" s="16">
        <v>17757.481244405531</v>
      </c>
      <c r="L76" s="16">
        <v>15070.33598704315</v>
      </c>
      <c r="M76" s="16">
        <v>17375.201149616969</v>
      </c>
      <c r="N76" s="16">
        <v>11465.480891208001</v>
      </c>
    </row>
    <row r="77" spans="1:14" ht="15" customHeight="1" x14ac:dyDescent="0.25">
      <c r="A77" s="95"/>
      <c r="B77" s="4" t="s">
        <v>9</v>
      </c>
      <c r="C77" s="16">
        <v>148540</v>
      </c>
      <c r="D77" s="16">
        <v>148269.4</v>
      </c>
      <c r="E77" s="16">
        <v>149803</v>
      </c>
      <c r="F77" s="16">
        <v>132873.4</v>
      </c>
      <c r="G77" s="16">
        <v>134138</v>
      </c>
      <c r="H77" s="16">
        <v>134138</v>
      </c>
      <c r="I77" s="16">
        <v>142904.93</v>
      </c>
      <c r="J77" s="16">
        <v>134138</v>
      </c>
      <c r="K77" s="16">
        <v>154006.25</v>
      </c>
      <c r="L77" s="16">
        <v>153904.20000000001</v>
      </c>
      <c r="M77" s="16">
        <v>134138</v>
      </c>
      <c r="N77" s="16">
        <v>151300</v>
      </c>
    </row>
    <row r="78" spans="1:14" x14ac:dyDescent="0.25">
      <c r="A78" s="95"/>
      <c r="B78" s="4" t="s">
        <v>10</v>
      </c>
      <c r="C78" s="16">
        <v>170628</v>
      </c>
      <c r="D78" s="16">
        <v>176572</v>
      </c>
      <c r="E78" s="16">
        <v>236626.67</v>
      </c>
      <c r="F78" s="16">
        <v>181797.85</v>
      </c>
      <c r="G78" s="16">
        <v>178345</v>
      </c>
      <c r="H78" s="16">
        <v>186102</v>
      </c>
      <c r="I78" s="16">
        <v>184076</v>
      </c>
      <c r="J78" s="16">
        <v>244213.51</v>
      </c>
      <c r="K78" s="16">
        <v>241395</v>
      </c>
      <c r="L78" s="16">
        <v>210576.4</v>
      </c>
      <c r="M78" s="16">
        <v>224225.6</v>
      </c>
      <c r="N78" s="16">
        <v>196460.1</v>
      </c>
    </row>
    <row r="79" spans="1:14" x14ac:dyDescent="0.25">
      <c r="A79" s="86" t="s">
        <v>8</v>
      </c>
      <c r="B79" s="5" t="s">
        <v>3</v>
      </c>
      <c r="C79" s="17">
        <v>17035.415000000001</v>
      </c>
      <c r="D79" s="17">
        <v>-19565.169999999998</v>
      </c>
      <c r="E79" s="17">
        <v>-10637</v>
      </c>
      <c r="F79" s="17">
        <v>66894</v>
      </c>
      <c r="G79" s="17">
        <v>-29635.4</v>
      </c>
      <c r="H79" s="17">
        <v>-7734.86</v>
      </c>
      <c r="I79" s="17">
        <v>19792</v>
      </c>
      <c r="J79" s="17">
        <v>-40103.699999999997</v>
      </c>
      <c r="K79" s="17">
        <v>-43161</v>
      </c>
      <c r="L79" s="17">
        <v>-12507.2</v>
      </c>
      <c r="M79" s="17">
        <v>-25480</v>
      </c>
      <c r="N79" s="17">
        <v>-12665.17</v>
      </c>
    </row>
    <row r="80" spans="1:14" x14ac:dyDescent="0.25">
      <c r="A80" s="86"/>
      <c r="B80" s="5" t="s">
        <v>4</v>
      </c>
      <c r="C80" s="17">
        <v>17225.892800000001</v>
      </c>
      <c r="D80" s="17">
        <v>-18766.976041666669</v>
      </c>
      <c r="E80" s="17">
        <v>-10951.70255319149</v>
      </c>
      <c r="F80" s="17">
        <v>57734.262444444437</v>
      </c>
      <c r="G80" s="17">
        <v>-24857.88755555555</v>
      </c>
      <c r="H80" s="17">
        <v>-7879.3342222222218</v>
      </c>
      <c r="I80" s="17">
        <v>15315.607777777779</v>
      </c>
      <c r="J80" s="17">
        <v>-27804.159555555561</v>
      </c>
      <c r="K80" s="17">
        <v>-36462.194651162798</v>
      </c>
      <c r="L80" s="17">
        <v>-16191.978409090911</v>
      </c>
      <c r="M80" s="17">
        <v>-25093.834500000001</v>
      </c>
      <c r="N80" s="17">
        <v>-9430.2558333333327</v>
      </c>
    </row>
    <row r="81" spans="1:14" x14ac:dyDescent="0.25">
      <c r="A81" s="86"/>
      <c r="B81" s="5" t="s">
        <v>5</v>
      </c>
      <c r="C81" s="17">
        <v>13168.36481455106</v>
      </c>
      <c r="D81" s="17">
        <v>11299.00355630639</v>
      </c>
      <c r="E81" s="17">
        <v>15225.138610395161</v>
      </c>
      <c r="F81" s="17">
        <v>29850.013395864979</v>
      </c>
      <c r="G81" s="17">
        <v>16783.00519688446</v>
      </c>
      <c r="H81" s="17">
        <v>12819.72699201073</v>
      </c>
      <c r="I81" s="17">
        <v>14504.833436527109</v>
      </c>
      <c r="J81" s="17">
        <v>33117.336463084139</v>
      </c>
      <c r="K81" s="17">
        <v>24793.58475013823</v>
      </c>
      <c r="L81" s="17">
        <v>19171.171922707519</v>
      </c>
      <c r="M81" s="17">
        <v>17180.68645330907</v>
      </c>
      <c r="N81" s="17">
        <v>14222.110067821741</v>
      </c>
    </row>
    <row r="82" spans="1:14" x14ac:dyDescent="0.25">
      <c r="A82" s="86"/>
      <c r="B82" s="5" t="s">
        <v>9</v>
      </c>
      <c r="C82" s="17">
        <v>-20551.330000000002</v>
      </c>
      <c r="D82" s="17">
        <v>-52071.69</v>
      </c>
      <c r="E82" s="17">
        <v>-43078.82</v>
      </c>
      <c r="F82" s="17">
        <v>-23138</v>
      </c>
      <c r="G82" s="17">
        <v>-44114</v>
      </c>
      <c r="H82" s="17">
        <v>-51549.08</v>
      </c>
      <c r="I82" s="17">
        <v>-23445</v>
      </c>
      <c r="J82" s="17">
        <v>-87621</v>
      </c>
      <c r="K82" s="17">
        <v>-80808</v>
      </c>
      <c r="L82" s="17">
        <v>-69170.41</v>
      </c>
      <c r="M82" s="17">
        <v>-63800</v>
      </c>
      <c r="N82" s="17">
        <v>-39340</v>
      </c>
    </row>
    <row r="83" spans="1:14" x14ac:dyDescent="0.25">
      <c r="A83" s="86"/>
      <c r="B83" s="33" t="s">
        <v>10</v>
      </c>
      <c r="C83" s="14">
        <v>52417.75</v>
      </c>
      <c r="D83" s="14">
        <v>8138</v>
      </c>
      <c r="E83" s="14">
        <v>29974.01</v>
      </c>
      <c r="F83" s="14">
        <v>94450.5</v>
      </c>
      <c r="G83" s="14">
        <v>25652.28</v>
      </c>
      <c r="H83" s="14">
        <v>22862.42</v>
      </c>
      <c r="I83" s="14">
        <v>43996.18</v>
      </c>
      <c r="J83" s="14">
        <v>59718.26</v>
      </c>
      <c r="K83" s="14">
        <v>45960</v>
      </c>
      <c r="L83" s="14">
        <v>19300</v>
      </c>
      <c r="M83" s="14">
        <v>15710</v>
      </c>
      <c r="N83" s="17">
        <v>19319</v>
      </c>
    </row>
    <row r="84" spans="1:14" ht="15" customHeight="1" x14ac:dyDescent="0.25">
      <c r="A84" s="95" t="s">
        <v>32</v>
      </c>
      <c r="B84" s="4" t="s">
        <v>3</v>
      </c>
      <c r="C84" s="16">
        <v>-32396.06</v>
      </c>
      <c r="D84" s="16">
        <v>-67877</v>
      </c>
      <c r="E84" s="16">
        <v>-61891.55</v>
      </c>
      <c r="F84" s="16">
        <v>17953</v>
      </c>
      <c r="G84" s="16">
        <v>-74068</v>
      </c>
      <c r="H84" s="16">
        <v>-57136.92</v>
      </c>
      <c r="I84" s="16">
        <v>-26837</v>
      </c>
      <c r="J84" s="16">
        <v>-76205</v>
      </c>
      <c r="K84" s="16">
        <v>-78397.86</v>
      </c>
      <c r="L84" s="16">
        <v>-60602.27</v>
      </c>
      <c r="M84" s="16">
        <v>-75548.34</v>
      </c>
      <c r="N84" s="16">
        <v>-62824.69</v>
      </c>
    </row>
    <row r="85" spans="1:14" x14ac:dyDescent="0.25">
      <c r="A85" s="95"/>
      <c r="B85" s="4" t="s">
        <v>4</v>
      </c>
      <c r="C85" s="16">
        <v>-36257.946764705877</v>
      </c>
      <c r="D85" s="16">
        <v>-66193.26272727274</v>
      </c>
      <c r="E85" s="16">
        <v>-58704.918125000011</v>
      </c>
      <c r="F85" s="16">
        <v>17655.618125000001</v>
      </c>
      <c r="G85" s="16">
        <v>-72104.122580645155</v>
      </c>
      <c r="H85" s="16">
        <v>-54524.360967741937</v>
      </c>
      <c r="I85" s="16">
        <v>-30609.685161290319</v>
      </c>
      <c r="J85" s="16">
        <v>-72621.406129032257</v>
      </c>
      <c r="K85" s="16">
        <v>-81702.268620689661</v>
      </c>
      <c r="L85" s="16">
        <v>-60262.727241379318</v>
      </c>
      <c r="M85" s="16">
        <v>-72372.097200000004</v>
      </c>
      <c r="N85" s="16">
        <v>-59657.360869565207</v>
      </c>
    </row>
    <row r="86" spans="1:14" x14ac:dyDescent="0.25">
      <c r="A86" s="95"/>
      <c r="B86" s="4" t="s">
        <v>5</v>
      </c>
      <c r="C86" s="16">
        <v>16750.58339747617</v>
      </c>
      <c r="D86" s="16">
        <v>19716.383445021729</v>
      </c>
      <c r="E86" s="16">
        <v>22907.029392023229</v>
      </c>
      <c r="F86" s="16">
        <v>36852.218730323199</v>
      </c>
      <c r="G86" s="16">
        <v>25365.646987111391</v>
      </c>
      <c r="H86" s="16">
        <v>20383.674758011031</v>
      </c>
      <c r="I86" s="16">
        <v>20453.28293867383</v>
      </c>
      <c r="J86" s="16">
        <v>34017.984377019231</v>
      </c>
      <c r="K86" s="16">
        <v>27245.82537087454</v>
      </c>
      <c r="L86" s="16">
        <v>22768.023653109722</v>
      </c>
      <c r="M86" s="16">
        <v>24633.029156199089</v>
      </c>
      <c r="N86" s="16">
        <v>25544.953736817999</v>
      </c>
    </row>
    <row r="87" spans="1:14" x14ac:dyDescent="0.25">
      <c r="A87" s="95"/>
      <c r="B87" s="4" t="s">
        <v>9</v>
      </c>
      <c r="C87" s="16">
        <v>-99472.1</v>
      </c>
      <c r="D87" s="16">
        <v>-100876</v>
      </c>
      <c r="E87" s="16">
        <v>-101196.99</v>
      </c>
      <c r="F87" s="16">
        <v>-72867.77</v>
      </c>
      <c r="G87" s="16">
        <v>-130650.13</v>
      </c>
      <c r="H87" s="16">
        <v>-89868.09</v>
      </c>
      <c r="I87" s="16">
        <v>-83743</v>
      </c>
      <c r="J87" s="16">
        <v>-129704.7</v>
      </c>
      <c r="K87" s="16">
        <v>-154323.95000000001</v>
      </c>
      <c r="L87" s="16">
        <v>-100354.94</v>
      </c>
      <c r="M87" s="16">
        <v>-106561.31</v>
      </c>
      <c r="N87" s="16">
        <v>-107662</v>
      </c>
    </row>
    <row r="88" spans="1:14" ht="15.75" thickBot="1" x14ac:dyDescent="0.3">
      <c r="A88" s="99"/>
      <c r="B88" s="7" t="s">
        <v>10</v>
      </c>
      <c r="C88" s="32">
        <v>-10900</v>
      </c>
      <c r="D88" s="32">
        <v>8138</v>
      </c>
      <c r="E88" s="32">
        <v>8138</v>
      </c>
      <c r="F88" s="32">
        <v>104658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0.39</v>
      </c>
      <c r="D89" s="16">
        <v>0.32</v>
      </c>
      <c r="E89" s="16">
        <v>0.51</v>
      </c>
      <c r="F89" s="16">
        <v>0.45</v>
      </c>
      <c r="G89" s="16">
        <v>0.5</v>
      </c>
      <c r="H89" s="16">
        <v>0.35</v>
      </c>
      <c r="I89" s="16">
        <v>0.35</v>
      </c>
      <c r="J89" s="16">
        <v>0.29499999999999998</v>
      </c>
      <c r="K89" s="16">
        <v>0.21</v>
      </c>
      <c r="L89" s="16">
        <v>0.2</v>
      </c>
      <c r="M89" s="16">
        <v>0.16</v>
      </c>
      <c r="N89" s="16">
        <v>0.23</v>
      </c>
    </row>
    <row r="90" spans="1:14" x14ac:dyDescent="0.25">
      <c r="A90" s="95"/>
      <c r="B90" s="4" t="s">
        <v>4</v>
      </c>
      <c r="C90" s="16">
        <v>0.37878787878787867</v>
      </c>
      <c r="D90" s="16">
        <v>0.3257575757575758</v>
      </c>
      <c r="E90" s="16">
        <v>0.51939393939393952</v>
      </c>
      <c r="F90" s="16">
        <v>0.45548387096774201</v>
      </c>
      <c r="G90" s="16">
        <v>0.50709677419354848</v>
      </c>
      <c r="H90" s="16">
        <v>0.3887096774193548</v>
      </c>
      <c r="I90" s="16">
        <v>0.38193548387096782</v>
      </c>
      <c r="J90" s="16">
        <v>0.31333333333333341</v>
      </c>
      <c r="K90" s="16">
        <v>0.23724137931034489</v>
      </c>
      <c r="L90" s="16">
        <v>0.2264285714285714</v>
      </c>
      <c r="M90" s="16">
        <v>0.17538461538461539</v>
      </c>
      <c r="N90" s="16">
        <v>0.23480000000000001</v>
      </c>
    </row>
    <row r="91" spans="1:14" x14ac:dyDescent="0.25">
      <c r="A91" s="95"/>
      <c r="B91" s="4" t="s">
        <v>5</v>
      </c>
      <c r="C91" s="16">
        <v>6.8682129032848496E-2</v>
      </c>
      <c r="D91" s="16">
        <v>8.2992104407222961E-2</v>
      </c>
      <c r="E91" s="16">
        <v>8.6744574539974598E-2</v>
      </c>
      <c r="F91" s="16">
        <v>8.701872249416287E-2</v>
      </c>
      <c r="G91" s="16">
        <v>0.1108209832233077</v>
      </c>
      <c r="H91" s="16">
        <v>0.1082202056144129</v>
      </c>
      <c r="I91" s="16">
        <v>0.100147203483629</v>
      </c>
      <c r="J91" s="16">
        <v>0.1224838717977788</v>
      </c>
      <c r="K91" s="16">
        <v>0.12538217439162719</v>
      </c>
      <c r="L91" s="16">
        <v>0.12431186248077521</v>
      </c>
      <c r="M91" s="16">
        <v>9.270299970252395E-2</v>
      </c>
      <c r="N91" s="16">
        <v>6.608832473793437E-2</v>
      </c>
    </row>
    <row r="92" spans="1:14" ht="15" customHeight="1" x14ac:dyDescent="0.25">
      <c r="A92" s="95"/>
      <c r="B92" s="4" t="s">
        <v>9</v>
      </c>
      <c r="C92" s="16">
        <v>0.25</v>
      </c>
      <c r="D92" s="16">
        <v>0.12</v>
      </c>
      <c r="E92" s="16">
        <v>0.32</v>
      </c>
      <c r="F92" s="16">
        <v>0.27</v>
      </c>
      <c r="G92" s="16">
        <v>0.32</v>
      </c>
      <c r="H92" s="16">
        <v>0.26</v>
      </c>
      <c r="I92" s="16">
        <v>0.21</v>
      </c>
      <c r="J92" s="16">
        <v>0.16</v>
      </c>
      <c r="K92" s="16">
        <v>0</v>
      </c>
      <c r="L92" s="16">
        <v>0.05</v>
      </c>
      <c r="M92" s="16">
        <v>0.01</v>
      </c>
      <c r="N92" s="16">
        <v>0.1</v>
      </c>
    </row>
    <row r="93" spans="1:14" x14ac:dyDescent="0.25">
      <c r="A93" s="95"/>
      <c r="B93" s="4" t="s">
        <v>10</v>
      </c>
      <c r="C93" s="16">
        <v>0.56000000000000005</v>
      </c>
      <c r="D93" s="16">
        <v>0.49</v>
      </c>
      <c r="E93" s="16">
        <v>0.65</v>
      </c>
      <c r="F93" s="16">
        <v>0.64</v>
      </c>
      <c r="G93" s="16">
        <v>0.72</v>
      </c>
      <c r="H93" s="16">
        <v>0.74</v>
      </c>
      <c r="I93" s="16">
        <v>0.63</v>
      </c>
      <c r="J93" s="16">
        <v>0.72</v>
      </c>
      <c r="K93" s="16">
        <v>0.63</v>
      </c>
      <c r="L93" s="16">
        <v>0.63</v>
      </c>
      <c r="M93" s="16">
        <v>0.37</v>
      </c>
      <c r="N93" s="16">
        <v>0.37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</v>
      </c>
      <c r="E94" s="17">
        <v>8.0949999999999989</v>
      </c>
      <c r="F94" s="17">
        <v>8.1999999999999993</v>
      </c>
      <c r="G94" s="17">
        <v>8.2149999999999999</v>
      </c>
      <c r="H94" s="17">
        <v>8.5</v>
      </c>
      <c r="I94" s="17">
        <v>8.5</v>
      </c>
      <c r="J94" s="17">
        <v>8.4749999999999996</v>
      </c>
      <c r="K94" s="17">
        <v>8.3000000000000007</v>
      </c>
      <c r="L94" s="17">
        <v>8.4</v>
      </c>
      <c r="M94" s="17">
        <v>8.3000000000000007</v>
      </c>
      <c r="N94" s="17">
        <v>8.1999999999999993</v>
      </c>
    </row>
    <row r="95" spans="1:14" x14ac:dyDescent="0.25">
      <c r="A95" s="86"/>
      <c r="B95" s="5" t="s">
        <v>4</v>
      </c>
      <c r="C95" s="17">
        <v>7.9238709677419363</v>
      </c>
      <c r="D95" s="17">
        <v>7.9116129032258051</v>
      </c>
      <c r="E95" s="17">
        <v>7.9853125</v>
      </c>
      <c r="F95" s="17">
        <v>8.1699999999999982</v>
      </c>
      <c r="G95" s="17">
        <v>8.3753333333333337</v>
      </c>
      <c r="H95" s="17">
        <v>8.5826666666666647</v>
      </c>
      <c r="I95" s="17">
        <v>8.5560000000000009</v>
      </c>
      <c r="J95" s="17">
        <v>8.4856666666666687</v>
      </c>
      <c r="K95" s="17">
        <v>8.4292857142857134</v>
      </c>
      <c r="L95" s="17">
        <v>8.4260714285714293</v>
      </c>
      <c r="M95" s="17">
        <v>8.4234615384615399</v>
      </c>
      <c r="N95" s="17">
        <v>8.39</v>
      </c>
    </row>
    <row r="96" spans="1:14" x14ac:dyDescent="0.25">
      <c r="A96" s="86"/>
      <c r="B96" s="5" t="s">
        <v>5</v>
      </c>
      <c r="C96" s="17">
        <v>0.33425217445669991</v>
      </c>
      <c r="D96" s="17">
        <v>0.42119747367233418</v>
      </c>
      <c r="E96" s="17">
        <v>0.56232802030430151</v>
      </c>
      <c r="F96" s="17">
        <v>0.46829109720785628</v>
      </c>
      <c r="G96" s="17">
        <v>0.47587113101482958</v>
      </c>
      <c r="H96" s="17">
        <v>0.50132880897934029</v>
      </c>
      <c r="I96" s="17">
        <v>0.47927099813693308</v>
      </c>
      <c r="J96" s="17">
        <v>0.47047066186762437</v>
      </c>
      <c r="K96" s="17">
        <v>0.45698633233009089</v>
      </c>
      <c r="L96" s="17">
        <v>0.48503027233293922</v>
      </c>
      <c r="M96" s="17">
        <v>0.47894001551503201</v>
      </c>
      <c r="N96" s="17">
        <v>0.51729189930918917</v>
      </c>
    </row>
    <row r="97" spans="1:14" x14ac:dyDescent="0.25">
      <c r="A97" s="86"/>
      <c r="B97" s="5" t="s">
        <v>9</v>
      </c>
      <c r="C97" s="17">
        <v>7.39</v>
      </c>
      <c r="D97" s="17">
        <v>7.24</v>
      </c>
      <c r="E97" s="17">
        <v>7.17</v>
      </c>
      <c r="F97" s="17">
        <v>7.47</v>
      </c>
      <c r="G97" s="17">
        <v>7.68</v>
      </c>
      <c r="H97" s="17">
        <v>7.59</v>
      </c>
      <c r="I97" s="17">
        <v>7.51</v>
      </c>
      <c r="J97" s="17">
        <v>7.43</v>
      </c>
      <c r="K97" s="17">
        <v>7.35</v>
      </c>
      <c r="L97" s="17">
        <v>7.27</v>
      </c>
      <c r="M97" s="17">
        <v>7.6</v>
      </c>
      <c r="N97" s="17">
        <v>7.4</v>
      </c>
    </row>
    <row r="98" spans="1:14" x14ac:dyDescent="0.25">
      <c r="A98" s="86"/>
      <c r="B98" s="33" t="s">
        <v>10</v>
      </c>
      <c r="C98" s="14">
        <v>8.7799999999999994</v>
      </c>
      <c r="D98" s="14">
        <v>8.91</v>
      </c>
      <c r="E98" s="14">
        <v>9.5</v>
      </c>
      <c r="F98" s="14">
        <v>9.16</v>
      </c>
      <c r="G98" s="14">
        <v>9.68</v>
      </c>
      <c r="H98" s="14">
        <v>10</v>
      </c>
      <c r="I98" s="14">
        <v>9.76</v>
      </c>
      <c r="J98" s="14">
        <v>9.6</v>
      </c>
      <c r="K98" s="14">
        <v>9.5500000000000007</v>
      </c>
      <c r="L98" s="14">
        <v>9.65</v>
      </c>
      <c r="M98" s="14">
        <v>9.6999999999999993</v>
      </c>
      <c r="N98" s="17">
        <v>9.6199999999999992</v>
      </c>
    </row>
    <row r="99" spans="1:14" ht="15" customHeight="1" x14ac:dyDescent="0.25">
      <c r="A99" s="95" t="s">
        <v>40</v>
      </c>
      <c r="B99" s="4" t="s">
        <v>3</v>
      </c>
      <c r="C99" s="16">
        <v>99867</v>
      </c>
      <c r="D99" s="16">
        <v>99993.5</v>
      </c>
      <c r="E99" s="16">
        <v>100205.5</v>
      </c>
      <c r="F99" s="16">
        <v>99843.95</v>
      </c>
      <c r="G99" s="16">
        <v>99456.63</v>
      </c>
      <c r="H99" s="16">
        <v>99364.22</v>
      </c>
      <c r="I99" s="16">
        <v>99668.5</v>
      </c>
      <c r="J99" s="16">
        <v>99564.540000000008</v>
      </c>
      <c r="K99" s="16">
        <v>99934</v>
      </c>
      <c r="L99" s="16">
        <v>100212</v>
      </c>
      <c r="M99" s="16">
        <v>100286</v>
      </c>
      <c r="N99" s="16">
        <v>100472</v>
      </c>
    </row>
    <row r="100" spans="1:14" x14ac:dyDescent="0.25">
      <c r="A100" s="95"/>
      <c r="B100" s="4" t="s">
        <v>4</v>
      </c>
      <c r="C100" s="16">
        <v>99577.877142857164</v>
      </c>
      <c r="D100" s="16">
        <v>99801.836071428581</v>
      </c>
      <c r="E100" s="16">
        <v>99965.689642857149</v>
      </c>
      <c r="F100" s="16">
        <v>99664.474444444422</v>
      </c>
      <c r="G100" s="16">
        <v>99421.467777777769</v>
      </c>
      <c r="H100" s="16">
        <v>99220.915555555563</v>
      </c>
      <c r="I100" s="16">
        <v>99729.6469230769</v>
      </c>
      <c r="J100" s="16">
        <v>99428.87115384615</v>
      </c>
      <c r="K100" s="16">
        <v>99621.029200000004</v>
      </c>
      <c r="L100" s="16">
        <v>99796.893200000006</v>
      </c>
      <c r="M100" s="16">
        <v>100061.35913043479</v>
      </c>
      <c r="N100" s="16">
        <v>100239.3676190476</v>
      </c>
    </row>
    <row r="101" spans="1:14" x14ac:dyDescent="0.25">
      <c r="A101" s="95"/>
      <c r="B101" s="4" t="s">
        <v>5</v>
      </c>
      <c r="C101" s="16">
        <v>1579.6414291127339</v>
      </c>
      <c r="D101" s="16">
        <v>1627.2820013601381</v>
      </c>
      <c r="E101" s="16">
        <v>1692.970036864825</v>
      </c>
      <c r="F101" s="16">
        <v>1678.630997668439</v>
      </c>
      <c r="G101" s="16">
        <v>1641.6483762724411</v>
      </c>
      <c r="H101" s="16">
        <v>1627.897042816362</v>
      </c>
      <c r="I101" s="16">
        <v>2522.92415568565</v>
      </c>
      <c r="J101" s="16">
        <v>1625.610107370959</v>
      </c>
      <c r="K101" s="16">
        <v>1654.136706008906</v>
      </c>
      <c r="L101" s="16">
        <v>1672.9560387149029</v>
      </c>
      <c r="M101" s="16">
        <v>1539.9257235715611</v>
      </c>
      <c r="N101" s="16">
        <v>1649.3245994433771</v>
      </c>
    </row>
    <row r="102" spans="1:14" x14ac:dyDescent="0.25">
      <c r="A102" s="95"/>
      <c r="B102" s="4" t="s">
        <v>9</v>
      </c>
      <c r="C102" s="16">
        <v>93743</v>
      </c>
      <c r="D102" s="16">
        <v>94072</v>
      </c>
      <c r="E102" s="16">
        <v>94393</v>
      </c>
      <c r="F102" s="16">
        <v>94067</v>
      </c>
      <c r="G102" s="16">
        <v>93756</v>
      </c>
      <c r="H102" s="16">
        <v>93463</v>
      </c>
      <c r="I102" s="16">
        <v>93804</v>
      </c>
      <c r="J102" s="16">
        <v>94152</v>
      </c>
      <c r="K102" s="16">
        <v>94481</v>
      </c>
      <c r="L102" s="16">
        <v>94817</v>
      </c>
      <c r="M102" s="16">
        <v>95162</v>
      </c>
      <c r="N102" s="16">
        <v>95504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101787</v>
      </c>
      <c r="E103" s="32">
        <v>102517</v>
      </c>
      <c r="F103" s="32">
        <v>102373</v>
      </c>
      <c r="G103" s="32">
        <v>102144</v>
      </c>
      <c r="H103" s="32">
        <v>101946</v>
      </c>
      <c r="I103" s="32">
        <v>109221</v>
      </c>
      <c r="J103" s="32">
        <v>102416</v>
      </c>
      <c r="K103" s="32">
        <v>102746</v>
      </c>
      <c r="L103" s="32">
        <v>103006</v>
      </c>
      <c r="M103" s="32">
        <v>103269</v>
      </c>
      <c r="N103" s="32">
        <v>103591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132</vt:i4>
      </vt:variant>
      <vt:variant>
        <vt:lpstr>Intervalos Nomeados</vt:lpstr>
      </vt:variant>
      <vt:variant>
        <vt:i4>4</vt:i4>
      </vt:variant>
    </vt:vector>
  </HeadingPairs>
  <TitlesOfParts>
    <vt:vector size="136" baseType="lpstr">
      <vt:lpstr>Introdução</vt:lpstr>
      <vt:lpstr>parametros</vt:lpstr>
      <vt:lpstr>Painel</vt:lpstr>
      <vt:lpstr>Matriz mensal</vt:lpstr>
      <vt:lpstr>Matriz anual</vt:lpstr>
      <vt:lpstr>Dez2015</vt:lpstr>
      <vt:lpstr>Jan2016</vt:lpstr>
      <vt:lpstr>Fev2016</vt:lpstr>
      <vt:lpstr>Mar2016</vt:lpstr>
      <vt:lpstr>Abr2016</vt:lpstr>
      <vt:lpstr>Mai2016</vt:lpstr>
      <vt:lpstr>Jun2016</vt:lpstr>
      <vt:lpstr>Jul2016</vt:lpstr>
      <vt:lpstr>Ago2016</vt:lpstr>
      <vt:lpstr>Set2016</vt:lpstr>
      <vt:lpstr>Out2016</vt:lpstr>
      <vt:lpstr>Nov2016</vt:lpstr>
      <vt:lpstr>Dez2016</vt:lpstr>
      <vt:lpstr>Jan2017</vt:lpstr>
      <vt:lpstr>Fev2017</vt:lpstr>
      <vt:lpstr>Mar2017</vt:lpstr>
      <vt:lpstr>Abr2017</vt:lpstr>
      <vt:lpstr>Mai2017</vt:lpstr>
      <vt:lpstr>Jun2017</vt:lpstr>
      <vt:lpstr>Jul2017</vt:lpstr>
      <vt:lpstr>Ago2017</vt:lpstr>
      <vt:lpstr>Set2017</vt:lpstr>
      <vt:lpstr>Out2017</vt:lpstr>
      <vt:lpstr>Nov2017</vt:lpstr>
      <vt:lpstr>Dez2017</vt:lpstr>
      <vt:lpstr>Jan2018</vt:lpstr>
      <vt:lpstr>Fev2018</vt:lpstr>
      <vt:lpstr>Mar2018</vt:lpstr>
      <vt:lpstr>Abr2018</vt:lpstr>
      <vt:lpstr>Mai2018</vt:lpstr>
      <vt:lpstr>jun2018</vt:lpstr>
      <vt:lpstr>Jul2018</vt:lpstr>
      <vt:lpstr>Ago2018</vt:lpstr>
      <vt:lpstr>Set2018</vt:lpstr>
      <vt:lpstr>Out2018</vt:lpstr>
      <vt:lpstr>Nov2018</vt:lpstr>
      <vt:lpstr>Dez2018</vt:lpstr>
      <vt:lpstr>Jan2019</vt:lpstr>
      <vt:lpstr>Fev2019</vt:lpstr>
      <vt:lpstr>Mar2019</vt:lpstr>
      <vt:lpstr>Abr2019</vt:lpstr>
      <vt:lpstr>Mai2019</vt:lpstr>
      <vt:lpstr>Jun2019</vt:lpstr>
      <vt:lpstr>Jul2019</vt:lpstr>
      <vt:lpstr>Ago2019</vt:lpstr>
      <vt:lpstr>Set2019</vt:lpstr>
      <vt:lpstr>Out2019</vt:lpstr>
      <vt:lpstr>Nov2019</vt:lpstr>
      <vt:lpstr>Dez2019</vt:lpstr>
      <vt:lpstr>Jan2020</vt:lpstr>
      <vt:lpstr>Fev2020</vt:lpstr>
      <vt:lpstr>Mar2020</vt:lpstr>
      <vt:lpstr>Abr2020</vt:lpstr>
      <vt:lpstr>Mai2020</vt:lpstr>
      <vt:lpstr>Jun2020</vt:lpstr>
      <vt:lpstr>Jul2020</vt:lpstr>
      <vt:lpstr>Ago2020</vt:lpstr>
      <vt:lpstr>Set2020</vt:lpstr>
      <vt:lpstr>Out2020</vt:lpstr>
      <vt:lpstr>Nov2020</vt:lpstr>
      <vt:lpstr>Dez2020</vt:lpstr>
      <vt:lpstr>Jan2021</vt:lpstr>
      <vt:lpstr>Fev2021</vt:lpstr>
      <vt:lpstr>Mar2021</vt:lpstr>
      <vt:lpstr>Abr2021</vt:lpstr>
      <vt:lpstr>Mai2021</vt:lpstr>
      <vt:lpstr>Jun2021</vt:lpstr>
      <vt:lpstr>Jul2021</vt:lpstr>
      <vt:lpstr>Ago2021</vt:lpstr>
      <vt:lpstr>Set2021</vt:lpstr>
      <vt:lpstr>Out2021</vt:lpstr>
      <vt:lpstr>Nov2021</vt:lpstr>
      <vt:lpstr>Dez2021</vt:lpstr>
      <vt:lpstr>Jan2022</vt:lpstr>
      <vt:lpstr>Fev2022</vt:lpstr>
      <vt:lpstr>Mar2022</vt:lpstr>
      <vt:lpstr>Abr2022</vt:lpstr>
      <vt:lpstr>Mai2022</vt:lpstr>
      <vt:lpstr>Jun2022</vt:lpstr>
      <vt:lpstr>Jul2022</vt:lpstr>
      <vt:lpstr>Ago2022</vt:lpstr>
      <vt:lpstr>Set2022</vt:lpstr>
      <vt:lpstr>Out2022</vt:lpstr>
      <vt:lpstr>Nov2022</vt:lpstr>
      <vt:lpstr>Dez2022</vt:lpstr>
      <vt:lpstr>Fev2023</vt:lpstr>
      <vt:lpstr>Mar2023</vt:lpstr>
      <vt:lpstr>Abr2023</vt:lpstr>
      <vt:lpstr>Mai2023</vt:lpstr>
      <vt:lpstr>Jun2023</vt:lpstr>
      <vt:lpstr>Jul2023</vt:lpstr>
      <vt:lpstr>Ago2023</vt:lpstr>
      <vt:lpstr>Set2023</vt:lpstr>
      <vt:lpstr>Out2023</vt:lpstr>
      <vt:lpstr>Nov2023</vt:lpstr>
      <vt:lpstr>Jan2023</vt:lpstr>
      <vt:lpstr>Jan2024</vt:lpstr>
      <vt:lpstr>Fev2024</vt:lpstr>
      <vt:lpstr>Mar2024</vt:lpstr>
      <vt:lpstr>Abr2024</vt:lpstr>
      <vt:lpstr>Jun2024</vt:lpstr>
      <vt:lpstr>Jul2024</vt:lpstr>
      <vt:lpstr>Ago2024</vt:lpstr>
      <vt:lpstr>Set2024</vt:lpstr>
      <vt:lpstr>Out2024</vt:lpstr>
      <vt:lpstr>Nov2024</vt:lpstr>
      <vt:lpstr>Dez2024</vt:lpstr>
      <vt:lpstr>Jan2025</vt:lpstr>
      <vt:lpstr>Fev2025</vt:lpstr>
      <vt:lpstr>Mar2025</vt:lpstr>
      <vt:lpstr>Abr2025</vt:lpstr>
      <vt:lpstr>Mai2025</vt:lpstr>
      <vt:lpstr>Jun2025</vt:lpstr>
      <vt:lpstr>Jul2025</vt:lpstr>
      <vt:lpstr>Ago2025</vt:lpstr>
      <vt:lpstr>Set2025</vt:lpstr>
      <vt:lpstr>Out2025</vt:lpstr>
      <vt:lpstr>Nov2025</vt:lpstr>
      <vt:lpstr>Dez2025</vt:lpstr>
      <vt:lpstr>Jan2026</vt:lpstr>
      <vt:lpstr>Fev2026</vt:lpstr>
      <vt:lpstr>Mar2026</vt:lpstr>
      <vt:lpstr>Abr2026</vt:lpstr>
      <vt:lpstr>Mai2026</vt:lpstr>
      <vt:lpstr>Jun2026</vt:lpstr>
      <vt:lpstr>Mai2024</vt:lpstr>
      <vt:lpstr>Dez2023</vt:lpstr>
      <vt:lpstr>_listaanual</vt:lpstr>
      <vt:lpstr>_listamensal</vt:lpstr>
      <vt:lpstr>_listames</vt:lpstr>
      <vt:lpstr>_listastat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49806319168</dc:creator>
  <cp:lastModifiedBy>Pedro Henrique Amorim Rocha</cp:lastModifiedBy>
  <dcterms:created xsi:type="dcterms:W3CDTF">2016-01-28T12:41:24Z</dcterms:created>
  <dcterms:modified xsi:type="dcterms:W3CDTF">2026-06-09T16:51:43Z</dcterms:modified>
</cp:coreProperties>
</file>