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 activeTab="7"/>
  </bookViews>
  <sheets>
    <sheet name="Uva" sheetId="1" r:id="rId1"/>
    <sheet name="Café" sheetId="3" r:id="rId2"/>
    <sheet name="Laranja" sheetId="5" r:id="rId3"/>
    <sheet name="Trigo" sheetId="6" r:id="rId4"/>
    <sheet name="Sementes - Trigo" sheetId="7" r:id="rId5"/>
    <sheet name="Culturas de Verão e Regionais" sheetId="8" r:id="rId6"/>
    <sheet name="Sementes - Verão e Regionais" sheetId="9" r:id="rId7"/>
    <sheet name="Produtos Extrativos" sheetId="10" r:id="rId8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25725"/>
</workbook>
</file>

<file path=xl/calcChain.xml><?xml version="1.0" encoding="utf-8"?>
<calcChain xmlns="http://schemas.openxmlformats.org/spreadsheetml/2006/main">
  <c r="D4" i="1"/>
  <c r="E25" i="10"/>
  <c r="E24"/>
  <c r="E23"/>
  <c r="E22"/>
  <c r="E21"/>
  <c r="E20"/>
  <c r="E19"/>
  <c r="E18"/>
  <c r="E17"/>
  <c r="E16"/>
  <c r="E15"/>
  <c r="E14"/>
  <c r="E13"/>
  <c r="E12"/>
  <c r="E10"/>
  <c r="E9"/>
  <c r="E8"/>
  <c r="E7"/>
  <c r="E6"/>
  <c r="E5"/>
  <c r="E4"/>
  <c r="G50" i="8"/>
  <c r="G49"/>
  <c r="G48"/>
  <c r="G47"/>
  <c r="G46"/>
  <c r="G45"/>
  <c r="G44"/>
  <c r="G43"/>
  <c r="G42"/>
  <c r="G41"/>
  <c r="G40"/>
  <c r="G39"/>
  <c r="G38"/>
  <c r="G37"/>
  <c r="G36"/>
  <c r="G35"/>
  <c r="G34"/>
  <c r="G33"/>
  <c r="G31"/>
  <c r="G30"/>
  <c r="G29"/>
  <c r="G28"/>
  <c r="G27"/>
  <c r="G26"/>
  <c r="G24"/>
  <c r="G22"/>
  <c r="G20"/>
  <c r="G17"/>
  <c r="G16"/>
  <c r="G15"/>
  <c r="G14"/>
  <c r="G13"/>
  <c r="G12"/>
  <c r="G11"/>
  <c r="G10"/>
  <c r="G7"/>
  <c r="G4"/>
  <c r="J24" i="9"/>
  <c r="J22"/>
  <c r="J21"/>
  <c r="J20"/>
  <c r="K20" s="1"/>
  <c r="F20" s="1"/>
  <c r="J19"/>
  <c r="H19"/>
  <c r="E19"/>
  <c r="K18"/>
  <c r="F18"/>
  <c r="E18"/>
  <c r="H18" s="1"/>
  <c r="L17"/>
  <c r="E17"/>
  <c r="H17" s="1"/>
  <c r="J16"/>
  <c r="H16"/>
  <c r="E16"/>
  <c r="J15"/>
  <c r="K15" s="1"/>
  <c r="F15"/>
  <c r="E15"/>
  <c r="H15" s="1"/>
  <c r="J14"/>
  <c r="K14" s="1"/>
  <c r="F14"/>
  <c r="E14"/>
  <c r="H14" s="1"/>
  <c r="J13"/>
  <c r="J12"/>
  <c r="H12"/>
  <c r="E12"/>
  <c r="K10"/>
  <c r="J10"/>
  <c r="F10"/>
  <c r="E10"/>
  <c r="K9"/>
  <c r="E9"/>
  <c r="H9" s="1"/>
  <c r="K8"/>
  <c r="J8"/>
  <c r="E8"/>
  <c r="F8" s="1"/>
  <c r="K7"/>
  <c r="K5"/>
  <c r="J5"/>
  <c r="F5"/>
  <c r="E5"/>
  <c r="H8" l="1"/>
  <c r="F9"/>
  <c r="O43"/>
  <c r="E4" i="7"/>
  <c r="F4"/>
  <c r="N13" i="6"/>
  <c r="O13"/>
  <c r="K13"/>
  <c r="L13"/>
  <c r="H13"/>
  <c r="I13"/>
  <c r="E13"/>
  <c r="F13"/>
  <c r="N12"/>
  <c r="O12"/>
  <c r="K12"/>
  <c r="L12"/>
  <c r="H12"/>
  <c r="I12"/>
  <c r="E12"/>
  <c r="F12"/>
  <c r="N11"/>
  <c r="O11"/>
  <c r="K11"/>
  <c r="L11"/>
  <c r="H11"/>
  <c r="I11"/>
  <c r="E11"/>
  <c r="F11"/>
  <c r="N10"/>
  <c r="O10"/>
  <c r="K10"/>
  <c r="L10"/>
  <c r="H10"/>
  <c r="I10"/>
  <c r="E10"/>
  <c r="F10"/>
  <c r="N9"/>
  <c r="O9"/>
  <c r="K9"/>
  <c r="L9"/>
  <c r="H9"/>
  <c r="I9"/>
  <c r="E9"/>
  <c r="F9"/>
  <c r="N8"/>
  <c r="O8"/>
  <c r="K8"/>
  <c r="L8"/>
  <c r="H8"/>
  <c r="I8"/>
  <c r="E8"/>
  <c r="F8"/>
  <c r="N7"/>
  <c r="O7"/>
  <c r="K7"/>
  <c r="L7"/>
  <c r="H7"/>
  <c r="I7"/>
  <c r="E7"/>
  <c r="F7"/>
  <c r="N6"/>
  <c r="O6"/>
  <c r="K6"/>
  <c r="L6"/>
  <c r="H6"/>
  <c r="I6"/>
  <c r="E6"/>
  <c r="F6"/>
  <c r="N5"/>
  <c r="O5"/>
  <c r="L5"/>
  <c r="H5"/>
  <c r="I5"/>
  <c r="E5"/>
  <c r="F5"/>
  <c r="N4"/>
  <c r="M4"/>
  <c r="F4" i="5"/>
  <c r="E5" i="3"/>
  <c r="E4"/>
</calcChain>
</file>

<file path=xl/sharedStrings.xml><?xml version="1.0" encoding="utf-8"?>
<sst xmlns="http://schemas.openxmlformats.org/spreadsheetml/2006/main" count="358" uniqueCount="186">
  <si>
    <t>Regiões amparadas</t>
  </si>
  <si>
    <t>Preço Mínimo básico (R$/kg)</t>
  </si>
  <si>
    <t>Período de Vigência</t>
  </si>
  <si>
    <t>Variação (%)</t>
  </si>
  <si>
    <t>Sul, Sudeste e Nordeste</t>
  </si>
  <si>
    <t>Norte</t>
  </si>
  <si>
    <t>Nordeste</t>
  </si>
  <si>
    <t>Sudeste</t>
  </si>
  <si>
    <t>Sul</t>
  </si>
  <si>
    <t>Centro-Oeste</t>
  </si>
  <si>
    <t>Brasil</t>
  </si>
  <si>
    <t>Produto</t>
  </si>
  <si>
    <t>Tipo</t>
  </si>
  <si>
    <r>
      <t xml:space="preserve">Preços Mínimos (R$/60 kg) </t>
    </r>
    <r>
      <rPr>
        <b/>
        <vertAlign val="superscript"/>
        <sz val="12"/>
        <rFont val="Times New Roman"/>
        <family val="1"/>
      </rPr>
      <t>(1)</t>
    </r>
  </si>
  <si>
    <t>Período de vigência</t>
  </si>
  <si>
    <t xml:space="preserve"> 2017/2018</t>
  </si>
  <si>
    <t xml:space="preserve"> 2018/2019</t>
  </si>
  <si>
    <t>Var.</t>
  </si>
  <si>
    <t>Café Arábica</t>
  </si>
  <si>
    <t>tipo 6, bebida dura para melhor, com até 86 defeitos, peneira 13 acima, admitido até 10% de vazamento e teor de umidade de até 12,5%</t>
  </si>
  <si>
    <t>abr/2018 a mar/2019</t>
  </si>
  <si>
    <r>
      <t xml:space="preserve">Café </t>
    </r>
    <r>
      <rPr>
        <b/>
        <i/>
        <sz val="12"/>
        <color theme="1"/>
        <rFont val="Times New Roman"/>
        <family val="1"/>
      </rPr>
      <t>Conilon</t>
    </r>
  </si>
  <si>
    <t>tipo 7, com até 150 defeitos, peneira 13 acima e teor de umidade de até 12,5%</t>
  </si>
  <si>
    <t>Safra 2017/18</t>
  </si>
  <si>
    <t xml:space="preserve"> Estados amparados </t>
  </si>
  <si>
    <t>Tipo/Classe Básico</t>
  </si>
  <si>
    <t>Unidade</t>
  </si>
  <si>
    <t>Preços Mínimos (R$/40,8 kg)</t>
  </si>
  <si>
    <t>2017/2018</t>
  </si>
  <si>
    <t>2018/2019</t>
  </si>
  <si>
    <t>-</t>
  </si>
  <si>
    <t>40,8 kg</t>
  </si>
  <si>
    <t xml:space="preserve"> jul/2018 a jun/2019</t>
  </si>
  <si>
    <t>EGF</t>
  </si>
  <si>
    <t>AGF e EGF</t>
  </si>
  <si>
    <t>Regiões/Estados</t>
  </si>
  <si>
    <t>PH</t>
  </si>
  <si>
    <t>Preços Mínimos  (R$/60 kg)</t>
  </si>
  <si>
    <t>Básico</t>
  </si>
  <si>
    <t>Doméstico</t>
  </si>
  <si>
    <t>Pão</t>
  </si>
  <si>
    <t>Melhorador</t>
  </si>
  <si>
    <t>2017/18</t>
  </si>
  <si>
    <t>2018/19</t>
  </si>
  <si>
    <t>jul/2018 a jun/2019</t>
  </si>
  <si>
    <t>e</t>
  </si>
  <si>
    <t>Bahia</t>
  </si>
  <si>
    <t xml:space="preserve"> Preço Mínimo Básico Pão , tipo 1.</t>
  </si>
  <si>
    <t>Preços Mínimos  (R$/unidade)</t>
  </si>
  <si>
    <t>Sul, Sudeste e Centro-Oeste</t>
  </si>
  <si>
    <t>kg</t>
  </si>
  <si>
    <t>Único</t>
  </si>
  <si>
    <r>
      <t>(1)</t>
    </r>
    <r>
      <rPr>
        <sz val="9"/>
        <rFont val="Times New Roman"/>
        <family val="1"/>
      </rPr>
      <t xml:space="preserve"> Genética, básica e certificada S1 e S2, de acordo com o artigo 35 do Decreto nº 5.153, de 23 de julho de 2004, que regulamentou a Lei nº 10.711, de 5 de agosto de 2003.</t>
    </r>
  </si>
  <si>
    <t>Produtos</t>
  </si>
  <si>
    <t xml:space="preserve">Regiões e Estados amparados </t>
  </si>
  <si>
    <t>Preços Mínimos (R$/un.)</t>
  </si>
  <si>
    <t>Variação</t>
  </si>
  <si>
    <t>Instrumento da PGPM</t>
  </si>
  <si>
    <t>Algodão em caroço</t>
  </si>
  <si>
    <t xml:space="preserve"> Sudeste (exceto MG) e Sul</t>
  </si>
  <si>
    <t>15 kg</t>
  </si>
  <si>
    <t>Centro-Oeste, BA-Sul e MG</t>
  </si>
  <si>
    <t xml:space="preserve"> Nordeste (exceto BA-Sul) e Norte </t>
  </si>
  <si>
    <t>Jul/2018 a Jun/2019</t>
  </si>
  <si>
    <t xml:space="preserve">Algodão em pluma </t>
  </si>
  <si>
    <t>Tipo SLM 41.4</t>
  </si>
  <si>
    <t>Arroz longo fino em casca</t>
  </si>
  <si>
    <t>Sul (exceto PR)</t>
  </si>
  <si>
    <t>Tipo 1-58/10</t>
  </si>
  <si>
    <t>50 kg</t>
  </si>
  <si>
    <t xml:space="preserve"> Centro Oeste, Nordeste, Norte, Sudeste e PR  </t>
  </si>
  <si>
    <t>60 kg</t>
  </si>
  <si>
    <t>Arroz longo em casca</t>
  </si>
  <si>
    <t>Tipo 2-55/13</t>
  </si>
  <si>
    <t>Borracha natural cultivada</t>
  </si>
  <si>
    <t>Coágulo virgem a granel 53%</t>
  </si>
  <si>
    <t xml:space="preserve">Cacau cultivado (amêndoa) </t>
  </si>
  <si>
    <t>Centro-Oeste e Norte</t>
  </si>
  <si>
    <t>Tipo2</t>
  </si>
  <si>
    <t>Nordeste e ES</t>
  </si>
  <si>
    <t>Caroço de algodão</t>
  </si>
  <si>
    <t>Feijão Cores</t>
  </si>
  <si>
    <t>Centro-Oeste, Sudeste, Sul e BA-Sul</t>
  </si>
  <si>
    <t>Tipo 1</t>
  </si>
  <si>
    <t>Feijão Preto</t>
  </si>
  <si>
    <t>Feijão  Caupi</t>
  </si>
  <si>
    <t>Nordeste e Norte</t>
  </si>
  <si>
    <t>Juta/Malva</t>
  </si>
  <si>
    <t>Tipo 2</t>
  </si>
  <si>
    <t>- Embonecada</t>
  </si>
  <si>
    <t>- Prensada</t>
  </si>
  <si>
    <t>Leite</t>
  </si>
  <si>
    <t>Sudeste e Sul</t>
  </si>
  <si>
    <t>litro</t>
  </si>
  <si>
    <t>Centro-Oeste (exceto MT)</t>
  </si>
  <si>
    <t>Norte e MT</t>
  </si>
  <si>
    <t>Mandioca</t>
  </si>
  <si>
    <t>- Raiz de Mandioca</t>
  </si>
  <si>
    <t xml:space="preserve">  Centro-Oeste, Sudeste e Sul</t>
  </si>
  <si>
    <t>t</t>
  </si>
  <si>
    <t>- Farinha</t>
  </si>
  <si>
    <t>Fina Tipo 3</t>
  </si>
  <si>
    <t xml:space="preserve"> kg</t>
  </si>
  <si>
    <t>- Fécula</t>
  </si>
  <si>
    <t>Tipos 1 e  2</t>
  </si>
  <si>
    <t>- Goma/Polvilho</t>
  </si>
  <si>
    <t>Classificada</t>
  </si>
  <si>
    <t>Milho</t>
  </si>
  <si>
    <t xml:space="preserve">  Centro-Oeste (exceto MT), Sudeste e Sul</t>
  </si>
  <si>
    <t>MT e RO</t>
  </si>
  <si>
    <t>Sisal (fibra bruta beneficiada)</t>
  </si>
  <si>
    <t>BA, PB e RN</t>
  </si>
  <si>
    <t>SLG</t>
  </si>
  <si>
    <t>Soja</t>
  </si>
  <si>
    <t>Sorgo</t>
  </si>
  <si>
    <t>Regiões e Estados Amparados</t>
  </si>
  <si>
    <t>Preços Mínimos (R$/Kg)</t>
  </si>
  <si>
    <t>2006/07</t>
  </si>
  <si>
    <t>Grão/Caroço</t>
  </si>
  <si>
    <r>
      <t xml:space="preserve">Sementes </t>
    </r>
    <r>
      <rPr>
        <b/>
        <vertAlign val="superscript"/>
        <sz val="12"/>
        <rFont val="Times New Roman"/>
        <family val="1"/>
      </rPr>
      <t>(1)</t>
    </r>
  </si>
  <si>
    <t>%</t>
  </si>
  <si>
    <t xml:space="preserve">Algodão </t>
  </si>
  <si>
    <t>Arroz longo fino</t>
  </si>
  <si>
    <t>Arroz longo</t>
  </si>
  <si>
    <t xml:space="preserve">Feijão </t>
  </si>
  <si>
    <t xml:space="preserve">Milho </t>
  </si>
  <si>
    <t xml:space="preserve">Sorgo </t>
  </si>
  <si>
    <r>
      <t xml:space="preserve">(1) </t>
    </r>
    <r>
      <rPr>
        <sz val="10"/>
        <rFont val="Times New Roman"/>
        <family val="1"/>
      </rPr>
      <t xml:space="preserve"> Genética, básica e certificada, S1 e S2, de acordo com o artigo 35 do Decreto 5.153, de 23 de julho de 2004, que regulamenta a Lei nº 10.711, de 5 de agosto de 2003.</t>
    </r>
  </si>
  <si>
    <t>Jun/2015 a Mai/2016</t>
  </si>
  <si>
    <t xml:space="preserve"> Regiões e estados amparados  </t>
  </si>
  <si>
    <t>Preços Mínimos (R$/kg)</t>
  </si>
  <si>
    <t>Açaí (fruto)</t>
  </si>
  <si>
    <t xml:space="preserve">Nordeste e Norte </t>
  </si>
  <si>
    <t>Andiroba (amêndoa)</t>
  </si>
  <si>
    <t>Babaçu (amêndoa)</t>
  </si>
  <si>
    <t xml:space="preserve">Nordeste, Norte e  MT </t>
  </si>
  <si>
    <t>Barú (amêndoa)</t>
  </si>
  <si>
    <t>Centro-Oeste, MG, SP e TO</t>
  </si>
  <si>
    <t>Borracha natural (Cernambi)</t>
  </si>
  <si>
    <t>Buriti (fruto)</t>
  </si>
  <si>
    <t>Cacau (amêndoa)</t>
  </si>
  <si>
    <t>AM e AP</t>
  </si>
  <si>
    <t>Carnaúba</t>
  </si>
  <si>
    <t>- Cera (bruta gorda)</t>
  </si>
  <si>
    <t>- Pó Cerífero (tipo B)</t>
  </si>
  <si>
    <t>Castanha-do-Brasil com casca</t>
  </si>
  <si>
    <t>Juçara (fruto)</t>
  </si>
  <si>
    <t>Macaúba (fruto)</t>
  </si>
  <si>
    <t>Centro-Oeste, Nordeste, Norte e Sudeste</t>
  </si>
  <si>
    <t>Mangaba (fruto)</t>
  </si>
  <si>
    <t>Centro-Oeste e Sudeste</t>
  </si>
  <si>
    <t>Murumuru (fruto)</t>
  </si>
  <si>
    <t>Pequi (fruto)</t>
  </si>
  <si>
    <t>Piaçava (fibra)</t>
  </si>
  <si>
    <t>Pinhão (fruto)</t>
  </si>
  <si>
    <t>Sul, MG e SP</t>
  </si>
  <si>
    <t>Umbu (fruto)</t>
  </si>
  <si>
    <r>
      <rPr>
        <vertAlign val="superscript"/>
        <sz val="10"/>
        <color theme="1"/>
        <rFont val="Times New Roman"/>
        <family val="1"/>
      </rPr>
      <t>(1)</t>
    </r>
    <r>
      <rPr>
        <sz val="10"/>
        <color theme="1"/>
        <rFont val="Times New Roman"/>
        <family val="1"/>
      </rPr>
      <t xml:space="preserve"> Preço Mínimo Básico</t>
    </r>
  </si>
  <si>
    <t>Cafés da safra 2018/2019 (Portaria Mapa nº 438, de 28/03/2018)</t>
  </si>
  <si>
    <r>
      <t xml:space="preserve">Laranja </t>
    </r>
    <r>
      <rPr>
        <b/>
        <i/>
        <sz val="12"/>
        <rFont val="Times New Roman"/>
        <family val="1"/>
      </rPr>
      <t>in natura</t>
    </r>
    <r>
      <rPr>
        <b/>
        <sz val="12"/>
        <rFont val="Times New Roman"/>
        <family val="1"/>
      </rPr>
      <t xml:space="preserve"> da safra 2018/2019 (Portaria Mapa nº 438, de 28/03/2018)</t>
    </r>
  </si>
  <si>
    <t>Trigo em grãos da safra 2018/2019 (Portaria Mapa nº 438, de 28/03/2018)</t>
  </si>
  <si>
    <t>Semente de trigo da safra 2018/2019 (Portaria Mapa nº 438, de 28/03/2018)</t>
  </si>
  <si>
    <t>Produtos de Verão e Regionais - Safras 2018/2019 e 2019 (Portaria Mapa nº 935, de 19/06/2018)</t>
  </si>
  <si>
    <t>Sementes dos produtos de verão e regionais - Safras 2017/2018 e 2018 (Portaria Mapa nº 935, de 19/06/2018)</t>
  </si>
  <si>
    <t>Mar/2019 a Fev/2020</t>
  </si>
  <si>
    <t>Mai/2019 a Abr/2020</t>
  </si>
  <si>
    <t>Jul/2019 a Jun/2020</t>
  </si>
  <si>
    <t>Fev/2019 a Jan/2020</t>
  </si>
  <si>
    <t>Nov/2018 a Out/2019</t>
  </si>
  <si>
    <t>Jan/2019 a Dez/2019</t>
  </si>
  <si>
    <t xml:space="preserve"> Oeste da BA, sul do MA , sul do PI e TO</t>
  </si>
  <si>
    <t>Norte (exceto RO e TO)</t>
  </si>
  <si>
    <t xml:space="preserve"> Nordeste (exceto oeste da BA, Sul do MA e Sul do PI )</t>
  </si>
  <si>
    <t>Jun/2019 a Mai/2020</t>
  </si>
  <si>
    <t xml:space="preserve"> Produtos Extrativos - Safra 2019 (Portaria Mapa n° 141, de 8/01/2019)</t>
  </si>
  <si>
    <t xml:space="preserve"> Jan/2019 a Dez/2019</t>
  </si>
  <si>
    <r>
      <t xml:space="preserve">Norte (exceto TO) e norte do MT </t>
    </r>
    <r>
      <rPr>
        <sz val="12"/>
        <rFont val="Times New Roman"/>
        <family val="1"/>
      </rPr>
      <t>1</t>
    </r>
  </si>
  <si>
    <t xml:space="preserve">Norte e MT </t>
  </si>
  <si>
    <t xml:space="preserve">Norte </t>
  </si>
  <si>
    <t xml:space="preserve"> BA</t>
  </si>
  <si>
    <t xml:space="preserve">Nordeste e MG </t>
  </si>
  <si>
    <t xml:space="preserve">  MT (1) - apenas os  municípios de Alta Floresta, Aripuanã, Barra do Garça, Brasnorte, Castanheira, Colider, Colniza, Comodoro, Cotriguaçu,</t>
  </si>
  <si>
    <t>Gaucha do Norte, Juara, Juína, Juruema, Nobres, Nova Mutum, Novo Horizonte, Paranatinga, Porto dos |Gaúchos, Rondolândia, São José do Rio Claro e Vera.</t>
  </si>
  <si>
    <t>Safra 2018/19</t>
  </si>
  <si>
    <t>1º/1/2019 a 31/12/2019</t>
  </si>
  <si>
    <t>Uva Industrial - Safra 2018/2019 (Portaria Mapa nº 158, de  18/01/2019)</t>
  </si>
</sst>
</file>

<file path=xl/styles.xml><?xml version="1.0" encoding="utf-8"?>
<styleSheet xmlns="http://schemas.openxmlformats.org/spreadsheetml/2006/main">
  <numFmts count="14">
    <numFmt numFmtId="43" formatCode="_-* #,##0.00_-;\-* #,##0.00_-;_-* &quot;-&quot;??_-;_-@_-"/>
    <numFmt numFmtId="164" formatCode="0.000000"/>
    <numFmt numFmtId="165" formatCode="0_);\(0\)"/>
    <numFmt numFmtId="166" formatCode="#,##0.00000000;\-#,##0.00000000"/>
    <numFmt numFmtId="167" formatCode="#,##0.0000000000;\-#,##0.0000000000"/>
    <numFmt numFmtId="168" formatCode="#,##0.0000;\-#,##0.0000"/>
    <numFmt numFmtId="169" formatCode="#,##0.000;\-#,##0.000"/>
    <numFmt numFmtId="170" formatCode="_(* #,##0.00_);_(* \(#,##0.00\);_(* &quot;-&quot;??_);_(@_)"/>
    <numFmt numFmtId="171" formatCode="0.000"/>
    <numFmt numFmtId="172" formatCode="0.00000"/>
    <numFmt numFmtId="173" formatCode="0.000000000"/>
    <numFmt numFmtId="174" formatCode="0.0000"/>
    <numFmt numFmtId="175" formatCode="#,##0.0000"/>
    <numFmt numFmtId="176" formatCode="0.0%"/>
  </numFmts>
  <fonts count="3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vertAlign val="superscript"/>
      <sz val="12"/>
      <name val="Times New Roman"/>
      <family val="1"/>
    </font>
    <font>
      <b/>
      <i/>
      <sz val="12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Calibri"/>
      <family val="2"/>
      <scheme val="minor"/>
    </font>
    <font>
      <b/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vertAlign val="superscript"/>
      <sz val="9"/>
      <name val="Times New Roman"/>
      <family val="1"/>
    </font>
    <font>
      <sz val="9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4"/>
      <name val="Times New Roman"/>
      <family val="1"/>
    </font>
    <font>
      <sz val="10"/>
      <color rgb="FFFF0000"/>
      <name val="Times New Roman"/>
      <family val="1"/>
    </font>
    <font>
      <vertAlign val="superscript"/>
      <sz val="10"/>
      <name val="Times New Roman"/>
      <family val="1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0" fontId="17" fillId="0" borderId="0" applyFont="0" applyFill="0" applyBorder="0" applyAlignment="0" applyProtection="0"/>
  </cellStyleXfs>
  <cellXfs count="467">
    <xf numFmtId="0" fontId="0" fillId="0" borderId="0" xfId="0"/>
    <xf numFmtId="0" fontId="1" fillId="0" borderId="0" xfId="0" applyFont="1" applyAlignment="1">
      <alignment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justify" wrapText="1"/>
    </xf>
    <xf numFmtId="2" fontId="4" fillId="0" borderId="1" xfId="0" quotePrefix="1" applyNumberFormat="1" applyFont="1" applyBorder="1" applyAlignment="1">
      <alignment horizontal="center" vertical="center" wrapText="1"/>
    </xf>
    <xf numFmtId="10" fontId="4" fillId="0" borderId="1" xfId="0" quotePrefix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2" fillId="0" borderId="1" xfId="0" quotePrefix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10" fontId="12" fillId="2" borderId="1" xfId="0" applyNumberFormat="1" applyFont="1" applyFill="1" applyBorder="1" applyAlignment="1">
      <alignment horizontal="center" vertical="center" wrapText="1"/>
    </xf>
    <xf numFmtId="17" fontId="6" fillId="0" borderId="3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10" fontId="12" fillId="2" borderId="0" xfId="0" applyNumberFormat="1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3" fillId="0" borderId="5" xfId="0" applyFont="1" applyFill="1" applyBorder="1" applyAlignment="1">
      <alignment horizontal="center" vertical="center" wrapText="1"/>
    </xf>
    <xf numFmtId="2" fontId="13" fillId="0" borderId="0" xfId="0" applyNumberFormat="1" applyFont="1" applyAlignment="1">
      <alignment vertical="center"/>
    </xf>
    <xf numFmtId="2" fontId="12" fillId="0" borderId="0" xfId="0" applyNumberFormat="1" applyFont="1" applyAlignment="1">
      <alignment vertical="center"/>
    </xf>
    <xf numFmtId="17" fontId="12" fillId="0" borderId="0" xfId="0" quotePrefix="1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17" fontId="12" fillId="0" borderId="0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39" fontId="6" fillId="0" borderId="4" xfId="0" applyNumberFormat="1" applyFont="1" applyBorder="1" applyAlignment="1">
      <alignment vertical="center"/>
    </xf>
    <xf numFmtId="39" fontId="6" fillId="0" borderId="0" xfId="0" applyNumberFormat="1" applyFont="1" applyFill="1" applyAlignment="1">
      <alignment vertical="center"/>
    </xf>
    <xf numFmtId="39" fontId="12" fillId="0" borderId="0" xfId="0" applyNumberFormat="1" applyFont="1" applyAlignment="1">
      <alignment vertical="center"/>
    </xf>
    <xf numFmtId="165" fontId="15" fillId="0" borderId="1" xfId="0" quotePrefix="1" applyNumberFormat="1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65" fontId="15" fillId="0" borderId="3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10" fontId="16" fillId="0" borderId="1" xfId="2" applyNumberFormat="1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/>
    </xf>
    <xf numFmtId="166" fontId="12" fillId="0" borderId="0" xfId="0" applyNumberFormat="1" applyFont="1" applyAlignment="1">
      <alignment vertical="center"/>
    </xf>
    <xf numFmtId="167" fontId="12" fillId="0" borderId="0" xfId="0" applyNumberFormat="1" applyFont="1" applyAlignment="1">
      <alignment vertical="center"/>
    </xf>
    <xf numFmtId="37" fontId="16" fillId="0" borderId="1" xfId="0" applyNumberFormat="1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center" vertical="center"/>
    </xf>
    <xf numFmtId="2" fontId="12" fillId="0" borderId="0" xfId="0" applyNumberFormat="1" applyFont="1" applyBorder="1" applyAlignment="1">
      <alignment horizontal="center" vertical="center"/>
    </xf>
    <xf numFmtId="39" fontId="12" fillId="0" borderId="0" xfId="0" applyNumberFormat="1" applyFont="1" applyBorder="1" applyAlignment="1">
      <alignment vertical="center"/>
    </xf>
    <xf numFmtId="39" fontId="15" fillId="0" borderId="7" xfId="0" applyNumberFormat="1" applyFont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horizontal="center" vertical="center"/>
    </xf>
    <xf numFmtId="39" fontId="15" fillId="0" borderId="9" xfId="0" applyNumberFormat="1" applyFont="1" applyBorder="1" applyAlignment="1">
      <alignment horizontal="center" vertical="center" wrapText="1"/>
    </xf>
    <xf numFmtId="39" fontId="15" fillId="0" borderId="11" xfId="0" applyNumberFormat="1" applyFont="1" applyBorder="1" applyAlignment="1">
      <alignment horizontal="center" vertical="center" wrapText="1"/>
    </xf>
    <xf numFmtId="43" fontId="12" fillId="0" borderId="0" xfId="1" applyFont="1" applyAlignment="1">
      <alignment vertical="center"/>
    </xf>
    <xf numFmtId="39" fontId="6" fillId="0" borderId="0" xfId="0" applyNumberFormat="1" applyFont="1" applyBorder="1" applyAlignment="1">
      <alignment vertical="center" wrapText="1"/>
    </xf>
    <xf numFmtId="39" fontId="14" fillId="0" borderId="0" xfId="0" applyNumberFormat="1" applyFont="1" applyAlignment="1">
      <alignment vertical="center"/>
    </xf>
    <xf numFmtId="168" fontId="12" fillId="0" borderId="0" xfId="0" applyNumberFormat="1" applyFont="1" applyAlignment="1">
      <alignment vertical="center"/>
    </xf>
    <xf numFmtId="169" fontId="12" fillId="0" borderId="0" xfId="0" applyNumberFormat="1" applyFont="1" applyAlignment="1">
      <alignment vertical="center"/>
    </xf>
    <xf numFmtId="39" fontId="6" fillId="0" borderId="0" xfId="0" applyNumberFormat="1" applyFont="1" applyBorder="1" applyAlignment="1">
      <alignment vertical="center"/>
    </xf>
    <xf numFmtId="165" fontId="6" fillId="0" borderId="1" xfId="0" quotePrefix="1" applyNumberFormat="1" applyFont="1" applyBorder="1" applyAlignment="1">
      <alignment horizontal="center" vertical="center"/>
    </xf>
    <xf numFmtId="39" fontId="6" fillId="0" borderId="2" xfId="0" applyNumberFormat="1" applyFont="1" applyBorder="1" applyAlignment="1">
      <alignment horizontal="center" vertical="center" wrapText="1"/>
    </xf>
    <xf numFmtId="39" fontId="12" fillId="0" borderId="1" xfId="0" applyNumberFormat="1" applyFont="1" applyBorder="1" applyAlignment="1">
      <alignment horizontal="center" vertical="center" wrapText="1"/>
    </xf>
    <xf numFmtId="39" fontId="12" fillId="0" borderId="23" xfId="0" applyNumberFormat="1" applyFont="1" applyBorder="1" applyAlignment="1">
      <alignment horizontal="center" vertical="center" wrapText="1"/>
    </xf>
    <xf numFmtId="2" fontId="12" fillId="2" borderId="23" xfId="3" applyNumberFormat="1" applyFont="1" applyFill="1" applyBorder="1" applyAlignment="1" applyProtection="1">
      <alignment horizontal="center" vertical="center"/>
    </xf>
    <xf numFmtId="10" fontId="12" fillId="0" borderId="1" xfId="2" applyNumberFormat="1" applyFont="1" applyBorder="1" applyAlignment="1">
      <alignment horizontal="center" vertical="center" wrapText="1"/>
    </xf>
    <xf numFmtId="39" fontId="6" fillId="0" borderId="3" xfId="0" applyNumberFormat="1" applyFont="1" applyBorder="1" applyAlignment="1">
      <alignment horizontal="center" vertical="center" wrapText="1"/>
    </xf>
    <xf numFmtId="39" fontId="12" fillId="0" borderId="0" xfId="0" applyNumberFormat="1" applyFont="1" applyAlignment="1">
      <alignment horizontal="center" vertical="center"/>
    </xf>
    <xf numFmtId="0" fontId="12" fillId="0" borderId="0" xfId="0" applyNumberFormat="1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/>
    </xf>
    <xf numFmtId="17" fontId="22" fillId="0" borderId="15" xfId="0" quotePrefix="1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17" fontId="22" fillId="0" borderId="26" xfId="0" applyNumberFormat="1" applyFont="1" applyFill="1" applyBorder="1" applyAlignment="1">
      <alignment horizontal="center" vertical="center" wrapText="1"/>
    </xf>
    <xf numFmtId="17" fontId="22" fillId="0" borderId="28" xfId="0" quotePrefix="1" applyNumberFormat="1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/>
    </xf>
    <xf numFmtId="17" fontId="22" fillId="0" borderId="17" xfId="0" quotePrefix="1" applyNumberFormat="1" applyFont="1" applyFill="1" applyBorder="1" applyAlignment="1">
      <alignment horizontal="center" vertical="center" wrapText="1"/>
    </xf>
    <xf numFmtId="17" fontId="16" fillId="0" borderId="0" xfId="0" quotePrefix="1" applyNumberFormat="1" applyFont="1" applyFill="1" applyBorder="1" applyAlignment="1">
      <alignment horizontal="center" vertical="center" wrapText="1"/>
    </xf>
    <xf numFmtId="17" fontId="16" fillId="0" borderId="0" xfId="0" quotePrefix="1" applyNumberFormat="1" applyFont="1" applyAlignment="1">
      <alignment vertical="center"/>
    </xf>
    <xf numFmtId="17" fontId="16" fillId="0" borderId="0" xfId="0" applyNumberFormat="1" applyFont="1" applyAlignment="1">
      <alignment vertical="center"/>
    </xf>
    <xf numFmtId="17" fontId="16" fillId="0" borderId="0" xfId="2" quotePrefix="1" applyNumberFormat="1" applyFont="1" applyFill="1" applyBorder="1" applyAlignment="1">
      <alignment horizontal="center" vertical="center" wrapText="1"/>
    </xf>
    <xf numFmtId="2" fontId="15" fillId="2" borderId="0" xfId="0" applyNumberFormat="1" applyFont="1" applyFill="1" applyAlignment="1">
      <alignment vertical="center"/>
    </xf>
    <xf numFmtId="2" fontId="22" fillId="2" borderId="26" xfId="0" applyNumberFormat="1" applyFont="1" applyFill="1" applyBorder="1" applyAlignment="1">
      <alignment horizontal="center" vertical="center" wrapText="1"/>
    </xf>
    <xf numFmtId="10" fontId="22" fillId="0" borderId="26" xfId="0" applyNumberFormat="1" applyFont="1" applyFill="1" applyBorder="1" applyAlignment="1">
      <alignment horizontal="center" vertical="center" wrapText="1"/>
    </xf>
    <xf numFmtId="17" fontId="16" fillId="0" borderId="0" xfId="2" applyNumberFormat="1" applyFont="1" applyFill="1" applyBorder="1" applyAlignment="1">
      <alignment horizontal="center" vertical="center" wrapText="1"/>
    </xf>
    <xf numFmtId="171" fontId="16" fillId="0" borderId="0" xfId="0" quotePrefix="1" applyNumberFormat="1" applyFont="1" applyAlignment="1">
      <alignment vertical="center"/>
    </xf>
    <xf numFmtId="0" fontId="16" fillId="0" borderId="0" xfId="0" quotePrefix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0" fontId="22" fillId="0" borderId="2" xfId="0" applyNumberFormat="1" applyFont="1" applyFill="1" applyBorder="1" applyAlignment="1">
      <alignment vertical="center" wrapText="1"/>
    </xf>
    <xf numFmtId="0" fontId="22" fillId="0" borderId="25" xfId="0" applyNumberFormat="1" applyFont="1" applyFill="1" applyBorder="1" applyAlignment="1">
      <alignment horizontal="center" vertical="center" wrapText="1"/>
    </xf>
    <xf numFmtId="17" fontId="22" fillId="0" borderId="0" xfId="2" quotePrefix="1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2" fontId="16" fillId="0" borderId="0" xfId="0" applyNumberFormat="1" applyFont="1" applyAlignment="1">
      <alignment vertical="center"/>
    </xf>
    <xf numFmtId="10" fontId="22" fillId="2" borderId="2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17" fontId="22" fillId="0" borderId="4" xfId="0" quotePrefix="1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left" vertical="center" wrapText="1"/>
    </xf>
    <xf numFmtId="2" fontId="22" fillId="2" borderId="1" xfId="0" applyNumberFormat="1" applyFont="1" applyFill="1" applyBorder="1" applyAlignment="1">
      <alignment horizontal="center" vertical="center" wrapText="1"/>
    </xf>
    <xf numFmtId="10" fontId="22" fillId="0" borderId="1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22" fillId="0" borderId="7" xfId="0" applyNumberFormat="1" applyFont="1" applyFill="1" applyBorder="1" applyAlignment="1">
      <alignment vertical="center" wrapText="1"/>
    </xf>
    <xf numFmtId="10" fontId="22" fillId="0" borderId="21" xfId="2" applyNumberFormat="1" applyFont="1" applyFill="1" applyBorder="1" applyAlignment="1">
      <alignment horizontal="center" vertical="center"/>
    </xf>
    <xf numFmtId="0" fontId="22" fillId="0" borderId="9" xfId="0" quotePrefix="1" applyNumberFormat="1" applyFont="1" applyFill="1" applyBorder="1" applyAlignment="1">
      <alignment vertical="center" wrapText="1"/>
    </xf>
    <xf numFmtId="2" fontId="22" fillId="2" borderId="31" xfId="0" applyNumberFormat="1" applyFont="1" applyFill="1" applyBorder="1" applyAlignment="1">
      <alignment horizontal="center" vertical="center" wrapText="1"/>
    </xf>
    <xf numFmtId="0" fontId="22" fillId="2" borderId="11" xfId="0" quotePrefix="1" applyNumberFormat="1" applyFont="1" applyFill="1" applyBorder="1" applyAlignment="1">
      <alignment vertical="center" wrapText="1"/>
    </xf>
    <xf numFmtId="17" fontId="16" fillId="2" borderId="0" xfId="2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22" fillId="0" borderId="26" xfId="0" applyNumberFormat="1" applyFont="1" applyFill="1" applyBorder="1" applyAlignment="1">
      <alignment horizontal="center" vertical="center" wrapText="1"/>
    </xf>
    <xf numFmtId="10" fontId="22" fillId="2" borderId="26" xfId="0" applyNumberFormat="1" applyFont="1" applyFill="1" applyBorder="1" applyAlignment="1">
      <alignment horizontal="center" vertical="center" wrapText="1"/>
    </xf>
    <xf numFmtId="2" fontId="22" fillId="2" borderId="29" xfId="0" applyNumberFormat="1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vertical="center" wrapText="1"/>
    </xf>
    <xf numFmtId="0" fontId="22" fillId="0" borderId="21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center" wrapText="1"/>
    </xf>
    <xf numFmtId="10" fontId="22" fillId="0" borderId="31" xfId="0" applyNumberFormat="1" applyFont="1" applyFill="1" applyBorder="1" applyAlignment="1">
      <alignment horizontal="center" vertical="center" wrapText="1"/>
    </xf>
    <xf numFmtId="17" fontId="12" fillId="0" borderId="0" xfId="0" quotePrefix="1" applyNumberFormat="1" applyFont="1" applyFill="1" applyBorder="1" applyAlignment="1">
      <alignment vertical="center" wrapText="1"/>
    </xf>
    <xf numFmtId="0" fontId="22" fillId="0" borderId="26" xfId="0" applyFont="1" applyFill="1" applyBorder="1" applyAlignment="1">
      <alignment horizontal="center" vertical="center" wrapText="1"/>
    </xf>
    <xf numFmtId="2" fontId="22" fillId="0" borderId="11" xfId="0" applyNumberFormat="1" applyFont="1" applyFill="1" applyBorder="1" applyAlignment="1">
      <alignment horizontal="center"/>
    </xf>
    <xf numFmtId="0" fontId="22" fillId="0" borderId="9" xfId="0" quotePrefix="1" applyFont="1" applyFill="1" applyBorder="1" applyAlignment="1">
      <alignment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 wrapText="1"/>
    </xf>
    <xf numFmtId="172" fontId="16" fillId="0" borderId="0" xfId="0" applyNumberFormat="1" applyFont="1" applyAlignment="1">
      <alignment vertical="center"/>
    </xf>
    <xf numFmtId="17" fontId="22" fillId="0" borderId="0" xfId="0" quotePrefix="1" applyNumberFormat="1" applyFont="1" applyFill="1" applyBorder="1" applyAlignment="1">
      <alignment horizontal="center" vertical="center" wrapText="1"/>
    </xf>
    <xf numFmtId="173" fontId="16" fillId="0" borderId="0" xfId="0" applyNumberFormat="1" applyFont="1" applyAlignment="1">
      <alignment vertical="center"/>
    </xf>
    <xf numFmtId="174" fontId="16" fillId="0" borderId="0" xfId="0" applyNumberFormat="1" applyFont="1" applyAlignment="1">
      <alignment vertical="center"/>
    </xf>
    <xf numFmtId="0" fontId="22" fillId="0" borderId="4" xfId="0" applyNumberFormat="1" applyFont="1" applyFill="1" applyBorder="1" applyAlignment="1">
      <alignment horizontal="left" vertical="center" wrapText="1"/>
    </xf>
    <xf numFmtId="10" fontId="22" fillId="2" borderId="1" xfId="0" applyNumberFormat="1" applyFont="1" applyFill="1" applyBorder="1" applyAlignment="1">
      <alignment horizontal="center" vertical="center" wrapText="1"/>
    </xf>
    <xf numFmtId="0" fontId="22" fillId="0" borderId="1" xfId="0" quotePrefix="1" applyNumberFormat="1" applyFont="1" applyFill="1" applyBorder="1" applyAlignment="1">
      <alignment horizontal="center" vertical="center" wrapText="1"/>
    </xf>
    <xf numFmtId="17" fontId="22" fillId="0" borderId="12" xfId="0" quotePrefix="1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164" fontId="16" fillId="0" borderId="0" xfId="0" applyNumberFormat="1" applyFont="1" applyAlignment="1">
      <alignment vertical="center"/>
    </xf>
    <xf numFmtId="10" fontId="16" fillId="0" borderId="0" xfId="0" applyNumberFormat="1" applyFont="1" applyAlignment="1">
      <alignment horizontal="center" vertical="center"/>
    </xf>
    <xf numFmtId="17" fontId="16" fillId="0" borderId="0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1" xfId="0" quotePrefix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7" xfId="0" quotePrefix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176" fontId="12" fillId="0" borderId="25" xfId="2" applyNumberFormat="1" applyFont="1" applyFill="1" applyBorder="1" applyAlignment="1">
      <alignment horizontal="center" vertical="center" wrapText="1"/>
    </xf>
    <xf numFmtId="17" fontId="12" fillId="0" borderId="26" xfId="0" applyNumberFormat="1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/>
    </xf>
    <xf numFmtId="174" fontId="12" fillId="0" borderId="29" xfId="0" applyNumberFormat="1" applyFont="1" applyFill="1" applyBorder="1" applyAlignment="1">
      <alignment horizontal="center" vertical="center" wrapText="1"/>
    </xf>
    <xf numFmtId="176" fontId="12" fillId="0" borderId="29" xfId="2" applyNumberFormat="1" applyFont="1" applyFill="1" applyBorder="1" applyAlignment="1">
      <alignment horizontal="center" vertical="center" wrapText="1"/>
    </xf>
    <xf numFmtId="43" fontId="16" fillId="0" borderId="0" xfId="1" quotePrefix="1" applyFont="1" applyAlignment="1">
      <alignment vertical="center"/>
    </xf>
    <xf numFmtId="175" fontId="12" fillId="0" borderId="3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0" fontId="12" fillId="2" borderId="29" xfId="2" applyNumberFormat="1" applyFont="1" applyFill="1" applyBorder="1" applyAlignment="1">
      <alignment horizontal="center" vertical="center" wrapText="1"/>
    </xf>
    <xf numFmtId="175" fontId="12" fillId="2" borderId="25" xfId="0" applyNumberFormat="1" applyFont="1" applyFill="1" applyBorder="1" applyAlignment="1">
      <alignment horizontal="center" vertical="center" wrapText="1"/>
    </xf>
    <xf numFmtId="17" fontId="12" fillId="2" borderId="13" xfId="2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/>
    </xf>
    <xf numFmtId="17" fontId="12" fillId="2" borderId="10" xfId="2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5" fontId="12" fillId="2" borderId="27" xfId="0" applyNumberFormat="1" applyFont="1" applyFill="1" applyBorder="1" applyAlignment="1">
      <alignment horizontal="center" vertical="center" wrapText="1"/>
    </xf>
    <xf numFmtId="10" fontId="12" fillId="2" borderId="27" xfId="2" applyNumberFormat="1" applyFont="1" applyFill="1" applyBorder="1" applyAlignment="1">
      <alignment horizontal="center" vertical="center" wrapText="1"/>
    </xf>
    <xf numFmtId="174" fontId="12" fillId="0" borderId="1" xfId="0" applyNumberFormat="1" applyFont="1" applyFill="1" applyBorder="1" applyAlignment="1">
      <alignment horizontal="center" vertical="center" wrapText="1"/>
    </xf>
    <xf numFmtId="17" fontId="12" fillId="2" borderId="8" xfId="2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vertical="center" wrapText="1"/>
    </xf>
    <xf numFmtId="0" fontId="12" fillId="0" borderId="21" xfId="0" applyNumberFormat="1" applyFont="1" applyFill="1" applyBorder="1" applyAlignment="1">
      <alignment horizontal="center" vertical="center" wrapText="1"/>
    </xf>
    <xf numFmtId="2" fontId="12" fillId="0" borderId="31" xfId="0" quotePrefix="1" applyNumberFormat="1" applyFont="1" applyFill="1" applyBorder="1" applyAlignment="1">
      <alignment horizontal="center" vertical="center" wrapText="1"/>
    </xf>
    <xf numFmtId="175" fontId="12" fillId="2" borderId="1" xfId="0" applyNumberFormat="1" applyFont="1" applyFill="1" applyBorder="1" applyAlignment="1">
      <alignment horizontal="center" vertical="center" wrapText="1"/>
    </xf>
    <xf numFmtId="176" fontId="12" fillId="0" borderId="25" xfId="0" applyNumberFormat="1" applyFont="1" applyFill="1" applyBorder="1" applyAlignment="1">
      <alignment horizontal="center" vertical="center" wrapText="1"/>
    </xf>
    <xf numFmtId="174" fontId="12" fillId="0" borderId="25" xfId="0" applyNumberFormat="1" applyFont="1" applyFill="1" applyBorder="1" applyAlignment="1">
      <alignment horizontal="center" vertical="center" wrapText="1"/>
    </xf>
    <xf numFmtId="10" fontId="12" fillId="2" borderId="25" xfId="2" applyNumberFormat="1" applyFont="1" applyFill="1" applyBorder="1" applyAlignment="1">
      <alignment horizontal="center" vertical="center" wrapText="1"/>
    </xf>
    <xf numFmtId="175" fontId="12" fillId="0" borderId="26" xfId="0" applyNumberFormat="1" applyFont="1" applyFill="1" applyBorder="1" applyAlignment="1">
      <alignment horizontal="center" vertical="center" wrapText="1"/>
    </xf>
    <xf numFmtId="176" fontId="12" fillId="0" borderId="26" xfId="0" applyNumberFormat="1" applyFont="1" applyFill="1" applyBorder="1" applyAlignment="1">
      <alignment horizontal="center" vertical="center" wrapText="1"/>
    </xf>
    <xf numFmtId="174" fontId="12" fillId="0" borderId="26" xfId="0" applyNumberFormat="1" applyFont="1" applyFill="1" applyBorder="1" applyAlignment="1">
      <alignment horizontal="center" vertical="center" wrapText="1"/>
    </xf>
    <xf numFmtId="10" fontId="12" fillId="0" borderId="26" xfId="2" applyNumberFormat="1" applyFont="1" applyFill="1" applyBorder="1" applyAlignment="1">
      <alignment horizontal="center" vertical="center" wrapText="1"/>
    </xf>
    <xf numFmtId="176" fontId="12" fillId="0" borderId="26" xfId="2" applyNumberFormat="1" applyFont="1" applyFill="1" applyBorder="1" applyAlignment="1">
      <alignment horizontal="center" vertical="center" wrapText="1"/>
    </xf>
    <xf numFmtId="10" fontId="12" fillId="2" borderId="26" xfId="2" applyNumberFormat="1" applyFont="1" applyFill="1" applyBorder="1" applyAlignment="1">
      <alignment horizontal="center" vertical="center" wrapText="1"/>
    </xf>
    <xf numFmtId="175" fontId="12" fillId="0" borderId="30" xfId="0" applyNumberFormat="1" applyFont="1" applyFill="1" applyBorder="1" applyAlignment="1">
      <alignment horizontal="center" vertical="center" wrapText="1"/>
    </xf>
    <xf numFmtId="17" fontId="12" fillId="0" borderId="8" xfId="0" applyNumberFormat="1" applyFont="1" applyFill="1" applyBorder="1" applyAlignment="1">
      <alignment horizontal="center" vertical="center" wrapText="1"/>
    </xf>
    <xf numFmtId="175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0" fontId="12" fillId="0" borderId="1" xfId="2" applyNumberFormat="1" applyFont="1" applyFill="1" applyBorder="1" applyAlignment="1">
      <alignment horizontal="center" vertical="center" wrapText="1"/>
    </xf>
    <xf numFmtId="176" fontId="12" fillId="0" borderId="1" xfId="2" applyNumberFormat="1" applyFont="1" applyFill="1" applyBorder="1" applyAlignment="1">
      <alignment horizontal="center" vertical="center" wrapText="1"/>
    </xf>
    <xf numFmtId="10" fontId="12" fillId="2" borderId="1" xfId="2" applyNumberFormat="1" applyFont="1" applyFill="1" applyBorder="1" applyAlignment="1">
      <alignment horizontal="center" vertical="center" wrapText="1"/>
    </xf>
    <xf numFmtId="17" fontId="12" fillId="0" borderId="3" xfId="0" quotePrefix="1" applyNumberFormat="1" applyFont="1" applyFill="1" applyBorder="1" applyAlignment="1">
      <alignment horizontal="center" vertical="center" wrapText="1"/>
    </xf>
    <xf numFmtId="174" fontId="25" fillId="0" borderId="0" xfId="0" applyNumberFormat="1" applyFont="1" applyAlignment="1">
      <alignment vertical="center"/>
    </xf>
    <xf numFmtId="2" fontId="25" fillId="0" borderId="0" xfId="0" applyNumberFormat="1" applyFont="1" applyAlignment="1">
      <alignment vertical="center"/>
    </xf>
    <xf numFmtId="10" fontId="12" fillId="0" borderId="23" xfId="2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0" fontId="22" fillId="2" borderId="21" xfId="2" applyNumberFormat="1" applyFont="1" applyFill="1" applyBorder="1" applyAlignment="1">
      <alignment horizontal="center" vertical="center" wrapText="1"/>
    </xf>
    <xf numFmtId="2" fontId="22" fillId="2" borderId="21" xfId="0" quotePrefix="1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center" vertical="center" wrapText="1"/>
    </xf>
    <xf numFmtId="2" fontId="22" fillId="2" borderId="2" xfId="0" applyNumberFormat="1" applyFont="1" applyFill="1" applyBorder="1" applyAlignment="1">
      <alignment horizontal="center" vertical="center" wrapText="1"/>
    </xf>
    <xf numFmtId="0" fontId="22" fillId="2" borderId="9" xfId="0" quotePrefix="1" applyFont="1" applyFill="1" applyBorder="1" applyAlignment="1">
      <alignment horizontal="left" vertical="center" wrapText="1"/>
    </xf>
    <xf numFmtId="0" fontId="22" fillId="2" borderId="11" xfId="0" quotePrefix="1" applyFont="1" applyFill="1" applyBorder="1" applyAlignment="1">
      <alignment horizontal="left" vertical="center" wrapText="1"/>
    </xf>
    <xf numFmtId="10" fontId="22" fillId="2" borderId="27" xfId="2" applyNumberFormat="1" applyFont="1" applyFill="1" applyBorder="1" applyAlignment="1">
      <alignment horizontal="center" vertical="center" wrapText="1"/>
    </xf>
    <xf numFmtId="10" fontId="22" fillId="2" borderId="1" xfId="2" applyNumberFormat="1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left" vertical="center" wrapText="1"/>
    </xf>
    <xf numFmtId="10" fontId="22" fillId="2" borderId="25" xfId="2" applyNumberFormat="1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10" fontId="22" fillId="2" borderId="29" xfId="2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39" fontId="26" fillId="0" borderId="6" xfId="0" applyNumberFormat="1" applyFont="1" applyFill="1" applyBorder="1" applyAlignment="1">
      <alignment horizontal="left" vertical="top"/>
    </xf>
    <xf numFmtId="0" fontId="22" fillId="0" borderId="25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9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2" fontId="22" fillId="2" borderId="25" xfId="0" applyNumberFormat="1" applyFont="1" applyFill="1" applyBorder="1" applyAlignment="1">
      <alignment horizontal="center" vertical="center" wrapText="1"/>
    </xf>
    <xf numFmtId="10" fontId="22" fillId="0" borderId="25" xfId="0" applyNumberFormat="1" applyFont="1" applyFill="1" applyBorder="1" applyAlignment="1">
      <alignment horizontal="center" vertical="center" wrapText="1"/>
    </xf>
    <xf numFmtId="10" fontId="22" fillId="0" borderId="29" xfId="0" applyNumberFormat="1" applyFont="1" applyFill="1" applyBorder="1" applyAlignment="1">
      <alignment horizontal="center" vertical="center" wrapText="1"/>
    </xf>
    <xf numFmtId="17" fontId="22" fillId="0" borderId="0" xfId="2" quotePrefix="1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10" fontId="22" fillId="2" borderId="25" xfId="0" applyNumberFormat="1" applyFont="1" applyFill="1" applyBorder="1" applyAlignment="1">
      <alignment horizontal="center" vertical="center" wrapText="1"/>
    </xf>
    <xf numFmtId="10" fontId="22" fillId="2" borderId="29" xfId="0" applyNumberFormat="1" applyFont="1" applyFill="1" applyBorder="1" applyAlignment="1">
      <alignment horizontal="center" vertical="center" wrapText="1"/>
    </xf>
    <xf numFmtId="10" fontId="22" fillId="0" borderId="21" xfId="0" applyNumberFormat="1" applyFont="1" applyFill="1" applyBorder="1" applyAlignment="1">
      <alignment horizontal="center" vertical="center" wrapText="1"/>
    </xf>
    <xf numFmtId="2" fontId="22" fillId="2" borderId="21" xfId="0" applyNumberFormat="1" applyFont="1" applyFill="1" applyBorder="1" applyAlignment="1">
      <alignment horizontal="center" vertical="center" wrapText="1"/>
    </xf>
    <xf numFmtId="2" fontId="22" fillId="2" borderId="23" xfId="0" applyNumberFormat="1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left" vertical="center" wrapText="1"/>
    </xf>
    <xf numFmtId="0" fontId="12" fillId="0" borderId="20" xfId="0" applyFont="1" applyFill="1" applyBorder="1" applyAlignment="1">
      <alignment horizontal="left" vertical="center" wrapText="1"/>
    </xf>
    <xf numFmtId="175" fontId="12" fillId="0" borderId="25" xfId="0" applyNumberFormat="1" applyFont="1" applyFill="1" applyBorder="1" applyAlignment="1">
      <alignment horizontal="center" vertical="center" wrapText="1"/>
    </xf>
    <xf numFmtId="175" fontId="12" fillId="0" borderId="29" xfId="0" applyNumberFormat="1" applyFont="1" applyFill="1" applyBorder="1" applyAlignment="1">
      <alignment horizontal="center" vertical="center" wrapText="1"/>
    </xf>
    <xf numFmtId="175" fontId="12" fillId="0" borderId="23" xfId="0" applyNumberFormat="1" applyFont="1" applyFill="1" applyBorder="1" applyAlignment="1">
      <alignment horizontal="center" vertical="center" wrapText="1"/>
    </xf>
    <xf numFmtId="176" fontId="12" fillId="0" borderId="23" xfId="2" applyNumberFormat="1" applyFont="1" applyFill="1" applyBorder="1" applyAlignment="1">
      <alignment horizontal="center" vertical="center" wrapText="1"/>
    </xf>
    <xf numFmtId="10" fontId="12" fillId="0" borderId="25" xfId="2" applyNumberFormat="1" applyFont="1" applyFill="1" applyBorder="1" applyAlignment="1">
      <alignment horizontal="center" vertical="center" wrapText="1"/>
    </xf>
    <xf numFmtId="10" fontId="12" fillId="0" borderId="29" xfId="2" applyNumberFormat="1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10" fontId="12" fillId="2" borderId="21" xfId="2" applyNumberFormat="1" applyFont="1" applyFill="1" applyBorder="1" applyAlignment="1">
      <alignment horizontal="center" vertical="center" wrapText="1"/>
    </xf>
    <xf numFmtId="10" fontId="12" fillId="2" borderId="23" xfId="2" applyNumberFormat="1" applyFont="1" applyFill="1" applyBorder="1" applyAlignment="1">
      <alignment horizontal="center" vertical="center" wrapText="1"/>
    </xf>
    <xf numFmtId="175" fontId="12" fillId="2" borderId="21" xfId="0" applyNumberFormat="1" applyFont="1" applyFill="1" applyBorder="1" applyAlignment="1">
      <alignment horizontal="center" vertical="center" wrapText="1"/>
    </xf>
    <xf numFmtId="2" fontId="22" fillId="2" borderId="21" xfId="0" applyNumberFormat="1" applyFont="1" applyFill="1" applyBorder="1" applyAlignment="1">
      <alignment horizontal="center" vertical="center" wrapText="1"/>
    </xf>
    <xf numFmtId="2" fontId="22" fillId="2" borderId="23" xfId="0" applyNumberFormat="1" applyFont="1" applyFill="1" applyBorder="1" applyAlignment="1">
      <alignment horizontal="center" vertical="center" wrapText="1"/>
    </xf>
    <xf numFmtId="2" fontId="22" fillId="2" borderId="25" xfId="0" applyNumberFormat="1" applyFont="1" applyFill="1" applyBorder="1" applyAlignment="1">
      <alignment horizontal="center" vertical="center" wrapText="1"/>
    </xf>
    <xf numFmtId="2" fontId="22" fillId="2" borderId="27" xfId="0" applyNumberFormat="1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left" vertical="center" wrapText="1"/>
    </xf>
    <xf numFmtId="0" fontId="22" fillId="2" borderId="1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7" fontId="22" fillId="0" borderId="13" xfId="0" quotePrefix="1" applyNumberFormat="1" applyFont="1" applyFill="1" applyBorder="1" applyAlignment="1">
      <alignment horizontal="center" vertical="center" wrapText="1"/>
    </xf>
    <xf numFmtId="176" fontId="12" fillId="0" borderId="26" xfId="2" quotePrefix="1" applyNumberFormat="1" applyFont="1" applyFill="1" applyBorder="1" applyAlignment="1">
      <alignment horizontal="center" vertical="center" wrapText="1"/>
    </xf>
    <xf numFmtId="17" fontId="22" fillId="0" borderId="34" xfId="0" quotePrefix="1" applyNumberFormat="1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/>
    </xf>
    <xf numFmtId="17" fontId="12" fillId="2" borderId="3" xfId="2" applyNumberFormat="1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175" fontId="12" fillId="2" borderId="26" xfId="0" applyNumberFormat="1" applyFont="1" applyFill="1" applyBorder="1" applyAlignment="1">
      <alignment horizontal="center" vertical="center" wrapText="1"/>
    </xf>
    <xf numFmtId="176" fontId="12" fillId="0" borderId="29" xfId="0" applyNumberFormat="1" applyFont="1" applyFill="1" applyBorder="1" applyAlignment="1">
      <alignment horizontal="center" vertical="center" wrapText="1"/>
    </xf>
    <xf numFmtId="10" fontId="22" fillId="2" borderId="31" xfId="0" applyNumberFormat="1" applyFont="1" applyFill="1" applyBorder="1" applyAlignment="1">
      <alignment horizontal="center" vertical="center" wrapText="1"/>
    </xf>
    <xf numFmtId="0" fontId="22" fillId="0" borderId="29" xfId="0" applyNumberFormat="1" applyFont="1" applyFill="1" applyBorder="1" applyAlignment="1">
      <alignment horizontal="center" vertical="center" wrapText="1"/>
    </xf>
    <xf numFmtId="2" fontId="22" fillId="2" borderId="26" xfId="0" applyNumberFormat="1" applyFont="1" applyFill="1" applyBorder="1" applyAlignment="1">
      <alignment horizontal="center" vertical="center"/>
    </xf>
    <xf numFmtId="2" fontId="22" fillId="2" borderId="19" xfId="0" applyNumberFormat="1" applyFont="1" applyFill="1" applyBorder="1" applyAlignment="1">
      <alignment horizontal="center" vertical="center"/>
    </xf>
    <xf numFmtId="17" fontId="22" fillId="2" borderId="14" xfId="0" quotePrefix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0" fontId="22" fillId="2" borderId="23" xfId="2" applyNumberFormat="1" applyFont="1" applyFill="1" applyBorder="1" applyAlignment="1">
      <alignment horizontal="center" vertical="center" wrapText="1"/>
    </xf>
    <xf numFmtId="2" fontId="22" fillId="2" borderId="9" xfId="0" applyNumberFormat="1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7" fontId="5" fillId="0" borderId="5" xfId="0" applyNumberFormat="1" applyFont="1" applyBorder="1" applyAlignment="1">
      <alignment horizontal="center" vertical="center" wrapText="1"/>
    </xf>
    <xf numFmtId="17" fontId="5" fillId="0" borderId="10" xfId="0" applyNumberFormat="1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39" fontId="15" fillId="0" borderId="18" xfId="0" applyNumberFormat="1" applyFont="1" applyBorder="1" applyAlignment="1">
      <alignment horizontal="center" vertical="center"/>
    </xf>
    <xf numFmtId="39" fontId="15" fillId="0" borderId="19" xfId="0" applyNumberFormat="1" applyFont="1" applyBorder="1" applyAlignment="1">
      <alignment horizontal="center" vertical="center"/>
    </xf>
    <xf numFmtId="39" fontId="15" fillId="0" borderId="20" xfId="0" applyNumberFormat="1" applyFont="1" applyBorder="1" applyAlignment="1">
      <alignment horizontal="center" vertical="center"/>
    </xf>
    <xf numFmtId="2" fontId="15" fillId="0" borderId="5" xfId="0" applyNumberFormat="1" applyFont="1" applyBorder="1" applyAlignment="1">
      <alignment horizontal="center" vertical="center" wrapText="1"/>
    </xf>
    <xf numFmtId="2" fontId="15" fillId="0" borderId="8" xfId="0" applyNumberFormat="1" applyFont="1" applyBorder="1" applyAlignment="1">
      <alignment horizontal="center" vertical="center" wrapText="1"/>
    </xf>
    <xf numFmtId="2" fontId="15" fillId="0" borderId="10" xfId="0" applyNumberFormat="1" applyFont="1" applyBorder="1" applyAlignment="1">
      <alignment horizontal="center" vertical="center" wrapText="1"/>
    </xf>
    <xf numFmtId="39" fontId="15" fillId="0" borderId="7" xfId="0" applyNumberFormat="1" applyFont="1" applyBorder="1" applyAlignment="1">
      <alignment horizontal="center" vertical="center"/>
    </xf>
    <xf numFmtId="39" fontId="15" fillId="0" borderId="9" xfId="0" applyNumberFormat="1" applyFont="1" applyBorder="1" applyAlignment="1">
      <alignment horizontal="center" vertical="center"/>
    </xf>
    <xf numFmtId="39" fontId="15" fillId="0" borderId="11" xfId="0" applyNumberFormat="1" applyFont="1" applyBorder="1" applyAlignment="1">
      <alignment horizontal="center" vertical="center"/>
    </xf>
    <xf numFmtId="39" fontId="15" fillId="0" borderId="15" xfId="0" applyNumberFormat="1" applyFont="1" applyBorder="1" applyAlignment="1">
      <alignment horizontal="center" vertical="center" wrapText="1"/>
    </xf>
    <xf numFmtId="39" fontId="15" fillId="0" borderId="16" xfId="0" applyNumberFormat="1" applyFont="1" applyBorder="1" applyAlignment="1">
      <alignment horizontal="center" vertical="center" wrapText="1"/>
    </xf>
    <xf numFmtId="39" fontId="15" fillId="0" borderId="17" xfId="0" applyNumberFormat="1" applyFont="1" applyBorder="1" applyAlignment="1">
      <alignment horizontal="center" vertical="center" wrapText="1"/>
    </xf>
    <xf numFmtId="39" fontId="15" fillId="0" borderId="1" xfId="0" applyNumberFormat="1" applyFont="1" applyBorder="1" applyAlignment="1">
      <alignment horizontal="center" vertical="center"/>
    </xf>
    <xf numFmtId="39" fontId="15" fillId="0" borderId="3" xfId="0" applyNumberFormat="1" applyFont="1" applyBorder="1" applyAlignment="1">
      <alignment horizontal="center" vertical="center" wrapText="1"/>
    </xf>
    <xf numFmtId="39" fontId="15" fillId="0" borderId="12" xfId="0" applyNumberFormat="1" applyFont="1" applyBorder="1" applyAlignment="1">
      <alignment horizontal="center" vertical="center" wrapText="1"/>
    </xf>
    <xf numFmtId="39" fontId="15" fillId="0" borderId="2" xfId="0" applyNumberFormat="1" applyFont="1" applyBorder="1" applyAlignment="1">
      <alignment horizontal="center" vertical="center" wrapText="1"/>
    </xf>
    <xf numFmtId="39" fontId="15" fillId="0" borderId="5" xfId="0" applyNumberFormat="1" applyFont="1" applyBorder="1" applyAlignment="1">
      <alignment horizontal="center" vertical="center" wrapText="1"/>
    </xf>
    <xf numFmtId="39" fontId="15" fillId="0" borderId="8" xfId="0" applyNumberFormat="1" applyFont="1" applyBorder="1" applyAlignment="1">
      <alignment horizontal="center" vertical="center" wrapText="1"/>
    </xf>
    <xf numFmtId="39" fontId="15" fillId="0" borderId="10" xfId="0" applyNumberFormat="1" applyFont="1" applyBorder="1" applyAlignment="1">
      <alignment horizontal="center" vertical="center" wrapText="1"/>
    </xf>
    <xf numFmtId="39" fontId="15" fillId="0" borderId="3" xfId="0" applyNumberFormat="1" applyFont="1" applyBorder="1" applyAlignment="1">
      <alignment horizontal="center" vertical="center"/>
    </xf>
    <xf numFmtId="39" fontId="18" fillId="0" borderId="6" xfId="0" applyNumberFormat="1" applyFont="1" applyBorder="1" applyAlignment="1">
      <alignment vertical="center" wrapText="1"/>
    </xf>
    <xf numFmtId="39" fontId="6" fillId="0" borderId="2" xfId="0" applyNumberFormat="1" applyFont="1" applyBorder="1" applyAlignment="1">
      <alignment horizontal="center" vertical="center" wrapText="1"/>
    </xf>
    <xf numFmtId="39" fontId="6" fillId="0" borderId="21" xfId="0" applyNumberFormat="1" applyFont="1" applyBorder="1" applyAlignment="1">
      <alignment horizontal="center" vertical="center" wrapText="1"/>
    </xf>
    <xf numFmtId="39" fontId="6" fillId="0" borderId="23" xfId="0" applyNumberFormat="1" applyFont="1" applyBorder="1" applyAlignment="1">
      <alignment horizontal="center" vertical="center" wrapText="1"/>
    </xf>
    <xf numFmtId="39" fontId="6" fillId="0" borderId="1" xfId="0" applyNumberFormat="1" applyFont="1" applyBorder="1" applyAlignment="1">
      <alignment horizontal="center" vertical="center" wrapText="1"/>
    </xf>
    <xf numFmtId="39" fontId="6" fillId="0" borderId="3" xfId="0" applyNumberFormat="1" applyFont="1" applyBorder="1" applyAlignment="1">
      <alignment horizontal="center" vertical="center" wrapText="1"/>
    </xf>
    <xf numFmtId="39" fontId="6" fillId="0" borderId="7" xfId="0" applyNumberFormat="1" applyFont="1" applyBorder="1" applyAlignment="1">
      <alignment horizontal="center" vertical="center" wrapText="1"/>
    </xf>
    <xf numFmtId="39" fontId="6" fillId="0" borderId="11" xfId="0" applyNumberFormat="1" applyFont="1" applyBorder="1" applyAlignment="1">
      <alignment horizontal="center" vertical="center" wrapText="1"/>
    </xf>
    <xf numFmtId="39" fontId="6" fillId="0" borderId="22" xfId="0" applyNumberFormat="1" applyFont="1" applyBorder="1" applyAlignment="1">
      <alignment horizontal="center" vertical="center" wrapText="1"/>
    </xf>
    <xf numFmtId="39" fontId="6" fillId="0" borderId="24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10" fontId="21" fillId="0" borderId="21" xfId="0" applyNumberFormat="1" applyFont="1" applyFill="1" applyBorder="1" applyAlignment="1">
      <alignment horizontal="center" vertical="center"/>
    </xf>
    <xf numFmtId="10" fontId="21" fillId="0" borderId="23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left" vertical="center" wrapText="1"/>
    </xf>
    <xf numFmtId="0" fontId="22" fillId="0" borderId="25" xfId="0" quotePrefix="1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9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2" fontId="22" fillId="2" borderId="25" xfId="0" applyNumberFormat="1" applyFont="1" applyFill="1" applyBorder="1" applyAlignment="1">
      <alignment horizontal="center" vertical="center" wrapText="1"/>
    </xf>
    <xf numFmtId="2" fontId="22" fillId="2" borderId="27" xfId="0" applyNumberFormat="1" applyFont="1" applyFill="1" applyBorder="1" applyAlignment="1">
      <alignment horizontal="center" vertical="center" wrapText="1"/>
    </xf>
    <xf numFmtId="2" fontId="22" fillId="2" borderId="29" xfId="0" applyNumberFormat="1" applyFont="1" applyFill="1" applyBorder="1" applyAlignment="1">
      <alignment vertical="center"/>
    </xf>
    <xf numFmtId="10" fontId="22" fillId="0" borderId="25" xfId="0" applyNumberFormat="1" applyFont="1" applyFill="1" applyBorder="1" applyAlignment="1">
      <alignment horizontal="center" vertical="center" wrapText="1"/>
    </xf>
    <xf numFmtId="10" fontId="22" fillId="0" borderId="27" xfId="0" applyNumberFormat="1" applyFont="1" applyFill="1" applyBorder="1" applyAlignment="1">
      <alignment horizontal="center" vertical="center" wrapText="1"/>
    </xf>
    <xf numFmtId="10" fontId="22" fillId="0" borderId="29" xfId="0" applyNumberFormat="1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left" vertical="center" wrapText="1"/>
    </xf>
    <xf numFmtId="17" fontId="22" fillId="0" borderId="5" xfId="2" quotePrefix="1" applyNumberFormat="1" applyFont="1" applyFill="1" applyBorder="1" applyAlignment="1">
      <alignment horizontal="center" vertical="center" wrapText="1"/>
    </xf>
    <xf numFmtId="17" fontId="22" fillId="0" borderId="10" xfId="2" quotePrefix="1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17" fontId="22" fillId="0" borderId="6" xfId="2" quotePrefix="1" applyNumberFormat="1" applyFont="1" applyFill="1" applyBorder="1" applyAlignment="1">
      <alignment horizontal="center" vertical="center" wrapText="1"/>
    </xf>
    <xf numFmtId="17" fontId="22" fillId="0" borderId="0" xfId="2" quotePrefix="1" applyNumberFormat="1" applyFont="1" applyFill="1" applyBorder="1" applyAlignment="1">
      <alignment horizontal="center" vertical="center" wrapText="1"/>
    </xf>
    <xf numFmtId="0" fontId="22" fillId="0" borderId="15" xfId="0" applyNumberFormat="1" applyFont="1" applyFill="1" applyBorder="1" applyAlignment="1">
      <alignment vertical="center" wrapText="1"/>
    </xf>
    <xf numFmtId="0" fontId="22" fillId="0" borderId="17" xfId="0" applyNumberFormat="1" applyFont="1" applyFill="1" applyBorder="1" applyAlignment="1">
      <alignment vertical="center" wrapText="1"/>
    </xf>
    <xf numFmtId="10" fontId="22" fillId="2" borderId="25" xfId="0" applyNumberFormat="1" applyFont="1" applyFill="1" applyBorder="1" applyAlignment="1">
      <alignment horizontal="center" vertical="center" wrapText="1"/>
    </xf>
    <xf numFmtId="10" fontId="22" fillId="2" borderId="27" xfId="0" applyNumberFormat="1" applyFont="1" applyFill="1" applyBorder="1" applyAlignment="1">
      <alignment horizontal="center" vertical="center" wrapText="1"/>
    </xf>
    <xf numFmtId="10" fontId="22" fillId="2" borderId="29" xfId="0" applyNumberFormat="1" applyFont="1" applyFill="1" applyBorder="1" applyAlignment="1">
      <alignment horizontal="center" vertical="center" wrapText="1"/>
    </xf>
    <xf numFmtId="10" fontId="22" fillId="0" borderId="21" xfId="0" applyNumberFormat="1" applyFont="1" applyFill="1" applyBorder="1" applyAlignment="1">
      <alignment horizontal="center" vertical="center" wrapText="1"/>
    </xf>
    <xf numFmtId="10" fontId="22" fillId="0" borderId="23" xfId="0" applyNumberFormat="1" applyFont="1" applyFill="1" applyBorder="1" applyAlignment="1">
      <alignment horizontal="center" vertical="center" wrapText="1"/>
    </xf>
    <xf numFmtId="2" fontId="22" fillId="2" borderId="21" xfId="0" applyNumberFormat="1" applyFont="1" applyFill="1" applyBorder="1" applyAlignment="1">
      <alignment horizontal="center" vertical="center" wrapText="1"/>
    </xf>
    <xf numFmtId="2" fontId="22" fillId="2" borderId="23" xfId="0" applyNumberFormat="1" applyFont="1" applyFill="1" applyBorder="1" applyAlignment="1">
      <alignment horizontal="center" vertical="center" wrapText="1"/>
    </xf>
    <xf numFmtId="0" fontId="22" fillId="0" borderId="21" xfId="0" applyNumberFormat="1" applyFont="1" applyFill="1" applyBorder="1" applyAlignment="1">
      <alignment horizontal="center" vertical="center" wrapText="1"/>
    </xf>
    <xf numFmtId="0" fontId="22" fillId="0" borderId="27" xfId="0" applyNumberFormat="1" applyFont="1" applyFill="1" applyBorder="1" applyAlignment="1">
      <alignment horizontal="center" vertical="center" wrapText="1"/>
    </xf>
    <xf numFmtId="0" fontId="22" fillId="0" borderId="23" xfId="0" applyNumberFormat="1" applyFont="1" applyFill="1" applyBorder="1" applyAlignment="1">
      <alignment horizontal="center" vertical="center" wrapText="1"/>
    </xf>
    <xf numFmtId="17" fontId="22" fillId="0" borderId="5" xfId="0" applyNumberFormat="1" applyFont="1" applyFill="1" applyBorder="1" applyAlignment="1">
      <alignment horizontal="center" vertical="center" wrapText="1"/>
    </xf>
    <xf numFmtId="17" fontId="22" fillId="0" borderId="8" xfId="0" quotePrefix="1" applyNumberFormat="1" applyFont="1" applyFill="1" applyBorder="1" applyAlignment="1">
      <alignment horizontal="center" vertical="center" wrapText="1"/>
    </xf>
    <xf numFmtId="17" fontId="22" fillId="0" borderId="10" xfId="0" quotePrefix="1" applyNumberFormat="1" applyFont="1" applyFill="1" applyBorder="1" applyAlignment="1">
      <alignment horizontal="center" vertical="center" wrapText="1"/>
    </xf>
    <xf numFmtId="0" fontId="22" fillId="0" borderId="7" xfId="0" applyNumberFormat="1" applyFont="1" applyFill="1" applyBorder="1" applyAlignment="1">
      <alignment horizontal="left" vertical="center" wrapText="1"/>
    </xf>
    <xf numFmtId="0" fontId="22" fillId="0" borderId="9" xfId="0" applyNumberFormat="1" applyFont="1" applyFill="1" applyBorder="1" applyAlignment="1">
      <alignment horizontal="left" vertical="center" wrapText="1"/>
    </xf>
    <xf numFmtId="0" fontId="23" fillId="0" borderId="11" xfId="0" applyNumberFormat="1" applyFont="1" applyFill="1" applyBorder="1" applyAlignment="1">
      <alignment horizontal="left" vertical="center" wrapText="1"/>
    </xf>
    <xf numFmtId="0" fontId="22" fillId="0" borderId="21" xfId="0" quotePrefix="1" applyNumberFormat="1" applyFont="1" applyFill="1" applyBorder="1" applyAlignment="1">
      <alignment horizontal="center" vertical="center" wrapText="1"/>
    </xf>
    <xf numFmtId="0" fontId="23" fillId="0" borderId="23" xfId="0" applyNumberFormat="1" applyFont="1" applyFill="1" applyBorder="1" applyAlignment="1">
      <alignment horizontal="center" vertical="center" wrapText="1"/>
    </xf>
    <xf numFmtId="17" fontId="22" fillId="0" borderId="5" xfId="0" quotePrefix="1" applyNumberFormat="1" applyFont="1" applyFill="1" applyBorder="1" applyAlignment="1">
      <alignment horizontal="center" vertical="center" wrapText="1"/>
    </xf>
    <xf numFmtId="0" fontId="22" fillId="0" borderId="9" xfId="0" quotePrefix="1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17" fontId="22" fillId="0" borderId="8" xfId="0" applyNumberFormat="1" applyFont="1" applyFill="1" applyBorder="1" applyAlignment="1">
      <alignment horizontal="center" vertical="center" wrapText="1"/>
    </xf>
    <xf numFmtId="17" fontId="22" fillId="0" borderId="10" xfId="0" applyNumberFormat="1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vertical="center" wrapText="1"/>
    </xf>
    <xf numFmtId="0" fontId="22" fillId="2" borderId="9" xfId="0" applyFont="1" applyFill="1" applyBorder="1" applyAlignment="1">
      <alignment vertical="center" wrapText="1"/>
    </xf>
    <xf numFmtId="0" fontId="22" fillId="2" borderId="11" xfId="0" applyFont="1" applyFill="1" applyBorder="1" applyAlignment="1">
      <alignment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17" fontId="22" fillId="2" borderId="5" xfId="0" quotePrefix="1" applyNumberFormat="1" applyFont="1" applyFill="1" applyBorder="1" applyAlignment="1">
      <alignment horizontal="center" vertical="center" wrapText="1"/>
    </xf>
    <xf numFmtId="17" fontId="22" fillId="2" borderId="8" xfId="0" quotePrefix="1" applyNumberFormat="1" applyFont="1" applyFill="1" applyBorder="1" applyAlignment="1">
      <alignment horizontal="center" vertical="center" wrapText="1"/>
    </xf>
    <xf numFmtId="17" fontId="22" fillId="2" borderId="33" xfId="0" quotePrefix="1" applyNumberFormat="1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left" vertical="center" wrapText="1"/>
    </xf>
    <xf numFmtId="17" fontId="12" fillId="0" borderId="5" xfId="0" quotePrefix="1" applyNumberFormat="1" applyFont="1" applyFill="1" applyBorder="1" applyAlignment="1">
      <alignment horizontal="center" vertical="center" wrapText="1"/>
    </xf>
    <xf numFmtId="17" fontId="12" fillId="0" borderId="8" xfId="0" quotePrefix="1" applyNumberFormat="1" applyFont="1" applyFill="1" applyBorder="1" applyAlignment="1">
      <alignment horizontal="center" vertical="center" wrapText="1"/>
    </xf>
    <xf numFmtId="17" fontId="12" fillId="0" borderId="33" xfId="0" quotePrefix="1" applyNumberFormat="1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2" fillId="0" borderId="20" xfId="0" applyFont="1" applyFill="1" applyBorder="1" applyAlignment="1">
      <alignment horizontal="left" vertical="center" wrapText="1"/>
    </xf>
    <xf numFmtId="0" fontId="26" fillId="0" borderId="6" xfId="0" applyFont="1" applyFill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24" fillId="0" borderId="4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75" fontId="12" fillId="0" borderId="25" xfId="0" applyNumberFormat="1" applyFont="1" applyFill="1" applyBorder="1" applyAlignment="1">
      <alignment horizontal="center" vertical="center" wrapText="1"/>
    </xf>
    <xf numFmtId="175" fontId="12" fillId="0" borderId="26" xfId="0" applyNumberFormat="1" applyFont="1" applyFill="1" applyBorder="1" applyAlignment="1">
      <alignment horizontal="center" vertical="center" wrapText="1"/>
    </xf>
    <xf numFmtId="175" fontId="12" fillId="0" borderId="29" xfId="0" applyNumberFormat="1" applyFont="1" applyFill="1" applyBorder="1" applyAlignment="1">
      <alignment horizontal="center" vertical="center" wrapText="1"/>
    </xf>
    <xf numFmtId="175" fontId="12" fillId="2" borderId="21" xfId="0" applyNumberFormat="1" applyFont="1" applyFill="1" applyBorder="1" applyAlignment="1">
      <alignment horizontal="center" vertical="center" wrapText="1"/>
    </xf>
    <xf numFmtId="175" fontId="12" fillId="2" borderId="23" xfId="0" applyNumberFormat="1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17" fontId="12" fillId="0" borderId="5" xfId="2" quotePrefix="1" applyNumberFormat="1" applyFont="1" applyFill="1" applyBorder="1" applyAlignment="1">
      <alignment horizontal="center" vertical="center" wrapText="1"/>
    </xf>
    <xf numFmtId="17" fontId="12" fillId="0" borderId="10" xfId="2" quotePrefix="1" applyNumberFormat="1" applyFont="1" applyFill="1" applyBorder="1" applyAlignment="1">
      <alignment horizontal="center" vertical="center" wrapText="1"/>
    </xf>
    <xf numFmtId="10" fontId="12" fillId="0" borderId="25" xfId="2" applyNumberFormat="1" applyFont="1" applyFill="1" applyBorder="1" applyAlignment="1">
      <alignment horizontal="center" vertical="center" wrapText="1"/>
    </xf>
    <xf numFmtId="10" fontId="12" fillId="0" borderId="26" xfId="2" applyNumberFormat="1" applyFont="1" applyFill="1" applyBorder="1" applyAlignment="1">
      <alignment horizontal="center" vertical="center" wrapText="1"/>
    </xf>
    <xf numFmtId="10" fontId="12" fillId="0" borderId="29" xfId="2" applyNumberFormat="1" applyFont="1" applyFill="1" applyBorder="1" applyAlignment="1">
      <alignment horizontal="center" vertical="center" wrapText="1"/>
    </xf>
    <xf numFmtId="10" fontId="12" fillId="2" borderId="21" xfId="2" applyNumberFormat="1" applyFont="1" applyFill="1" applyBorder="1" applyAlignment="1">
      <alignment horizontal="center" vertical="center" wrapText="1"/>
    </xf>
    <xf numFmtId="10" fontId="12" fillId="2" borderId="23" xfId="2" applyNumberFormat="1" applyFont="1" applyFill="1" applyBorder="1" applyAlignment="1">
      <alignment horizontal="center" vertical="center" wrapText="1"/>
    </xf>
    <xf numFmtId="176" fontId="12" fillId="0" borderId="25" xfId="2" applyNumberFormat="1" applyFont="1" applyFill="1" applyBorder="1" applyAlignment="1">
      <alignment horizontal="center" vertical="center" wrapText="1"/>
    </xf>
    <xf numFmtId="176" fontId="12" fillId="0" borderId="26" xfId="2" applyNumberFormat="1" applyFont="1" applyFill="1" applyBorder="1" applyAlignment="1">
      <alignment horizontal="center" vertical="center" wrapText="1"/>
    </xf>
    <xf numFmtId="176" fontId="12" fillId="0" borderId="29" xfId="2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22" fillId="2" borderId="7" xfId="0" applyFont="1" applyFill="1" applyBorder="1" applyAlignment="1">
      <alignment horizontal="left" vertical="center" wrapText="1"/>
    </xf>
    <xf numFmtId="0" fontId="22" fillId="2" borderId="1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21" fillId="2" borderId="5" xfId="0" applyNumberFormat="1" applyFont="1" applyFill="1" applyBorder="1" applyAlignment="1">
      <alignment horizontal="center" vertical="center" wrapText="1"/>
    </xf>
    <xf numFmtId="49" fontId="21" fillId="2" borderId="8" xfId="0" applyNumberFormat="1" applyFont="1" applyFill="1" applyBorder="1" applyAlignment="1">
      <alignment horizontal="center" vertical="center" wrapText="1"/>
    </xf>
    <xf numFmtId="49" fontId="21" fillId="2" borderId="10" xfId="0" applyNumberFormat="1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</cellXfs>
  <cellStyles count="4">
    <cellStyle name="Normal" xfId="0" builtinId="0"/>
    <cellStyle name="Porcentagem" xfId="2" builtinId="5"/>
    <cellStyle name="Separador de milhares" xfId="1" builtinId="3"/>
    <cellStyle name="Separador de milhares 2" xfId="3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"/>
  <sheetViews>
    <sheetView showGridLines="0" zoomScaleNormal="100" workbookViewId="0">
      <selection activeCell="H7" sqref="H7"/>
    </sheetView>
  </sheetViews>
  <sheetFormatPr defaultRowHeight="15.75"/>
  <cols>
    <col min="1" max="1" width="19.140625" style="1" customWidth="1"/>
    <col min="2" max="5" width="15.7109375" style="1" customWidth="1"/>
    <col min="6" max="16384" width="9.140625" style="1"/>
  </cols>
  <sheetData>
    <row r="1" spans="1:5" ht="18" customHeight="1">
      <c r="A1" s="20" t="s">
        <v>185</v>
      </c>
    </row>
    <row r="2" spans="1:5" ht="20.100000000000001" customHeight="1">
      <c r="A2" s="287" t="s">
        <v>0</v>
      </c>
      <c r="B2" s="286" t="s">
        <v>1</v>
      </c>
      <c r="C2" s="286"/>
      <c r="D2" s="286"/>
      <c r="E2" s="288" t="s">
        <v>2</v>
      </c>
    </row>
    <row r="3" spans="1:5" ht="20.100000000000001" customHeight="1">
      <c r="A3" s="287"/>
      <c r="B3" s="279" t="s">
        <v>23</v>
      </c>
      <c r="C3" s="279" t="s">
        <v>183</v>
      </c>
      <c r="D3" s="3" t="s">
        <v>3</v>
      </c>
      <c r="E3" s="288"/>
    </row>
    <row r="4" spans="1:5" ht="30" customHeight="1">
      <c r="A4" s="4" t="s">
        <v>4</v>
      </c>
      <c r="B4" s="2">
        <v>0.92</v>
      </c>
      <c r="C4" s="2">
        <v>1.03</v>
      </c>
      <c r="D4" s="2">
        <f>+((C4/B4)-1)*100</f>
        <v>11.956521739130444</v>
      </c>
      <c r="E4" s="280" t="s">
        <v>184</v>
      </c>
    </row>
    <row r="5" spans="1:5">
      <c r="A5" s="228"/>
    </row>
  </sheetData>
  <mergeCells count="3">
    <mergeCell ref="B2:D2"/>
    <mergeCell ref="A2:A3"/>
    <mergeCell ref="E2:E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8"/>
  <sheetViews>
    <sheetView showGridLines="0" workbookViewId="0">
      <selection activeCell="A7" sqref="A7"/>
    </sheetView>
  </sheetViews>
  <sheetFormatPr defaultRowHeight="15"/>
  <cols>
    <col min="1" max="1" width="14.7109375" style="18" customWidth="1"/>
    <col min="2" max="2" width="42.7109375" style="18" customWidth="1"/>
    <col min="3" max="6" width="12.7109375" style="18" customWidth="1"/>
    <col min="7" max="16384" width="9.140625" style="18"/>
  </cols>
  <sheetData>
    <row r="1" spans="1:6" ht="20.100000000000001" customHeight="1">
      <c r="A1" s="5" t="s">
        <v>158</v>
      </c>
      <c r="B1" s="5"/>
      <c r="C1" s="5"/>
      <c r="D1" s="6"/>
      <c r="E1" s="6"/>
      <c r="F1" s="6"/>
    </row>
    <row r="2" spans="1:6" ht="20.100000000000001" customHeight="1">
      <c r="A2" s="289" t="s">
        <v>11</v>
      </c>
      <c r="B2" s="291" t="s">
        <v>12</v>
      </c>
      <c r="C2" s="291" t="s">
        <v>13</v>
      </c>
      <c r="D2" s="291"/>
      <c r="E2" s="291"/>
      <c r="F2" s="292" t="s">
        <v>14</v>
      </c>
    </row>
    <row r="3" spans="1:6" ht="20.100000000000001" customHeight="1">
      <c r="A3" s="290"/>
      <c r="B3" s="291"/>
      <c r="C3" s="7" t="s">
        <v>15</v>
      </c>
      <c r="D3" s="7" t="s">
        <v>16</v>
      </c>
      <c r="E3" s="8" t="s">
        <v>17</v>
      </c>
      <c r="F3" s="293"/>
    </row>
    <row r="4" spans="1:6" ht="50.1" customHeight="1">
      <c r="A4" s="9" t="s">
        <v>18</v>
      </c>
      <c r="B4" s="10" t="s">
        <v>19</v>
      </c>
      <c r="C4" s="11">
        <v>333.03</v>
      </c>
      <c r="D4" s="11">
        <v>341.21</v>
      </c>
      <c r="E4" s="12">
        <f>+((D4/C4)-1)</f>
        <v>2.4562351740083477E-2</v>
      </c>
      <c r="F4" s="294" t="s">
        <v>20</v>
      </c>
    </row>
    <row r="5" spans="1:6" ht="35.1" customHeight="1">
      <c r="A5" s="9" t="s">
        <v>21</v>
      </c>
      <c r="B5" s="13" t="s">
        <v>22</v>
      </c>
      <c r="C5" s="14">
        <v>223.59</v>
      </c>
      <c r="D5" s="14">
        <v>202.19</v>
      </c>
      <c r="E5" s="12">
        <f>+((D5/C5)-1)</f>
        <v>-9.5710899414106154E-2</v>
      </c>
      <c r="F5" s="295"/>
    </row>
    <row r="6" spans="1:6" ht="15.75">
      <c r="A6" s="228" t="s">
        <v>157</v>
      </c>
      <c r="B6" s="16"/>
      <c r="C6" s="17"/>
      <c r="D6" s="17"/>
      <c r="E6" s="17"/>
      <c r="F6" s="17"/>
    </row>
    <row r="7" spans="1:6">
      <c r="A7" s="228"/>
    </row>
    <row r="14" spans="1:6">
      <c r="B14" s="19"/>
    </row>
    <row r="18" spans="4:4">
      <c r="D18" s="19"/>
    </row>
  </sheetData>
  <mergeCells count="5">
    <mergeCell ref="A2:A3"/>
    <mergeCell ref="B2:B3"/>
    <mergeCell ref="C2:E2"/>
    <mergeCell ref="F2:F3"/>
    <mergeCell ref="F4:F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0"/>
  <sheetViews>
    <sheetView showGridLines="0" workbookViewId="0">
      <selection activeCell="A5" sqref="A5"/>
    </sheetView>
  </sheetViews>
  <sheetFormatPr defaultColWidth="11.140625" defaultRowHeight="30" customHeight="1"/>
  <cols>
    <col min="1" max="1" width="14.7109375" style="22" customWidth="1"/>
    <col min="2" max="3" width="21.7109375" style="22" customWidth="1"/>
    <col min="4" max="5" width="12.7109375" style="22" customWidth="1"/>
    <col min="6" max="7" width="12.7109375" style="31" customWidth="1"/>
    <col min="8" max="8" width="12.7109375" style="32" customWidth="1"/>
    <col min="9" max="9" width="14.7109375" style="22" customWidth="1"/>
    <col min="10" max="10" width="19.7109375" style="44" hidden="1" customWidth="1"/>
    <col min="11" max="11" width="3.42578125" style="45" hidden="1" customWidth="1"/>
    <col min="12" max="12" width="22" style="22" customWidth="1"/>
    <col min="13" max="13" width="27.28515625" style="22" customWidth="1"/>
    <col min="14" max="16384" width="11.140625" style="22"/>
  </cols>
  <sheetData>
    <row r="1" spans="1:13" ht="20.100000000000001" customHeight="1">
      <c r="A1" s="301" t="s">
        <v>159</v>
      </c>
      <c r="B1" s="301"/>
      <c r="C1" s="301"/>
      <c r="D1" s="301"/>
      <c r="E1" s="301"/>
      <c r="F1" s="301"/>
      <c r="G1" s="301"/>
      <c r="H1" s="21"/>
      <c r="I1" s="21"/>
      <c r="J1" s="22"/>
      <c r="K1" s="22"/>
    </row>
    <row r="2" spans="1:13" ht="20.100000000000001" customHeight="1">
      <c r="A2" s="299" t="s">
        <v>24</v>
      </c>
      <c r="B2" s="300" t="s">
        <v>25</v>
      </c>
      <c r="C2" s="300" t="s">
        <v>26</v>
      </c>
      <c r="D2" s="302" t="s">
        <v>27</v>
      </c>
      <c r="E2" s="303"/>
      <c r="F2" s="304"/>
      <c r="G2" s="305" t="s">
        <v>2</v>
      </c>
      <c r="H2" s="22"/>
      <c r="J2" s="22"/>
      <c r="K2" s="22"/>
    </row>
    <row r="3" spans="1:13" ht="20.100000000000001" customHeight="1">
      <c r="A3" s="299"/>
      <c r="B3" s="300"/>
      <c r="C3" s="300"/>
      <c r="D3" s="23" t="s">
        <v>28</v>
      </c>
      <c r="E3" s="23" t="s">
        <v>29</v>
      </c>
      <c r="F3" s="24" t="s">
        <v>17</v>
      </c>
      <c r="G3" s="306"/>
      <c r="H3" s="22"/>
      <c r="J3" s="22"/>
      <c r="K3" s="22"/>
    </row>
    <row r="4" spans="1:13" ht="35.1" customHeight="1">
      <c r="A4" s="25" t="s">
        <v>10</v>
      </c>
      <c r="B4" s="26" t="s">
        <v>30</v>
      </c>
      <c r="C4" s="27" t="s">
        <v>31</v>
      </c>
      <c r="D4" s="28">
        <v>12.28</v>
      </c>
      <c r="E4" s="28">
        <v>13.2</v>
      </c>
      <c r="F4" s="29">
        <f>((E4/D4)-1)</f>
        <v>7.4918566775244333E-2</v>
      </c>
      <c r="G4" s="30" t="s">
        <v>32</v>
      </c>
      <c r="H4" s="22"/>
      <c r="J4" s="22"/>
      <c r="K4" s="22"/>
    </row>
    <row r="5" spans="1:13" ht="20.100000000000001" customHeight="1">
      <c r="A5" s="228"/>
      <c r="J5" s="22"/>
      <c r="K5" s="22"/>
    </row>
    <row r="6" spans="1:13" ht="30" customHeight="1">
      <c r="J6" s="22"/>
      <c r="K6" s="22"/>
    </row>
    <row r="7" spans="1:13" ht="30" customHeight="1">
      <c r="J7" s="22"/>
      <c r="K7" s="22"/>
    </row>
    <row r="8" spans="1:13" ht="30" customHeight="1">
      <c r="J8" s="22"/>
      <c r="K8" s="22"/>
    </row>
    <row r="9" spans="1:13" ht="30" customHeight="1">
      <c r="J9" s="22"/>
      <c r="K9" s="22"/>
    </row>
    <row r="10" spans="1:13" ht="30" customHeight="1">
      <c r="J10" s="22"/>
      <c r="K10" s="22"/>
    </row>
    <row r="11" spans="1:13" ht="30" customHeight="1">
      <c r="J11" s="22"/>
      <c r="K11" s="22"/>
    </row>
    <row r="12" spans="1:13" s="33" customFormat="1" ht="30" customHeight="1">
      <c r="B12" s="22"/>
      <c r="C12" s="22"/>
      <c r="D12" s="22"/>
      <c r="E12" s="22"/>
      <c r="F12" s="31"/>
      <c r="G12" s="31"/>
      <c r="H12" s="32"/>
      <c r="I12" s="22"/>
      <c r="J12" s="34"/>
      <c r="K12" s="35"/>
      <c r="L12" s="36"/>
      <c r="M12" s="37"/>
    </row>
    <row r="13" spans="1:13" ht="30" customHeight="1">
      <c r="J13" s="38"/>
      <c r="K13" s="39" t="s">
        <v>33</v>
      </c>
      <c r="L13" s="40"/>
    </row>
    <row r="14" spans="1:13" ht="30" customHeight="1">
      <c r="J14" s="41"/>
      <c r="K14" s="296" t="s">
        <v>30</v>
      </c>
    </row>
    <row r="15" spans="1:13" ht="30" customHeight="1">
      <c r="J15" s="41"/>
      <c r="K15" s="297"/>
    </row>
    <row r="16" spans="1:13" ht="30" customHeight="1">
      <c r="J16" s="42"/>
      <c r="K16" s="43" t="s">
        <v>33</v>
      </c>
    </row>
    <row r="17" spans="10:11" ht="30" customHeight="1">
      <c r="J17" s="38"/>
      <c r="K17" s="296" t="s">
        <v>34</v>
      </c>
    </row>
    <row r="18" spans="10:11" ht="30" customHeight="1">
      <c r="J18" s="38"/>
      <c r="K18" s="298"/>
    </row>
    <row r="19" spans="10:11" ht="30" customHeight="1">
      <c r="J19" s="38"/>
      <c r="K19" s="298"/>
    </row>
    <row r="20" spans="10:11" ht="30" customHeight="1">
      <c r="J20" s="38"/>
      <c r="K20" s="297"/>
    </row>
  </sheetData>
  <mergeCells count="8">
    <mergeCell ref="K14:K15"/>
    <mergeCell ref="K17:K20"/>
    <mergeCell ref="A2:A3"/>
    <mergeCell ref="B2:B3"/>
    <mergeCell ref="A1:G1"/>
    <mergeCell ref="C2:C3"/>
    <mergeCell ref="D2:F2"/>
    <mergeCell ref="G2:G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V20"/>
  <sheetViews>
    <sheetView showGridLines="0" workbookViewId="0">
      <selection activeCell="A14" sqref="A14"/>
    </sheetView>
  </sheetViews>
  <sheetFormatPr defaultRowHeight="15.75"/>
  <cols>
    <col min="1" max="1" width="13.42578125" style="48" customWidth="1"/>
    <col min="2" max="3" width="4.28515625" style="48" customWidth="1"/>
    <col min="4" max="5" width="7.42578125" style="48" customWidth="1"/>
    <col min="6" max="6" width="6.42578125" style="48" customWidth="1"/>
    <col min="7" max="8" width="7.42578125" style="48" customWidth="1"/>
    <col min="9" max="9" width="6.42578125" style="48" customWidth="1"/>
    <col min="10" max="11" width="7.42578125" style="48" customWidth="1"/>
    <col min="12" max="12" width="6.42578125" style="48" customWidth="1"/>
    <col min="13" max="14" width="7.42578125" style="48" customWidth="1"/>
    <col min="15" max="15" width="6.42578125" style="48" customWidth="1"/>
    <col min="16" max="16" width="8.7109375" style="48" customWidth="1"/>
    <col min="17" max="17" width="17.7109375" style="48" customWidth="1"/>
    <col min="18" max="18" width="19.42578125" style="48" bestFit="1" customWidth="1"/>
    <col min="19" max="16384" width="9.140625" style="48"/>
  </cols>
  <sheetData>
    <row r="1" spans="1:22" ht="20.100000000000001" customHeight="1">
      <c r="A1" s="46" t="s">
        <v>160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7"/>
    </row>
    <row r="2" spans="1:22" ht="20.100000000000001" customHeight="1">
      <c r="A2" s="316" t="s">
        <v>35</v>
      </c>
      <c r="B2" s="319" t="s">
        <v>12</v>
      </c>
      <c r="C2" s="319" t="s">
        <v>36</v>
      </c>
      <c r="D2" s="320" t="s">
        <v>37</v>
      </c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2"/>
      <c r="P2" s="323" t="s">
        <v>2</v>
      </c>
    </row>
    <row r="3" spans="1:22" ht="20.100000000000001" customHeight="1">
      <c r="A3" s="317"/>
      <c r="B3" s="319"/>
      <c r="C3" s="319"/>
      <c r="D3" s="319" t="s">
        <v>38</v>
      </c>
      <c r="E3" s="319"/>
      <c r="F3" s="319"/>
      <c r="G3" s="319" t="s">
        <v>39</v>
      </c>
      <c r="H3" s="319"/>
      <c r="I3" s="319"/>
      <c r="J3" s="319" t="s">
        <v>40</v>
      </c>
      <c r="K3" s="319"/>
      <c r="L3" s="319"/>
      <c r="M3" s="319" t="s">
        <v>41</v>
      </c>
      <c r="N3" s="319"/>
      <c r="O3" s="326"/>
      <c r="P3" s="324"/>
    </row>
    <row r="4" spans="1:22" ht="20.100000000000001" customHeight="1">
      <c r="A4" s="318"/>
      <c r="B4" s="319"/>
      <c r="C4" s="319"/>
      <c r="D4" s="49" t="s">
        <v>42</v>
      </c>
      <c r="E4" s="49" t="s">
        <v>43</v>
      </c>
      <c r="F4" s="50" t="s">
        <v>17</v>
      </c>
      <c r="G4" s="49" t="s">
        <v>42</v>
      </c>
      <c r="H4" s="49" t="s">
        <v>43</v>
      </c>
      <c r="I4" s="50" t="s">
        <v>17</v>
      </c>
      <c r="J4" s="49" t="s">
        <v>42</v>
      </c>
      <c r="K4" s="49" t="s">
        <v>43</v>
      </c>
      <c r="L4" s="50" t="s">
        <v>17</v>
      </c>
      <c r="M4" s="49" t="str">
        <f t="shared" ref="M4:N4" si="0">J4</f>
        <v>2017/18</v>
      </c>
      <c r="N4" s="49" t="str">
        <f t="shared" si="0"/>
        <v>2018/19</v>
      </c>
      <c r="O4" s="51" t="s">
        <v>17</v>
      </c>
      <c r="P4" s="325"/>
    </row>
    <row r="5" spans="1:22" ht="20.100000000000001" customHeight="1">
      <c r="A5" s="307" t="s">
        <v>8</v>
      </c>
      <c r="B5" s="52">
        <v>1</v>
      </c>
      <c r="C5" s="52">
        <v>78</v>
      </c>
      <c r="D5" s="53">
        <v>20.48</v>
      </c>
      <c r="E5" s="53">
        <f>(D5-(D5*2.93%))</f>
        <v>19.879936000000001</v>
      </c>
      <c r="F5" s="54">
        <f>((E5/D5)-1)</f>
        <v>-2.9299999999999993E-2</v>
      </c>
      <c r="G5" s="53">
        <v>25.57</v>
      </c>
      <c r="H5" s="53">
        <f>(G5-(G5*2.93%))</f>
        <v>24.820799000000001</v>
      </c>
      <c r="I5" s="54">
        <f>((H5/G5)-1)</f>
        <v>-2.9299999999999993E-2</v>
      </c>
      <c r="J5" s="53">
        <v>37.26</v>
      </c>
      <c r="K5" s="53">
        <v>36.17</v>
      </c>
      <c r="L5" s="54">
        <f t="shared" ref="L5:L13" si="1">((K5/J5)-1)</f>
        <v>-2.925389157273206E-2</v>
      </c>
      <c r="M5" s="55">
        <v>39.020000000000003</v>
      </c>
      <c r="N5" s="53">
        <f>(M5-(M5*2.93%))</f>
        <v>37.876714</v>
      </c>
      <c r="O5" s="54">
        <f>((N5/M5)-1)</f>
        <v>-2.9300000000000104E-2</v>
      </c>
      <c r="P5" s="310" t="s">
        <v>44</v>
      </c>
      <c r="Q5" s="56"/>
      <c r="R5" s="57"/>
    </row>
    <row r="6" spans="1:22" ht="20.100000000000001" customHeight="1">
      <c r="A6" s="308"/>
      <c r="B6" s="52">
        <v>2</v>
      </c>
      <c r="C6" s="58">
        <v>75</v>
      </c>
      <c r="D6" s="53">
        <v>18.43</v>
      </c>
      <c r="E6" s="53">
        <f t="shared" ref="E6:E13" si="2">(D6-(D6*2.93%))</f>
        <v>17.890000999999998</v>
      </c>
      <c r="F6" s="54">
        <f t="shared" ref="F6:F13" si="3">((E6/D6)-1)</f>
        <v>-2.9300000000000104E-2</v>
      </c>
      <c r="G6" s="53">
        <v>23.01</v>
      </c>
      <c r="H6" s="53">
        <f t="shared" ref="H6:H13" si="4">(G6-(G6*2.93%))</f>
        <v>22.335807000000003</v>
      </c>
      <c r="I6" s="54">
        <f t="shared" ref="I6:I13" si="5">((H6/G6)-1)</f>
        <v>-2.9299999999999993E-2</v>
      </c>
      <c r="J6" s="53">
        <v>31.92</v>
      </c>
      <c r="K6" s="53">
        <f>(J6-(J6*2.93%))</f>
        <v>30.984744000000003</v>
      </c>
      <c r="L6" s="54">
        <f t="shared" si="1"/>
        <v>-2.9299999999999993E-2</v>
      </c>
      <c r="M6" s="59">
        <v>33.46</v>
      </c>
      <c r="N6" s="53">
        <f t="shared" ref="N6:N13" si="6">(M6-(M6*2.93%))</f>
        <v>32.479621999999999</v>
      </c>
      <c r="O6" s="54">
        <f t="shared" ref="O6:O13" si="7">((N6/M6)-1)</f>
        <v>-2.9300000000000104E-2</v>
      </c>
      <c r="P6" s="311"/>
      <c r="Q6" s="56"/>
      <c r="R6" s="57"/>
    </row>
    <row r="7" spans="1:22" ht="20.100000000000001" customHeight="1">
      <c r="A7" s="309"/>
      <c r="B7" s="52">
        <v>3</v>
      </c>
      <c r="C7" s="52">
        <v>72</v>
      </c>
      <c r="D7" s="53">
        <v>16.21</v>
      </c>
      <c r="E7" s="53">
        <f t="shared" si="2"/>
        <v>15.735047000000002</v>
      </c>
      <c r="F7" s="54">
        <f t="shared" si="3"/>
        <v>-2.9299999999999993E-2</v>
      </c>
      <c r="G7" s="53">
        <v>19.62</v>
      </c>
      <c r="H7" s="53">
        <f t="shared" si="4"/>
        <v>19.045134000000001</v>
      </c>
      <c r="I7" s="54">
        <f t="shared" si="5"/>
        <v>-2.9299999999999993E-2</v>
      </c>
      <c r="J7" s="53">
        <v>23.6</v>
      </c>
      <c r="K7" s="53">
        <f>(J7-(J7*2.93%))</f>
        <v>22.908520000000003</v>
      </c>
      <c r="L7" s="54">
        <f t="shared" si="1"/>
        <v>-2.9299999999999882E-2</v>
      </c>
      <c r="M7" s="59">
        <v>24.03</v>
      </c>
      <c r="N7" s="53">
        <f t="shared" si="6"/>
        <v>23.325921000000001</v>
      </c>
      <c r="O7" s="54">
        <f t="shared" si="7"/>
        <v>-2.9299999999999993E-2</v>
      </c>
      <c r="P7" s="311"/>
      <c r="Q7" s="56"/>
      <c r="R7" s="57"/>
      <c r="S7" s="60"/>
      <c r="T7" s="61"/>
      <c r="U7" s="60"/>
      <c r="V7" s="61"/>
    </row>
    <row r="8" spans="1:22" ht="20.100000000000001" customHeight="1">
      <c r="A8" s="313" t="s">
        <v>7</v>
      </c>
      <c r="B8" s="52">
        <v>1</v>
      </c>
      <c r="C8" s="52">
        <v>78</v>
      </c>
      <c r="D8" s="53">
        <v>22.56</v>
      </c>
      <c r="E8" s="53">
        <f t="shared" si="2"/>
        <v>21.898992</v>
      </c>
      <c r="F8" s="54">
        <f t="shared" si="3"/>
        <v>-2.9299999999999993E-2</v>
      </c>
      <c r="G8" s="53">
        <v>28.11</v>
      </c>
      <c r="H8" s="53">
        <f t="shared" si="4"/>
        <v>27.286376999999998</v>
      </c>
      <c r="I8" s="54">
        <f t="shared" si="5"/>
        <v>-2.9299999999999993E-2</v>
      </c>
      <c r="J8" s="53">
        <v>41</v>
      </c>
      <c r="K8" s="53">
        <f>(J8-(J8*2.93%))</f>
        <v>39.798699999999997</v>
      </c>
      <c r="L8" s="54">
        <f t="shared" si="1"/>
        <v>-2.9300000000000104E-2</v>
      </c>
      <c r="M8" s="59">
        <v>43.37</v>
      </c>
      <c r="N8" s="53">
        <f t="shared" si="6"/>
        <v>42.099258999999996</v>
      </c>
      <c r="O8" s="54">
        <f t="shared" si="7"/>
        <v>-2.9299999999999993E-2</v>
      </c>
      <c r="P8" s="311"/>
      <c r="Q8" s="56"/>
      <c r="R8" s="57"/>
      <c r="S8" s="60"/>
      <c r="T8" s="61"/>
      <c r="U8" s="60"/>
      <c r="V8" s="61"/>
    </row>
    <row r="9" spans="1:22" ht="20.100000000000001" customHeight="1">
      <c r="A9" s="314"/>
      <c r="B9" s="52">
        <v>2</v>
      </c>
      <c r="C9" s="58">
        <v>75</v>
      </c>
      <c r="D9" s="53">
        <v>20.3</v>
      </c>
      <c r="E9" s="53">
        <f t="shared" si="2"/>
        <v>19.705210000000001</v>
      </c>
      <c r="F9" s="54">
        <f t="shared" si="3"/>
        <v>-2.9299999999999993E-2</v>
      </c>
      <c r="G9" s="53">
        <v>25.3</v>
      </c>
      <c r="H9" s="53">
        <f t="shared" si="4"/>
        <v>24.558710000000001</v>
      </c>
      <c r="I9" s="54">
        <f t="shared" si="5"/>
        <v>-2.9299999999999993E-2</v>
      </c>
      <c r="J9" s="53">
        <v>35.15</v>
      </c>
      <c r="K9" s="53">
        <f>(J9-(J9*2.93%))</f>
        <v>34.120104999999995</v>
      </c>
      <c r="L9" s="54">
        <f t="shared" si="1"/>
        <v>-2.9300000000000104E-2</v>
      </c>
      <c r="M9" s="59">
        <v>37.200000000000003</v>
      </c>
      <c r="N9" s="53">
        <f t="shared" si="6"/>
        <v>36.110040000000005</v>
      </c>
      <c r="O9" s="54">
        <f t="shared" si="7"/>
        <v>-2.9299999999999993E-2</v>
      </c>
      <c r="P9" s="311"/>
      <c r="Q9" s="56"/>
      <c r="R9" s="57"/>
      <c r="S9" s="60"/>
      <c r="T9" s="61"/>
      <c r="U9" s="60"/>
      <c r="V9" s="61"/>
    </row>
    <row r="10" spans="1:22" ht="20.100000000000001" customHeight="1">
      <c r="A10" s="315"/>
      <c r="B10" s="52">
        <v>3</v>
      </c>
      <c r="C10" s="52">
        <v>72</v>
      </c>
      <c r="D10" s="53">
        <v>17.86</v>
      </c>
      <c r="E10" s="53">
        <f t="shared" si="2"/>
        <v>17.336701999999999</v>
      </c>
      <c r="F10" s="54">
        <f t="shared" si="3"/>
        <v>-2.9299999999999993E-2</v>
      </c>
      <c r="G10" s="53">
        <v>21.52</v>
      </c>
      <c r="H10" s="53">
        <f t="shared" si="4"/>
        <v>20.889464</v>
      </c>
      <c r="I10" s="54">
        <f t="shared" si="5"/>
        <v>-2.9299999999999993E-2</v>
      </c>
      <c r="J10" s="53">
        <v>25.93</v>
      </c>
      <c r="K10" s="53">
        <f>(J10-(J10*2.9336%))</f>
        <v>25.16931752</v>
      </c>
      <c r="L10" s="54">
        <f t="shared" si="1"/>
        <v>-2.9336000000000029E-2</v>
      </c>
      <c r="M10" s="59">
        <v>26.48</v>
      </c>
      <c r="N10" s="53">
        <f t="shared" si="6"/>
        <v>25.704136000000002</v>
      </c>
      <c r="O10" s="54">
        <f t="shared" si="7"/>
        <v>-2.9299999999999993E-2</v>
      </c>
      <c r="P10" s="311"/>
      <c r="Q10" s="56"/>
      <c r="R10" s="57"/>
      <c r="S10" s="60"/>
      <c r="T10" s="61"/>
      <c r="U10" s="60"/>
      <c r="V10" s="61"/>
    </row>
    <row r="11" spans="1:22" ht="20.100000000000001" customHeight="1">
      <c r="A11" s="62" t="s">
        <v>9</v>
      </c>
      <c r="B11" s="52">
        <v>1</v>
      </c>
      <c r="C11" s="52">
        <v>78</v>
      </c>
      <c r="D11" s="53">
        <v>22.56</v>
      </c>
      <c r="E11" s="53">
        <f t="shared" si="2"/>
        <v>21.898992</v>
      </c>
      <c r="F11" s="54">
        <f t="shared" si="3"/>
        <v>-2.9299999999999993E-2</v>
      </c>
      <c r="G11" s="53">
        <v>28.11</v>
      </c>
      <c r="H11" s="53">
        <f t="shared" si="4"/>
        <v>27.286376999999998</v>
      </c>
      <c r="I11" s="54">
        <f t="shared" si="5"/>
        <v>-2.9299999999999993E-2</v>
      </c>
      <c r="J11" s="53">
        <v>42.67</v>
      </c>
      <c r="K11" s="53">
        <f>(J11-(J11*2.93%))</f>
        <v>41.419769000000002</v>
      </c>
      <c r="L11" s="54">
        <f t="shared" si="1"/>
        <v>-2.9299999999999993E-2</v>
      </c>
      <c r="M11" s="59">
        <v>45.13</v>
      </c>
      <c r="N11" s="53">
        <f t="shared" si="6"/>
        <v>43.807691000000005</v>
      </c>
      <c r="O11" s="54">
        <f t="shared" si="7"/>
        <v>-2.9299999999999882E-2</v>
      </c>
      <c r="P11" s="311"/>
      <c r="Q11" s="56"/>
      <c r="R11" s="57"/>
      <c r="S11" s="63"/>
      <c r="T11" s="61"/>
      <c r="U11" s="63"/>
      <c r="V11" s="61"/>
    </row>
    <row r="12" spans="1:22" ht="20.100000000000001" customHeight="1">
      <c r="A12" s="64" t="s">
        <v>45</v>
      </c>
      <c r="B12" s="52">
        <v>2</v>
      </c>
      <c r="C12" s="58">
        <v>75</v>
      </c>
      <c r="D12" s="53">
        <v>20.3</v>
      </c>
      <c r="E12" s="53">
        <f t="shared" si="2"/>
        <v>19.705210000000001</v>
      </c>
      <c r="F12" s="54">
        <f t="shared" si="3"/>
        <v>-2.9299999999999993E-2</v>
      </c>
      <c r="G12" s="53">
        <v>25.3</v>
      </c>
      <c r="H12" s="53">
        <f t="shared" si="4"/>
        <v>24.558710000000001</v>
      </c>
      <c r="I12" s="54">
        <f t="shared" si="5"/>
        <v>-2.9299999999999993E-2</v>
      </c>
      <c r="J12" s="53">
        <v>36.58</v>
      </c>
      <c r="K12" s="53">
        <f>(J12-(J12*2.93%))</f>
        <v>35.508206000000001</v>
      </c>
      <c r="L12" s="54">
        <f t="shared" si="1"/>
        <v>-2.9299999999999882E-2</v>
      </c>
      <c r="M12" s="59">
        <v>38.71</v>
      </c>
      <c r="N12" s="53">
        <f t="shared" si="6"/>
        <v>37.575797000000001</v>
      </c>
      <c r="O12" s="54">
        <f t="shared" si="7"/>
        <v>-2.9299999999999993E-2</v>
      </c>
      <c r="P12" s="311"/>
      <c r="Q12" s="56"/>
      <c r="R12" s="57"/>
      <c r="S12" s="63"/>
      <c r="T12" s="61"/>
      <c r="U12" s="63"/>
      <c r="V12" s="61"/>
    </row>
    <row r="13" spans="1:22" ht="20.100000000000001" customHeight="1">
      <c r="A13" s="65" t="s">
        <v>46</v>
      </c>
      <c r="B13" s="52">
        <v>3</v>
      </c>
      <c r="C13" s="52">
        <v>72</v>
      </c>
      <c r="D13" s="53">
        <v>17.86</v>
      </c>
      <c r="E13" s="53">
        <f t="shared" si="2"/>
        <v>17.336701999999999</v>
      </c>
      <c r="F13" s="54">
        <f t="shared" si="3"/>
        <v>-2.9299999999999993E-2</v>
      </c>
      <c r="G13" s="53">
        <v>21.52</v>
      </c>
      <c r="H13" s="53">
        <f t="shared" si="4"/>
        <v>20.889464</v>
      </c>
      <c r="I13" s="54">
        <f t="shared" si="5"/>
        <v>-2.9299999999999993E-2</v>
      </c>
      <c r="J13" s="53">
        <v>25.93</v>
      </c>
      <c r="K13" s="53">
        <f>(J13-(J13*2.93%))</f>
        <v>25.170251</v>
      </c>
      <c r="L13" s="54">
        <f t="shared" si="1"/>
        <v>-2.9299999999999993E-2</v>
      </c>
      <c r="M13" s="59">
        <v>26.48</v>
      </c>
      <c r="N13" s="53">
        <f t="shared" si="6"/>
        <v>25.704136000000002</v>
      </c>
      <c r="O13" s="54">
        <f t="shared" si="7"/>
        <v>-2.9299999999999993E-2</v>
      </c>
      <c r="P13" s="312"/>
      <c r="Q13" s="56"/>
      <c r="R13" s="66"/>
      <c r="S13" s="63"/>
      <c r="T13" s="61"/>
      <c r="U13" s="63"/>
      <c r="V13" s="61"/>
    </row>
    <row r="14" spans="1:22">
      <c r="A14" s="229" t="s">
        <v>47</v>
      </c>
      <c r="P14" s="67"/>
      <c r="S14" s="63"/>
      <c r="T14" s="61"/>
      <c r="U14" s="63"/>
      <c r="V14" s="61"/>
    </row>
    <row r="15" spans="1:22">
      <c r="A15" s="228"/>
      <c r="P15" s="67"/>
      <c r="S15" s="63"/>
      <c r="T15" s="61"/>
      <c r="U15" s="63"/>
      <c r="V15" s="61"/>
    </row>
    <row r="16" spans="1:22">
      <c r="A16" s="68"/>
      <c r="P16" s="61"/>
    </row>
    <row r="17" spans="5:19">
      <c r="P17" s="61"/>
    </row>
    <row r="19" spans="5:19">
      <c r="E19" s="69"/>
    </row>
    <row r="20" spans="5:19">
      <c r="G20" s="70"/>
      <c r="S20" s="61"/>
    </row>
  </sheetData>
  <mergeCells count="12">
    <mergeCell ref="A5:A7"/>
    <mergeCell ref="P5:P13"/>
    <mergeCell ref="A8:A10"/>
    <mergeCell ref="A2:A4"/>
    <mergeCell ref="B2:B4"/>
    <mergeCell ref="C2:C4"/>
    <mergeCell ref="D2:O2"/>
    <mergeCell ref="P2:P4"/>
    <mergeCell ref="D3:F3"/>
    <mergeCell ref="G3:I3"/>
    <mergeCell ref="J3:L3"/>
    <mergeCell ref="M3:O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A1:O12"/>
  <sheetViews>
    <sheetView showGridLines="0" workbookViewId="0">
      <selection activeCell="A5" sqref="A5:G5"/>
    </sheetView>
  </sheetViews>
  <sheetFormatPr defaultRowHeight="15.75"/>
  <cols>
    <col min="1" max="1" width="14.7109375" style="48" customWidth="1"/>
    <col min="2" max="2" width="30.7109375" style="48" customWidth="1"/>
    <col min="3" max="4" width="12.7109375" style="48" customWidth="1"/>
    <col min="5" max="6" width="12.7109375" style="79" customWidth="1"/>
    <col min="7" max="7" width="12.7109375" style="80" customWidth="1"/>
    <col min="8" max="14" width="9.140625" style="61"/>
    <col min="15" max="16384" width="9.140625" style="48"/>
  </cols>
  <sheetData>
    <row r="1" spans="1:15" ht="20.100000000000001" customHeight="1">
      <c r="A1" s="46" t="s">
        <v>161</v>
      </c>
      <c r="B1" s="46"/>
      <c r="C1" s="46"/>
      <c r="D1" s="46"/>
      <c r="E1" s="46"/>
      <c r="F1" s="46"/>
      <c r="G1" s="46"/>
      <c r="H1" s="71"/>
      <c r="I1" s="71"/>
      <c r="J1" s="71"/>
      <c r="K1" s="71"/>
      <c r="L1" s="71"/>
      <c r="M1" s="71"/>
      <c r="N1" s="71"/>
      <c r="O1" s="47"/>
    </row>
    <row r="2" spans="1:15" ht="35.1" customHeight="1">
      <c r="A2" s="328" t="s">
        <v>0</v>
      </c>
      <c r="B2" s="329" t="s">
        <v>26</v>
      </c>
      <c r="C2" s="331" t="s">
        <v>12</v>
      </c>
      <c r="D2" s="332" t="s">
        <v>48</v>
      </c>
      <c r="E2" s="328"/>
      <c r="F2" s="333" t="s">
        <v>17</v>
      </c>
      <c r="G2" s="335" t="s">
        <v>2</v>
      </c>
      <c r="N2" s="48"/>
    </row>
    <row r="3" spans="1:15" ht="20.100000000000001" customHeight="1">
      <c r="A3" s="328"/>
      <c r="B3" s="330"/>
      <c r="C3" s="331"/>
      <c r="D3" s="72" t="s">
        <v>42</v>
      </c>
      <c r="E3" s="72" t="s">
        <v>43</v>
      </c>
      <c r="F3" s="334"/>
      <c r="G3" s="336"/>
      <c r="N3" s="48"/>
    </row>
    <row r="4" spans="1:15" ht="35.1" customHeight="1">
      <c r="A4" s="73" t="s">
        <v>49</v>
      </c>
      <c r="B4" s="74" t="s">
        <v>50</v>
      </c>
      <c r="C4" s="75" t="s">
        <v>51</v>
      </c>
      <c r="D4" s="76">
        <v>1.48</v>
      </c>
      <c r="E4" s="76">
        <f>(D4-(D4*2.93%))</f>
        <v>1.436636</v>
      </c>
      <c r="F4" s="77">
        <f>((E4/D4)-1)</f>
        <v>-2.9299999999999993E-2</v>
      </c>
      <c r="G4" s="78" t="s">
        <v>44</v>
      </c>
      <c r="N4" s="48"/>
    </row>
    <row r="5" spans="1:15" ht="30" customHeight="1">
      <c r="A5" s="327" t="s">
        <v>52</v>
      </c>
      <c r="B5" s="327"/>
      <c r="C5" s="327"/>
      <c r="D5" s="327"/>
      <c r="E5" s="327"/>
      <c r="F5" s="327"/>
      <c r="G5" s="327"/>
    </row>
    <row r="6" spans="1:15">
      <c r="A6" s="15"/>
      <c r="D6" s="79"/>
      <c r="F6" s="80"/>
      <c r="G6" s="48"/>
    </row>
    <row r="12" spans="1:15">
      <c r="A12" s="61"/>
    </row>
  </sheetData>
  <mergeCells count="7">
    <mergeCell ref="A5:G5"/>
    <mergeCell ref="A2:A3"/>
    <mergeCell ref="B2:B3"/>
    <mergeCell ref="C2:C3"/>
    <mergeCell ref="D2:E2"/>
    <mergeCell ref="F2:F3"/>
    <mergeCell ref="G2:G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dimension ref="A1:L54"/>
  <sheetViews>
    <sheetView showGridLines="0" workbookViewId="0">
      <selection activeCell="A2" sqref="A2:H50"/>
    </sheetView>
  </sheetViews>
  <sheetFormatPr defaultColWidth="11.140625" defaultRowHeight="20.100000000000001" customHeight="1"/>
  <cols>
    <col min="1" max="1" width="26.42578125" style="83" customWidth="1"/>
    <col min="2" max="2" width="51.28515625" style="83" customWidth="1"/>
    <col min="3" max="3" width="15" style="83" customWidth="1"/>
    <col min="4" max="6" width="12.7109375" style="83" customWidth="1"/>
    <col min="7" max="7" width="12.7109375" style="153" customWidth="1"/>
    <col min="8" max="8" width="17" style="83" customWidth="1"/>
    <col min="9" max="9" width="4.7109375" style="81" customWidth="1"/>
    <col min="10" max="10" width="14.42578125" style="82" hidden="1" customWidth="1"/>
    <col min="11" max="11" width="22" style="83" customWidth="1"/>
    <col min="12" max="16384" width="11.140625" style="83"/>
  </cols>
  <sheetData>
    <row r="1" spans="1:12" s="86" customFormat="1" ht="18.75" customHeight="1">
      <c r="A1" s="337" t="s">
        <v>162</v>
      </c>
      <c r="B1" s="337"/>
      <c r="C1" s="337"/>
      <c r="D1" s="337"/>
      <c r="E1" s="337"/>
      <c r="F1" s="337"/>
      <c r="G1" s="337"/>
      <c r="H1" s="337"/>
      <c r="I1" s="84"/>
      <c r="J1" s="85"/>
    </row>
    <row r="2" spans="1:12" ht="20.100000000000001" customHeight="1">
      <c r="A2" s="338" t="s">
        <v>53</v>
      </c>
      <c r="B2" s="339" t="s">
        <v>54</v>
      </c>
      <c r="C2" s="339" t="s">
        <v>25</v>
      </c>
      <c r="D2" s="339" t="s">
        <v>26</v>
      </c>
      <c r="E2" s="340" t="s">
        <v>55</v>
      </c>
      <c r="F2" s="341"/>
      <c r="G2" s="342" t="s">
        <v>56</v>
      </c>
      <c r="H2" s="344" t="s">
        <v>2</v>
      </c>
      <c r="I2" s="87"/>
      <c r="J2" s="346" t="s">
        <v>57</v>
      </c>
    </row>
    <row r="3" spans="1:12" ht="19.5" customHeight="1">
      <c r="A3" s="338"/>
      <c r="B3" s="339"/>
      <c r="C3" s="339"/>
      <c r="D3" s="339"/>
      <c r="E3" s="88" t="s">
        <v>42</v>
      </c>
      <c r="F3" s="88" t="s">
        <v>43</v>
      </c>
      <c r="G3" s="343" t="s">
        <v>56</v>
      </c>
      <c r="H3" s="345"/>
      <c r="I3" s="89"/>
      <c r="J3" s="347"/>
    </row>
    <row r="4" spans="1:12" ht="27.75" customHeight="1">
      <c r="A4" s="348" t="s">
        <v>58</v>
      </c>
      <c r="B4" s="90" t="s">
        <v>59</v>
      </c>
      <c r="C4" s="350" t="s">
        <v>30</v>
      </c>
      <c r="D4" s="353" t="s">
        <v>60</v>
      </c>
      <c r="E4" s="355">
        <v>22.49</v>
      </c>
      <c r="F4" s="355">
        <v>25.77</v>
      </c>
      <c r="G4" s="358">
        <f>(F4-E4)/E4</f>
        <v>0.1458425967096488</v>
      </c>
      <c r="H4" s="91" t="s">
        <v>164</v>
      </c>
      <c r="I4" s="89"/>
      <c r="J4" s="92"/>
    </row>
    <row r="5" spans="1:12" ht="27.75" customHeight="1">
      <c r="A5" s="348"/>
      <c r="B5" s="93" t="s">
        <v>61</v>
      </c>
      <c r="C5" s="351"/>
      <c r="D5" s="351"/>
      <c r="E5" s="356"/>
      <c r="F5" s="356"/>
      <c r="G5" s="359"/>
      <c r="H5" s="94" t="s">
        <v>165</v>
      </c>
      <c r="I5" s="89"/>
      <c r="J5" s="92"/>
    </row>
    <row r="6" spans="1:12" ht="31.5" customHeight="1">
      <c r="A6" s="349"/>
      <c r="B6" s="95" t="s">
        <v>62</v>
      </c>
      <c r="C6" s="352"/>
      <c r="D6" s="354"/>
      <c r="E6" s="357"/>
      <c r="F6" s="357"/>
      <c r="G6" s="360"/>
      <c r="H6" s="96" t="s">
        <v>166</v>
      </c>
      <c r="I6" s="89"/>
      <c r="J6" s="92"/>
    </row>
    <row r="7" spans="1:12" ht="30" customHeight="1">
      <c r="A7" s="348" t="s">
        <v>64</v>
      </c>
      <c r="B7" s="90" t="s">
        <v>59</v>
      </c>
      <c r="C7" s="366" t="s">
        <v>65</v>
      </c>
      <c r="D7" s="353" t="s">
        <v>60</v>
      </c>
      <c r="E7" s="355">
        <v>56.22</v>
      </c>
      <c r="F7" s="355">
        <v>64.42</v>
      </c>
      <c r="G7" s="358">
        <f>(F7-E7)/E7</f>
        <v>0.14585556741373182</v>
      </c>
      <c r="H7" s="91" t="s">
        <v>164</v>
      </c>
      <c r="I7" s="97"/>
      <c r="J7" s="364" t="s">
        <v>34</v>
      </c>
      <c r="K7" s="98"/>
    </row>
    <row r="8" spans="1:12" ht="30" customHeight="1">
      <c r="A8" s="348"/>
      <c r="B8" s="93" t="s">
        <v>61</v>
      </c>
      <c r="C8" s="351"/>
      <c r="D8" s="351"/>
      <c r="E8" s="356"/>
      <c r="F8" s="356"/>
      <c r="G8" s="359"/>
      <c r="H8" s="94" t="s">
        <v>165</v>
      </c>
      <c r="I8" s="97"/>
      <c r="J8" s="365"/>
      <c r="K8" s="99"/>
    </row>
    <row r="9" spans="1:12" ht="30" customHeight="1">
      <c r="A9" s="349"/>
      <c r="B9" s="95" t="s">
        <v>62</v>
      </c>
      <c r="C9" s="352"/>
      <c r="D9" s="354"/>
      <c r="E9" s="357"/>
      <c r="F9" s="357"/>
      <c r="G9" s="360"/>
      <c r="H9" s="96" t="s">
        <v>166</v>
      </c>
      <c r="I9" s="97"/>
      <c r="J9" s="367"/>
      <c r="K9" s="98"/>
    </row>
    <row r="10" spans="1:12" ht="25.5" customHeight="1">
      <c r="A10" s="361" t="s">
        <v>66</v>
      </c>
      <c r="B10" s="230" t="s">
        <v>67</v>
      </c>
      <c r="C10" s="353" t="s">
        <v>68</v>
      </c>
      <c r="D10" s="230" t="s">
        <v>69</v>
      </c>
      <c r="E10" s="234">
        <v>36.01</v>
      </c>
      <c r="F10" s="234">
        <v>36.44</v>
      </c>
      <c r="G10" s="235">
        <f t="shared" ref="G10:G13" si="0">(F10-E10)/E10</f>
        <v>1.1941127464593162E-2</v>
      </c>
      <c r="H10" s="368" t="s">
        <v>167</v>
      </c>
      <c r="I10" s="100"/>
      <c r="J10" s="364" t="s">
        <v>34</v>
      </c>
      <c r="K10" s="101"/>
    </row>
    <row r="11" spans="1:12" ht="30" customHeight="1">
      <c r="A11" s="348"/>
      <c r="B11" s="231" t="s">
        <v>70</v>
      </c>
      <c r="C11" s="351"/>
      <c r="D11" s="231" t="s">
        <v>71</v>
      </c>
      <c r="E11" s="124">
        <v>43.21</v>
      </c>
      <c r="F11" s="124">
        <v>43.21</v>
      </c>
      <c r="G11" s="134">
        <f t="shared" si="0"/>
        <v>0</v>
      </c>
      <c r="H11" s="369"/>
      <c r="I11" s="104"/>
      <c r="J11" s="365"/>
      <c r="K11" s="105"/>
    </row>
    <row r="12" spans="1:12" ht="24.75" customHeight="1">
      <c r="A12" s="361" t="s">
        <v>72</v>
      </c>
      <c r="B12" s="230" t="s">
        <v>67</v>
      </c>
      <c r="C12" s="353" t="s">
        <v>73</v>
      </c>
      <c r="D12" s="230" t="s">
        <v>69</v>
      </c>
      <c r="E12" s="234">
        <v>18.899999999999999</v>
      </c>
      <c r="F12" s="234">
        <v>18.899999999999999</v>
      </c>
      <c r="G12" s="235">
        <f t="shared" si="0"/>
        <v>0</v>
      </c>
      <c r="H12" s="362" t="s">
        <v>167</v>
      </c>
      <c r="I12" s="106"/>
      <c r="J12" s="364" t="s">
        <v>34</v>
      </c>
    </row>
    <row r="13" spans="1:12" ht="31.5" customHeight="1">
      <c r="A13" s="348"/>
      <c r="B13" s="231" t="s">
        <v>70</v>
      </c>
      <c r="C13" s="351"/>
      <c r="D13" s="231" t="s">
        <v>71</v>
      </c>
      <c r="E13" s="124">
        <v>24.45</v>
      </c>
      <c r="F13" s="124">
        <v>24.45</v>
      </c>
      <c r="G13" s="134">
        <f t="shared" si="0"/>
        <v>0</v>
      </c>
      <c r="H13" s="363"/>
      <c r="I13" s="106"/>
      <c r="J13" s="365"/>
      <c r="L13" s="107"/>
    </row>
    <row r="14" spans="1:12" ht="39.75" customHeight="1">
      <c r="A14" s="108" t="s">
        <v>74</v>
      </c>
      <c r="B14" s="109" t="s">
        <v>10</v>
      </c>
      <c r="C14" s="109" t="s">
        <v>75</v>
      </c>
      <c r="D14" s="109" t="s">
        <v>50</v>
      </c>
      <c r="E14" s="234">
        <v>2.16</v>
      </c>
      <c r="F14" s="234">
        <v>2.16</v>
      </c>
      <c r="G14" s="239">
        <f>(F14-E14)/E14</f>
        <v>0</v>
      </c>
      <c r="H14" s="237" t="s">
        <v>63</v>
      </c>
      <c r="I14" s="106"/>
      <c r="J14" s="111"/>
      <c r="L14" s="107"/>
    </row>
    <row r="15" spans="1:12" ht="39.75" customHeight="1">
      <c r="A15" s="370" t="s">
        <v>76</v>
      </c>
      <c r="B15" s="230" t="s">
        <v>77</v>
      </c>
      <c r="C15" s="353" t="s">
        <v>78</v>
      </c>
      <c r="D15" s="353" t="s">
        <v>50</v>
      </c>
      <c r="E15" s="234">
        <v>5.45</v>
      </c>
      <c r="F15" s="234">
        <v>5.94</v>
      </c>
      <c r="G15" s="235">
        <f>(F15-E15)/E15</f>
        <v>8.9908256880733978E-2</v>
      </c>
      <c r="H15" s="362" t="s">
        <v>63</v>
      </c>
      <c r="I15" s="106"/>
      <c r="J15" s="111"/>
      <c r="K15" s="112"/>
      <c r="L15" s="107"/>
    </row>
    <row r="16" spans="1:12" ht="39.75" customHeight="1">
      <c r="A16" s="371"/>
      <c r="B16" s="231" t="s">
        <v>79</v>
      </c>
      <c r="C16" s="351"/>
      <c r="D16" s="354"/>
      <c r="E16" s="124">
        <v>6.48</v>
      </c>
      <c r="F16" s="124">
        <v>7.3</v>
      </c>
      <c r="G16" s="134">
        <f>(F16-E16)/E16</f>
        <v>0.12654320987654311</v>
      </c>
      <c r="H16" s="363"/>
      <c r="I16" s="106"/>
      <c r="J16" s="111"/>
      <c r="L16" s="107"/>
    </row>
    <row r="17" spans="1:12" ht="39.75" customHeight="1">
      <c r="A17" s="348" t="s">
        <v>80</v>
      </c>
      <c r="B17" s="90" t="s">
        <v>59</v>
      </c>
      <c r="C17" s="366" t="s">
        <v>51</v>
      </c>
      <c r="D17" s="353" t="s">
        <v>60</v>
      </c>
      <c r="E17" s="355">
        <v>3.31</v>
      </c>
      <c r="F17" s="355">
        <v>3.79</v>
      </c>
      <c r="G17" s="372">
        <f>(F17-E17)/E17</f>
        <v>0.14501510574018125</v>
      </c>
      <c r="H17" s="91" t="s">
        <v>164</v>
      </c>
      <c r="I17" s="106"/>
      <c r="J17" s="111"/>
      <c r="L17" s="107"/>
    </row>
    <row r="18" spans="1:12" ht="39.75" customHeight="1">
      <c r="A18" s="348"/>
      <c r="B18" s="93" t="s">
        <v>61</v>
      </c>
      <c r="C18" s="351"/>
      <c r="D18" s="351"/>
      <c r="E18" s="356"/>
      <c r="F18" s="356"/>
      <c r="G18" s="373"/>
      <c r="H18" s="94" t="s">
        <v>165</v>
      </c>
      <c r="I18" s="106"/>
      <c r="J18" s="111"/>
      <c r="K18" s="112"/>
      <c r="L18" s="107"/>
    </row>
    <row r="19" spans="1:12" ht="39.75" customHeight="1">
      <c r="A19" s="349"/>
      <c r="B19" s="95" t="s">
        <v>62</v>
      </c>
      <c r="C19" s="352"/>
      <c r="D19" s="354"/>
      <c r="E19" s="357"/>
      <c r="F19" s="357"/>
      <c r="G19" s="374"/>
      <c r="H19" s="96" t="s">
        <v>166</v>
      </c>
      <c r="I19" s="106"/>
      <c r="J19" s="111"/>
      <c r="L19" s="107"/>
    </row>
    <row r="20" spans="1:12" ht="30" customHeight="1">
      <c r="A20" s="361" t="s">
        <v>81</v>
      </c>
      <c r="B20" s="230" t="s">
        <v>82</v>
      </c>
      <c r="C20" s="353" t="s">
        <v>83</v>
      </c>
      <c r="D20" s="353" t="s">
        <v>71</v>
      </c>
      <c r="E20" s="377">
        <v>82.96</v>
      </c>
      <c r="F20" s="377">
        <v>85.5</v>
      </c>
      <c r="G20" s="375">
        <f>(F20-E20)/E20</f>
        <v>3.0617164898746461E-2</v>
      </c>
      <c r="H20" s="91" t="s">
        <v>168</v>
      </c>
      <c r="I20" s="106"/>
      <c r="J20" s="114"/>
    </row>
    <row r="21" spans="1:12" ht="30" customHeight="1">
      <c r="A21" s="349"/>
      <c r="B21" s="231" t="s">
        <v>62</v>
      </c>
      <c r="C21" s="354"/>
      <c r="D21" s="354"/>
      <c r="E21" s="378"/>
      <c r="F21" s="378"/>
      <c r="G21" s="376"/>
      <c r="H21" s="115" t="s">
        <v>169</v>
      </c>
      <c r="I21" s="106"/>
      <c r="J21" s="116"/>
    </row>
    <row r="22" spans="1:12" ht="30" customHeight="1">
      <c r="A22" s="361" t="s">
        <v>84</v>
      </c>
      <c r="B22" s="230" t="s">
        <v>82</v>
      </c>
      <c r="C22" s="353" t="s">
        <v>83</v>
      </c>
      <c r="D22" s="353" t="s">
        <v>71</v>
      </c>
      <c r="E22" s="377">
        <v>76.5</v>
      </c>
      <c r="F22" s="377">
        <v>77.48</v>
      </c>
      <c r="G22" s="375">
        <f>(F22-E22)/E22</f>
        <v>1.2810457516339921E-2</v>
      </c>
      <c r="H22" s="91" t="s">
        <v>168</v>
      </c>
      <c r="I22" s="106"/>
      <c r="J22" s="116"/>
    </row>
    <row r="23" spans="1:12" ht="30" customHeight="1">
      <c r="A23" s="349"/>
      <c r="B23" s="231" t="s">
        <v>62</v>
      </c>
      <c r="C23" s="354"/>
      <c r="D23" s="354"/>
      <c r="E23" s="378"/>
      <c r="F23" s="378"/>
      <c r="G23" s="376"/>
      <c r="H23" s="115" t="s">
        <v>169</v>
      </c>
      <c r="I23" s="100"/>
      <c r="J23" s="116"/>
    </row>
    <row r="24" spans="1:12" ht="30" customHeight="1">
      <c r="A24" s="117" t="s">
        <v>85</v>
      </c>
      <c r="B24" s="238" t="s">
        <v>86</v>
      </c>
      <c r="C24" s="238" t="s">
        <v>83</v>
      </c>
      <c r="D24" s="238" t="s">
        <v>71</v>
      </c>
      <c r="E24" s="118">
        <v>60</v>
      </c>
      <c r="F24" s="118">
        <v>61.83</v>
      </c>
      <c r="G24" s="119">
        <f>(F24-E24)/E24</f>
        <v>3.0499999999999972E-2</v>
      </c>
      <c r="H24" s="115" t="s">
        <v>169</v>
      </c>
      <c r="I24" s="100"/>
      <c r="J24" s="120"/>
    </row>
    <row r="25" spans="1:12" ht="16.5" customHeight="1">
      <c r="A25" s="121" t="s">
        <v>87</v>
      </c>
      <c r="B25" s="379" t="s">
        <v>5</v>
      </c>
      <c r="C25" s="379" t="s">
        <v>88</v>
      </c>
      <c r="D25" s="379" t="s">
        <v>50</v>
      </c>
      <c r="E25" s="242"/>
      <c r="F25" s="242"/>
      <c r="G25" s="122"/>
      <c r="H25" s="382" t="s">
        <v>169</v>
      </c>
      <c r="I25" s="100"/>
      <c r="J25" s="120"/>
    </row>
    <row r="26" spans="1:12" ht="15" customHeight="1">
      <c r="A26" s="123" t="s">
        <v>89</v>
      </c>
      <c r="B26" s="380"/>
      <c r="C26" s="380"/>
      <c r="D26" s="380"/>
      <c r="E26" s="124">
        <v>2.54</v>
      </c>
      <c r="F26" s="124">
        <v>2.57</v>
      </c>
      <c r="G26" s="274">
        <f>(F26-E26)/E26</f>
        <v>1.1811023622047168E-2</v>
      </c>
      <c r="H26" s="383"/>
      <c r="I26" s="100"/>
      <c r="J26" s="120"/>
    </row>
    <row r="27" spans="1:12" s="107" customFormat="1" ht="16.5" customHeight="1">
      <c r="A27" s="125" t="s">
        <v>90</v>
      </c>
      <c r="B27" s="381"/>
      <c r="C27" s="381"/>
      <c r="D27" s="381"/>
      <c r="E27" s="243">
        <v>2.74</v>
      </c>
      <c r="F27" s="243">
        <v>2.77</v>
      </c>
      <c r="G27" s="113">
        <f>(F27-E27)/E27</f>
        <v>1.0948905109488979E-2</v>
      </c>
      <c r="H27" s="384"/>
      <c r="I27" s="126"/>
      <c r="J27" s="127"/>
    </row>
    <row r="28" spans="1:12" ht="20.25" customHeight="1">
      <c r="A28" s="385" t="s">
        <v>91</v>
      </c>
      <c r="B28" s="109" t="s">
        <v>92</v>
      </c>
      <c r="C28" s="388" t="s">
        <v>30</v>
      </c>
      <c r="D28" s="379" t="s">
        <v>93</v>
      </c>
      <c r="E28" s="234">
        <v>0.85</v>
      </c>
      <c r="F28" s="234">
        <v>0.94</v>
      </c>
      <c r="G28" s="239">
        <f t="shared" ref="G28:G31" si="1">(F28-E28)/E28</f>
        <v>0.10588235294117644</v>
      </c>
      <c r="H28" s="390" t="s">
        <v>63</v>
      </c>
      <c r="I28" s="100"/>
      <c r="J28" s="120"/>
    </row>
    <row r="29" spans="1:12" ht="18" customHeight="1">
      <c r="A29" s="386"/>
      <c r="B29" s="128" t="s">
        <v>94</v>
      </c>
      <c r="C29" s="380"/>
      <c r="D29" s="380"/>
      <c r="E29" s="102">
        <v>0.83</v>
      </c>
      <c r="F29" s="102">
        <v>0.92</v>
      </c>
      <c r="G29" s="129">
        <f t="shared" si="1"/>
        <v>0.10843373493975914</v>
      </c>
      <c r="H29" s="383"/>
      <c r="I29" s="100"/>
      <c r="J29" s="120"/>
    </row>
    <row r="30" spans="1:12" ht="15.75" customHeight="1">
      <c r="A30" s="386"/>
      <c r="B30" s="128" t="s">
        <v>95</v>
      </c>
      <c r="C30" s="380"/>
      <c r="D30" s="380"/>
      <c r="E30" s="102">
        <v>0.76</v>
      </c>
      <c r="F30" s="102">
        <v>0.84</v>
      </c>
      <c r="G30" s="129">
        <f t="shared" si="1"/>
        <v>0.10526315789473679</v>
      </c>
      <c r="H30" s="383"/>
      <c r="I30" s="100"/>
      <c r="J30" s="120"/>
    </row>
    <row r="31" spans="1:12" ht="18" customHeight="1">
      <c r="A31" s="387"/>
      <c r="B31" s="275" t="s">
        <v>6</v>
      </c>
      <c r="C31" s="389"/>
      <c r="D31" s="389"/>
      <c r="E31" s="130">
        <v>0.87</v>
      </c>
      <c r="F31" s="130">
        <v>0.96</v>
      </c>
      <c r="G31" s="240">
        <f t="shared" si="1"/>
        <v>0.10344827586206894</v>
      </c>
      <c r="H31" s="384"/>
      <c r="I31" s="100"/>
      <c r="J31" s="120"/>
    </row>
    <row r="32" spans="1:12" ht="15" customHeight="1">
      <c r="A32" s="131" t="s">
        <v>96</v>
      </c>
      <c r="B32" s="233"/>
      <c r="C32" s="132"/>
      <c r="D32" s="233"/>
      <c r="E32" s="242"/>
      <c r="F32" s="242"/>
      <c r="G32" s="241"/>
      <c r="H32" s="382" t="s">
        <v>169</v>
      </c>
      <c r="I32" s="100"/>
      <c r="J32" s="120"/>
      <c r="K32" s="81"/>
    </row>
    <row r="33" spans="1:12" ht="15" customHeight="1">
      <c r="A33" s="391" t="s">
        <v>97</v>
      </c>
      <c r="B33" s="142" t="s">
        <v>98</v>
      </c>
      <c r="C33" s="133" t="s">
        <v>30</v>
      </c>
      <c r="D33" s="133" t="s">
        <v>99</v>
      </c>
      <c r="E33" s="124">
        <v>198.99</v>
      </c>
      <c r="F33" s="124">
        <v>207.45</v>
      </c>
      <c r="G33" s="134">
        <f t="shared" ref="G33:G50" si="2">(F33-E33)/E33</f>
        <v>4.2514699231117038E-2</v>
      </c>
      <c r="H33" s="398"/>
      <c r="I33" s="135"/>
      <c r="J33" s="120"/>
    </row>
    <row r="34" spans="1:12" ht="15.75" customHeight="1">
      <c r="A34" s="391"/>
      <c r="B34" s="136" t="s">
        <v>86</v>
      </c>
      <c r="C34" s="137"/>
      <c r="D34" s="137"/>
      <c r="E34" s="276">
        <v>213.54</v>
      </c>
      <c r="F34" s="277">
        <v>231.89</v>
      </c>
      <c r="G34" s="103">
        <f t="shared" si="2"/>
        <v>8.5932378008803947E-2</v>
      </c>
      <c r="H34" s="398"/>
      <c r="I34" s="135"/>
      <c r="J34" s="120"/>
      <c r="K34" s="112"/>
    </row>
    <row r="35" spans="1:12" ht="15.75" customHeight="1">
      <c r="A35" s="391" t="s">
        <v>100</v>
      </c>
      <c r="B35" s="136" t="s">
        <v>98</v>
      </c>
      <c r="C35" s="392" t="s">
        <v>101</v>
      </c>
      <c r="D35" s="353" t="s">
        <v>102</v>
      </c>
      <c r="E35" s="102">
        <v>0.97</v>
      </c>
      <c r="F35" s="102">
        <v>1.01</v>
      </c>
      <c r="G35" s="103">
        <f t="shared" si="2"/>
        <v>4.1237113402061897E-2</v>
      </c>
      <c r="H35" s="398"/>
      <c r="I35" s="135"/>
      <c r="J35" s="120"/>
    </row>
    <row r="36" spans="1:12" ht="13.5" customHeight="1">
      <c r="A36" s="391"/>
      <c r="B36" s="136" t="s">
        <v>86</v>
      </c>
      <c r="C36" s="393"/>
      <c r="D36" s="394"/>
      <c r="E36" s="102">
        <v>1.02</v>
      </c>
      <c r="F36" s="102">
        <v>1.1100000000000001</v>
      </c>
      <c r="G36" s="103">
        <f t="shared" si="2"/>
        <v>8.8235294117647134E-2</v>
      </c>
      <c r="H36" s="398"/>
      <c r="I36" s="135"/>
      <c r="J36" s="120"/>
      <c r="L36" s="112"/>
    </row>
    <row r="37" spans="1:12" ht="13.5" customHeight="1">
      <c r="A37" s="138" t="s">
        <v>103</v>
      </c>
      <c r="B37" s="136" t="s">
        <v>98</v>
      </c>
      <c r="C37" s="139" t="s">
        <v>104</v>
      </c>
      <c r="D37" s="140" t="s">
        <v>50</v>
      </c>
      <c r="E37" s="276">
        <v>1.19</v>
      </c>
      <c r="F37" s="277">
        <v>1.24</v>
      </c>
      <c r="G37" s="103">
        <f t="shared" si="2"/>
        <v>4.2016806722689114E-2</v>
      </c>
      <c r="H37" s="398"/>
      <c r="I37" s="135"/>
      <c r="J37" s="120"/>
    </row>
    <row r="38" spans="1:12" ht="18" customHeight="1">
      <c r="A38" s="138" t="s">
        <v>105</v>
      </c>
      <c r="B38" s="232" t="s">
        <v>86</v>
      </c>
      <c r="C38" s="140" t="s">
        <v>106</v>
      </c>
      <c r="D38" s="140" t="s">
        <v>50</v>
      </c>
      <c r="E38" s="130">
        <v>1.36</v>
      </c>
      <c r="F38" s="130">
        <v>1.48</v>
      </c>
      <c r="G38" s="236">
        <f t="shared" si="2"/>
        <v>8.8235294117646967E-2</v>
      </c>
      <c r="H38" s="399"/>
      <c r="I38" s="135"/>
      <c r="J38" s="141"/>
    </row>
    <row r="39" spans="1:12" ht="20.25" customHeight="1">
      <c r="A39" s="400" t="s">
        <v>107</v>
      </c>
      <c r="B39" s="222" t="s">
        <v>108</v>
      </c>
      <c r="C39" s="403" t="s">
        <v>51</v>
      </c>
      <c r="D39" s="403" t="s">
        <v>71</v>
      </c>
      <c r="E39" s="234">
        <v>19.47</v>
      </c>
      <c r="F39" s="234">
        <v>21.62</v>
      </c>
      <c r="G39" s="239">
        <f t="shared" si="2"/>
        <v>0.11042629686697494</v>
      </c>
      <c r="H39" s="406" t="s">
        <v>169</v>
      </c>
      <c r="I39" s="83"/>
      <c r="J39" s="83"/>
      <c r="K39" s="143"/>
    </row>
    <row r="40" spans="1:12" ht="14.25" customHeight="1">
      <c r="A40" s="401"/>
      <c r="B40" s="271" t="s">
        <v>109</v>
      </c>
      <c r="C40" s="404"/>
      <c r="D40" s="404"/>
      <c r="E40" s="102">
        <v>16.71</v>
      </c>
      <c r="F40" s="102">
        <v>17.93</v>
      </c>
      <c r="G40" s="129">
        <f t="shared" si="2"/>
        <v>7.3010173548773122E-2</v>
      </c>
      <c r="H40" s="407"/>
      <c r="I40" s="83"/>
      <c r="J40" s="83"/>
    </row>
    <row r="41" spans="1:12" ht="22.5" customHeight="1">
      <c r="A41" s="401"/>
      <c r="B41" s="136" t="s">
        <v>170</v>
      </c>
      <c r="C41" s="404"/>
      <c r="D41" s="404"/>
      <c r="E41" s="102">
        <v>20.85</v>
      </c>
      <c r="F41" s="102">
        <v>20.41</v>
      </c>
      <c r="G41" s="129">
        <f t="shared" si="2"/>
        <v>-2.1103117505995264E-2</v>
      </c>
      <c r="H41" s="407"/>
      <c r="I41" s="83"/>
      <c r="J41" s="83"/>
    </row>
    <row r="42" spans="1:12" ht="27.75" customHeight="1">
      <c r="A42" s="401"/>
      <c r="B42" s="271" t="s">
        <v>171</v>
      </c>
      <c r="C42" s="404"/>
      <c r="D42" s="404"/>
      <c r="E42" s="102">
        <v>20.85</v>
      </c>
      <c r="F42" s="102">
        <v>24.99</v>
      </c>
      <c r="G42" s="129">
        <f t="shared" si="2"/>
        <v>0.19856115107913652</v>
      </c>
      <c r="H42" s="408"/>
      <c r="I42" s="97"/>
      <c r="J42" s="116"/>
      <c r="K42" s="145"/>
      <c r="L42" s="146"/>
    </row>
    <row r="43" spans="1:12" ht="27" customHeight="1">
      <c r="A43" s="402"/>
      <c r="B43" s="225" t="s">
        <v>172</v>
      </c>
      <c r="C43" s="405"/>
      <c r="D43" s="405"/>
      <c r="E43" s="130">
        <v>24.99</v>
      </c>
      <c r="F43" s="130">
        <v>24.99</v>
      </c>
      <c r="G43" s="240">
        <f t="shared" si="2"/>
        <v>0</v>
      </c>
      <c r="H43" s="278" t="s">
        <v>173</v>
      </c>
      <c r="I43" s="97"/>
      <c r="J43" s="365"/>
    </row>
    <row r="44" spans="1:12" ht="30" customHeight="1">
      <c r="A44" s="147" t="s">
        <v>110</v>
      </c>
      <c r="B44" s="238" t="s">
        <v>111</v>
      </c>
      <c r="C44" s="238" t="s">
        <v>112</v>
      </c>
      <c r="D44" s="140" t="s">
        <v>50</v>
      </c>
      <c r="E44" s="118">
        <v>2.04</v>
      </c>
      <c r="F44" s="118">
        <v>2.59</v>
      </c>
      <c r="G44" s="148">
        <f t="shared" si="2"/>
        <v>0.26960784313725483</v>
      </c>
      <c r="H44" s="237" t="s">
        <v>63</v>
      </c>
      <c r="I44" s="97"/>
      <c r="J44" s="365"/>
    </row>
    <row r="45" spans="1:12" ht="21" customHeight="1">
      <c r="A45" s="147" t="s">
        <v>113</v>
      </c>
      <c r="B45" s="238" t="s">
        <v>10</v>
      </c>
      <c r="C45" s="149" t="s">
        <v>30</v>
      </c>
      <c r="D45" s="238" t="s">
        <v>71</v>
      </c>
      <c r="E45" s="118">
        <v>36.840000000000003</v>
      </c>
      <c r="F45" s="118">
        <v>37.71</v>
      </c>
      <c r="G45" s="148">
        <f t="shared" si="2"/>
        <v>2.3615635179153022E-2</v>
      </c>
      <c r="H45" s="150" t="s">
        <v>169</v>
      </c>
      <c r="I45" s="97"/>
      <c r="J45" s="365"/>
    </row>
    <row r="46" spans="1:12" ht="18.75" customHeight="1">
      <c r="A46" s="361" t="s">
        <v>114</v>
      </c>
      <c r="B46" s="222" t="s">
        <v>108</v>
      </c>
      <c r="C46" s="403" t="s">
        <v>51</v>
      </c>
      <c r="D46" s="403" t="s">
        <v>71</v>
      </c>
      <c r="E46" s="234">
        <v>16.37</v>
      </c>
      <c r="F46" s="234">
        <v>16.62</v>
      </c>
      <c r="G46" s="239">
        <f>(F46-E46)/F46</f>
        <v>1.5042117930204572E-2</v>
      </c>
      <c r="H46" s="406" t="s">
        <v>169</v>
      </c>
      <c r="I46" s="97"/>
      <c r="J46" s="367"/>
    </row>
    <row r="47" spans="1:12" ht="14.25" customHeight="1">
      <c r="A47" s="348"/>
      <c r="B47" s="271" t="s">
        <v>109</v>
      </c>
      <c r="C47" s="404"/>
      <c r="D47" s="404"/>
      <c r="E47" s="102">
        <v>12.13</v>
      </c>
      <c r="F47" s="102">
        <v>14.07</v>
      </c>
      <c r="G47" s="129">
        <f>(F47-E47)/F47</f>
        <v>0.13788201847903336</v>
      </c>
      <c r="H47" s="407"/>
      <c r="I47" s="97"/>
      <c r="J47" s="151" t="s">
        <v>33</v>
      </c>
      <c r="K47" s="152"/>
      <c r="L47" s="112"/>
    </row>
    <row r="48" spans="1:12" ht="15">
      <c r="A48" s="348"/>
      <c r="B48" s="136" t="s">
        <v>170</v>
      </c>
      <c r="C48" s="404"/>
      <c r="D48" s="404"/>
      <c r="E48" s="102">
        <v>19.77</v>
      </c>
      <c r="F48" s="102">
        <v>19.07</v>
      </c>
      <c r="G48" s="129">
        <f>(F48/E48)-1</f>
        <v>-3.5407182599898834E-2</v>
      </c>
      <c r="H48" s="407"/>
      <c r="I48" s="141"/>
      <c r="J48" s="364" t="s">
        <v>30</v>
      </c>
    </row>
    <row r="49" spans="1:10" ht="15">
      <c r="A49" s="348"/>
      <c r="B49" s="271" t="s">
        <v>171</v>
      </c>
      <c r="C49" s="404"/>
      <c r="D49" s="404"/>
      <c r="E49" s="102">
        <v>19.77</v>
      </c>
      <c r="F49" s="102">
        <v>21.72</v>
      </c>
      <c r="G49" s="129">
        <f t="shared" ref="G49" si="3">(F49-E49)/E49</f>
        <v>9.8634294385432433E-2</v>
      </c>
      <c r="H49" s="408"/>
      <c r="I49" s="141"/>
      <c r="J49" s="367"/>
    </row>
    <row r="50" spans="1:10" ht="30">
      <c r="A50" s="409"/>
      <c r="B50" s="225" t="s">
        <v>172</v>
      </c>
      <c r="C50" s="405"/>
      <c r="D50" s="405"/>
      <c r="E50" s="130">
        <v>22.5</v>
      </c>
      <c r="F50" s="130">
        <v>21.72</v>
      </c>
      <c r="G50" s="240">
        <f t="shared" si="2"/>
        <v>-3.4666666666666721E-2</v>
      </c>
      <c r="H50" s="278" t="s">
        <v>173</v>
      </c>
      <c r="I50" s="154"/>
      <c r="J50" s="155" t="s">
        <v>33</v>
      </c>
    </row>
    <row r="51" spans="1:10" ht="12.75">
      <c r="I51" s="97"/>
      <c r="J51" s="395" t="s">
        <v>34</v>
      </c>
    </row>
    <row r="52" spans="1:10" ht="12.75">
      <c r="I52" s="97"/>
      <c r="J52" s="396"/>
    </row>
    <row r="53" spans="1:10" ht="12.75">
      <c r="I53" s="97"/>
      <c r="J53" s="396"/>
    </row>
    <row r="54" spans="1:10" ht="12.75">
      <c r="I54" s="97"/>
      <c r="J54" s="397"/>
    </row>
  </sheetData>
  <mergeCells count="76">
    <mergeCell ref="A33:A34"/>
    <mergeCell ref="A35:A36"/>
    <mergeCell ref="C35:C36"/>
    <mergeCell ref="D35:D36"/>
    <mergeCell ref="J51:J54"/>
    <mergeCell ref="J43:J46"/>
    <mergeCell ref="J48:J49"/>
    <mergeCell ref="H32:H38"/>
    <mergeCell ref="A39:A43"/>
    <mergeCell ref="C39:C43"/>
    <mergeCell ref="D39:D43"/>
    <mergeCell ref="H39:H42"/>
    <mergeCell ref="A46:A50"/>
    <mergeCell ref="C46:C50"/>
    <mergeCell ref="D46:D50"/>
    <mergeCell ref="H46:H49"/>
    <mergeCell ref="B25:B27"/>
    <mergeCell ref="C25:C27"/>
    <mergeCell ref="D25:D27"/>
    <mergeCell ref="H25:H27"/>
    <mergeCell ref="A28:A31"/>
    <mergeCell ref="C28:C31"/>
    <mergeCell ref="D28:D31"/>
    <mergeCell ref="H28:H31"/>
    <mergeCell ref="G22:G23"/>
    <mergeCell ref="A20:A21"/>
    <mergeCell ref="C20:C21"/>
    <mergeCell ref="D20:D21"/>
    <mergeCell ref="E20:E21"/>
    <mergeCell ref="F20:F21"/>
    <mergeCell ref="G20:G21"/>
    <mergeCell ref="A22:A23"/>
    <mergeCell ref="C22:C23"/>
    <mergeCell ref="D22:D23"/>
    <mergeCell ref="E22:E23"/>
    <mergeCell ref="F22:F23"/>
    <mergeCell ref="A15:A16"/>
    <mergeCell ref="C15:C16"/>
    <mergeCell ref="D15:D16"/>
    <mergeCell ref="H15:H16"/>
    <mergeCell ref="A17:A19"/>
    <mergeCell ref="C17:C19"/>
    <mergeCell ref="D17:D19"/>
    <mergeCell ref="E17:E19"/>
    <mergeCell ref="F17:F19"/>
    <mergeCell ref="G17:G19"/>
    <mergeCell ref="A12:A13"/>
    <mergeCell ref="C12:C13"/>
    <mergeCell ref="H12:H13"/>
    <mergeCell ref="J12:J13"/>
    <mergeCell ref="A7:A9"/>
    <mergeCell ref="C7:C9"/>
    <mergeCell ref="D7:D9"/>
    <mergeCell ref="E7:E9"/>
    <mergeCell ref="F7:F9"/>
    <mergeCell ref="G7:G9"/>
    <mergeCell ref="J7:J9"/>
    <mergeCell ref="A10:A11"/>
    <mergeCell ref="C10:C11"/>
    <mergeCell ref="H10:H11"/>
    <mergeCell ref="J10:J11"/>
    <mergeCell ref="J2:J3"/>
    <mergeCell ref="A4:A6"/>
    <mergeCell ref="C4:C6"/>
    <mergeCell ref="D4:D6"/>
    <mergeCell ref="E4:E6"/>
    <mergeCell ref="F4:F6"/>
    <mergeCell ref="G4:G6"/>
    <mergeCell ref="A1:H1"/>
    <mergeCell ref="A2:A3"/>
    <mergeCell ref="B2:B3"/>
    <mergeCell ref="C2:C3"/>
    <mergeCell ref="D2:D3"/>
    <mergeCell ref="E2:F2"/>
    <mergeCell ref="G2:G3"/>
    <mergeCell ref="H2:H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F44"/>
  <sheetViews>
    <sheetView showGridLines="0" workbookViewId="0">
      <selection activeCell="A2" sqref="A2:M25"/>
    </sheetView>
  </sheetViews>
  <sheetFormatPr defaultRowHeight="30" customHeight="1"/>
  <cols>
    <col min="1" max="1" width="15.85546875" style="208" customWidth="1"/>
    <col min="2" max="2" width="34.85546875" style="22" customWidth="1"/>
    <col min="3" max="3" width="1.7109375" style="22" hidden="1" customWidth="1"/>
    <col min="4" max="5" width="12.7109375" style="22" customWidth="1"/>
    <col min="6" max="7" width="9.7109375" style="22" hidden="1" customWidth="1"/>
    <col min="8" max="10" width="12.7109375" style="22" customWidth="1"/>
    <col min="11" max="11" width="9.7109375" style="22" hidden="1" customWidth="1"/>
    <col min="12" max="12" width="12.7109375" style="22" customWidth="1"/>
    <col min="13" max="13" width="17.7109375" style="22" customWidth="1"/>
    <col min="14" max="14" width="10.7109375" style="44" customWidth="1"/>
    <col min="15" max="15" width="22" style="83" customWidth="1"/>
    <col min="16" max="16384" width="9.140625" style="22"/>
  </cols>
  <sheetData>
    <row r="1" spans="1:32" s="86" customFormat="1" ht="30" customHeight="1">
      <c r="A1" s="418" t="s">
        <v>163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156"/>
    </row>
    <row r="2" spans="1:32" ht="20.100000000000001" customHeight="1">
      <c r="A2" s="419" t="s">
        <v>53</v>
      </c>
      <c r="B2" s="422" t="s">
        <v>115</v>
      </c>
      <c r="C2" s="157"/>
      <c r="D2" s="425" t="s">
        <v>116</v>
      </c>
      <c r="E2" s="425"/>
      <c r="F2" s="425"/>
      <c r="G2" s="425"/>
      <c r="H2" s="425"/>
      <c r="I2" s="425"/>
      <c r="J2" s="425"/>
      <c r="K2" s="425"/>
      <c r="L2" s="426"/>
      <c r="M2" s="427" t="s">
        <v>2</v>
      </c>
      <c r="N2" s="158"/>
    </row>
    <row r="3" spans="1:32" ht="20.100000000000001" customHeight="1">
      <c r="A3" s="420"/>
      <c r="B3" s="423"/>
      <c r="C3" s="159" t="s">
        <v>117</v>
      </c>
      <c r="D3" s="430" t="s">
        <v>118</v>
      </c>
      <c r="E3" s="431"/>
      <c r="F3" s="431"/>
      <c r="G3" s="431"/>
      <c r="H3" s="432"/>
      <c r="I3" s="430" t="s">
        <v>119</v>
      </c>
      <c r="J3" s="431"/>
      <c r="K3" s="431"/>
      <c r="L3" s="432"/>
      <c r="M3" s="428"/>
      <c r="N3" s="160"/>
    </row>
    <row r="4" spans="1:32" ht="20.100000000000001" customHeight="1">
      <c r="A4" s="421"/>
      <c r="B4" s="424"/>
      <c r="C4" s="161"/>
      <c r="D4" s="162" t="s">
        <v>42</v>
      </c>
      <c r="E4" s="162" t="s">
        <v>43</v>
      </c>
      <c r="F4" s="433" t="s">
        <v>120</v>
      </c>
      <c r="G4" s="425"/>
      <c r="H4" s="426"/>
      <c r="I4" s="265" t="s">
        <v>42</v>
      </c>
      <c r="J4" s="265" t="s">
        <v>43</v>
      </c>
      <c r="K4" s="434" t="s">
        <v>56</v>
      </c>
      <c r="L4" s="299"/>
      <c r="M4" s="429"/>
      <c r="N4" s="160"/>
      <c r="O4" s="98"/>
    </row>
    <row r="5" spans="1:32" ht="20.100000000000001" customHeight="1">
      <c r="A5" s="348" t="s">
        <v>121</v>
      </c>
      <c r="B5" s="163" t="s">
        <v>59</v>
      </c>
      <c r="C5" s="435">
        <v>0.158</v>
      </c>
      <c r="D5" s="435">
        <v>0.2205</v>
      </c>
      <c r="E5" s="435">
        <f>3.79/15</f>
        <v>0.25266666666666665</v>
      </c>
      <c r="F5" s="449">
        <f>(E5-C5)/C5</f>
        <v>0.59915611814345981</v>
      </c>
      <c r="G5" s="252">
        <v>0.68920000000000003</v>
      </c>
      <c r="H5" s="444">
        <v>0.14499999999999999</v>
      </c>
      <c r="I5" s="435">
        <v>0.96199999999999997</v>
      </c>
      <c r="J5" s="435">
        <f>(I5*L5)+I5</f>
        <v>1.1014899999999999</v>
      </c>
      <c r="K5" s="164">
        <f>(J5-G5)/G5</f>
        <v>0.59821532211259398</v>
      </c>
      <c r="L5" s="444">
        <v>0.14499999999999999</v>
      </c>
      <c r="M5" s="266" t="s">
        <v>164</v>
      </c>
      <c r="N5" s="160"/>
      <c r="O5" s="98"/>
    </row>
    <row r="6" spans="1:32" ht="20.100000000000001" customHeight="1">
      <c r="A6" s="348"/>
      <c r="B6" s="165" t="s">
        <v>61</v>
      </c>
      <c r="C6" s="436"/>
      <c r="D6" s="436"/>
      <c r="E6" s="436"/>
      <c r="F6" s="450"/>
      <c r="G6" s="267" t="s">
        <v>30</v>
      </c>
      <c r="H6" s="445"/>
      <c r="I6" s="436"/>
      <c r="J6" s="436"/>
      <c r="K6" s="267" t="s">
        <v>30</v>
      </c>
      <c r="L6" s="445"/>
      <c r="M6" s="268" t="s">
        <v>165</v>
      </c>
      <c r="N6" s="160"/>
      <c r="O6" s="98"/>
    </row>
    <row r="7" spans="1:32" ht="30" customHeight="1">
      <c r="A7" s="349"/>
      <c r="B7" s="269" t="s">
        <v>62</v>
      </c>
      <c r="C7" s="437"/>
      <c r="D7" s="437"/>
      <c r="E7" s="437"/>
      <c r="F7" s="451"/>
      <c r="G7" s="167">
        <v>0.85040000000000004</v>
      </c>
      <c r="H7" s="446"/>
      <c r="I7" s="437"/>
      <c r="J7" s="437"/>
      <c r="K7" s="168">
        <f>(J7-G7)/G7</f>
        <v>-1</v>
      </c>
      <c r="L7" s="446"/>
      <c r="M7" s="96" t="s">
        <v>166</v>
      </c>
      <c r="N7" s="160"/>
      <c r="O7" s="169"/>
    </row>
    <row r="8" spans="1:32" s="171" customFormat="1" ht="30" customHeight="1">
      <c r="A8" s="244" t="s">
        <v>122</v>
      </c>
      <c r="B8" s="440" t="s">
        <v>10</v>
      </c>
      <c r="C8" s="246">
        <v>0.44</v>
      </c>
      <c r="D8" s="246">
        <v>0.72019999999999995</v>
      </c>
      <c r="E8" s="246">
        <f>36.44/50</f>
        <v>0.7288</v>
      </c>
      <c r="F8" s="164">
        <f>(E8-C8)/C8</f>
        <v>0.65636363636363637</v>
      </c>
      <c r="G8" s="246">
        <v>0.83240000000000003</v>
      </c>
      <c r="H8" s="250">
        <f>(E8/D8)-1</f>
        <v>1.1941127464593304E-2</v>
      </c>
      <c r="I8" s="246">
        <v>1.3626</v>
      </c>
      <c r="J8" s="246">
        <f>(I8*L8)+I8</f>
        <v>1.37881494</v>
      </c>
      <c r="K8" s="164">
        <f>(J8-G8)/G8</f>
        <v>0.65643313310908213</v>
      </c>
      <c r="L8" s="250">
        <v>1.1900000000000001E-2</v>
      </c>
      <c r="M8" s="442" t="s">
        <v>167</v>
      </c>
      <c r="N8" s="110"/>
      <c r="O8" s="98"/>
    </row>
    <row r="9" spans="1:32" s="171" customFormat="1" ht="30" customHeight="1">
      <c r="A9" s="245" t="s">
        <v>123</v>
      </c>
      <c r="B9" s="441"/>
      <c r="C9" s="247">
        <v>0.1855</v>
      </c>
      <c r="D9" s="248">
        <v>0.378</v>
      </c>
      <c r="E9" s="170">
        <f>18.9/50</f>
        <v>0.37799999999999995</v>
      </c>
      <c r="F9" s="249">
        <f>(E9-C9)/C9</f>
        <v>1.0377358490566035</v>
      </c>
      <c r="G9" s="248">
        <v>0.54600000000000004</v>
      </c>
      <c r="H9" s="206">
        <f>(E9/D9)-1</f>
        <v>0</v>
      </c>
      <c r="I9" s="248">
        <v>0.71509999999999996</v>
      </c>
      <c r="J9" s="248">
        <v>0.71509999999999996</v>
      </c>
      <c r="K9" s="249">
        <f>(J9-G9)/G9</f>
        <v>0.30970695970695955</v>
      </c>
      <c r="L9" s="254">
        <v>0</v>
      </c>
      <c r="M9" s="44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</row>
    <row r="10" spans="1:32" s="175" customFormat="1" ht="30" customHeight="1">
      <c r="A10" s="453" t="s">
        <v>124</v>
      </c>
      <c r="B10" s="252" t="s">
        <v>82</v>
      </c>
      <c r="C10" s="173">
        <v>0.7833</v>
      </c>
      <c r="D10" s="438">
        <v>1.3827</v>
      </c>
      <c r="E10" s="438">
        <f>85.5/60</f>
        <v>1.425</v>
      </c>
      <c r="F10" s="438">
        <f>(E10-C10)/C10</f>
        <v>0.81922635005744937</v>
      </c>
      <c r="G10" s="438">
        <v>1.4952000000000001</v>
      </c>
      <c r="H10" s="447">
        <v>2.3615635179153216E-2</v>
      </c>
      <c r="I10" s="438">
        <v>2.2223999999999999</v>
      </c>
      <c r="J10" s="438">
        <f>(I10*L10)+I10</f>
        <v>2.2904054399999998</v>
      </c>
      <c r="K10" s="438">
        <f>(J10-G10)/G10</f>
        <v>0.53183884430176542</v>
      </c>
      <c r="L10" s="447">
        <v>3.0599999999999999E-2</v>
      </c>
      <c r="M10" s="174" t="s">
        <v>168</v>
      </c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</row>
    <row r="11" spans="1:32" s="175" customFormat="1" ht="30" customHeight="1">
      <c r="A11" s="454"/>
      <c r="B11" s="166" t="s">
        <v>62</v>
      </c>
      <c r="C11" s="255"/>
      <c r="D11" s="439"/>
      <c r="E11" s="439"/>
      <c r="F11" s="439"/>
      <c r="G11" s="439"/>
      <c r="H11" s="448"/>
      <c r="I11" s="439"/>
      <c r="J11" s="439"/>
      <c r="K11" s="439"/>
      <c r="L11" s="448"/>
      <c r="M11" s="176" t="s">
        <v>169</v>
      </c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</row>
    <row r="12" spans="1:32" s="175" customFormat="1" ht="30" customHeight="1">
      <c r="A12" s="177" t="s">
        <v>85</v>
      </c>
      <c r="B12" s="178" t="s">
        <v>86</v>
      </c>
      <c r="C12" s="255"/>
      <c r="D12" s="181">
        <v>1</v>
      </c>
      <c r="E12" s="181">
        <f>61.83/60</f>
        <v>1.0305</v>
      </c>
      <c r="F12" s="179"/>
      <c r="G12" s="179"/>
      <c r="H12" s="200">
        <f>(E12/D12)-1</f>
        <v>3.0499999999999972E-2</v>
      </c>
      <c r="I12" s="181">
        <v>1.6760999999999999</v>
      </c>
      <c r="J12" s="179">
        <f>(I12*L12)+I12</f>
        <v>1.7272210499999998</v>
      </c>
      <c r="K12" s="179"/>
      <c r="L12" s="180">
        <v>3.0499999999999999E-2</v>
      </c>
      <c r="M12" s="270" t="s">
        <v>169</v>
      </c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</row>
    <row r="13" spans="1:32" s="175" customFormat="1" ht="30" customHeight="1">
      <c r="A13" s="183" t="s">
        <v>87</v>
      </c>
      <c r="B13" s="184" t="s">
        <v>5</v>
      </c>
      <c r="C13" s="255"/>
      <c r="D13" s="185" t="s">
        <v>30</v>
      </c>
      <c r="E13" s="185" t="s">
        <v>30</v>
      </c>
      <c r="F13" s="186"/>
      <c r="G13" s="186"/>
      <c r="H13" s="185" t="s">
        <v>30</v>
      </c>
      <c r="I13" s="178">
        <v>7.4584000000000001</v>
      </c>
      <c r="J13" s="255">
        <f>(I13*L13)+I13</f>
        <v>7.5396965600000003</v>
      </c>
      <c r="K13" s="255"/>
      <c r="L13" s="253">
        <v>1.09E-2</v>
      </c>
      <c r="M13" s="182" t="s">
        <v>169</v>
      </c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</row>
    <row r="14" spans="1:32" s="171" customFormat="1" ht="30" customHeight="1">
      <c r="A14" s="452" t="s">
        <v>125</v>
      </c>
      <c r="B14" s="222" t="s">
        <v>108</v>
      </c>
      <c r="C14" s="246">
        <v>0.23330000000000001</v>
      </c>
      <c r="D14" s="246">
        <v>0.32450000000000001</v>
      </c>
      <c r="E14" s="246">
        <f>21.62/60</f>
        <v>0.36033333333333334</v>
      </c>
      <c r="F14" s="187" t="e">
        <f>#REF!</f>
        <v>#REF!</v>
      </c>
      <c r="G14" s="188">
        <v>0.76929999999999998</v>
      </c>
      <c r="H14" s="250">
        <f t="shared" ref="H14:H19" si="0">(E14/D14)-1</f>
        <v>0.11042629686697492</v>
      </c>
      <c r="I14" s="246">
        <v>1.0713999999999999</v>
      </c>
      <c r="J14" s="173">
        <f>(I14*L14)+I14</f>
        <v>1.1896825599999998</v>
      </c>
      <c r="K14" s="164">
        <f>(J14-G14)/G14</f>
        <v>0.54644814766670979</v>
      </c>
      <c r="L14" s="189">
        <v>0.1104</v>
      </c>
      <c r="M14" s="410" t="s">
        <v>169</v>
      </c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</row>
    <row r="15" spans="1:32" s="171" customFormat="1" ht="30" customHeight="1">
      <c r="A15" s="414"/>
      <c r="B15" s="271" t="s">
        <v>109</v>
      </c>
      <c r="C15" s="190">
        <v>0.18329999999999999</v>
      </c>
      <c r="D15" s="190">
        <v>0.27850000000000003</v>
      </c>
      <c r="E15" s="190">
        <f>17.93/60</f>
        <v>0.29883333333333334</v>
      </c>
      <c r="F15" s="191" t="e">
        <f>#REF!</f>
        <v>#REF!</v>
      </c>
      <c r="G15" s="192">
        <v>0.79420000000000002</v>
      </c>
      <c r="H15" s="193">
        <f t="shared" si="0"/>
        <v>7.301017354877315E-2</v>
      </c>
      <c r="I15" s="190">
        <v>0.91920000000000002</v>
      </c>
      <c r="J15" s="272">
        <f>(I15*L15)+I15</f>
        <v>0.9863016</v>
      </c>
      <c r="K15" s="194">
        <f>(J15-G15)/G15</f>
        <v>0.24188063460085618</v>
      </c>
      <c r="L15" s="195">
        <v>7.2999999999999995E-2</v>
      </c>
      <c r="M15" s="411"/>
      <c r="N15" s="144"/>
      <c r="O15" s="83"/>
    </row>
    <row r="16" spans="1:32" s="171" customFormat="1">
      <c r="A16" s="414"/>
      <c r="B16" s="136" t="s">
        <v>170</v>
      </c>
      <c r="C16" s="196"/>
      <c r="D16" s="190">
        <v>0.34749999999999998</v>
      </c>
      <c r="E16" s="190">
        <f>20.41/60</f>
        <v>0.34016666666666667</v>
      </c>
      <c r="F16" s="267" t="s">
        <v>30</v>
      </c>
      <c r="G16" s="267" t="s">
        <v>30</v>
      </c>
      <c r="H16" s="193">
        <f t="shared" si="0"/>
        <v>-2.1103117505995139E-2</v>
      </c>
      <c r="I16" s="190">
        <v>1.1468</v>
      </c>
      <c r="J16" s="272">
        <f>(I16*L16)+I16</f>
        <v>1.12260252</v>
      </c>
      <c r="K16" s="267" t="s">
        <v>30</v>
      </c>
      <c r="L16" s="195">
        <v>-2.1100000000000001E-2</v>
      </c>
      <c r="M16" s="411"/>
      <c r="N16" s="144"/>
      <c r="O16" s="83"/>
    </row>
    <row r="17" spans="1:15" s="171" customFormat="1" ht="15.75">
      <c r="A17" s="414"/>
      <c r="B17" s="271" t="s">
        <v>171</v>
      </c>
      <c r="C17" s="196"/>
      <c r="D17" s="190">
        <v>0.34749999999999998</v>
      </c>
      <c r="E17" s="190">
        <f>24.99/60</f>
        <v>0.41649999999999998</v>
      </c>
      <c r="F17" s="267"/>
      <c r="G17" s="267"/>
      <c r="H17" s="193">
        <f t="shared" si="0"/>
        <v>0.19856115107913674</v>
      </c>
      <c r="I17" s="190">
        <v>1.1468</v>
      </c>
      <c r="J17" s="190">
        <v>1.3752</v>
      </c>
      <c r="K17" s="267"/>
      <c r="L17" s="195">
        <f>(J17/I17)-1</f>
        <v>0.1991628880362748</v>
      </c>
      <c r="M17" s="412"/>
      <c r="N17" s="144"/>
      <c r="O17" s="83"/>
    </row>
    <row r="18" spans="1:15" s="171" customFormat="1" ht="31.5">
      <c r="A18" s="414"/>
      <c r="B18" s="225" t="s">
        <v>172</v>
      </c>
      <c r="C18" s="196">
        <v>0.26669999999999999</v>
      </c>
      <c r="D18" s="247">
        <v>0.41649999999999998</v>
      </c>
      <c r="E18" s="247">
        <f>24.99/60</f>
        <v>0.41649999999999998</v>
      </c>
      <c r="F18" s="273" t="e">
        <f>#REF!</f>
        <v>#REF!</v>
      </c>
      <c r="G18" s="167">
        <v>0.85160000000000002</v>
      </c>
      <c r="H18" s="251">
        <f t="shared" si="0"/>
        <v>0</v>
      </c>
      <c r="I18" s="247">
        <v>1.3752</v>
      </c>
      <c r="J18" s="247">
        <v>1.3752</v>
      </c>
      <c r="K18" s="168">
        <f>(J18-G18)/G18</f>
        <v>0.61484264913104736</v>
      </c>
      <c r="L18" s="172">
        <v>0</v>
      </c>
      <c r="M18" s="197" t="s">
        <v>173</v>
      </c>
      <c r="N18" s="144"/>
      <c r="O18" s="83"/>
    </row>
    <row r="19" spans="1:15" s="171" customFormat="1" ht="31.5">
      <c r="A19" s="177" t="s">
        <v>113</v>
      </c>
      <c r="B19" s="178" t="s">
        <v>10</v>
      </c>
      <c r="C19" s="198"/>
      <c r="D19" s="198">
        <v>0.61399999999999999</v>
      </c>
      <c r="E19" s="198">
        <f>37.71/60</f>
        <v>0.62850000000000006</v>
      </c>
      <c r="F19" s="199"/>
      <c r="G19" s="181"/>
      <c r="H19" s="200">
        <f t="shared" si="0"/>
        <v>2.3615635179153216E-2</v>
      </c>
      <c r="I19" s="198">
        <v>1.4124000000000001</v>
      </c>
      <c r="J19" s="255">
        <f>(I19*L19)+I19</f>
        <v>1.4457326400000001</v>
      </c>
      <c r="K19" s="201"/>
      <c r="L19" s="202">
        <v>2.3599999999999999E-2</v>
      </c>
      <c r="M19" s="203" t="s">
        <v>169</v>
      </c>
      <c r="N19" s="144"/>
      <c r="O19" s="83"/>
    </row>
    <row r="20" spans="1:15" s="171" customFormat="1">
      <c r="A20" s="413" t="s">
        <v>126</v>
      </c>
      <c r="B20" s="222" t="s">
        <v>108</v>
      </c>
      <c r="C20" s="246">
        <v>0.1633</v>
      </c>
      <c r="D20" s="246">
        <v>0.2727</v>
      </c>
      <c r="E20" s="246">
        <v>0.62850000000000006</v>
      </c>
      <c r="F20" s="187">
        <f>(E20-C20)/C20</f>
        <v>2.8487446417636257</v>
      </c>
      <c r="G20" s="188">
        <v>1.1900999999999999</v>
      </c>
      <c r="H20" s="189">
        <v>1.4999999999999999E-2</v>
      </c>
      <c r="I20" s="246">
        <v>1.6204000000000001</v>
      </c>
      <c r="J20" s="173">
        <f>(I20*L20)+I20</f>
        <v>1.644706</v>
      </c>
      <c r="K20" s="164">
        <f>(J20-G20)/G20</f>
        <v>0.38198974876060843</v>
      </c>
      <c r="L20" s="189">
        <v>1.4999999999999999E-2</v>
      </c>
      <c r="M20" s="410" t="s">
        <v>169</v>
      </c>
      <c r="N20" s="144"/>
      <c r="O20" s="204"/>
    </row>
    <row r="21" spans="1:15" s="171" customFormat="1" ht="15.75">
      <c r="A21" s="414"/>
      <c r="B21" s="271" t="s">
        <v>109</v>
      </c>
      <c r="C21" s="190"/>
      <c r="D21" s="190">
        <v>0.20219999999999999</v>
      </c>
      <c r="E21" s="190">
        <v>0.27700000000000002</v>
      </c>
      <c r="F21" s="191" t="s">
        <v>30</v>
      </c>
      <c r="G21" s="192" t="s">
        <v>30</v>
      </c>
      <c r="H21" s="195">
        <v>0.13789999999999999</v>
      </c>
      <c r="I21" s="190">
        <v>1.2010000000000001</v>
      </c>
      <c r="J21" s="272">
        <f>(I21*L21)+I21</f>
        <v>1.3666179000000001</v>
      </c>
      <c r="K21" s="194" t="s">
        <v>30</v>
      </c>
      <c r="L21" s="195">
        <v>0.13789999999999999</v>
      </c>
      <c r="M21" s="411"/>
      <c r="N21" s="144"/>
      <c r="O21" s="205"/>
    </row>
    <row r="22" spans="1:15" s="171" customFormat="1">
      <c r="A22" s="414"/>
      <c r="B22" s="136" t="s">
        <v>170</v>
      </c>
      <c r="C22" s="196"/>
      <c r="D22" s="190">
        <v>0.32950000000000002</v>
      </c>
      <c r="E22" s="190">
        <v>0.23450000000000001</v>
      </c>
      <c r="F22" s="267" t="s">
        <v>30</v>
      </c>
      <c r="G22" s="267" t="s">
        <v>30</v>
      </c>
      <c r="H22" s="195">
        <v>-3.5400000000000001E-2</v>
      </c>
      <c r="I22" s="190">
        <v>1.9564999999999999</v>
      </c>
      <c r="J22" s="272">
        <f>(I22*L22)+I22</f>
        <v>1.8872399</v>
      </c>
      <c r="K22" s="267" t="s">
        <v>30</v>
      </c>
      <c r="L22" s="195">
        <v>-3.5400000000000001E-2</v>
      </c>
      <c r="M22" s="411"/>
      <c r="N22" s="144"/>
      <c r="O22" s="205"/>
    </row>
    <row r="23" spans="1:15" ht="15.75" customHeight="1">
      <c r="A23" s="414"/>
      <c r="B23" s="271" t="s">
        <v>171</v>
      </c>
      <c r="C23" s="196"/>
      <c r="D23" s="190">
        <v>0.32950000000000002</v>
      </c>
      <c r="E23" s="190">
        <v>0.31783333333333336</v>
      </c>
      <c r="F23" s="267"/>
      <c r="G23" s="267"/>
      <c r="H23" s="195">
        <v>9.8599999999999993E-2</v>
      </c>
      <c r="I23" s="190">
        <v>1.9564999999999999</v>
      </c>
      <c r="J23" s="190">
        <v>2.1505000000000001</v>
      </c>
      <c r="K23" s="267"/>
      <c r="L23" s="195">
        <v>9.8599999999999993E-2</v>
      </c>
      <c r="M23" s="412"/>
      <c r="N23" s="207"/>
    </row>
    <row r="24" spans="1:15" ht="31.5">
      <c r="A24" s="415"/>
      <c r="B24" s="225" t="s">
        <v>172</v>
      </c>
      <c r="C24" s="196"/>
      <c r="D24" s="247">
        <v>0.375</v>
      </c>
      <c r="E24" s="247">
        <v>0.36199999999999999</v>
      </c>
      <c r="F24" s="273" t="s">
        <v>30</v>
      </c>
      <c r="G24" s="167" t="s">
        <v>30</v>
      </c>
      <c r="H24" s="172">
        <v>-3.4700000000000002E-2</v>
      </c>
      <c r="I24" s="247">
        <v>2.2277999999999998</v>
      </c>
      <c r="J24" s="247">
        <f>(I24*L24)+I24</f>
        <v>2.15049534</v>
      </c>
      <c r="K24" s="168" t="s">
        <v>30</v>
      </c>
      <c r="L24" s="172">
        <v>-3.4700000000000002E-2</v>
      </c>
      <c r="M24" s="197" t="s">
        <v>173</v>
      </c>
    </row>
    <row r="25" spans="1:15" ht="30" customHeight="1">
      <c r="A25" s="416" t="s">
        <v>127</v>
      </c>
      <c r="B25" s="417"/>
      <c r="C25" s="417"/>
      <c r="D25" s="417"/>
      <c r="E25" s="417"/>
      <c r="F25" s="417"/>
      <c r="G25" s="417"/>
      <c r="H25" s="417"/>
      <c r="I25" s="417"/>
      <c r="J25" s="417"/>
      <c r="K25" s="417"/>
      <c r="L25" s="417"/>
      <c r="M25" s="417"/>
    </row>
    <row r="33" spans="15:15" ht="15.75">
      <c r="O33" s="98"/>
    </row>
    <row r="35" spans="15:15" ht="15.75"/>
    <row r="38" spans="15:15" ht="15.75">
      <c r="O38" s="209"/>
    </row>
    <row r="42" spans="15:15" ht="15.75">
      <c r="O42" s="83" t="s">
        <v>128</v>
      </c>
    </row>
    <row r="43" spans="15:15" ht="15.75">
      <c r="O43" s="83">
        <f>25.11*1.0506</f>
        <v>26.380565999999998</v>
      </c>
    </row>
    <row r="44" spans="15:15" ht="15.75">
      <c r="O44" s="152"/>
    </row>
  </sheetData>
  <mergeCells count="35">
    <mergeCell ref="A14:A18"/>
    <mergeCell ref="A10:A11"/>
    <mergeCell ref="D10:D11"/>
    <mergeCell ref="E10:E11"/>
    <mergeCell ref="F10:F11"/>
    <mergeCell ref="G10:G11"/>
    <mergeCell ref="B8:B9"/>
    <mergeCell ref="M8:M9"/>
    <mergeCell ref="H5:H7"/>
    <mergeCell ref="H10:H11"/>
    <mergeCell ref="I10:I11"/>
    <mergeCell ref="J10:J11"/>
    <mergeCell ref="K10:K11"/>
    <mergeCell ref="L10:L11"/>
    <mergeCell ref="E5:E7"/>
    <mergeCell ref="F5:F7"/>
    <mergeCell ref="I5:I7"/>
    <mergeCell ref="J5:J7"/>
    <mergeCell ref="L5:L7"/>
    <mergeCell ref="M14:M17"/>
    <mergeCell ref="A20:A24"/>
    <mergeCell ref="M20:M23"/>
    <mergeCell ref="A25:M25"/>
    <mergeCell ref="A1:M1"/>
    <mergeCell ref="A2:A4"/>
    <mergeCell ref="B2:B4"/>
    <mergeCell ref="D2:L2"/>
    <mergeCell ref="M2:M4"/>
    <mergeCell ref="D3:H3"/>
    <mergeCell ref="I3:L3"/>
    <mergeCell ref="F4:H4"/>
    <mergeCell ref="K4:L4"/>
    <mergeCell ref="A5:A7"/>
    <mergeCell ref="C5:C7"/>
    <mergeCell ref="D5:D7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7"/>
  <sheetViews>
    <sheetView tabSelected="1" topLeftCell="A18" workbookViewId="0">
      <selection activeCell="E28" sqref="E28"/>
    </sheetView>
  </sheetViews>
  <sheetFormatPr defaultRowHeight="24" customHeight="1"/>
  <cols>
    <col min="1" max="1" width="29" style="210" customWidth="1"/>
    <col min="2" max="2" width="39.28515625" style="210" customWidth="1"/>
    <col min="3" max="5" width="16.7109375" style="210" customWidth="1"/>
    <col min="6" max="6" width="14.7109375" style="210" customWidth="1"/>
    <col min="7" max="16384" width="9.140625" style="210"/>
  </cols>
  <sheetData>
    <row r="1" spans="1:6" ht="30" customHeight="1">
      <c r="A1" s="457" t="s">
        <v>174</v>
      </c>
      <c r="B1" s="457"/>
      <c r="C1" s="457"/>
      <c r="D1" s="457"/>
      <c r="E1" s="457"/>
      <c r="F1" s="457"/>
    </row>
    <row r="2" spans="1:6" s="211" customFormat="1" ht="24" customHeight="1">
      <c r="A2" s="458" t="s">
        <v>53</v>
      </c>
      <c r="B2" s="300" t="s">
        <v>129</v>
      </c>
      <c r="C2" s="460" t="s">
        <v>130</v>
      </c>
      <c r="D2" s="461"/>
      <c r="E2" s="462"/>
      <c r="F2" s="305" t="s">
        <v>2</v>
      </c>
    </row>
    <row r="3" spans="1:6" ht="24" customHeight="1">
      <c r="A3" s="459"/>
      <c r="B3" s="300"/>
      <c r="C3" s="212">
        <v>2018</v>
      </c>
      <c r="D3" s="212">
        <v>2019</v>
      </c>
      <c r="E3" s="212" t="s">
        <v>120</v>
      </c>
      <c r="F3" s="306"/>
    </row>
    <row r="4" spans="1:6" ht="24" customHeight="1">
      <c r="A4" s="263" t="s">
        <v>131</v>
      </c>
      <c r="B4" s="260" t="s">
        <v>132</v>
      </c>
      <c r="C4" s="256">
        <v>1.6</v>
      </c>
      <c r="D4" s="256">
        <v>1.63</v>
      </c>
      <c r="E4" s="213">
        <f t="shared" ref="E4:E10" si="0">((D4/C4)-1)</f>
        <v>1.8749999999999822E-2</v>
      </c>
      <c r="F4" s="463" t="s">
        <v>175</v>
      </c>
    </row>
    <row r="5" spans="1:6" ht="24" customHeight="1">
      <c r="A5" s="263" t="s">
        <v>133</v>
      </c>
      <c r="B5" s="260" t="s">
        <v>132</v>
      </c>
      <c r="C5" s="256">
        <v>1.6</v>
      </c>
      <c r="D5" s="256">
        <v>2.1</v>
      </c>
      <c r="E5" s="213">
        <f t="shared" si="0"/>
        <v>0.3125</v>
      </c>
      <c r="F5" s="464"/>
    </row>
    <row r="6" spans="1:6" ht="24" customHeight="1">
      <c r="A6" s="263" t="s">
        <v>134</v>
      </c>
      <c r="B6" s="260" t="s">
        <v>135</v>
      </c>
      <c r="C6" s="256">
        <v>3.04</v>
      </c>
      <c r="D6" s="256">
        <v>3.04</v>
      </c>
      <c r="E6" s="213">
        <f t="shared" si="0"/>
        <v>0</v>
      </c>
      <c r="F6" s="464"/>
    </row>
    <row r="7" spans="1:6" ht="24" customHeight="1">
      <c r="A7" s="263" t="s">
        <v>136</v>
      </c>
      <c r="B7" s="260" t="s">
        <v>137</v>
      </c>
      <c r="C7" s="214">
        <v>15.64</v>
      </c>
      <c r="D7" s="214">
        <v>16.11</v>
      </c>
      <c r="E7" s="213">
        <f t="shared" si="0"/>
        <v>3.0051150895140655E-2</v>
      </c>
      <c r="F7" s="464"/>
    </row>
    <row r="8" spans="1:6" ht="24" customHeight="1">
      <c r="A8" s="215" t="s">
        <v>138</v>
      </c>
      <c r="B8" s="216" t="s">
        <v>176</v>
      </c>
      <c r="C8" s="118">
        <v>5.42</v>
      </c>
      <c r="D8" s="118">
        <v>5.58</v>
      </c>
      <c r="E8" s="213">
        <f t="shared" si="0"/>
        <v>2.9520295202952074E-2</v>
      </c>
      <c r="F8" s="464"/>
    </row>
    <row r="9" spans="1:6" ht="24" customHeight="1">
      <c r="A9" s="215" t="s">
        <v>139</v>
      </c>
      <c r="B9" s="216" t="s">
        <v>5</v>
      </c>
      <c r="C9" s="217">
        <v>1.1599999999999999</v>
      </c>
      <c r="D9" s="217">
        <v>1.29</v>
      </c>
      <c r="E9" s="213">
        <f t="shared" si="0"/>
        <v>0.11206896551724155</v>
      </c>
      <c r="F9" s="464"/>
    </row>
    <row r="10" spans="1:6" ht="24" customHeight="1">
      <c r="A10" s="215" t="s">
        <v>140</v>
      </c>
      <c r="B10" s="216" t="s">
        <v>141</v>
      </c>
      <c r="C10" s="217">
        <v>7.24</v>
      </c>
      <c r="D10" s="217">
        <v>7.57</v>
      </c>
      <c r="E10" s="213">
        <f t="shared" si="0"/>
        <v>4.5580110497237536E-2</v>
      </c>
      <c r="F10" s="464"/>
    </row>
    <row r="11" spans="1:6" ht="24" customHeight="1">
      <c r="A11" s="263" t="s">
        <v>142</v>
      </c>
      <c r="B11" s="403" t="s">
        <v>6</v>
      </c>
      <c r="C11" s="256"/>
      <c r="D11" s="256"/>
      <c r="E11" s="213"/>
      <c r="F11" s="464"/>
    </row>
    <row r="12" spans="1:6" ht="24" customHeight="1">
      <c r="A12" s="218" t="s">
        <v>143</v>
      </c>
      <c r="B12" s="404"/>
      <c r="C12" s="257">
        <v>13.41</v>
      </c>
      <c r="D12" s="257">
        <v>13.14</v>
      </c>
      <c r="E12" s="281">
        <f>((D12/C12)-1)</f>
        <v>-2.0134228187919434E-2</v>
      </c>
      <c r="F12" s="464"/>
    </row>
    <row r="13" spans="1:6" ht="24" customHeight="1">
      <c r="A13" s="219" t="s">
        <v>144</v>
      </c>
      <c r="B13" s="466"/>
      <c r="C13" s="257">
        <v>8.57</v>
      </c>
      <c r="D13" s="257">
        <v>8.86</v>
      </c>
      <c r="E13" s="220">
        <f>((D13/C13)-1)</f>
        <v>3.3838973162193531E-2</v>
      </c>
      <c r="F13" s="464"/>
    </row>
    <row r="14" spans="1:6" ht="24" customHeight="1">
      <c r="A14" s="223" t="s">
        <v>145</v>
      </c>
      <c r="B14" s="261" t="s">
        <v>177</v>
      </c>
      <c r="C14" s="282">
        <v>0.89</v>
      </c>
      <c r="D14" s="282">
        <v>0.89</v>
      </c>
      <c r="E14" s="213">
        <f t="shared" ref="E14:E25" si="1">((D14/C14)-1)</f>
        <v>0</v>
      </c>
      <c r="F14" s="464"/>
    </row>
    <row r="15" spans="1:6" ht="24" customHeight="1">
      <c r="A15" s="215" t="s">
        <v>146</v>
      </c>
      <c r="B15" s="216" t="s">
        <v>92</v>
      </c>
      <c r="C15" s="118">
        <v>2.57</v>
      </c>
      <c r="D15" s="118">
        <v>3.06</v>
      </c>
      <c r="E15" s="221">
        <f t="shared" si="1"/>
        <v>0.19066147859922178</v>
      </c>
      <c r="F15" s="464"/>
    </row>
    <row r="16" spans="1:6" ht="24" customHeight="1">
      <c r="A16" s="455" t="s">
        <v>147</v>
      </c>
      <c r="B16" s="216" t="s">
        <v>86</v>
      </c>
      <c r="C16" s="118">
        <v>0.62</v>
      </c>
      <c r="D16" s="118">
        <v>0.76</v>
      </c>
      <c r="E16" s="221">
        <f t="shared" si="1"/>
        <v>0.22580645161290325</v>
      </c>
      <c r="F16" s="464"/>
    </row>
    <row r="17" spans="1:6" ht="24" customHeight="1">
      <c r="A17" s="456"/>
      <c r="B17" s="261" t="s">
        <v>150</v>
      </c>
      <c r="C17" s="259">
        <v>0.62</v>
      </c>
      <c r="D17" s="259">
        <v>0.56999999999999995</v>
      </c>
      <c r="E17" s="220">
        <f t="shared" si="1"/>
        <v>-8.064516129032262E-2</v>
      </c>
      <c r="F17" s="464"/>
    </row>
    <row r="18" spans="1:6" ht="24" customHeight="1">
      <c r="A18" s="455" t="s">
        <v>149</v>
      </c>
      <c r="B18" s="216" t="s">
        <v>6</v>
      </c>
      <c r="C18" s="118">
        <v>2.56</v>
      </c>
      <c r="D18" s="118">
        <v>2.68</v>
      </c>
      <c r="E18" s="221">
        <f t="shared" si="1"/>
        <v>4.6875E-2</v>
      </c>
      <c r="F18" s="464"/>
    </row>
    <row r="19" spans="1:6" ht="24" customHeight="1">
      <c r="A19" s="456"/>
      <c r="B19" s="262" t="s">
        <v>150</v>
      </c>
      <c r="C19" s="257">
        <v>1.63</v>
      </c>
      <c r="D19" s="257">
        <v>1.68</v>
      </c>
      <c r="E19" s="281">
        <f t="shared" si="1"/>
        <v>3.0674846625766916E-2</v>
      </c>
      <c r="F19" s="464"/>
    </row>
    <row r="20" spans="1:6" ht="24" customHeight="1">
      <c r="A20" s="223" t="s">
        <v>151</v>
      </c>
      <c r="B20" s="261" t="s">
        <v>5</v>
      </c>
      <c r="C20" s="259">
        <v>0.47</v>
      </c>
      <c r="D20" s="259">
        <v>0.44</v>
      </c>
      <c r="E20" s="226">
        <f t="shared" si="1"/>
        <v>-6.3829787234042534E-2</v>
      </c>
      <c r="F20" s="464"/>
    </row>
    <row r="21" spans="1:6" ht="24" customHeight="1">
      <c r="A21" s="263" t="s">
        <v>152</v>
      </c>
      <c r="B21" s="260" t="s">
        <v>148</v>
      </c>
      <c r="C21" s="258">
        <v>0.67</v>
      </c>
      <c r="D21" s="258">
        <v>0.62</v>
      </c>
      <c r="E21" s="224">
        <f t="shared" si="1"/>
        <v>-7.4626865671641895E-2</v>
      </c>
      <c r="F21" s="464"/>
    </row>
    <row r="22" spans="1:6" ht="24" customHeight="1">
      <c r="A22" s="455" t="s">
        <v>153</v>
      </c>
      <c r="B22" s="216" t="s">
        <v>178</v>
      </c>
      <c r="C22" s="256">
        <v>2.4700000000000002</v>
      </c>
      <c r="D22" s="256">
        <v>2.2599999999999998</v>
      </c>
      <c r="E22" s="213">
        <f t="shared" si="1"/>
        <v>-8.5020242914979893E-2</v>
      </c>
      <c r="F22" s="464"/>
    </row>
    <row r="23" spans="1:6" ht="24" customHeight="1">
      <c r="A23" s="456"/>
      <c r="B23" s="216" t="s">
        <v>179</v>
      </c>
      <c r="C23" s="118">
        <v>2.4700000000000002</v>
      </c>
      <c r="D23" s="118">
        <v>2.11</v>
      </c>
      <c r="E23" s="213">
        <f t="shared" si="1"/>
        <v>-0.14574898785425117</v>
      </c>
      <c r="F23" s="464"/>
    </row>
    <row r="24" spans="1:6" ht="24" customHeight="1">
      <c r="A24" s="264" t="s">
        <v>154</v>
      </c>
      <c r="B24" s="216" t="s">
        <v>155</v>
      </c>
      <c r="C24" s="227">
        <v>3.16</v>
      </c>
      <c r="D24" s="227">
        <v>3.52</v>
      </c>
      <c r="E24" s="213">
        <f t="shared" si="1"/>
        <v>0.11392405063291133</v>
      </c>
      <c r="F24" s="464"/>
    </row>
    <row r="25" spans="1:6" ht="24" customHeight="1">
      <c r="A25" s="264" t="s">
        <v>156</v>
      </c>
      <c r="B25" s="216" t="s">
        <v>180</v>
      </c>
      <c r="C25" s="227">
        <v>0.62</v>
      </c>
      <c r="D25" s="227">
        <v>0.71</v>
      </c>
      <c r="E25" s="221">
        <f t="shared" si="1"/>
        <v>0.14516129032258052</v>
      </c>
      <c r="F25" s="465"/>
    </row>
    <row r="26" spans="1:6" ht="15.75" customHeight="1">
      <c r="A26" s="283" t="s">
        <v>181</v>
      </c>
      <c r="B26" s="283"/>
      <c r="C26" s="283"/>
      <c r="D26" s="283"/>
      <c r="E26" s="283"/>
      <c r="F26" s="284"/>
    </row>
    <row r="27" spans="1:6" ht="10.5" customHeight="1">
      <c r="A27" s="284" t="s">
        <v>182</v>
      </c>
      <c r="B27" s="284"/>
      <c r="C27" s="284"/>
      <c r="D27" s="284"/>
      <c r="E27" s="284"/>
      <c r="F27" s="285"/>
    </row>
  </sheetData>
  <mergeCells count="10">
    <mergeCell ref="A22:A23"/>
    <mergeCell ref="A16:A17"/>
    <mergeCell ref="A1:F1"/>
    <mergeCell ref="A2:A3"/>
    <mergeCell ref="B2:B3"/>
    <mergeCell ref="C2:E2"/>
    <mergeCell ref="F2:F3"/>
    <mergeCell ref="F4:F25"/>
    <mergeCell ref="B11:B13"/>
    <mergeCell ref="A18:A1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Uva</vt:lpstr>
      <vt:lpstr>Café</vt:lpstr>
      <vt:lpstr>Laranja</vt:lpstr>
      <vt:lpstr>Trigo</vt:lpstr>
      <vt:lpstr>Sementes - Trigo</vt:lpstr>
      <vt:lpstr>Culturas de Verão e Regionais</vt:lpstr>
      <vt:lpstr>Sementes - Verão e Regionais</vt:lpstr>
      <vt:lpstr>Produtos Extrativos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47146737187</dc:creator>
  <cp:lastModifiedBy>27103145172</cp:lastModifiedBy>
  <dcterms:created xsi:type="dcterms:W3CDTF">2016-11-18T16:39:26Z</dcterms:created>
  <dcterms:modified xsi:type="dcterms:W3CDTF">2019-01-18T12:56:37Z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72c86b12-fa43-4ae7-b6ae-528ad0f90ab8</vt:lpwstr>
  </property>
</Properties>
</file>