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rea Tecnica\Agricola\SAMPA\COAPA - Coordenação-Geral de Acompanhamento da Produção Agropecuária\Preços Mínimos e Preços de Referência\Histórico dos Preços Mínimos\"/>
    </mc:Choice>
  </mc:AlternateContent>
  <bookViews>
    <workbookView xWindow="0" yWindow="0" windowWidth="28800" windowHeight="11730" activeTab="6"/>
  </bookViews>
  <sheets>
    <sheet name="Uva" sheetId="1" r:id="rId1"/>
    <sheet name="Café" sheetId="3" r:id="rId2"/>
    <sheet name="Laranja" sheetId="5" r:id="rId3"/>
    <sheet name="Trigo" sheetId="6" r:id="rId4"/>
    <sheet name="Sementes - Trigo" sheetId="7" r:id="rId5"/>
    <sheet name="Culturas de Verão e Regionais" sheetId="8" r:id="rId6"/>
    <sheet name="Sementes - Verão e Regionais" sheetId="9" r:id="rId7"/>
    <sheet name="Produtos Extrativos" sheetId="10" r:id="rId8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</workbook>
</file>

<file path=xl/calcChain.xml><?xml version="1.0" encoding="utf-8"?>
<calcChain xmlns="http://schemas.openxmlformats.org/spreadsheetml/2006/main">
  <c r="D23" i="9" l="1"/>
  <c r="D22" i="9"/>
  <c r="I20" i="9"/>
  <c r="D20" i="9"/>
  <c r="I19" i="9"/>
  <c r="D19" i="9"/>
  <c r="I16" i="9"/>
  <c r="D16" i="9"/>
  <c r="D15" i="9"/>
  <c r="D14" i="9"/>
  <c r="I13" i="9"/>
  <c r="D13" i="9"/>
  <c r="I12" i="9"/>
  <c r="D12" i="9"/>
  <c r="I11" i="9"/>
  <c r="I9" i="9"/>
  <c r="D9" i="9"/>
  <c r="I8" i="9"/>
  <c r="D8" i="9"/>
  <c r="I5" i="9"/>
  <c r="D5" i="9"/>
  <c r="G46" i="8"/>
  <c r="G45" i="8"/>
  <c r="G44" i="8"/>
  <c r="G43" i="8"/>
  <c r="G39" i="8"/>
  <c r="G37" i="8"/>
  <c r="G36" i="8"/>
  <c r="G35" i="8"/>
  <c r="G34" i="8"/>
  <c r="G33" i="8"/>
  <c r="G32" i="8"/>
  <c r="G31" i="8"/>
  <c r="G30" i="8"/>
  <c r="G28" i="8"/>
  <c r="G27" i="8"/>
  <c r="G26" i="8"/>
  <c r="G25" i="8"/>
  <c r="G24" i="8"/>
  <c r="G23" i="8"/>
  <c r="G20" i="8"/>
  <c r="G18" i="8"/>
  <c r="G15" i="8"/>
  <c r="G14" i="8"/>
  <c r="G13" i="8"/>
  <c r="G12" i="8"/>
  <c r="G11" i="8"/>
  <c r="G10" i="8"/>
  <c r="G7" i="8"/>
  <c r="G4" i="8"/>
  <c r="L5" i="6"/>
  <c r="K6" i="6" s="1"/>
  <c r="L6" i="6" s="1"/>
  <c r="M4" i="6"/>
  <c r="N5" i="6" l="1"/>
  <c r="O5" i="6" s="1"/>
  <c r="K7" i="6"/>
  <c r="L7" i="6" s="1"/>
  <c r="E6" i="6"/>
  <c r="F6" i="6" s="1"/>
  <c r="N6" i="6"/>
  <c r="O6" i="6" s="1"/>
  <c r="H6" i="6"/>
  <c r="I6" i="6" s="1"/>
  <c r="H5" i="6"/>
  <c r="I5" i="6" s="1"/>
  <c r="E5" i="6"/>
  <c r="F5" i="6" s="1"/>
  <c r="K8" i="6" l="1"/>
  <c r="L8" i="6" s="1"/>
  <c r="E7" i="6"/>
  <c r="F7" i="6" s="1"/>
  <c r="N7" i="6"/>
  <c r="O7" i="6" s="1"/>
  <c r="H7" i="6"/>
  <c r="I7" i="6" s="1"/>
  <c r="K9" i="6" l="1"/>
  <c r="L9" i="6" s="1"/>
  <c r="E8" i="6"/>
  <c r="F8" i="6" s="1"/>
  <c r="N8" i="6"/>
  <c r="O8" i="6" s="1"/>
  <c r="H8" i="6"/>
  <c r="I8" i="6" s="1"/>
  <c r="K10" i="6" l="1"/>
  <c r="L10" i="6" s="1"/>
  <c r="E9" i="6"/>
  <c r="F9" i="6" s="1"/>
  <c r="N9" i="6"/>
  <c r="O9" i="6" s="1"/>
  <c r="H9" i="6"/>
  <c r="I9" i="6" s="1"/>
  <c r="K11" i="6" l="1"/>
  <c r="L11" i="6" s="1"/>
  <c r="E10" i="6"/>
  <c r="F10" i="6" s="1"/>
  <c r="H10" i="6"/>
  <c r="I10" i="6" s="1"/>
  <c r="N10" i="6"/>
  <c r="O10" i="6" s="1"/>
  <c r="K12" i="6" l="1"/>
  <c r="L12" i="6" s="1"/>
  <c r="E11" i="6"/>
  <c r="F11" i="6" s="1"/>
  <c r="N11" i="6"/>
  <c r="O11" i="6" s="1"/>
  <c r="H11" i="6"/>
  <c r="I11" i="6" s="1"/>
  <c r="K13" i="6" l="1"/>
  <c r="L13" i="6" s="1"/>
  <c r="E12" i="6"/>
  <c r="F12" i="6" s="1"/>
  <c r="N12" i="6"/>
  <c r="O12" i="6" s="1"/>
  <c r="H12" i="6"/>
  <c r="I12" i="6" s="1"/>
  <c r="E13" i="6" l="1"/>
  <c r="F13" i="6" s="1"/>
  <c r="H13" i="6"/>
  <c r="I13" i="6" s="1"/>
  <c r="N13" i="6"/>
  <c r="O13" i="6" s="1"/>
  <c r="D4" i="1" l="1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0" i="10"/>
  <c r="E9" i="10"/>
  <c r="E8" i="10"/>
  <c r="E7" i="10"/>
  <c r="E6" i="10"/>
  <c r="E5" i="10"/>
  <c r="E4" i="10"/>
  <c r="O43" i="9" l="1"/>
  <c r="F4" i="7"/>
  <c r="F4" i="5"/>
  <c r="E5" i="3"/>
  <c r="E4" i="3"/>
  <c r="D26" i="9" l="1"/>
</calcChain>
</file>

<file path=xl/sharedStrings.xml><?xml version="1.0" encoding="utf-8"?>
<sst xmlns="http://schemas.openxmlformats.org/spreadsheetml/2006/main" count="418" uniqueCount="185">
  <si>
    <t>Regiões amparadas</t>
  </si>
  <si>
    <t>Preço Mínimo básico (R$/kg)</t>
  </si>
  <si>
    <t>Período de Vigência</t>
  </si>
  <si>
    <t>Variação (%)</t>
  </si>
  <si>
    <t>Sul, Sudeste e Nordeste</t>
  </si>
  <si>
    <t>Norte</t>
  </si>
  <si>
    <t>Nordeste</t>
  </si>
  <si>
    <t>Sudeste</t>
  </si>
  <si>
    <t>Sul</t>
  </si>
  <si>
    <t>Centro-Oeste</t>
  </si>
  <si>
    <t>Brasil</t>
  </si>
  <si>
    <t>Produto</t>
  </si>
  <si>
    <t>Tipo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</si>
  <si>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</si>
  <si>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Período de vigência</t>
  </si>
  <si>
    <t xml:space="preserve"> 2018/2019</t>
  </si>
  <si>
    <t>Var.</t>
  </si>
  <si>
    <t>Café Arábica</t>
  </si>
  <si>
    <t>tipo 6, bebida dura para melhor, com até 86 defeitos, peneira 13 acima, admitido até 10% de vazamento e teor de umidade de até 12,5%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</si>
  <si>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</si>
  <si>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tipo 7, com até 150 defeitos, peneira 13 acima e teor de umidade de até 12,5%</t>
  </si>
  <si>
    <t>Safra 2017/18</t>
  </si>
  <si>
    <t xml:space="preserve"> Estados amparados </t>
  </si>
  <si>
    <t>Tipo/Classe Básico</t>
  </si>
  <si>
    <t>Unidade</t>
  </si>
  <si>
    <t>Preços Mínimos (R$/40,8 kg)</t>
  </si>
  <si>
    <t>2018/2019</t>
  </si>
  <si>
    <t>-</t>
  </si>
  <si>
    <t>40,8 kg</t>
  </si>
  <si>
    <t>EGF</t>
  </si>
  <si>
    <t>AGF e EGF</t>
  </si>
  <si>
    <t>Regiões/Estados</t>
  </si>
  <si>
    <t>PH</t>
  </si>
  <si>
    <t>Preços Mínimos  (R$/60 kg)</t>
  </si>
  <si>
    <t>Básico</t>
  </si>
  <si>
    <t>Doméstico</t>
  </si>
  <si>
    <t>Pão</t>
  </si>
  <si>
    <t>Melhorador</t>
  </si>
  <si>
    <t>2018/19</t>
  </si>
  <si>
    <t>e</t>
  </si>
  <si>
    <t>Bahia</t>
  </si>
  <si>
    <t>Preços Mínimos  (R$/unidade)</t>
  </si>
  <si>
    <t>Sul, Sudeste e Centro-Oeste</t>
  </si>
  <si>
    <t>kg</t>
  </si>
  <si>
    <t>Único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</si>
  <si>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</si>
  <si>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Produtos</t>
  </si>
  <si>
    <t xml:space="preserve">Regiões e Estados amparados </t>
  </si>
  <si>
    <t>Preços Mínimos (R$/un.)</t>
  </si>
  <si>
    <t>Variação</t>
  </si>
  <si>
    <t>Algodão em caroço</t>
  </si>
  <si>
    <t xml:space="preserve"> Sudeste (exceto MG) e Sul</t>
  </si>
  <si>
    <t>15 kg</t>
  </si>
  <si>
    <t>Centro-Oeste, BA-Sul e MG</t>
  </si>
  <si>
    <t xml:space="preserve"> Nordeste (exceto BA-Sul) e Norte </t>
  </si>
  <si>
    <t xml:space="preserve">Algodão em pluma </t>
  </si>
  <si>
    <t>Tipo SLM 41.4</t>
  </si>
  <si>
    <t>Arroz longo fino em casca</t>
  </si>
  <si>
    <t>Sul (exceto PR)</t>
  </si>
  <si>
    <t>Tipo 1-58/10</t>
  </si>
  <si>
    <t>50 kg</t>
  </si>
  <si>
    <t xml:space="preserve"> Centro Oeste, Nordeste, Norte, Sudeste e PR  </t>
  </si>
  <si>
    <t>60 kg</t>
  </si>
  <si>
    <t>Borracha natural cultivada</t>
  </si>
  <si>
    <t>Coágulo virgem a granel 53%</t>
  </si>
  <si>
    <t xml:space="preserve">Cacau cultivado (amêndoa) </t>
  </si>
  <si>
    <t>Centro-Oeste e Norte</t>
  </si>
  <si>
    <t>Tipo2</t>
  </si>
  <si>
    <t>Nordeste e ES</t>
  </si>
  <si>
    <t>Caroço de algodão</t>
  </si>
  <si>
    <t>Feijão Cores</t>
  </si>
  <si>
    <t>Centro-Oeste, Sudeste, Sul e BA-Sul</t>
  </si>
  <si>
    <t>Tipo 1</t>
  </si>
  <si>
    <t>Feijão Preto</t>
  </si>
  <si>
    <t>Nordeste e Norte</t>
  </si>
  <si>
    <t>Juta/Malva</t>
  </si>
  <si>
    <t>Tipo 2</t>
  </si>
  <si>
    <t>- Embonecada</t>
  </si>
  <si>
    <t>- Prensada</t>
  </si>
  <si>
    <t>Leite</t>
  </si>
  <si>
    <t>Sudeste e Sul</t>
  </si>
  <si>
    <t>litro</t>
  </si>
  <si>
    <t>Centro-Oeste (exceto MT)</t>
  </si>
  <si>
    <t>Norte e MT</t>
  </si>
  <si>
    <t>Mandioca</t>
  </si>
  <si>
    <t>- Raiz de Mandioca</t>
  </si>
  <si>
    <t xml:space="preserve">  Centro-Oeste, Sudeste e Sul</t>
  </si>
  <si>
    <t>t</t>
  </si>
  <si>
    <t>- Farinha</t>
  </si>
  <si>
    <t>Fina Tipo 3</t>
  </si>
  <si>
    <t xml:space="preserve"> kg</t>
  </si>
  <si>
    <t>- Fécula</t>
  </si>
  <si>
    <t>Tipos 1 e  2</t>
  </si>
  <si>
    <t>- Goma/Polvilho</t>
  </si>
  <si>
    <t>Classificada</t>
  </si>
  <si>
    <t>Milho</t>
  </si>
  <si>
    <t xml:space="preserve">  Centro-Oeste (exceto MT), Sudeste e Sul</t>
  </si>
  <si>
    <t>MT e RO</t>
  </si>
  <si>
    <t>Sisal (fibra bruta beneficiada)</t>
  </si>
  <si>
    <t>BA, PB e RN</t>
  </si>
  <si>
    <t>SLG</t>
  </si>
  <si>
    <t>Soja</t>
  </si>
  <si>
    <t>Sorgo</t>
  </si>
  <si>
    <t>Regiões e Estados Amparados</t>
  </si>
  <si>
    <t>Preços Mínimos (R$/Kg)</t>
  </si>
  <si>
    <t>Grão/Caroço</t>
  </si>
  <si>
    <t>%</t>
  </si>
  <si>
    <t xml:space="preserve">Algodão </t>
  </si>
  <si>
    <t>Arroz longo fino</t>
  </si>
  <si>
    <t xml:space="preserve">Feijão </t>
  </si>
  <si>
    <t xml:space="preserve">Milho </t>
  </si>
  <si>
    <t xml:space="preserve">Sorgo </t>
  </si>
  <si>
    <t>Jun/2015 a Mai/2016</t>
  </si>
  <si>
    <t xml:space="preserve"> Regiões e estados amparados  </t>
  </si>
  <si>
    <t>Preços Mínimos (R$/kg)</t>
  </si>
  <si>
    <t>Açaí (fruto)</t>
  </si>
  <si>
    <t xml:space="preserve">Nordeste e Norte </t>
  </si>
  <si>
    <t>Andiroba (amêndoa)</t>
  </si>
  <si>
    <t>Babaçu (amêndoa)</t>
  </si>
  <si>
    <t xml:space="preserve">Nordeste, Norte e  MT </t>
  </si>
  <si>
    <t>Barú (amêndoa)</t>
  </si>
  <si>
    <t>Centro-Oeste, MG, SP e TO</t>
  </si>
  <si>
    <t>Borracha natural (Cernambi)</t>
  </si>
  <si>
    <t>Buriti (fruto)</t>
  </si>
  <si>
    <t>Cacau (amêndoa)</t>
  </si>
  <si>
    <t>AM e AP</t>
  </si>
  <si>
    <t>Carnaúba</t>
  </si>
  <si>
    <t>- Cera (bruta gorda)</t>
  </si>
  <si>
    <t>- Pó Cerífero (tipo B)</t>
  </si>
  <si>
    <t>Castanha-do-Brasil com casca</t>
  </si>
  <si>
    <t>Juçara (fruto)</t>
  </si>
  <si>
    <t>Macaúba (fruto)</t>
  </si>
  <si>
    <t>Centro-Oeste, Nordeste, Norte e Sudeste</t>
  </si>
  <si>
    <t>Mangaba (fruto)</t>
  </si>
  <si>
    <t>Centro-Oeste e Sudeste</t>
  </si>
  <si>
    <t>Murumuru (fruto)</t>
  </si>
  <si>
    <t>Pequi (fruto)</t>
  </si>
  <si>
    <t>Piaçava (fibra)</t>
  </si>
  <si>
    <t>Pinhão (fruto)</t>
  </si>
  <si>
    <t>Sul, MG e SP</t>
  </si>
  <si>
    <t>Umbu (fruto)</t>
  </si>
  <si>
    <r>
      <rPr>
        <vertAlign val="superscript"/>
        <sz val="10"/>
        <color theme="1"/>
        <rFont val="Times New Roman"/>
        <family val="1"/>
      </rPr>
      <t>(1)</t>
    </r>
    <r>
      <rPr>
        <sz val="10"/>
        <color theme="1"/>
        <rFont val="Times New Roman"/>
        <family val="1"/>
      </rPr>
      <t xml:space="preserve"> Preço Mínimo Básico</t>
    </r>
  </si>
  <si>
    <t>Jul/2019 a Jun/2020</t>
  </si>
  <si>
    <t xml:space="preserve"> Produtos Extrativos - Safra 2019 (Portaria Mapa n° 141, de 8/01/2019)</t>
  </si>
  <si>
    <t xml:space="preserve"> Jan/2019 a Dez/2019</t>
  </si>
  <si>
    <r>
      <t xml:space="preserve">Norte (exceto TO) e norte do MT </t>
    </r>
    <r>
      <rPr>
        <sz val="12"/>
        <rFont val="Times New Roman"/>
        <family val="1"/>
      </rPr>
      <t>1</t>
    </r>
  </si>
  <si>
    <t xml:space="preserve">Norte e MT </t>
  </si>
  <si>
    <t xml:space="preserve">Norte </t>
  </si>
  <si>
    <t xml:space="preserve"> BA</t>
  </si>
  <si>
    <t xml:space="preserve">Nordeste e MG </t>
  </si>
  <si>
    <t xml:space="preserve">  MT (1) - apenas os  municípios de Alta Floresta, Aripuanã, Barra do Garça, Brasnorte, Castanheira, Colider, Colniza, Comodoro, Cotriguaçu,</t>
  </si>
  <si>
    <t>Gaucha do Norte, Juara, Juína, Juruema, Nobres, Nova Mutum, Novo Horizonte, Paranatinga, Porto dos |Gaúchos, Rondolândia, São José do Rio Claro e Vera.</t>
  </si>
  <si>
    <t>Safra 2018/19</t>
  </si>
  <si>
    <t>1º/1/2019 a 31/12/2019</t>
  </si>
  <si>
    <t>Uva Industrial - Safra 2018/2019 (Portaria Mapa nº 158, de  18/01/2019)</t>
  </si>
  <si>
    <t xml:space="preserve"> 2019/2020</t>
  </si>
  <si>
    <t>abr/2019 a mar/2020</t>
  </si>
  <si>
    <t>2019/2020</t>
  </si>
  <si>
    <t>2019/20</t>
  </si>
  <si>
    <t>jul/2019 a jun/2020</t>
  </si>
  <si>
    <t xml:space="preserve"> Preço Mínimo Básico Pão, tipo 1.</t>
  </si>
  <si>
    <t xml:space="preserve"> jul/2019 a jun/2020</t>
  </si>
  <si>
    <t>jul/2019 jun/2020</t>
  </si>
  <si>
    <t>Cafés da safra 2019/2020 (Portaria Mapa nº 31, de 11/03/2019)</t>
  </si>
  <si>
    <t>Trigo em grãos da safra 2019/2020 (Portaria Mapa nº 31, de 11/03/2019)</t>
  </si>
  <si>
    <t>Semente de trigo da safra 2019/2020 (Portaria Mapa nº 31, de 11/03/2019)</t>
  </si>
  <si>
    <r>
      <t xml:space="preserve">Laranja </t>
    </r>
    <r>
      <rPr>
        <b/>
        <i/>
        <sz val="12"/>
        <rFont val="Times New Roman"/>
        <family val="1"/>
      </rPr>
      <t>in natura</t>
    </r>
    <r>
      <rPr>
        <b/>
        <sz val="12"/>
        <rFont val="Times New Roman"/>
        <family val="1"/>
      </rPr>
      <t xml:space="preserve"> da safra 2019/2020 (Portaria Mapa nº 31, de 11/03/2019)</t>
    </r>
  </si>
  <si>
    <t>Mar/2020 a Fev/2021</t>
  </si>
  <si>
    <t>Mai/2020 a Abr/2021</t>
  </si>
  <si>
    <t>Jul/2020 a Jun/2021</t>
  </si>
  <si>
    <t>Fev/2020 a Jan/2021</t>
  </si>
  <si>
    <t>Nov/2019 a Out/2020</t>
  </si>
  <si>
    <t>Jan/2020 a Dez/2020</t>
  </si>
  <si>
    <t xml:space="preserve">  BA, MA, PI e TO</t>
  </si>
  <si>
    <t xml:space="preserve">  Norte (exceto RO e TO)</t>
  </si>
  <si>
    <t xml:space="preserve"> Nordeste (exceto BA, MA e PI)</t>
  </si>
  <si>
    <t>Jun/2020 a Mai/2021</t>
  </si>
  <si>
    <t xml:space="preserve">Nordeste (exceto oeste da BA, sul do MA e sul do PI) </t>
  </si>
  <si>
    <t>Oeste da BA, sul do MA, sul do PI e TO</t>
  </si>
  <si>
    <t xml:space="preserve"> Norte (exceto RO)</t>
  </si>
  <si>
    <t xml:space="preserve">Nordeste </t>
  </si>
  <si>
    <t xml:space="preserve"> Norte (exceto RO e TO)</t>
  </si>
  <si>
    <r>
      <t xml:space="preserve">Sementes </t>
    </r>
    <r>
      <rPr>
        <b/>
        <vertAlign val="superscript"/>
        <sz val="12"/>
        <rFont val="Calibri"/>
        <family val="2"/>
        <scheme val="minor"/>
      </rPr>
      <t>(1)</t>
    </r>
  </si>
  <si>
    <t xml:space="preserve"> Nordeste (exceto BA, MA e PI) </t>
  </si>
  <si>
    <r>
      <t xml:space="preserve">(1) </t>
    </r>
    <r>
      <rPr>
        <sz val="10"/>
        <rFont val="Calibri"/>
        <family val="2"/>
        <scheme val="minor"/>
      </rPr>
      <t xml:space="preserve"> Genética, básica e certificada, S1 e S2, de acordo com o artigo 35 do Decreto 5.153, de 23 de julho de 2004, que regulamenta a Lei nº 10.711, de 5 de agosto de 2003.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</si>
</sst>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0"/>
    <numFmt numFmtId="165" formatCode="0_);\(0\)"/>
    <numFmt numFmtId="166" formatCode="_(* #,##0.00_);_(* \(#,##0.00\);_(* &quot;-&quot;??_);_(@_)"/>
    <numFmt numFmtId="170" formatCode="0.0000"/>
    <numFmt numFmtId="171" formatCode="#,##0.0000"/>
    <numFmt numFmtId="172" formatCode="0.0%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400">
    <xf numFmtId="0" fontId="0" fillId="0" borderId="0" xfId="0"/>
    <xf numFmtId="0" fontId="1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 wrapText="1"/>
    </xf>
    <xf numFmtId="2" fontId="4" fillId="0" borderId="1" xfId="0" quotePrefix="1" applyNumberFormat="1" applyFont="1" applyBorder="1" applyAlignment="1">
      <alignment horizontal="center" vertical="center" wrapText="1"/>
    </xf>
    <xf numFmtId="10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0" fontId="1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7" fontId="12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9" fontId="6" fillId="0" borderId="4" xfId="0" applyNumberFormat="1" applyFont="1" applyBorder="1" applyAlignment="1">
      <alignment vertical="center"/>
    </xf>
    <xf numFmtId="39" fontId="6" fillId="0" borderId="0" xfId="0" applyNumberFormat="1" applyFont="1" applyFill="1" applyAlignment="1">
      <alignment vertical="center"/>
    </xf>
    <xf numFmtId="39" fontId="12" fillId="0" borderId="0" xfId="0" applyNumberFormat="1" applyFont="1" applyAlignment="1">
      <alignment vertical="center"/>
    </xf>
    <xf numFmtId="39" fontId="12" fillId="0" borderId="0" xfId="0" applyNumberFormat="1" applyFont="1" applyBorder="1" applyAlignment="1">
      <alignment vertical="center"/>
    </xf>
    <xf numFmtId="39" fontId="6" fillId="0" borderId="0" xfId="0" applyNumberFormat="1" applyFont="1" applyBorder="1" applyAlignment="1">
      <alignment vertical="center" wrapText="1"/>
    </xf>
    <xf numFmtId="39" fontId="6" fillId="0" borderId="0" xfId="0" applyNumberFormat="1" applyFont="1" applyBorder="1" applyAlignment="1">
      <alignment vertical="center"/>
    </xf>
    <xf numFmtId="165" fontId="6" fillId="0" borderId="1" xfId="0" quotePrefix="1" applyNumberFormat="1" applyFont="1" applyBorder="1" applyAlignment="1">
      <alignment horizontal="center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12" fillId="0" borderId="1" xfId="0" applyNumberFormat="1" applyFont="1" applyBorder="1" applyAlignment="1">
      <alignment horizontal="center" vertical="center" wrapText="1"/>
    </xf>
    <xf numFmtId="39" fontId="12" fillId="0" borderId="23" xfId="0" applyNumberFormat="1" applyFont="1" applyBorder="1" applyAlignment="1">
      <alignment horizontal="center" vertical="center" wrapText="1"/>
    </xf>
    <xf numFmtId="2" fontId="12" fillId="2" borderId="23" xfId="2" applyNumberFormat="1" applyFont="1" applyFill="1" applyBorder="1" applyAlignment="1" applyProtection="1">
      <alignment horizontal="center" vertical="center"/>
    </xf>
    <xf numFmtId="10" fontId="12" fillId="0" borderId="1" xfId="1" applyNumberFormat="1" applyFont="1" applyBorder="1" applyAlignment="1">
      <alignment horizontal="center" vertical="center" wrapText="1"/>
    </xf>
    <xf numFmtId="39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7" fontId="15" fillId="0" borderId="0" xfId="0" quotePrefix="1" applyNumberFormat="1" applyFont="1" applyFill="1" applyBorder="1" applyAlignment="1">
      <alignment horizontal="center" vertical="center" wrapText="1"/>
    </xf>
    <xf numFmtId="17" fontId="15" fillId="0" borderId="0" xfId="0" quotePrefix="1" applyNumberFormat="1" applyFont="1" applyAlignment="1">
      <alignment vertical="center"/>
    </xf>
    <xf numFmtId="0" fontId="15" fillId="2" borderId="0" xfId="0" applyFont="1" applyFill="1" applyAlignment="1">
      <alignment vertical="center"/>
    </xf>
    <xf numFmtId="2" fontId="21" fillId="2" borderId="1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21" fillId="2" borderId="21" xfId="1" applyNumberFormat="1" applyFont="1" applyFill="1" applyBorder="1" applyAlignment="1">
      <alignment horizontal="center" vertical="center" wrapText="1"/>
    </xf>
    <xf numFmtId="2" fontId="21" fillId="2" borderId="21" xfId="0" quotePrefix="1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left" vertical="center" wrapText="1"/>
    </xf>
    <xf numFmtId="0" fontId="21" fillId="2" borderId="11" xfId="0" quotePrefix="1" applyFont="1" applyFill="1" applyBorder="1" applyAlignment="1">
      <alignment horizontal="left" vertical="center" wrapText="1"/>
    </xf>
    <xf numFmtId="10" fontId="21" fillId="2" borderId="27" xfId="1" applyNumberFormat="1" applyFont="1" applyFill="1" applyBorder="1" applyAlignment="1">
      <alignment horizontal="center" vertical="center" wrapText="1"/>
    </xf>
    <xf numFmtId="10" fontId="21" fillId="2" borderId="1" xfId="1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center" wrapText="1"/>
    </xf>
    <xf numFmtId="10" fontId="21" fillId="2" borderId="25" xfId="1" applyNumberFormat="1" applyFont="1" applyFill="1" applyBorder="1" applyAlignment="1">
      <alignment horizontal="center" vertical="center" wrapText="1"/>
    </xf>
    <xf numFmtId="10" fontId="21" fillId="2" borderId="29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1" fillId="2" borderId="21" xfId="0" applyNumberFormat="1" applyFont="1" applyFill="1" applyBorder="1" applyAlignment="1">
      <alignment horizontal="center" vertical="center" wrapText="1"/>
    </xf>
    <xf numFmtId="2" fontId="21" fillId="2" borderId="23" xfId="0" applyNumberFormat="1" applyFont="1" applyFill="1" applyBorder="1" applyAlignment="1">
      <alignment horizontal="center" vertical="center" wrapText="1"/>
    </xf>
    <xf numFmtId="2" fontId="21" fillId="2" borderId="25" xfId="0" applyNumberFormat="1" applyFont="1" applyFill="1" applyBorder="1" applyAlignment="1">
      <alignment horizontal="center" vertical="center" wrapText="1"/>
    </xf>
    <xf numFmtId="2" fontId="21" fillId="2" borderId="27" xfId="0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1" fillId="2" borderId="23" xfId="1" applyNumberFormat="1" applyFont="1" applyFill="1" applyBorder="1" applyAlignment="1">
      <alignment horizontal="center" vertical="center" wrapText="1"/>
    </xf>
    <xf numFmtId="2" fontId="21" fillId="2" borderId="9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165" fontId="27" fillId="0" borderId="1" xfId="0" quotePrefix="1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5" fontId="27" fillId="0" borderId="3" xfId="0" applyNumberFormat="1" applyFont="1" applyBorder="1" applyAlignment="1">
      <alignment horizontal="center" vertical="center"/>
    </xf>
    <xf numFmtId="37" fontId="28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/>
    </xf>
    <xf numFmtId="10" fontId="28" fillId="0" borderId="1" xfId="1" applyNumberFormat="1" applyFont="1" applyBorder="1" applyAlignment="1">
      <alignment horizontal="center" vertical="center" wrapText="1"/>
    </xf>
    <xf numFmtId="37" fontId="28" fillId="0" borderId="1" xfId="0" applyNumberFormat="1" applyFont="1" applyFill="1" applyBorder="1" applyAlignment="1">
      <alignment horizontal="center" vertical="center"/>
    </xf>
    <xf numFmtId="39" fontId="27" fillId="0" borderId="7" xfId="0" applyNumberFormat="1" applyFont="1" applyBorder="1" applyAlignment="1">
      <alignment horizontal="center" vertical="center" wrapText="1"/>
    </xf>
    <xf numFmtId="39" fontId="27" fillId="0" borderId="9" xfId="0" applyNumberFormat="1" applyFont="1" applyBorder="1" applyAlignment="1">
      <alignment horizontal="center" vertical="center" wrapText="1"/>
    </xf>
    <xf numFmtId="39" fontId="27" fillId="0" borderId="11" xfId="0" applyNumberFormat="1" applyFont="1" applyBorder="1" applyAlignment="1">
      <alignment horizontal="center" vertical="center" wrapText="1"/>
    </xf>
    <xf numFmtId="39" fontId="28" fillId="0" borderId="6" xfId="0" applyNumberFormat="1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9" fontId="27" fillId="0" borderId="18" xfId="0" applyNumberFormat="1" applyFont="1" applyBorder="1" applyAlignment="1">
      <alignment horizontal="center" vertical="center"/>
    </xf>
    <xf numFmtId="39" fontId="27" fillId="0" borderId="19" xfId="0" applyNumberFormat="1" applyFont="1" applyBorder="1" applyAlignment="1">
      <alignment horizontal="center" vertical="center"/>
    </xf>
    <xf numFmtId="39" fontId="27" fillId="0" borderId="20" xfId="0" applyNumberFormat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 wrapText="1"/>
    </xf>
    <xf numFmtId="2" fontId="27" fillId="0" borderId="8" xfId="0" applyNumberFormat="1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39" fontId="27" fillId="0" borderId="7" xfId="0" applyNumberFormat="1" applyFont="1" applyBorder="1" applyAlignment="1">
      <alignment horizontal="center" vertical="center"/>
    </xf>
    <xf numFmtId="39" fontId="27" fillId="0" borderId="9" xfId="0" applyNumberFormat="1" applyFont="1" applyBorder="1" applyAlignment="1">
      <alignment horizontal="center" vertical="center"/>
    </xf>
    <xf numFmtId="39" fontId="27" fillId="0" borderId="11" xfId="0" applyNumberFormat="1" applyFont="1" applyBorder="1" applyAlignment="1">
      <alignment horizontal="center" vertical="center"/>
    </xf>
    <xf numFmtId="39" fontId="27" fillId="0" borderId="15" xfId="0" applyNumberFormat="1" applyFont="1" applyBorder="1" applyAlignment="1">
      <alignment horizontal="center" vertical="center" wrapText="1"/>
    </xf>
    <xf numFmtId="39" fontId="27" fillId="0" borderId="16" xfId="0" applyNumberFormat="1" applyFont="1" applyBorder="1" applyAlignment="1">
      <alignment horizontal="center" vertical="center" wrapText="1"/>
    </xf>
    <xf numFmtId="39" fontId="27" fillId="0" borderId="17" xfId="0" applyNumberFormat="1" applyFont="1" applyBorder="1" applyAlignment="1">
      <alignment horizontal="center" vertical="center" wrapText="1"/>
    </xf>
    <xf numFmtId="39" fontId="27" fillId="0" borderId="1" xfId="0" applyNumberFormat="1" applyFont="1" applyBorder="1" applyAlignment="1">
      <alignment horizontal="center" vertical="center"/>
    </xf>
    <xf numFmtId="39" fontId="27" fillId="0" borderId="3" xfId="0" applyNumberFormat="1" applyFont="1" applyBorder="1" applyAlignment="1">
      <alignment horizontal="center" vertical="center" wrapText="1"/>
    </xf>
    <xf numFmtId="39" fontId="27" fillId="0" borderId="12" xfId="0" applyNumberFormat="1" applyFont="1" applyBorder="1" applyAlignment="1">
      <alignment horizontal="center" vertical="center" wrapText="1"/>
    </xf>
    <xf numFmtId="39" fontId="27" fillId="0" borderId="2" xfId="0" applyNumberFormat="1" applyFont="1" applyBorder="1" applyAlignment="1">
      <alignment horizontal="center" vertical="center" wrapText="1"/>
    </xf>
    <xf numFmtId="39" fontId="27" fillId="0" borderId="5" xfId="0" applyNumberFormat="1" applyFont="1" applyBorder="1" applyAlignment="1">
      <alignment horizontal="center" vertical="center" wrapText="1"/>
    </xf>
    <xf numFmtId="39" fontId="27" fillId="0" borderId="8" xfId="0" applyNumberFormat="1" applyFont="1" applyBorder="1" applyAlignment="1">
      <alignment horizontal="center" vertical="center" wrapText="1"/>
    </xf>
    <xf numFmtId="39" fontId="27" fillId="0" borderId="10" xfId="0" applyNumberFormat="1" applyFont="1" applyBorder="1" applyAlignment="1">
      <alignment horizontal="center" vertical="center" wrapText="1"/>
    </xf>
    <xf numFmtId="39" fontId="27" fillId="0" borderId="3" xfId="0" applyNumberFormat="1" applyFont="1" applyBorder="1" applyAlignment="1">
      <alignment horizontal="center" vertical="center"/>
    </xf>
    <xf numFmtId="39" fontId="17" fillId="0" borderId="6" xfId="0" applyNumberFormat="1" applyFont="1" applyBorder="1" applyAlignment="1">
      <alignment vertical="center" wrapText="1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1" xfId="0" applyNumberFormat="1" applyFont="1" applyBorder="1" applyAlignment="1">
      <alignment horizontal="center" vertical="center" wrapText="1"/>
    </xf>
    <xf numFmtId="39" fontId="6" fillId="0" borderId="23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6" fillId="0" borderId="7" xfId="0" applyNumberFormat="1" applyFont="1" applyBorder="1" applyAlignment="1">
      <alignment horizontal="center" vertical="center" wrapText="1"/>
    </xf>
    <xf numFmtId="39" fontId="6" fillId="0" borderId="11" xfId="0" applyNumberFormat="1" applyFont="1" applyBorder="1" applyAlignment="1">
      <alignment horizontal="center" vertical="center" wrapText="1"/>
    </xf>
    <xf numFmtId="39" fontId="6" fillId="0" borderId="22" xfId="0" applyNumberFormat="1" applyFont="1" applyBorder="1" applyAlignment="1">
      <alignment horizontal="center" vertical="center" wrapText="1"/>
    </xf>
    <xf numFmtId="39" fontId="6" fillId="0" borderId="24" xfId="0" applyNumberFormat="1" applyFont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0" fontId="30" fillId="0" borderId="21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10" fontId="30" fillId="0" borderId="23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25" xfId="0" applyFont="1" applyFill="1" applyBorder="1" applyAlignment="1">
      <alignment horizontal="center" vertical="center"/>
    </xf>
    <xf numFmtId="0" fontId="31" fillId="0" borderId="25" xfId="0" quotePrefix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2" fontId="31" fillId="2" borderId="25" xfId="0" applyNumberFormat="1" applyFont="1" applyFill="1" applyBorder="1" applyAlignment="1">
      <alignment horizontal="center" vertical="center" wrapText="1"/>
    </xf>
    <xf numFmtId="10" fontId="31" fillId="0" borderId="25" xfId="0" applyNumberFormat="1" applyFont="1" applyFill="1" applyBorder="1" applyAlignment="1">
      <alignment horizontal="center" vertical="center" wrapText="1"/>
    </xf>
    <xf numFmtId="17" fontId="31" fillId="0" borderId="15" xfId="0" quotePrefix="1" applyNumberFormat="1" applyFont="1" applyFill="1" applyBorder="1" applyAlignment="1">
      <alignment horizontal="center" vertical="center" wrapText="1"/>
    </xf>
    <xf numFmtId="17" fontId="31" fillId="0" borderId="26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2" fontId="31" fillId="2" borderId="27" xfId="0" applyNumberFormat="1" applyFont="1" applyFill="1" applyBorder="1" applyAlignment="1">
      <alignment horizontal="center" vertical="center" wrapText="1"/>
    </xf>
    <xf numFmtId="10" fontId="31" fillId="0" borderId="27" xfId="0" applyNumberFormat="1" applyFont="1" applyFill="1" applyBorder="1" applyAlignment="1">
      <alignment horizontal="center" vertical="center" wrapText="1"/>
    </xf>
    <xf numFmtId="17" fontId="31" fillId="0" borderId="28" xfId="0" quotePrefix="1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2" fontId="31" fillId="2" borderId="29" xfId="0" applyNumberFormat="1" applyFont="1" applyFill="1" applyBorder="1" applyAlignment="1">
      <alignment vertical="center"/>
    </xf>
    <xf numFmtId="10" fontId="31" fillId="0" borderId="29" xfId="0" applyNumberFormat="1" applyFont="1" applyFill="1" applyBorder="1" applyAlignment="1">
      <alignment horizontal="center" vertical="center" wrapText="1"/>
    </xf>
    <xf numFmtId="17" fontId="31" fillId="0" borderId="17" xfId="0" quotePrefix="1" applyNumberFormat="1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25" xfId="0" applyFont="1" applyFill="1" applyBorder="1" applyAlignment="1">
      <alignment horizontal="center" vertical="center" wrapText="1"/>
    </xf>
    <xf numFmtId="2" fontId="31" fillId="2" borderId="25" xfId="0" applyNumberFormat="1" applyFont="1" applyFill="1" applyBorder="1" applyAlignment="1">
      <alignment horizontal="center" vertical="center" wrapText="1"/>
    </xf>
    <xf numFmtId="10" fontId="31" fillId="0" borderId="25" xfId="0" applyNumberFormat="1" applyFont="1" applyFill="1" applyBorder="1" applyAlignment="1">
      <alignment horizontal="center" vertical="center" wrapText="1"/>
    </xf>
    <xf numFmtId="17" fontId="31" fillId="0" borderId="5" xfId="1" quotePrefix="1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2" fontId="31" fillId="2" borderId="31" xfId="0" applyNumberFormat="1" applyFont="1" applyFill="1" applyBorder="1" applyAlignment="1">
      <alignment horizontal="center" vertical="center" wrapText="1"/>
    </xf>
    <xf numFmtId="10" fontId="31" fillId="0" borderId="31" xfId="0" applyNumberFormat="1" applyFont="1" applyFill="1" applyBorder="1" applyAlignment="1">
      <alignment horizontal="center" vertical="center" wrapText="1"/>
    </xf>
    <xf numFmtId="17" fontId="31" fillId="0" borderId="10" xfId="1" quotePrefix="1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vertical="center" wrapText="1"/>
    </xf>
    <xf numFmtId="0" fontId="31" fillId="0" borderId="25" xfId="0" applyNumberFormat="1" applyFont="1" applyFill="1" applyBorder="1" applyAlignment="1">
      <alignment horizontal="center" vertical="center" wrapText="1"/>
    </xf>
    <xf numFmtId="10" fontId="31" fillId="2" borderId="25" xfId="0" applyNumberFormat="1" applyFont="1" applyFill="1" applyBorder="1" applyAlignment="1">
      <alignment horizontal="center" vertical="center" wrapText="1"/>
    </xf>
    <xf numFmtId="17" fontId="31" fillId="0" borderId="0" xfId="1" quotePrefix="1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vertical="center" wrapText="1"/>
    </xf>
    <xf numFmtId="0" fontId="31" fillId="0" borderId="17" xfId="0" applyNumberFormat="1" applyFont="1" applyFill="1" applyBorder="1" applyAlignment="1">
      <alignment vertical="center" wrapText="1"/>
    </xf>
    <xf numFmtId="10" fontId="31" fillId="2" borderId="25" xfId="0" applyNumberFormat="1" applyFont="1" applyFill="1" applyBorder="1" applyAlignment="1">
      <alignment horizontal="center" vertical="center" wrapText="1"/>
    </xf>
    <xf numFmtId="10" fontId="31" fillId="2" borderId="27" xfId="0" applyNumberFormat="1" applyFont="1" applyFill="1" applyBorder="1" applyAlignment="1">
      <alignment horizontal="center" vertical="center" wrapText="1"/>
    </xf>
    <xf numFmtId="10" fontId="31" fillId="2" borderId="29" xfId="0" applyNumberFormat="1" applyFont="1" applyFill="1" applyBorder="1" applyAlignment="1">
      <alignment horizontal="center" vertical="center" wrapText="1"/>
    </xf>
    <xf numFmtId="2" fontId="31" fillId="2" borderId="21" xfId="0" applyNumberFormat="1" applyFont="1" applyFill="1" applyBorder="1" applyAlignment="1">
      <alignment horizontal="center" vertical="center" wrapText="1"/>
    </xf>
    <xf numFmtId="10" fontId="31" fillId="0" borderId="21" xfId="0" applyNumberFormat="1" applyFont="1" applyFill="1" applyBorder="1" applyAlignment="1">
      <alignment horizontal="center" vertical="center" wrapText="1"/>
    </xf>
    <xf numFmtId="2" fontId="31" fillId="2" borderId="23" xfId="0" applyNumberFormat="1" applyFont="1" applyFill="1" applyBorder="1" applyAlignment="1">
      <alignment horizontal="center" vertical="center" wrapText="1"/>
    </xf>
    <xf numFmtId="10" fontId="31" fillId="0" borderId="23" xfId="0" applyNumberFormat="1" applyFont="1" applyFill="1" applyBorder="1" applyAlignment="1">
      <alignment horizontal="center" vertical="center" wrapText="1"/>
    </xf>
    <xf numFmtId="17" fontId="31" fillId="0" borderId="4" xfId="0" quotePrefix="1" applyNumberFormat="1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>
      <alignment vertical="center" wrapText="1"/>
    </xf>
    <xf numFmtId="0" fontId="31" fillId="0" borderId="21" xfId="0" applyNumberFormat="1" applyFont="1" applyFill="1" applyBorder="1" applyAlignment="1">
      <alignment horizontal="center" vertical="center" wrapText="1"/>
    </xf>
    <xf numFmtId="2" fontId="31" fillId="2" borderId="21" xfId="0" applyNumberFormat="1" applyFont="1" applyFill="1" applyBorder="1" applyAlignment="1">
      <alignment horizontal="center" vertical="center" wrapText="1"/>
    </xf>
    <xf numFmtId="10" fontId="31" fillId="0" borderId="21" xfId="1" applyNumberFormat="1" applyFont="1" applyFill="1" applyBorder="1" applyAlignment="1">
      <alignment horizontal="center" vertical="center"/>
    </xf>
    <xf numFmtId="17" fontId="31" fillId="0" borderId="5" xfId="0" applyNumberFormat="1" applyFont="1" applyFill="1" applyBorder="1" applyAlignment="1">
      <alignment horizontal="center" vertical="center" wrapText="1"/>
    </xf>
    <xf numFmtId="0" fontId="31" fillId="0" borderId="9" xfId="0" quotePrefix="1" applyNumberFormat="1" applyFont="1" applyFill="1" applyBorder="1" applyAlignment="1">
      <alignment vertical="center" wrapText="1"/>
    </xf>
    <xf numFmtId="0" fontId="31" fillId="0" borderId="27" xfId="0" applyNumberFormat="1" applyFont="1" applyFill="1" applyBorder="1" applyAlignment="1">
      <alignment horizontal="center" vertical="center" wrapText="1"/>
    </xf>
    <xf numFmtId="10" fontId="31" fillId="2" borderId="31" xfId="0" applyNumberFormat="1" applyFont="1" applyFill="1" applyBorder="1" applyAlignment="1">
      <alignment horizontal="center" vertical="center" wrapText="1"/>
    </xf>
    <xf numFmtId="17" fontId="31" fillId="0" borderId="8" xfId="0" quotePrefix="1" applyNumberFormat="1" applyFont="1" applyFill="1" applyBorder="1" applyAlignment="1">
      <alignment horizontal="center" vertical="center" wrapText="1"/>
    </xf>
    <xf numFmtId="0" fontId="31" fillId="2" borderId="11" xfId="0" quotePrefix="1" applyNumberFormat="1" applyFont="1" applyFill="1" applyBorder="1" applyAlignment="1">
      <alignment vertical="center" wrapText="1"/>
    </xf>
    <xf numFmtId="0" fontId="31" fillId="0" borderId="23" xfId="0" applyNumberFormat="1" applyFont="1" applyFill="1" applyBorder="1" applyAlignment="1">
      <alignment horizontal="center" vertical="center" wrapText="1"/>
    </xf>
    <xf numFmtId="2" fontId="31" fillId="2" borderId="23" xfId="0" applyNumberFormat="1" applyFont="1" applyFill="1" applyBorder="1" applyAlignment="1">
      <alignment horizontal="center" vertical="center" wrapText="1"/>
    </xf>
    <xf numFmtId="10" fontId="31" fillId="2" borderId="23" xfId="0" applyNumberFormat="1" applyFont="1" applyFill="1" applyBorder="1" applyAlignment="1">
      <alignment horizontal="center" vertical="center" wrapText="1"/>
    </xf>
    <xf numFmtId="17" fontId="31" fillId="0" borderId="10" xfId="0" quotePrefix="1" applyNumberFormat="1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>
      <alignment horizontal="left" vertical="center" wrapText="1"/>
    </xf>
    <xf numFmtId="0" fontId="31" fillId="0" borderId="21" xfId="0" quotePrefix="1" applyNumberFormat="1" applyFont="1" applyFill="1" applyBorder="1" applyAlignment="1">
      <alignment horizontal="center" vertical="center" wrapText="1"/>
    </xf>
    <xf numFmtId="17" fontId="31" fillId="0" borderId="5" xfId="0" quotePrefix="1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left" vertical="center" wrapText="1"/>
    </xf>
    <xf numFmtId="0" fontId="31" fillId="0" borderId="26" xfId="0" applyNumberFormat="1" applyFont="1" applyFill="1" applyBorder="1" applyAlignment="1">
      <alignment horizontal="center" vertical="center" wrapText="1"/>
    </xf>
    <xf numFmtId="2" fontId="31" fillId="2" borderId="26" xfId="0" applyNumberFormat="1" applyFont="1" applyFill="1" applyBorder="1" applyAlignment="1">
      <alignment horizontal="center" vertical="center" wrapText="1"/>
    </xf>
    <xf numFmtId="10" fontId="31" fillId="2" borderId="26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left" vertical="center" wrapText="1"/>
    </xf>
    <xf numFmtId="0" fontId="31" fillId="0" borderId="29" xfId="0" applyNumberFormat="1" applyFont="1" applyFill="1" applyBorder="1" applyAlignment="1">
      <alignment horizontal="center" vertical="center" wrapText="1"/>
    </xf>
    <xf numFmtId="0" fontId="29" fillId="0" borderId="23" xfId="0" applyNumberFormat="1" applyFont="1" applyFill="1" applyBorder="1" applyAlignment="1">
      <alignment horizontal="center" vertical="center" wrapText="1"/>
    </xf>
    <xf numFmtId="2" fontId="31" fillId="2" borderId="29" xfId="0" applyNumberFormat="1" applyFont="1" applyFill="1" applyBorder="1" applyAlignment="1">
      <alignment horizontal="center" vertical="center" wrapText="1"/>
    </xf>
    <xf numFmtId="10" fontId="31" fillId="2" borderId="29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/>
    </xf>
    <xf numFmtId="10" fontId="31" fillId="0" borderId="21" xfId="0" applyNumberFormat="1" applyFont="1" applyFill="1" applyBorder="1" applyAlignment="1">
      <alignment horizontal="center" vertical="center" wrapText="1"/>
    </xf>
    <xf numFmtId="0" fontId="31" fillId="0" borderId="9" xfId="0" quotePrefix="1" applyFont="1" applyFill="1" applyBorder="1" applyAlignment="1">
      <alignment horizontal="left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wrapText="1"/>
    </xf>
    <xf numFmtId="17" fontId="31" fillId="0" borderId="8" xfId="0" applyNumberFormat="1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2" fontId="31" fillId="0" borderId="11" xfId="0" applyNumberFormat="1" applyFont="1" applyFill="1" applyBorder="1" applyAlignment="1">
      <alignment horizontal="center"/>
    </xf>
    <xf numFmtId="2" fontId="31" fillId="2" borderId="19" xfId="0" applyNumberFormat="1" applyFont="1" applyFill="1" applyBorder="1" applyAlignment="1">
      <alignment horizontal="center" vertical="center"/>
    </xf>
    <xf numFmtId="10" fontId="31" fillId="0" borderId="26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31" fillId="0" borderId="9" xfId="0" quotePrefix="1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10" fontId="31" fillId="0" borderId="29" xfId="0" applyNumberFormat="1" applyFont="1" applyFill="1" applyBorder="1" applyAlignment="1">
      <alignment horizontal="center" vertical="center" wrapText="1"/>
    </xf>
    <xf numFmtId="17" fontId="31" fillId="0" borderId="10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17" fontId="31" fillId="2" borderId="5" xfId="0" quotePrefix="1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17" fontId="31" fillId="2" borderId="8" xfId="0" quotePrefix="1" applyNumberFormat="1" applyFont="1" applyFill="1" applyBorder="1" applyAlignment="1">
      <alignment horizontal="center" vertical="center" wrapText="1"/>
    </xf>
    <xf numFmtId="2" fontId="31" fillId="2" borderId="31" xfId="0" quotePrefix="1" applyNumberFormat="1" applyFont="1" applyFill="1" applyBorder="1" applyAlignment="1">
      <alignment horizontal="center" vertical="center" wrapText="1"/>
    </xf>
    <xf numFmtId="17" fontId="31" fillId="2" borderId="33" xfId="0" quotePrefix="1" applyNumberFormat="1" applyFont="1" applyFill="1" applyBorder="1" applyAlignment="1">
      <alignment horizontal="center" vertical="center" wrapText="1"/>
    </xf>
    <xf numFmtId="17" fontId="31" fillId="2" borderId="34" xfId="0" quotePrefix="1" applyNumberFormat="1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2" fontId="31" fillId="2" borderId="33" xfId="0" quotePrefix="1" applyNumberFormat="1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2" fontId="31" fillId="2" borderId="8" xfId="0" quotePrefix="1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7" fontId="31" fillId="0" borderId="3" xfId="1" quotePrefix="1" applyNumberFormat="1" applyFont="1" applyFill="1" applyBorder="1" applyAlignment="1">
      <alignment horizontal="center" vertical="center" wrapText="1"/>
    </xf>
    <xf numFmtId="0" fontId="31" fillId="0" borderId="1" xfId="0" quotePrefix="1" applyNumberFormat="1" applyFont="1" applyFill="1" applyBorder="1" applyAlignment="1">
      <alignment horizontal="center" vertical="center" wrapText="1"/>
    </xf>
    <xf numFmtId="17" fontId="31" fillId="0" borderId="12" xfId="0" quotePrefix="1" applyNumberFormat="1" applyFont="1" applyFill="1" applyBorder="1" applyAlignment="1">
      <alignment horizontal="center" vertical="center" wrapText="1"/>
    </xf>
    <xf numFmtId="2" fontId="31" fillId="2" borderId="30" xfId="0" quotePrefix="1" applyNumberFormat="1" applyFont="1" applyFill="1" applyBorder="1" applyAlignment="1">
      <alignment horizontal="center" vertical="center" wrapText="1"/>
    </xf>
    <xf numFmtId="2" fontId="31" fillId="2" borderId="34" xfId="0" quotePrefix="1" applyNumberFormat="1" applyFont="1" applyFill="1" applyBorder="1" applyAlignment="1">
      <alignment horizontal="center" vertical="center" wrapText="1"/>
    </xf>
    <xf numFmtId="2" fontId="31" fillId="2" borderId="30" xfId="0" applyNumberFormat="1" applyFont="1" applyFill="1" applyBorder="1" applyAlignment="1">
      <alignment horizontal="center" vertical="center" wrapText="1"/>
    </xf>
    <xf numFmtId="2" fontId="31" fillId="2" borderId="35" xfId="0" quotePrefix="1" applyNumberFormat="1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2" fontId="31" fillId="2" borderId="29" xfId="0" quotePrefix="1" applyNumberFormat="1" applyFont="1" applyFill="1" applyBorder="1" applyAlignment="1">
      <alignment horizontal="center" vertical="center" wrapText="1"/>
    </xf>
    <xf numFmtId="2" fontId="31" fillId="2" borderId="14" xfId="0" quotePrefix="1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23" xfId="0" applyFont="1" applyBorder="1" applyAlignment="1">
      <alignment vertical="center" wrapText="1"/>
    </xf>
    <xf numFmtId="0" fontId="27" fillId="0" borderId="2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/>
    </xf>
    <xf numFmtId="171" fontId="28" fillId="0" borderId="25" xfId="0" applyNumberFormat="1" applyFont="1" applyFill="1" applyBorder="1" applyAlignment="1">
      <alignment horizontal="center" vertical="center" wrapText="1"/>
    </xf>
    <xf numFmtId="172" fontId="28" fillId="0" borderId="25" xfId="1" applyNumberFormat="1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0" fontId="28" fillId="0" borderId="25" xfId="1" applyNumberFormat="1" applyFont="1" applyFill="1" applyBorder="1" applyAlignment="1">
      <alignment horizontal="center" vertical="center" wrapText="1"/>
    </xf>
    <xf numFmtId="17" fontId="28" fillId="0" borderId="26" xfId="0" applyNumberFormat="1" applyFont="1" applyFill="1" applyBorder="1" applyAlignment="1">
      <alignment horizontal="center" vertical="center" wrapText="1"/>
    </xf>
    <xf numFmtId="171" fontId="28" fillId="0" borderId="26" xfId="0" applyNumberFormat="1" applyFont="1" applyFill="1" applyBorder="1" applyAlignment="1">
      <alignment horizontal="center" vertical="center" wrapText="1"/>
    </xf>
    <xf numFmtId="172" fontId="28" fillId="0" borderId="26" xfId="1" applyNumberFormat="1" applyFont="1" applyFill="1" applyBorder="1" applyAlignment="1">
      <alignment horizontal="center" vertical="center" wrapText="1"/>
    </xf>
    <xf numFmtId="172" fontId="28" fillId="0" borderId="26" xfId="1" quotePrefix="1" applyNumberFormat="1" applyFont="1" applyFill="1" applyBorder="1" applyAlignment="1">
      <alignment horizontal="center" vertical="center" wrapText="1"/>
    </xf>
    <xf numFmtId="10" fontId="28" fillId="0" borderId="26" xfId="1" applyNumberFormat="1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171" fontId="28" fillId="0" borderId="29" xfId="0" applyNumberFormat="1" applyFont="1" applyFill="1" applyBorder="1" applyAlignment="1">
      <alignment horizontal="center" vertical="center" wrapText="1"/>
    </xf>
    <xf numFmtId="172" fontId="28" fillId="0" borderId="29" xfId="1" applyNumberFormat="1" applyFont="1" applyFill="1" applyBorder="1" applyAlignment="1">
      <alignment horizontal="center" vertical="center" wrapText="1"/>
    </xf>
    <xf numFmtId="170" fontId="28" fillId="0" borderId="29" xfId="0" applyNumberFormat="1" applyFont="1" applyFill="1" applyBorder="1" applyAlignment="1">
      <alignment horizontal="center" vertical="center" wrapText="1"/>
    </xf>
    <xf numFmtId="10" fontId="28" fillId="0" borderId="29" xfId="1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 wrapText="1"/>
    </xf>
    <xf numFmtId="171" fontId="28" fillId="0" borderId="25" xfId="0" applyNumberFormat="1" applyFont="1" applyFill="1" applyBorder="1" applyAlignment="1">
      <alignment horizontal="center" vertical="center" wrapText="1"/>
    </xf>
    <xf numFmtId="10" fontId="28" fillId="0" borderId="25" xfId="1" applyNumberFormat="1" applyFont="1" applyFill="1" applyBorder="1" applyAlignment="1">
      <alignment horizontal="center" vertical="center" wrapText="1"/>
    </xf>
    <xf numFmtId="17" fontId="28" fillId="0" borderId="5" xfId="1" quotePrefix="1" applyNumberFormat="1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left" vertical="center" wrapText="1"/>
    </xf>
    <xf numFmtId="171" fontId="28" fillId="2" borderId="21" xfId="0" applyNumberFormat="1" applyFont="1" applyFill="1" applyBorder="1" applyAlignment="1">
      <alignment horizontal="center" vertical="center" wrapText="1"/>
    </xf>
    <xf numFmtId="10" fontId="28" fillId="2" borderId="21" xfId="1" applyNumberFormat="1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center" vertical="center"/>
    </xf>
    <xf numFmtId="171" fontId="28" fillId="2" borderId="23" xfId="0" applyNumberFormat="1" applyFont="1" applyFill="1" applyBorder="1" applyAlignment="1">
      <alignment horizontal="center" vertical="center" wrapText="1"/>
    </xf>
    <xf numFmtId="10" fontId="28" fillId="2" borderId="23" xfId="1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vertical="center" wrapText="1"/>
    </xf>
    <xf numFmtId="0" fontId="28" fillId="0" borderId="21" xfId="0" applyNumberFormat="1" applyFont="1" applyFill="1" applyBorder="1" applyAlignment="1">
      <alignment horizontal="center" vertical="center" wrapText="1"/>
    </xf>
    <xf numFmtId="171" fontId="28" fillId="0" borderId="26" xfId="0" quotePrefix="1" applyNumberFormat="1" applyFont="1" applyFill="1" applyBorder="1" applyAlignment="1">
      <alignment horizontal="center" vertical="center" wrapText="1"/>
    </xf>
    <xf numFmtId="171" fontId="28" fillId="2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1" fontId="28" fillId="2" borderId="21" xfId="0" applyNumberFormat="1" applyFont="1" applyFill="1" applyBorder="1" applyAlignment="1">
      <alignment horizontal="center" vertical="center" wrapText="1"/>
    </xf>
    <xf numFmtId="10" fontId="28" fillId="2" borderId="21" xfId="1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171" fontId="28" fillId="2" borderId="25" xfId="0" applyNumberFormat="1" applyFont="1" applyFill="1" applyBorder="1" applyAlignment="1">
      <alignment horizontal="center" vertical="center" wrapText="1"/>
    </xf>
    <xf numFmtId="170" fontId="28" fillId="0" borderId="25" xfId="0" applyNumberFormat="1" applyFont="1" applyFill="1" applyBorder="1" applyAlignment="1">
      <alignment horizontal="center" vertical="center" wrapText="1"/>
    </xf>
    <xf numFmtId="10" fontId="28" fillId="2" borderId="25" xfId="1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171" fontId="28" fillId="0" borderId="26" xfId="0" applyNumberFormat="1" applyFont="1" applyFill="1" applyBorder="1" applyAlignment="1">
      <alignment horizontal="center" vertical="center" wrapText="1"/>
    </xf>
    <xf numFmtId="171" fontId="28" fillId="2" borderId="26" xfId="0" applyNumberFormat="1" applyFont="1" applyFill="1" applyBorder="1" applyAlignment="1">
      <alignment horizontal="center" vertical="center" wrapText="1"/>
    </xf>
    <xf numFmtId="170" fontId="28" fillId="0" borderId="26" xfId="0" applyNumberFormat="1" applyFont="1" applyFill="1" applyBorder="1" applyAlignment="1">
      <alignment horizontal="center" vertical="center" wrapText="1"/>
    </xf>
    <xf numFmtId="10" fontId="28" fillId="0" borderId="26" xfId="1" applyNumberFormat="1" applyFont="1" applyFill="1" applyBorder="1" applyAlignment="1">
      <alignment horizontal="center" vertical="center" wrapText="1"/>
    </xf>
    <xf numFmtId="171" fontId="28" fillId="0" borderId="31" xfId="0" applyNumberFormat="1" applyFont="1" applyFill="1" applyBorder="1" applyAlignment="1">
      <alignment horizontal="center" vertical="center" wrapText="1"/>
    </xf>
    <xf numFmtId="172" fontId="28" fillId="0" borderId="26" xfId="1" applyNumberFormat="1" applyFont="1" applyFill="1" applyBorder="1" applyAlignment="1">
      <alignment horizontal="center" vertical="center" wrapText="1"/>
    </xf>
    <xf numFmtId="10" fontId="28" fillId="2" borderId="26" xfId="1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left" vertical="center" wrapText="1"/>
    </xf>
    <xf numFmtId="171" fontId="28" fillId="0" borderId="1" xfId="0" applyNumberFormat="1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>
      <alignment horizontal="center" vertical="center" wrapText="1"/>
    </xf>
    <xf numFmtId="10" fontId="28" fillId="0" borderId="1" xfId="1" applyNumberFormat="1" applyFont="1" applyFill="1" applyBorder="1" applyAlignment="1">
      <alignment horizontal="center" vertical="center" wrapText="1"/>
    </xf>
    <xf numFmtId="10" fontId="28" fillId="2" borderId="1" xfId="1" applyNumberFormat="1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left" vertical="center" wrapText="1"/>
    </xf>
    <xf numFmtId="170" fontId="28" fillId="0" borderId="31" xfId="0" applyNumberFormat="1" applyFont="1" applyFill="1" applyBorder="1" applyAlignment="1">
      <alignment horizontal="center" vertical="center" wrapText="1"/>
    </xf>
    <xf numFmtId="10" fontId="28" fillId="2" borderId="31" xfId="1" applyNumberFormat="1" applyFont="1" applyFill="1" applyBorder="1" applyAlignment="1">
      <alignment horizontal="center" vertical="center" wrapText="1"/>
    </xf>
    <xf numFmtId="171" fontId="28" fillId="2" borderId="31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10" fontId="28" fillId="0" borderId="25" xfId="0" applyNumberFormat="1" applyFont="1" applyFill="1" applyBorder="1" applyAlignment="1">
      <alignment horizontal="center" vertical="center" wrapText="1"/>
    </xf>
    <xf numFmtId="10" fontId="28" fillId="0" borderId="26" xfId="0" applyNumberFormat="1" applyFont="1" applyFill="1" applyBorder="1" applyAlignment="1">
      <alignment horizontal="center" vertical="center" wrapText="1"/>
    </xf>
    <xf numFmtId="10" fontId="28" fillId="0" borderId="26" xfId="1" quotePrefix="1" applyNumberFormat="1" applyFont="1" applyFill="1" applyBorder="1" applyAlignment="1">
      <alignment horizontal="center" vertical="center" wrapText="1"/>
    </xf>
    <xf numFmtId="10" fontId="28" fillId="0" borderId="1" xfId="0" applyNumberFormat="1" applyFont="1" applyFill="1" applyBorder="1" applyAlignment="1">
      <alignment horizontal="center" vertical="center" wrapText="1"/>
    </xf>
    <xf numFmtId="10" fontId="28" fillId="0" borderId="31" xfId="0" applyNumberFormat="1" applyFont="1" applyFill="1" applyBorder="1" applyAlignment="1">
      <alignment horizontal="center" vertical="center" wrapText="1"/>
    </xf>
    <xf numFmtId="10" fontId="28" fillId="0" borderId="21" xfId="1" applyNumberFormat="1" applyFont="1" applyFill="1" applyBorder="1" applyAlignment="1">
      <alignment horizontal="center" vertical="center" wrapText="1"/>
    </xf>
    <xf numFmtId="10" fontId="28" fillId="0" borderId="27" xfId="1" applyNumberFormat="1" applyFont="1" applyFill="1" applyBorder="1" applyAlignment="1">
      <alignment horizontal="center" vertical="center" wrapText="1"/>
    </xf>
    <xf numFmtId="10" fontId="28" fillId="0" borderId="2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Separador de milhares 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showGridLines="0" zoomScaleNormal="100" workbookViewId="0">
      <selection activeCell="A9" sqref="A9"/>
    </sheetView>
  </sheetViews>
  <sheetFormatPr defaultRowHeight="15.75" x14ac:dyDescent="0.25"/>
  <cols>
    <col min="1" max="1" width="19.140625" style="1" customWidth="1"/>
    <col min="2" max="5" width="15.7109375" style="1" customWidth="1"/>
    <col min="6" max="16384" width="9.140625" style="1"/>
  </cols>
  <sheetData>
    <row r="1" spans="1:5" ht="18" customHeight="1" x14ac:dyDescent="0.25">
      <c r="A1" s="19" t="s">
        <v>154</v>
      </c>
    </row>
    <row r="2" spans="1:5" ht="20.100000000000001" customHeight="1" x14ac:dyDescent="0.25">
      <c r="A2" s="125" t="s">
        <v>0</v>
      </c>
      <c r="B2" s="124" t="s">
        <v>1</v>
      </c>
      <c r="C2" s="124"/>
      <c r="D2" s="124"/>
      <c r="E2" s="126" t="s">
        <v>2</v>
      </c>
    </row>
    <row r="3" spans="1:5" ht="20.100000000000001" customHeight="1" x14ac:dyDescent="0.25">
      <c r="A3" s="125"/>
      <c r="B3" s="102" t="s">
        <v>21</v>
      </c>
      <c r="C3" s="102" t="s">
        <v>152</v>
      </c>
      <c r="D3" s="3" t="s">
        <v>3</v>
      </c>
      <c r="E3" s="126"/>
    </row>
    <row r="4" spans="1:5" ht="30" customHeight="1" x14ac:dyDescent="0.25">
      <c r="A4" s="4" t="s">
        <v>4</v>
      </c>
      <c r="B4" s="2">
        <v>0.92</v>
      </c>
      <c r="C4" s="2">
        <v>1.03</v>
      </c>
      <c r="D4" s="2">
        <f>+((C4/B4)-1)*100</f>
        <v>11.956521739130444</v>
      </c>
      <c r="E4" s="103" t="s">
        <v>153</v>
      </c>
    </row>
    <row r="5" spans="1:5" x14ac:dyDescent="0.25">
      <c r="A5" s="92"/>
    </row>
  </sheetData>
  <mergeCells count="3">
    <mergeCell ref="B2:D2"/>
    <mergeCell ref="A2:A3"/>
    <mergeCell ref="E2:E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/>
  </sheetViews>
  <sheetFormatPr defaultRowHeight="15" x14ac:dyDescent="0.25"/>
  <cols>
    <col min="1" max="1" width="14.7109375" style="17" customWidth="1"/>
    <col min="2" max="2" width="42.7109375" style="17" customWidth="1"/>
    <col min="3" max="6" width="12.7109375" style="17" customWidth="1"/>
    <col min="7" max="16384" width="9.140625" style="17"/>
  </cols>
  <sheetData>
    <row r="1" spans="1:6" ht="20.100000000000001" customHeight="1" x14ac:dyDescent="0.25">
      <c r="A1" s="5" t="s">
        <v>163</v>
      </c>
      <c r="B1" s="5"/>
      <c r="C1" s="5"/>
      <c r="D1" s="6"/>
      <c r="E1" s="6"/>
      <c r="F1" s="6"/>
    </row>
    <row r="2" spans="1:6" ht="20.100000000000001" customHeight="1" x14ac:dyDescent="0.25">
      <c r="A2" s="127" t="s">
        <v>11</v>
      </c>
      <c r="B2" s="129" t="s">
        <v>12</v>
      </c>
      <c r="C2" s="129" t="s">
        <v>13</v>
      </c>
      <c r="D2" s="129"/>
      <c r="E2" s="129"/>
      <c r="F2" s="130" t="s">
        <v>14</v>
      </c>
    </row>
    <row r="3" spans="1:6" ht="20.100000000000001" customHeight="1" x14ac:dyDescent="0.25">
      <c r="A3" s="128"/>
      <c r="B3" s="129"/>
      <c r="C3" s="109" t="s">
        <v>15</v>
      </c>
      <c r="D3" s="109" t="s">
        <v>155</v>
      </c>
      <c r="E3" s="7" t="s">
        <v>16</v>
      </c>
      <c r="F3" s="131"/>
    </row>
    <row r="4" spans="1:6" ht="50.1" customHeight="1" x14ac:dyDescent="0.25">
      <c r="A4" s="8" t="s">
        <v>17</v>
      </c>
      <c r="B4" s="9" t="s">
        <v>18</v>
      </c>
      <c r="C4" s="10">
        <v>341.21</v>
      </c>
      <c r="D4" s="10">
        <v>362.53</v>
      </c>
      <c r="E4" s="11">
        <f>+((D4/C4)-1)</f>
        <v>6.2483514551156194E-2</v>
      </c>
      <c r="F4" s="132" t="s">
        <v>156</v>
      </c>
    </row>
    <row r="5" spans="1:6" ht="35.1" customHeight="1" x14ac:dyDescent="0.25">
      <c r="A5" s="8" t="s">
        <v>19</v>
      </c>
      <c r="B5" s="12" t="s">
        <v>20</v>
      </c>
      <c r="C5" s="13">
        <v>202.19</v>
      </c>
      <c r="D5" s="13">
        <v>210.13</v>
      </c>
      <c r="E5" s="11">
        <f>+((D5/C5)-1)</f>
        <v>3.9269993570404171E-2</v>
      </c>
      <c r="F5" s="133"/>
    </row>
    <row r="6" spans="1:6" ht="15.75" x14ac:dyDescent="0.25">
      <c r="A6" s="92" t="s">
        <v>141</v>
      </c>
      <c r="B6" s="15"/>
      <c r="C6" s="16"/>
      <c r="D6" s="16"/>
      <c r="E6" s="16"/>
      <c r="F6" s="16"/>
    </row>
    <row r="7" spans="1:6" x14ac:dyDescent="0.25">
      <c r="A7" s="92"/>
    </row>
    <row r="14" spans="1:6" x14ac:dyDescent="0.25">
      <c r="B14" s="18"/>
    </row>
    <row r="18" spans="4:4" x14ac:dyDescent="0.25">
      <c r="D18" s="18"/>
    </row>
  </sheetData>
  <mergeCells count="5">
    <mergeCell ref="A2:A3"/>
    <mergeCell ref="B2:B3"/>
    <mergeCell ref="C2:E2"/>
    <mergeCell ref="F2:F3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workbookViewId="0">
      <selection sqref="A1:G1"/>
    </sheetView>
  </sheetViews>
  <sheetFormatPr defaultColWidth="11.140625" defaultRowHeight="30" customHeight="1" x14ac:dyDescent="0.25"/>
  <cols>
    <col min="1" max="1" width="14.7109375" style="21" customWidth="1"/>
    <col min="2" max="3" width="21.7109375" style="21" customWidth="1"/>
    <col min="4" max="5" width="12.7109375" style="21" customWidth="1"/>
    <col min="6" max="7" width="12.7109375" style="30" customWidth="1"/>
    <col min="8" max="8" width="12.7109375" style="31" customWidth="1"/>
    <col min="9" max="9" width="14.7109375" style="21" customWidth="1"/>
    <col min="10" max="10" width="19.7109375" style="43" hidden="1" customWidth="1"/>
    <col min="11" max="11" width="3.42578125" style="44" hidden="1" customWidth="1"/>
    <col min="12" max="12" width="22" style="21" customWidth="1"/>
    <col min="13" max="13" width="27.28515625" style="21" customWidth="1"/>
    <col min="14" max="16384" width="11.140625" style="21"/>
  </cols>
  <sheetData>
    <row r="1" spans="1:13" ht="20.100000000000001" customHeight="1" x14ac:dyDescent="0.25">
      <c r="A1" s="139" t="s">
        <v>166</v>
      </c>
      <c r="B1" s="139"/>
      <c r="C1" s="139"/>
      <c r="D1" s="139"/>
      <c r="E1" s="139"/>
      <c r="F1" s="139"/>
      <c r="G1" s="139"/>
      <c r="H1" s="20"/>
      <c r="I1" s="20"/>
      <c r="J1" s="21"/>
      <c r="K1" s="21"/>
    </row>
    <row r="2" spans="1:13" ht="20.100000000000001" customHeight="1" x14ac:dyDescent="0.25">
      <c r="A2" s="137" t="s">
        <v>22</v>
      </c>
      <c r="B2" s="138" t="s">
        <v>23</v>
      </c>
      <c r="C2" s="138" t="s">
        <v>24</v>
      </c>
      <c r="D2" s="140" t="s">
        <v>25</v>
      </c>
      <c r="E2" s="141"/>
      <c r="F2" s="142"/>
      <c r="G2" s="143" t="s">
        <v>2</v>
      </c>
      <c r="H2" s="21"/>
      <c r="J2" s="21"/>
      <c r="K2" s="21"/>
    </row>
    <row r="3" spans="1:13" ht="20.100000000000001" customHeight="1" x14ac:dyDescent="0.25">
      <c r="A3" s="137"/>
      <c r="B3" s="138"/>
      <c r="C3" s="138"/>
      <c r="D3" s="22" t="s">
        <v>26</v>
      </c>
      <c r="E3" s="22" t="s">
        <v>157</v>
      </c>
      <c r="F3" s="23" t="s">
        <v>16</v>
      </c>
      <c r="G3" s="144"/>
      <c r="H3" s="21"/>
      <c r="J3" s="21"/>
      <c r="K3" s="21"/>
    </row>
    <row r="4" spans="1:13" ht="35.1" customHeight="1" x14ac:dyDescent="0.25">
      <c r="A4" s="24" t="s">
        <v>10</v>
      </c>
      <c r="B4" s="25" t="s">
        <v>27</v>
      </c>
      <c r="C4" s="26" t="s">
        <v>28</v>
      </c>
      <c r="D4" s="27">
        <v>13.2</v>
      </c>
      <c r="E4" s="27">
        <v>15.95</v>
      </c>
      <c r="F4" s="28">
        <f>((E4/D4)-1)</f>
        <v>0.20833333333333326</v>
      </c>
      <c r="G4" s="29" t="s">
        <v>161</v>
      </c>
      <c r="H4" s="21"/>
      <c r="J4" s="21"/>
      <c r="K4" s="21"/>
    </row>
    <row r="5" spans="1:13" ht="20.100000000000001" customHeight="1" x14ac:dyDescent="0.25">
      <c r="A5" s="92"/>
      <c r="J5" s="21"/>
      <c r="K5" s="21"/>
    </row>
    <row r="6" spans="1:13" ht="30" customHeight="1" x14ac:dyDescent="0.25">
      <c r="J6" s="21"/>
      <c r="K6" s="21"/>
    </row>
    <row r="7" spans="1:13" ht="30" customHeight="1" x14ac:dyDescent="0.25">
      <c r="J7" s="21"/>
      <c r="K7" s="21"/>
    </row>
    <row r="8" spans="1:13" ht="30" customHeight="1" x14ac:dyDescent="0.25">
      <c r="J8" s="21"/>
      <c r="K8" s="21"/>
    </row>
    <row r="9" spans="1:13" ht="30" customHeight="1" x14ac:dyDescent="0.25">
      <c r="J9" s="21"/>
      <c r="K9" s="21"/>
    </row>
    <row r="10" spans="1:13" ht="30" customHeight="1" x14ac:dyDescent="0.25">
      <c r="J10" s="21"/>
      <c r="K10" s="21"/>
    </row>
    <row r="11" spans="1:13" ht="30" customHeight="1" x14ac:dyDescent="0.25">
      <c r="J11" s="21"/>
      <c r="K11" s="21"/>
    </row>
    <row r="12" spans="1:13" s="32" customFormat="1" ht="30" customHeight="1" x14ac:dyDescent="0.25">
      <c r="B12" s="21"/>
      <c r="C12" s="21"/>
      <c r="D12" s="21"/>
      <c r="E12" s="21"/>
      <c r="F12" s="30"/>
      <c r="G12" s="30"/>
      <c r="H12" s="31"/>
      <c r="I12" s="21"/>
      <c r="J12" s="33"/>
      <c r="K12" s="34"/>
      <c r="L12" s="35"/>
      <c r="M12" s="36"/>
    </row>
    <row r="13" spans="1:13" ht="30" customHeight="1" x14ac:dyDescent="0.25">
      <c r="J13" s="37"/>
      <c r="K13" s="38" t="s">
        <v>29</v>
      </c>
      <c r="L13" s="39"/>
    </row>
    <row r="14" spans="1:13" ht="30" customHeight="1" x14ac:dyDescent="0.25">
      <c r="J14" s="40"/>
      <c r="K14" s="134" t="s">
        <v>27</v>
      </c>
    </row>
    <row r="15" spans="1:13" ht="30" customHeight="1" x14ac:dyDescent="0.25">
      <c r="J15" s="40"/>
      <c r="K15" s="135"/>
    </row>
    <row r="16" spans="1:13" ht="30" customHeight="1" x14ac:dyDescent="0.25">
      <c r="J16" s="41"/>
      <c r="K16" s="42" t="s">
        <v>29</v>
      </c>
    </row>
    <row r="17" spans="10:11" ht="30" customHeight="1" x14ac:dyDescent="0.25">
      <c r="J17" s="37"/>
      <c r="K17" s="134" t="s">
        <v>30</v>
      </c>
    </row>
    <row r="18" spans="10:11" ht="30" customHeight="1" x14ac:dyDescent="0.25">
      <c r="J18" s="37"/>
      <c r="K18" s="136"/>
    </row>
    <row r="19" spans="10:11" ht="30" customHeight="1" x14ac:dyDescent="0.25">
      <c r="J19" s="37"/>
      <c r="K19" s="136"/>
    </row>
    <row r="20" spans="10:11" ht="30" customHeight="1" x14ac:dyDescent="0.25">
      <c r="J20" s="37"/>
      <c r="K20" s="135"/>
    </row>
  </sheetData>
  <mergeCells count="8">
    <mergeCell ref="K14:K15"/>
    <mergeCell ref="K17:K20"/>
    <mergeCell ref="A2:A3"/>
    <mergeCell ref="B2:B3"/>
    <mergeCell ref="A1:G1"/>
    <mergeCell ref="C2:C3"/>
    <mergeCell ref="D2:F2"/>
    <mergeCell ref="G2:G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workbookViewId="0"/>
  </sheetViews>
  <sheetFormatPr defaultRowHeight="15.75" x14ac:dyDescent="0.25"/>
  <cols>
    <col min="1" max="1" width="17.42578125" style="47" customWidth="1"/>
    <col min="2" max="2" width="5.7109375" style="47" customWidth="1"/>
    <col min="3" max="3" width="5.140625" style="47" customWidth="1"/>
    <col min="4" max="4" width="8.85546875" style="47" customWidth="1"/>
    <col min="5" max="5" width="8.85546875" style="47" bestFit="1" customWidth="1"/>
    <col min="6" max="6" width="7.7109375" style="47" bestFit="1" customWidth="1"/>
    <col min="7" max="7" width="8.28515625" style="47" customWidth="1"/>
    <col min="8" max="8" width="9.28515625" style="47" customWidth="1"/>
    <col min="9" max="9" width="7.7109375" style="47" bestFit="1" customWidth="1"/>
    <col min="10" max="10" width="9" style="47" customWidth="1"/>
    <col min="11" max="11" width="8.7109375" style="47" customWidth="1"/>
    <col min="12" max="12" width="7.7109375" style="47" bestFit="1" customWidth="1"/>
    <col min="13" max="13" width="9.28515625" style="47" customWidth="1"/>
    <col min="14" max="14" width="9" style="47" customWidth="1"/>
    <col min="15" max="15" width="7.7109375" style="47" bestFit="1" customWidth="1"/>
    <col min="16" max="16" width="12.42578125" style="47" customWidth="1"/>
    <col min="17" max="17" width="17.7109375" style="47" customWidth="1"/>
    <col min="18" max="18" width="19.42578125" style="47" bestFit="1" customWidth="1"/>
    <col min="19" max="16384" width="9.140625" style="47"/>
  </cols>
  <sheetData>
    <row r="1" spans="1:16" ht="20.100000000000001" customHeight="1" x14ac:dyDescent="0.25">
      <c r="A1" s="45" t="s">
        <v>164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1:16" x14ac:dyDescent="0.25">
      <c r="A2" s="154" t="s">
        <v>31</v>
      </c>
      <c r="B2" s="157" t="s">
        <v>12</v>
      </c>
      <c r="C2" s="157" t="s">
        <v>32</v>
      </c>
      <c r="D2" s="158" t="s">
        <v>33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161" t="s">
        <v>2</v>
      </c>
    </row>
    <row r="3" spans="1:16" x14ac:dyDescent="0.25">
      <c r="A3" s="155"/>
      <c r="B3" s="157"/>
      <c r="C3" s="157"/>
      <c r="D3" s="157" t="s">
        <v>34</v>
      </c>
      <c r="E3" s="157"/>
      <c r="F3" s="157"/>
      <c r="G3" s="157" t="s">
        <v>35</v>
      </c>
      <c r="H3" s="157"/>
      <c r="I3" s="157"/>
      <c r="J3" s="157" t="s">
        <v>36</v>
      </c>
      <c r="K3" s="157"/>
      <c r="L3" s="157"/>
      <c r="M3" s="157" t="s">
        <v>37</v>
      </c>
      <c r="N3" s="157"/>
      <c r="O3" s="164"/>
      <c r="P3" s="162"/>
    </row>
    <row r="4" spans="1:16" x14ac:dyDescent="0.25">
      <c r="A4" s="156"/>
      <c r="B4" s="157"/>
      <c r="C4" s="157"/>
      <c r="D4" s="111" t="s">
        <v>38</v>
      </c>
      <c r="E4" s="111" t="s">
        <v>158</v>
      </c>
      <c r="F4" s="112" t="s">
        <v>16</v>
      </c>
      <c r="G4" s="111" t="s">
        <v>38</v>
      </c>
      <c r="H4" s="111" t="s">
        <v>158</v>
      </c>
      <c r="I4" s="112" t="s">
        <v>16</v>
      </c>
      <c r="J4" s="111" t="s">
        <v>38</v>
      </c>
      <c r="K4" s="111" t="s">
        <v>158</v>
      </c>
      <c r="L4" s="112" t="s">
        <v>16</v>
      </c>
      <c r="M4" s="111" t="str">
        <f t="shared" ref="M4" si="0">J4</f>
        <v>2018/19</v>
      </c>
      <c r="N4" s="111" t="s">
        <v>158</v>
      </c>
      <c r="O4" s="113" t="s">
        <v>16</v>
      </c>
      <c r="P4" s="163"/>
    </row>
    <row r="5" spans="1:16" x14ac:dyDescent="0.25">
      <c r="A5" s="145" t="s">
        <v>8</v>
      </c>
      <c r="B5" s="114">
        <v>1</v>
      </c>
      <c r="C5" s="114">
        <v>78</v>
      </c>
      <c r="D5" s="115">
        <v>19.88</v>
      </c>
      <c r="E5" s="115">
        <f>(D5*L5)+D5</f>
        <v>22.298357755045615</v>
      </c>
      <c r="F5" s="116">
        <f>((E5/D5)-1)</f>
        <v>0.1216477743986728</v>
      </c>
      <c r="G5" s="115">
        <v>24.82</v>
      </c>
      <c r="H5" s="115">
        <f>(G5*L5)+G5</f>
        <v>27.839297760575057</v>
      </c>
      <c r="I5" s="116">
        <f>((H5/G5)-1)</f>
        <v>0.1216477743986728</v>
      </c>
      <c r="J5" s="115">
        <v>36.17</v>
      </c>
      <c r="K5" s="115">
        <v>40.57</v>
      </c>
      <c r="L5" s="116">
        <f t="shared" ref="L5:L13" si="1">((K5/J5)-1)</f>
        <v>0.1216477743986728</v>
      </c>
      <c r="M5" s="115">
        <v>37.880000000000003</v>
      </c>
      <c r="N5" s="115">
        <f>(M5*L5+M5)</f>
        <v>42.488017694221725</v>
      </c>
      <c r="O5" s="116">
        <f>((N5/M5)-1)</f>
        <v>0.1216477743986728</v>
      </c>
      <c r="P5" s="148" t="s">
        <v>159</v>
      </c>
    </row>
    <row r="6" spans="1:16" x14ac:dyDescent="0.25">
      <c r="A6" s="146"/>
      <c r="B6" s="114">
        <v>2</v>
      </c>
      <c r="C6" s="117">
        <v>75</v>
      </c>
      <c r="D6" s="115">
        <v>17.89</v>
      </c>
      <c r="E6" s="115">
        <f t="shared" ref="E6:E13" si="2">(D6*L6)+D6</f>
        <v>20.066278683992259</v>
      </c>
      <c r="F6" s="116">
        <f t="shared" ref="F6:F13" si="3">((E6/D6)-1)</f>
        <v>0.1216477743986728</v>
      </c>
      <c r="G6" s="115">
        <v>22.34</v>
      </c>
      <c r="H6" s="115">
        <f t="shared" ref="H6:H13" si="4">(G6*L6)+G6</f>
        <v>25.05761128006635</v>
      </c>
      <c r="I6" s="116">
        <f t="shared" ref="I6:I12" si="5">((H6/G6)-1)</f>
        <v>0.1216477743986728</v>
      </c>
      <c r="J6" s="115">
        <v>30.98</v>
      </c>
      <c r="K6" s="115">
        <f>(J6*L5)+J6</f>
        <v>34.748648050870884</v>
      </c>
      <c r="L6" s="116">
        <f t="shared" si="1"/>
        <v>0.1216477743986728</v>
      </c>
      <c r="M6" s="115">
        <v>32.479999999999997</v>
      </c>
      <c r="N6" s="115">
        <f t="shared" ref="N6:N13" si="6">(M6*L6+M6)</f>
        <v>36.431119712468892</v>
      </c>
      <c r="O6" s="116">
        <f t="shared" ref="O6:O13" si="7">((N6/M6)-1)</f>
        <v>0.1216477743986728</v>
      </c>
      <c r="P6" s="149"/>
    </row>
    <row r="7" spans="1:16" x14ac:dyDescent="0.25">
      <c r="A7" s="147"/>
      <c r="B7" s="114">
        <v>3</v>
      </c>
      <c r="C7" s="114">
        <v>72</v>
      </c>
      <c r="D7" s="115">
        <v>15.74</v>
      </c>
      <c r="E7" s="115">
        <f t="shared" si="2"/>
        <v>17.654735969035109</v>
      </c>
      <c r="F7" s="116">
        <f t="shared" si="3"/>
        <v>0.1216477743986728</v>
      </c>
      <c r="G7" s="115">
        <v>19.05</v>
      </c>
      <c r="H7" s="115">
        <f t="shared" si="4"/>
        <v>21.367390102294717</v>
      </c>
      <c r="I7" s="116">
        <f t="shared" si="5"/>
        <v>0.1216477743986728</v>
      </c>
      <c r="J7" s="115">
        <v>22.91</v>
      </c>
      <c r="K7" s="115">
        <f t="shared" ref="K7:K12" si="8">(J7*L6)+J7</f>
        <v>25.696950511473595</v>
      </c>
      <c r="L7" s="116">
        <f t="shared" si="1"/>
        <v>0.1216477743986728</v>
      </c>
      <c r="M7" s="115">
        <v>23.33</v>
      </c>
      <c r="N7" s="115">
        <f t="shared" si="6"/>
        <v>26.168042576721035</v>
      </c>
      <c r="O7" s="116">
        <f t="shared" si="7"/>
        <v>0.1216477743986728</v>
      </c>
      <c r="P7" s="149"/>
    </row>
    <row r="8" spans="1:16" x14ac:dyDescent="0.25">
      <c r="A8" s="151" t="s">
        <v>7</v>
      </c>
      <c r="B8" s="114">
        <v>1</v>
      </c>
      <c r="C8" s="114">
        <v>78</v>
      </c>
      <c r="D8" s="115">
        <v>21.9</v>
      </c>
      <c r="E8" s="115">
        <f t="shared" si="2"/>
        <v>24.564086259330931</v>
      </c>
      <c r="F8" s="116">
        <f t="shared" si="3"/>
        <v>0.1216477743986728</v>
      </c>
      <c r="G8" s="115">
        <v>27.29</v>
      </c>
      <c r="H8" s="115">
        <f t="shared" si="4"/>
        <v>30.609767763339779</v>
      </c>
      <c r="I8" s="116">
        <f t="shared" si="5"/>
        <v>0.1216477743986728</v>
      </c>
      <c r="J8" s="115">
        <v>39.799999999999997</v>
      </c>
      <c r="K8" s="115">
        <f t="shared" si="8"/>
        <v>44.641581421067173</v>
      </c>
      <c r="L8" s="116">
        <f t="shared" si="1"/>
        <v>0.1216477743986728</v>
      </c>
      <c r="M8" s="115">
        <v>42.1</v>
      </c>
      <c r="N8" s="115">
        <f t="shared" si="6"/>
        <v>47.221371302184124</v>
      </c>
      <c r="O8" s="116">
        <f t="shared" si="7"/>
        <v>0.1216477743986728</v>
      </c>
      <c r="P8" s="149"/>
    </row>
    <row r="9" spans="1:16" x14ac:dyDescent="0.25">
      <c r="A9" s="152"/>
      <c r="B9" s="114">
        <v>2</v>
      </c>
      <c r="C9" s="117">
        <v>75</v>
      </c>
      <c r="D9" s="115">
        <v>19.71</v>
      </c>
      <c r="E9" s="115">
        <f t="shared" si="2"/>
        <v>22.107677633397842</v>
      </c>
      <c r="F9" s="116">
        <f t="shared" si="3"/>
        <v>0.1216477743986728</v>
      </c>
      <c r="G9" s="115">
        <v>24.56</v>
      </c>
      <c r="H9" s="115">
        <f t="shared" si="4"/>
        <v>27.547669339231401</v>
      </c>
      <c r="I9" s="116">
        <f t="shared" si="5"/>
        <v>0.1216477743986728</v>
      </c>
      <c r="J9" s="115">
        <v>34.119999999999997</v>
      </c>
      <c r="K9" s="115">
        <f t="shared" si="8"/>
        <v>38.270622062482715</v>
      </c>
      <c r="L9" s="116">
        <f t="shared" si="1"/>
        <v>0.1216477743986728</v>
      </c>
      <c r="M9" s="115">
        <v>36.11</v>
      </c>
      <c r="N9" s="115">
        <f t="shared" si="6"/>
        <v>40.502701133536078</v>
      </c>
      <c r="O9" s="116">
        <f t="shared" si="7"/>
        <v>0.1216477743986728</v>
      </c>
      <c r="P9" s="149"/>
    </row>
    <row r="10" spans="1:16" x14ac:dyDescent="0.25">
      <c r="A10" s="153"/>
      <c r="B10" s="114">
        <v>3</v>
      </c>
      <c r="C10" s="114">
        <v>72</v>
      </c>
      <c r="D10" s="115">
        <v>17.34</v>
      </c>
      <c r="E10" s="115">
        <f t="shared" si="2"/>
        <v>19.449372408072986</v>
      </c>
      <c r="F10" s="116">
        <f t="shared" si="3"/>
        <v>0.1216477743986728</v>
      </c>
      <c r="G10" s="115">
        <v>20.89</v>
      </c>
      <c r="H10" s="115">
        <f t="shared" si="4"/>
        <v>23.431222007188275</v>
      </c>
      <c r="I10" s="116">
        <f t="shared" si="5"/>
        <v>0.1216477743986728</v>
      </c>
      <c r="J10" s="115">
        <v>25.17</v>
      </c>
      <c r="K10" s="115">
        <f t="shared" si="8"/>
        <v>28.231874481614597</v>
      </c>
      <c r="L10" s="116">
        <f t="shared" si="1"/>
        <v>0.1216477743986728</v>
      </c>
      <c r="M10" s="115">
        <v>25.7</v>
      </c>
      <c r="N10" s="115">
        <f t="shared" si="6"/>
        <v>28.826347802045891</v>
      </c>
      <c r="O10" s="116">
        <f t="shared" si="7"/>
        <v>0.1216477743986728</v>
      </c>
      <c r="P10" s="149"/>
    </row>
    <row r="11" spans="1:16" ht="22.5" customHeight="1" x14ac:dyDescent="0.25">
      <c r="A11" s="118" t="s">
        <v>9</v>
      </c>
      <c r="B11" s="114">
        <v>1</v>
      </c>
      <c r="C11" s="114">
        <v>78</v>
      </c>
      <c r="D11" s="115">
        <v>21.9</v>
      </c>
      <c r="E11" s="115">
        <f t="shared" si="2"/>
        <v>24.564086259330931</v>
      </c>
      <c r="F11" s="116">
        <f t="shared" si="3"/>
        <v>0.1216477743986728</v>
      </c>
      <c r="G11" s="115">
        <v>27.29</v>
      </c>
      <c r="H11" s="115">
        <f t="shared" si="4"/>
        <v>30.609767763339779</v>
      </c>
      <c r="I11" s="116">
        <f t="shared" si="5"/>
        <v>0.1216477743986728</v>
      </c>
      <c r="J11" s="115">
        <v>41.42</v>
      </c>
      <c r="K11" s="115">
        <f t="shared" si="8"/>
        <v>46.458650815593032</v>
      </c>
      <c r="L11" s="116">
        <f t="shared" si="1"/>
        <v>0.1216477743986728</v>
      </c>
      <c r="M11" s="115">
        <v>43.81</v>
      </c>
      <c r="N11" s="115">
        <f t="shared" si="6"/>
        <v>49.139388996405856</v>
      </c>
      <c r="O11" s="116">
        <f t="shared" si="7"/>
        <v>0.1216477743986728</v>
      </c>
      <c r="P11" s="149"/>
    </row>
    <row r="12" spans="1:16" x14ac:dyDescent="0.25">
      <c r="A12" s="119" t="s">
        <v>39</v>
      </c>
      <c r="B12" s="114">
        <v>2</v>
      </c>
      <c r="C12" s="117">
        <v>75</v>
      </c>
      <c r="D12" s="115">
        <v>19.71</v>
      </c>
      <c r="E12" s="115">
        <f t="shared" si="2"/>
        <v>22.107677633397842</v>
      </c>
      <c r="F12" s="116">
        <f t="shared" si="3"/>
        <v>0.1216477743986728</v>
      </c>
      <c r="G12" s="115">
        <v>24.56</v>
      </c>
      <c r="H12" s="115">
        <f t="shared" si="4"/>
        <v>27.547669339231401</v>
      </c>
      <c r="I12" s="116">
        <f t="shared" si="5"/>
        <v>0.1216477743986728</v>
      </c>
      <c r="J12" s="115">
        <v>35.51</v>
      </c>
      <c r="K12" s="115">
        <f t="shared" si="8"/>
        <v>39.829712468896872</v>
      </c>
      <c r="L12" s="116">
        <f t="shared" si="1"/>
        <v>0.1216477743986728</v>
      </c>
      <c r="M12" s="115">
        <v>37.58</v>
      </c>
      <c r="N12" s="115">
        <f t="shared" si="6"/>
        <v>42.151523361902122</v>
      </c>
      <c r="O12" s="116">
        <f t="shared" si="7"/>
        <v>0.1216477743986728</v>
      </c>
      <c r="P12" s="149"/>
    </row>
    <row r="13" spans="1:16" x14ac:dyDescent="0.25">
      <c r="A13" s="120" t="s">
        <v>40</v>
      </c>
      <c r="B13" s="114">
        <v>3</v>
      </c>
      <c r="C13" s="114">
        <v>72</v>
      </c>
      <c r="D13" s="115">
        <v>17.34</v>
      </c>
      <c r="E13" s="115">
        <f t="shared" si="2"/>
        <v>19.449372408072986</v>
      </c>
      <c r="F13" s="116">
        <f t="shared" si="3"/>
        <v>0.1216477743986728</v>
      </c>
      <c r="G13" s="115">
        <v>20.89</v>
      </c>
      <c r="H13" s="115">
        <f t="shared" si="4"/>
        <v>23.431222007188275</v>
      </c>
      <c r="I13" s="116">
        <f>((H13/G13)-1)</f>
        <v>0.1216477743986728</v>
      </c>
      <c r="J13" s="115">
        <v>25.17</v>
      </c>
      <c r="K13" s="115">
        <f>(J13*L12)+J13</f>
        <v>28.231874481614597</v>
      </c>
      <c r="L13" s="116">
        <f t="shared" si="1"/>
        <v>0.1216477743986728</v>
      </c>
      <c r="M13" s="115">
        <v>25.7</v>
      </c>
      <c r="N13" s="115">
        <f t="shared" si="6"/>
        <v>28.826347802045891</v>
      </c>
      <c r="O13" s="116">
        <f t="shared" si="7"/>
        <v>0.1216477743986728</v>
      </c>
      <c r="P13" s="150"/>
    </row>
    <row r="14" spans="1:16" x14ac:dyDescent="0.25">
      <c r="A14" s="121" t="s">
        <v>160</v>
      </c>
      <c r="P14" s="49"/>
    </row>
  </sheetData>
  <mergeCells count="12"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A2" sqref="A2:A3"/>
    </sheetView>
  </sheetViews>
  <sheetFormatPr defaultRowHeight="15.75" x14ac:dyDescent="0.25"/>
  <cols>
    <col min="1" max="1" width="14.7109375" style="47" customWidth="1"/>
    <col min="2" max="2" width="30.7109375" style="47" customWidth="1"/>
    <col min="3" max="4" width="12.7109375" style="47" customWidth="1"/>
    <col min="5" max="6" width="12.7109375" style="57" customWidth="1"/>
    <col min="7" max="7" width="12.7109375" style="58" customWidth="1"/>
    <col min="8" max="14" width="9.140625" style="48"/>
    <col min="15" max="16384" width="9.140625" style="47"/>
  </cols>
  <sheetData>
    <row r="1" spans="1:15" ht="20.100000000000001" customHeight="1" x14ac:dyDescent="0.25">
      <c r="A1" s="45" t="s">
        <v>165</v>
      </c>
      <c r="B1" s="45"/>
      <c r="C1" s="45"/>
      <c r="D1" s="45"/>
      <c r="E1" s="45"/>
      <c r="F1" s="45"/>
      <c r="G1" s="45"/>
      <c r="H1" s="50"/>
      <c r="I1" s="50"/>
      <c r="J1" s="50"/>
      <c r="K1" s="50"/>
      <c r="L1" s="50"/>
      <c r="M1" s="50"/>
      <c r="N1" s="50"/>
      <c r="O1" s="46"/>
    </row>
    <row r="2" spans="1:15" ht="35.1" customHeight="1" x14ac:dyDescent="0.25">
      <c r="A2" s="166" t="s">
        <v>0</v>
      </c>
      <c r="B2" s="167" t="s">
        <v>24</v>
      </c>
      <c r="C2" s="169" t="s">
        <v>12</v>
      </c>
      <c r="D2" s="170" t="s">
        <v>41</v>
      </c>
      <c r="E2" s="166"/>
      <c r="F2" s="171" t="s">
        <v>16</v>
      </c>
      <c r="G2" s="173" t="s">
        <v>2</v>
      </c>
      <c r="N2" s="47"/>
    </row>
    <row r="3" spans="1:15" ht="20.100000000000001" customHeight="1" x14ac:dyDescent="0.25">
      <c r="A3" s="166"/>
      <c r="B3" s="168"/>
      <c r="C3" s="169"/>
      <c r="D3" s="51" t="s">
        <v>38</v>
      </c>
      <c r="E3" s="51" t="s">
        <v>158</v>
      </c>
      <c r="F3" s="172"/>
      <c r="G3" s="174"/>
      <c r="N3" s="47"/>
    </row>
    <row r="4" spans="1:15" ht="35.1" customHeight="1" x14ac:dyDescent="0.25">
      <c r="A4" s="52" t="s">
        <v>42</v>
      </c>
      <c r="B4" s="53" t="s">
        <v>43</v>
      </c>
      <c r="C4" s="54" t="s">
        <v>44</v>
      </c>
      <c r="D4" s="55">
        <v>1.48</v>
      </c>
      <c r="E4" s="55">
        <v>1.66</v>
      </c>
      <c r="F4" s="56">
        <f>((E4/D4)-1)</f>
        <v>0.12162162162162149</v>
      </c>
      <c r="G4" s="110" t="s">
        <v>162</v>
      </c>
      <c r="N4" s="47"/>
    </row>
    <row r="5" spans="1:15" ht="30" customHeight="1" x14ac:dyDescent="0.25">
      <c r="A5" s="165" t="s">
        <v>45</v>
      </c>
      <c r="B5" s="165"/>
      <c r="C5" s="165"/>
      <c r="D5" s="165"/>
      <c r="E5" s="165"/>
      <c r="F5" s="165"/>
      <c r="G5" s="165"/>
    </row>
    <row r="6" spans="1:15" x14ac:dyDescent="0.25">
      <c r="A6" s="14"/>
      <c r="D6" s="57"/>
      <c r="F6" s="58"/>
      <c r="G6" s="47"/>
    </row>
    <row r="12" spans="1:15" x14ac:dyDescent="0.25">
      <c r="A12" s="48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opLeftCell="A25" workbookViewId="0">
      <selection activeCell="N8" sqref="N8"/>
    </sheetView>
  </sheetViews>
  <sheetFormatPr defaultColWidth="11.140625" defaultRowHeight="20.100000000000001" customHeight="1" x14ac:dyDescent="0.25"/>
  <cols>
    <col min="1" max="1" width="26.42578125" style="61" customWidth="1"/>
    <col min="2" max="2" width="51.28515625" style="61" customWidth="1"/>
    <col min="3" max="3" width="15" style="61" customWidth="1"/>
    <col min="4" max="6" width="12.7109375" style="61" customWidth="1"/>
    <col min="7" max="7" width="12.7109375" style="70" customWidth="1"/>
    <col min="8" max="8" width="17" style="61" customWidth="1"/>
    <col min="9" max="9" width="4.7109375" style="59" customWidth="1"/>
    <col min="10" max="10" width="14.42578125" style="60" hidden="1" customWidth="1"/>
    <col min="11" max="11" width="22" style="61" customWidth="1"/>
    <col min="12" max="16384" width="11.140625" style="61"/>
  </cols>
  <sheetData>
    <row r="1" spans="1:10" s="64" customFormat="1" ht="18.75" customHeight="1" x14ac:dyDescent="0.25">
      <c r="A1" s="62"/>
      <c r="B1" s="63"/>
    </row>
    <row r="2" spans="1:10" ht="20.100000000000001" customHeight="1" x14ac:dyDescent="0.25">
      <c r="A2" s="189" t="s">
        <v>46</v>
      </c>
      <c r="B2" s="190" t="s">
        <v>47</v>
      </c>
      <c r="C2" s="190" t="s">
        <v>23</v>
      </c>
      <c r="D2" s="190" t="s">
        <v>24</v>
      </c>
      <c r="E2" s="191" t="s">
        <v>48</v>
      </c>
      <c r="F2" s="192"/>
      <c r="G2" s="193" t="s">
        <v>49</v>
      </c>
      <c r="H2" s="194" t="s">
        <v>2</v>
      </c>
      <c r="I2" s="61"/>
      <c r="J2" s="61"/>
    </row>
    <row r="3" spans="1:10" ht="19.5" customHeight="1" x14ac:dyDescent="0.25">
      <c r="A3" s="189"/>
      <c r="B3" s="190"/>
      <c r="C3" s="190"/>
      <c r="D3" s="190"/>
      <c r="E3" s="195" t="s">
        <v>38</v>
      </c>
      <c r="F3" s="195" t="s">
        <v>158</v>
      </c>
      <c r="G3" s="196" t="s">
        <v>49</v>
      </c>
      <c r="H3" s="197"/>
      <c r="I3" s="61"/>
      <c r="J3" s="61"/>
    </row>
    <row r="4" spans="1:10" ht="27.75" customHeight="1" x14ac:dyDescent="0.25">
      <c r="A4" s="198" t="s">
        <v>50</v>
      </c>
      <c r="B4" s="199" t="s">
        <v>51</v>
      </c>
      <c r="C4" s="200" t="s">
        <v>27</v>
      </c>
      <c r="D4" s="201" t="s">
        <v>52</v>
      </c>
      <c r="E4" s="202">
        <v>25.77</v>
      </c>
      <c r="F4" s="202">
        <v>28.8</v>
      </c>
      <c r="G4" s="203">
        <f>(F4-E4)/E4</f>
        <v>0.11757857974388829</v>
      </c>
      <c r="H4" s="204" t="s">
        <v>167</v>
      </c>
      <c r="I4" s="61"/>
      <c r="J4" s="61"/>
    </row>
    <row r="5" spans="1:10" ht="27.75" customHeight="1" x14ac:dyDescent="0.25">
      <c r="A5" s="198"/>
      <c r="B5" s="205" t="s">
        <v>53</v>
      </c>
      <c r="C5" s="206"/>
      <c r="D5" s="206"/>
      <c r="E5" s="207"/>
      <c r="F5" s="207"/>
      <c r="G5" s="208"/>
      <c r="H5" s="209" t="s">
        <v>168</v>
      </c>
      <c r="I5" s="61"/>
      <c r="J5" s="61"/>
    </row>
    <row r="6" spans="1:10" ht="31.5" customHeight="1" x14ac:dyDescent="0.25">
      <c r="A6" s="210"/>
      <c r="B6" s="211" t="s">
        <v>54</v>
      </c>
      <c r="C6" s="212"/>
      <c r="D6" s="213"/>
      <c r="E6" s="214"/>
      <c r="F6" s="214"/>
      <c r="G6" s="215"/>
      <c r="H6" s="216" t="s">
        <v>169</v>
      </c>
      <c r="I6" s="61"/>
      <c r="J6" s="61"/>
    </row>
    <row r="7" spans="1:10" ht="30" customHeight="1" x14ac:dyDescent="0.25">
      <c r="A7" s="198" t="s">
        <v>55</v>
      </c>
      <c r="B7" s="199" t="s">
        <v>51</v>
      </c>
      <c r="C7" s="217" t="s">
        <v>56</v>
      </c>
      <c r="D7" s="201" t="s">
        <v>52</v>
      </c>
      <c r="E7" s="202">
        <v>64.42</v>
      </c>
      <c r="F7" s="202">
        <v>72</v>
      </c>
      <c r="G7" s="203">
        <f>(F7-E7)/E7</f>
        <v>0.11766532132877985</v>
      </c>
      <c r="H7" s="204" t="s">
        <v>167</v>
      </c>
      <c r="I7" s="61"/>
      <c r="J7" s="61"/>
    </row>
    <row r="8" spans="1:10" ht="30" customHeight="1" x14ac:dyDescent="0.25">
      <c r="A8" s="198"/>
      <c r="B8" s="205" t="s">
        <v>53</v>
      </c>
      <c r="C8" s="206"/>
      <c r="D8" s="206"/>
      <c r="E8" s="207"/>
      <c r="F8" s="207"/>
      <c r="G8" s="208"/>
      <c r="H8" s="209" t="s">
        <v>168</v>
      </c>
      <c r="I8" s="61"/>
      <c r="J8" s="61"/>
    </row>
    <row r="9" spans="1:10" ht="30" customHeight="1" x14ac:dyDescent="0.25">
      <c r="A9" s="210"/>
      <c r="B9" s="211" t="s">
        <v>54</v>
      </c>
      <c r="C9" s="212"/>
      <c r="D9" s="213"/>
      <c r="E9" s="214"/>
      <c r="F9" s="214"/>
      <c r="G9" s="215"/>
      <c r="H9" s="216" t="s">
        <v>169</v>
      </c>
      <c r="I9" s="61"/>
      <c r="J9" s="61"/>
    </row>
    <row r="10" spans="1:10" ht="25.5" customHeight="1" x14ac:dyDescent="0.25">
      <c r="A10" s="218" t="s">
        <v>57</v>
      </c>
      <c r="B10" s="219" t="s">
        <v>58</v>
      </c>
      <c r="C10" s="201" t="s">
        <v>59</v>
      </c>
      <c r="D10" s="219" t="s">
        <v>60</v>
      </c>
      <c r="E10" s="220">
        <v>36.44</v>
      </c>
      <c r="F10" s="220">
        <v>39.630000000000003</v>
      </c>
      <c r="G10" s="221">
        <f t="shared" ref="G10:G11" si="0">(F10-E10)/E10</f>
        <v>8.7541163556531423E-2</v>
      </c>
      <c r="H10" s="222" t="s">
        <v>170</v>
      </c>
      <c r="I10" s="61"/>
      <c r="J10" s="61"/>
    </row>
    <row r="11" spans="1:10" ht="30" customHeight="1" x14ac:dyDescent="0.25">
      <c r="A11" s="198"/>
      <c r="B11" s="223" t="s">
        <v>61</v>
      </c>
      <c r="C11" s="206"/>
      <c r="D11" s="223" t="s">
        <v>62</v>
      </c>
      <c r="E11" s="224">
        <v>43.21</v>
      </c>
      <c r="F11" s="224">
        <v>47.55</v>
      </c>
      <c r="G11" s="225">
        <f t="shared" si="0"/>
        <v>0.10043971302939125</v>
      </c>
      <c r="H11" s="226"/>
      <c r="I11" s="61"/>
      <c r="J11" s="61"/>
    </row>
    <row r="12" spans="1:10" ht="24.75" customHeight="1" x14ac:dyDescent="0.25">
      <c r="A12" s="227" t="s">
        <v>63</v>
      </c>
      <c r="B12" s="228" t="s">
        <v>10</v>
      </c>
      <c r="C12" s="228" t="s">
        <v>64</v>
      </c>
      <c r="D12" s="228" t="s">
        <v>43</v>
      </c>
      <c r="E12" s="220">
        <v>2.16</v>
      </c>
      <c r="F12" s="220">
        <v>2.02</v>
      </c>
      <c r="G12" s="229">
        <f>(F12-E12)/E12</f>
        <v>-6.4814814814814867E-2</v>
      </c>
      <c r="H12" s="230" t="s">
        <v>142</v>
      </c>
      <c r="I12" s="61"/>
      <c r="J12" s="61"/>
    </row>
    <row r="13" spans="1:10" ht="31.5" customHeight="1" x14ac:dyDescent="0.25">
      <c r="A13" s="231" t="s">
        <v>65</v>
      </c>
      <c r="B13" s="219" t="s">
        <v>66</v>
      </c>
      <c r="C13" s="201" t="s">
        <v>67</v>
      </c>
      <c r="D13" s="201" t="s">
        <v>43</v>
      </c>
      <c r="E13" s="220">
        <v>5.94</v>
      </c>
      <c r="F13" s="220">
        <v>5.1100000000000003</v>
      </c>
      <c r="G13" s="221">
        <f>(F13-E13)/E13</f>
        <v>-0.13973063973063973</v>
      </c>
      <c r="H13" s="222" t="s">
        <v>142</v>
      </c>
      <c r="I13" s="61"/>
      <c r="J13" s="61"/>
    </row>
    <row r="14" spans="1:10" ht="39.75" customHeight="1" x14ac:dyDescent="0.25">
      <c r="A14" s="232"/>
      <c r="B14" s="223" t="s">
        <v>68</v>
      </c>
      <c r="C14" s="206"/>
      <c r="D14" s="213"/>
      <c r="E14" s="224">
        <v>7.3</v>
      </c>
      <c r="F14" s="224">
        <v>8.3699999999999992</v>
      </c>
      <c r="G14" s="225">
        <f>(F14-E14)/E14</f>
        <v>0.14657534246575335</v>
      </c>
      <c r="H14" s="226"/>
      <c r="I14" s="61"/>
      <c r="J14" s="61"/>
    </row>
    <row r="15" spans="1:10" ht="39.75" customHeight="1" x14ac:dyDescent="0.25">
      <c r="A15" s="198" t="s">
        <v>69</v>
      </c>
      <c r="B15" s="199" t="s">
        <v>51</v>
      </c>
      <c r="C15" s="217" t="s">
        <v>44</v>
      </c>
      <c r="D15" s="201" t="s">
        <v>52</v>
      </c>
      <c r="E15" s="202">
        <v>3.79</v>
      </c>
      <c r="F15" s="202">
        <v>4.2300000000000004</v>
      </c>
      <c r="G15" s="233">
        <f>(F15-E15)/E15</f>
        <v>0.11609498680738796</v>
      </c>
      <c r="H15" s="204" t="s">
        <v>167</v>
      </c>
      <c r="I15" s="61"/>
      <c r="J15" s="61"/>
    </row>
    <row r="16" spans="1:10" ht="39.75" customHeight="1" x14ac:dyDescent="0.25">
      <c r="A16" s="198"/>
      <c r="B16" s="205" t="s">
        <v>53</v>
      </c>
      <c r="C16" s="206"/>
      <c r="D16" s="206"/>
      <c r="E16" s="207"/>
      <c r="F16" s="207"/>
      <c r="G16" s="234"/>
      <c r="H16" s="209" t="s">
        <v>168</v>
      </c>
      <c r="I16" s="61"/>
      <c r="J16" s="61"/>
    </row>
    <row r="17" spans="1:10" ht="39.75" customHeight="1" x14ac:dyDescent="0.25">
      <c r="A17" s="210"/>
      <c r="B17" s="211" t="s">
        <v>54</v>
      </c>
      <c r="C17" s="212"/>
      <c r="D17" s="213"/>
      <c r="E17" s="214"/>
      <c r="F17" s="214"/>
      <c r="G17" s="235"/>
      <c r="H17" s="216" t="s">
        <v>169</v>
      </c>
      <c r="I17" s="61"/>
      <c r="J17" s="61"/>
    </row>
    <row r="18" spans="1:10" ht="39.75" customHeight="1" x14ac:dyDescent="0.25">
      <c r="A18" s="218" t="s">
        <v>70</v>
      </c>
      <c r="B18" s="219" t="s">
        <v>71</v>
      </c>
      <c r="C18" s="201" t="s">
        <v>72</v>
      </c>
      <c r="D18" s="201" t="s">
        <v>62</v>
      </c>
      <c r="E18" s="236">
        <v>85.5</v>
      </c>
      <c r="F18" s="236">
        <v>94.2</v>
      </c>
      <c r="G18" s="237">
        <f>(F18-E18)/E18</f>
        <v>0.10175438596491232</v>
      </c>
      <c r="H18" s="204" t="s">
        <v>171</v>
      </c>
      <c r="I18" s="61"/>
      <c r="J18" s="61"/>
    </row>
    <row r="19" spans="1:10" ht="39.75" customHeight="1" x14ac:dyDescent="0.25">
      <c r="A19" s="210"/>
      <c r="B19" s="223" t="s">
        <v>54</v>
      </c>
      <c r="C19" s="213"/>
      <c r="D19" s="213"/>
      <c r="E19" s="238"/>
      <c r="F19" s="238"/>
      <c r="G19" s="239"/>
      <c r="H19" s="240" t="s">
        <v>172</v>
      </c>
      <c r="I19" s="61"/>
      <c r="J19" s="61"/>
    </row>
    <row r="20" spans="1:10" ht="30" customHeight="1" x14ac:dyDescent="0.25">
      <c r="A20" s="218" t="s">
        <v>73</v>
      </c>
      <c r="B20" s="219" t="s">
        <v>71</v>
      </c>
      <c r="C20" s="201" t="s">
        <v>72</v>
      </c>
      <c r="D20" s="201" t="s">
        <v>62</v>
      </c>
      <c r="E20" s="236">
        <v>77.48</v>
      </c>
      <c r="F20" s="236">
        <v>87.12</v>
      </c>
      <c r="G20" s="237">
        <f>(F20-E20)/E20</f>
        <v>0.1244192049561177</v>
      </c>
      <c r="H20" s="204" t="s">
        <v>171</v>
      </c>
      <c r="I20" s="61"/>
      <c r="J20" s="61"/>
    </row>
    <row r="21" spans="1:10" ht="30" customHeight="1" x14ac:dyDescent="0.25">
      <c r="A21" s="210"/>
      <c r="B21" s="223" t="s">
        <v>54</v>
      </c>
      <c r="C21" s="213"/>
      <c r="D21" s="213"/>
      <c r="E21" s="238"/>
      <c r="F21" s="238"/>
      <c r="G21" s="239"/>
      <c r="H21" s="240" t="s">
        <v>172</v>
      </c>
      <c r="I21" s="61"/>
      <c r="J21" s="61"/>
    </row>
    <row r="22" spans="1:10" ht="30" customHeight="1" x14ac:dyDescent="0.25">
      <c r="A22" s="241" t="s">
        <v>75</v>
      </c>
      <c r="B22" s="242" t="s">
        <v>5</v>
      </c>
      <c r="C22" s="242" t="s">
        <v>76</v>
      </c>
      <c r="D22" s="242" t="s">
        <v>43</v>
      </c>
      <c r="E22" s="243"/>
      <c r="F22" s="243"/>
      <c r="G22" s="244"/>
      <c r="H22" s="245" t="s">
        <v>172</v>
      </c>
      <c r="I22" s="61"/>
      <c r="J22" s="61"/>
    </row>
    <row r="23" spans="1:10" ht="30" customHeight="1" x14ac:dyDescent="0.25">
      <c r="A23" s="246" t="s">
        <v>77</v>
      </c>
      <c r="B23" s="247"/>
      <c r="C23" s="247"/>
      <c r="D23" s="247"/>
      <c r="E23" s="224">
        <v>2.57</v>
      </c>
      <c r="F23" s="224">
        <v>2.63</v>
      </c>
      <c r="G23" s="248">
        <f>(F23-E23)/E23</f>
        <v>2.3346303501945546E-2</v>
      </c>
      <c r="H23" s="249"/>
      <c r="I23" s="61"/>
      <c r="J23" s="61"/>
    </row>
    <row r="24" spans="1:10" ht="30" customHeight="1" x14ac:dyDescent="0.25">
      <c r="A24" s="250" t="s">
        <v>78</v>
      </c>
      <c r="B24" s="251"/>
      <c r="C24" s="251"/>
      <c r="D24" s="251"/>
      <c r="E24" s="252">
        <v>2.77</v>
      </c>
      <c r="F24" s="252">
        <v>2.83</v>
      </c>
      <c r="G24" s="253">
        <f>(F24-E24)/E24</f>
        <v>2.1660649819494605E-2</v>
      </c>
      <c r="H24" s="254"/>
      <c r="I24" s="61"/>
      <c r="J24" s="61"/>
    </row>
    <row r="25" spans="1:10" ht="16.5" customHeight="1" x14ac:dyDescent="0.25">
      <c r="A25" s="255" t="s">
        <v>79</v>
      </c>
      <c r="B25" s="228" t="s">
        <v>80</v>
      </c>
      <c r="C25" s="256" t="s">
        <v>27</v>
      </c>
      <c r="D25" s="242" t="s">
        <v>81</v>
      </c>
      <c r="E25" s="220">
        <v>0.94</v>
      </c>
      <c r="F25" s="220">
        <v>1.03</v>
      </c>
      <c r="G25" s="229">
        <f t="shared" ref="G25:G28" si="1">(F25-E25)/E25</f>
        <v>9.5744680851063926E-2</v>
      </c>
      <c r="H25" s="257" t="s">
        <v>142</v>
      </c>
      <c r="I25" s="61"/>
      <c r="J25" s="61"/>
    </row>
    <row r="26" spans="1:10" ht="15" customHeight="1" x14ac:dyDescent="0.25">
      <c r="A26" s="258"/>
      <c r="B26" s="259" t="s">
        <v>82</v>
      </c>
      <c r="C26" s="247"/>
      <c r="D26" s="247"/>
      <c r="E26" s="260">
        <v>0.92</v>
      </c>
      <c r="F26" s="260">
        <v>1.01</v>
      </c>
      <c r="G26" s="261">
        <f t="shared" si="1"/>
        <v>9.7826086956521702E-2</v>
      </c>
      <c r="H26" s="249"/>
      <c r="I26" s="61"/>
      <c r="J26" s="61"/>
    </row>
    <row r="27" spans="1:10" s="67" customFormat="1" ht="16.5" customHeight="1" x14ac:dyDescent="0.25">
      <c r="A27" s="258"/>
      <c r="B27" s="259" t="s">
        <v>83</v>
      </c>
      <c r="C27" s="247"/>
      <c r="D27" s="247"/>
      <c r="E27" s="260">
        <v>0.84</v>
      </c>
      <c r="F27" s="260">
        <v>0.92</v>
      </c>
      <c r="G27" s="261">
        <f t="shared" si="1"/>
        <v>9.523809523809533E-2</v>
      </c>
      <c r="H27" s="249"/>
    </row>
    <row r="28" spans="1:10" ht="20.25" customHeight="1" x14ac:dyDescent="0.25">
      <c r="A28" s="262"/>
      <c r="B28" s="263" t="s">
        <v>6</v>
      </c>
      <c r="C28" s="264"/>
      <c r="D28" s="264"/>
      <c r="E28" s="265">
        <v>0.96</v>
      </c>
      <c r="F28" s="265">
        <v>1.05</v>
      </c>
      <c r="G28" s="266">
        <f t="shared" si="1"/>
        <v>9.3750000000000083E-2</v>
      </c>
      <c r="H28" s="254"/>
      <c r="I28" s="61"/>
      <c r="J28" s="61"/>
    </row>
    <row r="29" spans="1:10" ht="18" customHeight="1" x14ac:dyDescent="0.25">
      <c r="A29" s="267" t="s">
        <v>84</v>
      </c>
      <c r="B29" s="268"/>
      <c r="C29" s="269"/>
      <c r="D29" s="268"/>
      <c r="E29" s="243"/>
      <c r="F29" s="243"/>
      <c r="G29" s="270"/>
      <c r="H29" s="245" t="s">
        <v>172</v>
      </c>
      <c r="I29" s="61"/>
      <c r="J29" s="61"/>
    </row>
    <row r="30" spans="1:10" ht="15.75" customHeight="1" x14ac:dyDescent="0.25">
      <c r="A30" s="271" t="s">
        <v>85</v>
      </c>
      <c r="B30" s="272" t="s">
        <v>86</v>
      </c>
      <c r="C30" s="273" t="s">
        <v>27</v>
      </c>
      <c r="D30" s="273" t="s">
        <v>87</v>
      </c>
      <c r="E30" s="224">
        <v>207.45</v>
      </c>
      <c r="F30" s="224">
        <v>220.1</v>
      </c>
      <c r="G30" s="225">
        <f t="shared" ref="G30:G44" si="2">(F30-E30)/E30</f>
        <v>6.0978549047963397E-2</v>
      </c>
      <c r="H30" s="274"/>
      <c r="I30" s="61"/>
      <c r="J30" s="61"/>
    </row>
    <row r="31" spans="1:10" ht="18" customHeight="1" x14ac:dyDescent="0.25">
      <c r="A31" s="271"/>
      <c r="B31" s="275" t="s">
        <v>74</v>
      </c>
      <c r="C31" s="276"/>
      <c r="D31" s="276"/>
      <c r="E31" s="277">
        <v>231.89</v>
      </c>
      <c r="F31" s="277">
        <v>241.08</v>
      </c>
      <c r="G31" s="278">
        <f t="shared" si="2"/>
        <v>3.9630859459226474E-2</v>
      </c>
      <c r="H31" s="274"/>
      <c r="I31" s="61"/>
      <c r="J31" s="61"/>
    </row>
    <row r="32" spans="1:10" ht="15" customHeight="1" x14ac:dyDescent="0.25">
      <c r="A32" s="271" t="s">
        <v>88</v>
      </c>
      <c r="B32" s="275" t="s">
        <v>86</v>
      </c>
      <c r="C32" s="279" t="s">
        <v>89</v>
      </c>
      <c r="D32" s="201" t="s">
        <v>90</v>
      </c>
      <c r="E32" s="260">
        <v>1.01</v>
      </c>
      <c r="F32" s="260">
        <v>1.07</v>
      </c>
      <c r="G32" s="278">
        <f t="shared" si="2"/>
        <v>5.9405940594059459E-2</v>
      </c>
      <c r="H32" s="274"/>
      <c r="I32" s="61"/>
      <c r="J32" s="61"/>
    </row>
    <row r="33" spans="1:10" ht="15" customHeight="1" x14ac:dyDescent="0.25">
      <c r="A33" s="271"/>
      <c r="B33" s="275" t="s">
        <v>74</v>
      </c>
      <c r="C33" s="280"/>
      <c r="D33" s="281"/>
      <c r="E33" s="260">
        <v>1.1100000000000001</v>
      </c>
      <c r="F33" s="260">
        <v>1.1499999999999999</v>
      </c>
      <c r="G33" s="278">
        <f t="shared" si="2"/>
        <v>3.6036036036035862E-2</v>
      </c>
      <c r="H33" s="274"/>
      <c r="I33" s="61"/>
      <c r="J33" s="61"/>
    </row>
    <row r="34" spans="1:10" ht="15.75" customHeight="1" x14ac:dyDescent="0.25">
      <c r="A34" s="282" t="s">
        <v>91</v>
      </c>
      <c r="B34" s="275" t="s">
        <v>86</v>
      </c>
      <c r="C34" s="283" t="s">
        <v>92</v>
      </c>
      <c r="D34" s="284" t="s">
        <v>43</v>
      </c>
      <c r="E34" s="277">
        <v>1.24</v>
      </c>
      <c r="F34" s="277">
        <v>1.32</v>
      </c>
      <c r="G34" s="278">
        <f t="shared" si="2"/>
        <v>6.4516129032258118E-2</v>
      </c>
      <c r="H34" s="274"/>
      <c r="I34" s="61"/>
      <c r="J34" s="61"/>
    </row>
    <row r="35" spans="1:10" ht="15.75" customHeight="1" x14ac:dyDescent="0.25">
      <c r="A35" s="282" t="s">
        <v>93</v>
      </c>
      <c r="B35" s="285" t="s">
        <v>74</v>
      </c>
      <c r="C35" s="284" t="s">
        <v>94</v>
      </c>
      <c r="D35" s="284" t="s">
        <v>43</v>
      </c>
      <c r="E35" s="265">
        <v>1.48</v>
      </c>
      <c r="F35" s="265">
        <v>1.54</v>
      </c>
      <c r="G35" s="286">
        <f t="shared" si="2"/>
        <v>4.0540540540540577E-2</v>
      </c>
      <c r="H35" s="287"/>
      <c r="I35" s="61"/>
      <c r="J35" s="61"/>
    </row>
    <row r="36" spans="1:10" ht="13.5" customHeight="1" x14ac:dyDescent="0.25">
      <c r="A36" s="288" t="s">
        <v>95</v>
      </c>
      <c r="B36" s="289" t="s">
        <v>96</v>
      </c>
      <c r="C36" s="290" t="s">
        <v>44</v>
      </c>
      <c r="D36" s="290" t="s">
        <v>62</v>
      </c>
      <c r="E36" s="220">
        <v>21.62</v>
      </c>
      <c r="F36" s="220">
        <v>24.51</v>
      </c>
      <c r="G36" s="229">
        <f t="shared" si="2"/>
        <v>0.13367252543940797</v>
      </c>
      <c r="H36" s="291" t="s">
        <v>172</v>
      </c>
      <c r="I36" s="61"/>
      <c r="J36" s="61"/>
    </row>
    <row r="37" spans="1:10" ht="13.5" customHeight="1" x14ac:dyDescent="0.25">
      <c r="A37" s="292"/>
      <c r="B37" s="293" t="s">
        <v>97</v>
      </c>
      <c r="C37" s="294"/>
      <c r="D37" s="294"/>
      <c r="E37" s="260">
        <v>17.93</v>
      </c>
      <c r="F37" s="260">
        <v>18.45</v>
      </c>
      <c r="G37" s="261">
        <f t="shared" si="2"/>
        <v>2.9001673173452293E-2</v>
      </c>
      <c r="H37" s="295"/>
      <c r="I37" s="61"/>
      <c r="J37" s="61"/>
    </row>
    <row r="38" spans="1:10" ht="18" customHeight="1" x14ac:dyDescent="0.25">
      <c r="A38" s="292"/>
      <c r="B38" s="275" t="s">
        <v>173</v>
      </c>
      <c r="C38" s="294"/>
      <c r="D38" s="294"/>
      <c r="E38" s="296" t="s">
        <v>27</v>
      </c>
      <c r="F38" s="260">
        <v>22.59</v>
      </c>
      <c r="G38" s="296" t="s">
        <v>27</v>
      </c>
      <c r="H38" s="295"/>
      <c r="I38" s="61"/>
      <c r="J38" s="61"/>
    </row>
    <row r="39" spans="1:10" ht="20.25" customHeight="1" x14ac:dyDescent="0.25">
      <c r="A39" s="292"/>
      <c r="B39" s="293" t="s">
        <v>174</v>
      </c>
      <c r="C39" s="294"/>
      <c r="D39" s="294"/>
      <c r="E39" s="260">
        <v>24.99</v>
      </c>
      <c r="F39" s="260">
        <v>24.27</v>
      </c>
      <c r="G39" s="261">
        <f t="shared" si="2"/>
        <v>-2.8811524609843892E-2</v>
      </c>
      <c r="H39" s="297"/>
      <c r="I39" s="61"/>
      <c r="J39" s="61"/>
    </row>
    <row r="40" spans="1:10" ht="14.25" customHeight="1" x14ac:dyDescent="0.25">
      <c r="A40" s="292"/>
      <c r="B40" s="293" t="s">
        <v>175</v>
      </c>
      <c r="C40" s="294"/>
      <c r="D40" s="294"/>
      <c r="E40" s="296" t="s">
        <v>27</v>
      </c>
      <c r="F40" s="260">
        <v>24.27</v>
      </c>
      <c r="G40" s="296" t="s">
        <v>27</v>
      </c>
      <c r="H40" s="298" t="s">
        <v>176</v>
      </c>
      <c r="I40" s="61"/>
      <c r="J40" s="61"/>
    </row>
    <row r="41" spans="1:10" ht="22.5" customHeight="1" x14ac:dyDescent="0.25">
      <c r="A41" s="292"/>
      <c r="B41" s="299" t="s">
        <v>177</v>
      </c>
      <c r="C41" s="294"/>
      <c r="D41" s="294"/>
      <c r="E41" s="224">
        <v>24.99</v>
      </c>
      <c r="F41" s="296" t="s">
        <v>27</v>
      </c>
      <c r="G41" s="296" t="s">
        <v>27</v>
      </c>
      <c r="H41" s="300" t="s">
        <v>27</v>
      </c>
      <c r="I41" s="61"/>
      <c r="J41" s="61"/>
    </row>
    <row r="42" spans="1:10" ht="27.75" customHeight="1" x14ac:dyDescent="0.25">
      <c r="A42" s="301"/>
      <c r="B42" s="299" t="s">
        <v>178</v>
      </c>
      <c r="C42" s="294"/>
      <c r="D42" s="294"/>
      <c r="E42" s="224">
        <v>20.41</v>
      </c>
      <c r="F42" s="296" t="s">
        <v>27</v>
      </c>
      <c r="G42" s="296" t="s">
        <v>27</v>
      </c>
      <c r="H42" s="302" t="s">
        <v>27</v>
      </c>
      <c r="I42" s="61"/>
      <c r="J42" s="61"/>
    </row>
    <row r="43" spans="1:10" ht="27" customHeight="1" x14ac:dyDescent="0.25">
      <c r="A43" s="303" t="s">
        <v>98</v>
      </c>
      <c r="B43" s="304" t="s">
        <v>99</v>
      </c>
      <c r="C43" s="304" t="s">
        <v>100</v>
      </c>
      <c r="D43" s="284" t="s">
        <v>43</v>
      </c>
      <c r="E43" s="305">
        <v>2.59</v>
      </c>
      <c r="F43" s="305">
        <v>2.42</v>
      </c>
      <c r="G43" s="306">
        <f t="shared" si="2"/>
        <v>-6.5637065637065617E-2</v>
      </c>
      <c r="H43" s="307" t="s">
        <v>142</v>
      </c>
      <c r="I43" s="61"/>
      <c r="J43" s="61"/>
    </row>
    <row r="44" spans="1:10" ht="30" customHeight="1" x14ac:dyDescent="0.25">
      <c r="A44" s="303" t="s">
        <v>101</v>
      </c>
      <c r="B44" s="304" t="s">
        <v>10</v>
      </c>
      <c r="C44" s="308" t="s">
        <v>27</v>
      </c>
      <c r="D44" s="304" t="s">
        <v>62</v>
      </c>
      <c r="E44" s="305">
        <v>37.71</v>
      </c>
      <c r="F44" s="305">
        <v>43.28</v>
      </c>
      <c r="G44" s="306">
        <f t="shared" si="2"/>
        <v>0.14770617873243172</v>
      </c>
      <c r="H44" s="309" t="s">
        <v>172</v>
      </c>
      <c r="I44" s="61"/>
      <c r="J44" s="61"/>
    </row>
    <row r="45" spans="1:10" ht="21" customHeight="1" x14ac:dyDescent="0.25">
      <c r="A45" s="218" t="s">
        <v>102</v>
      </c>
      <c r="B45" s="289" t="s">
        <v>96</v>
      </c>
      <c r="C45" s="290" t="s">
        <v>44</v>
      </c>
      <c r="D45" s="290" t="s">
        <v>62</v>
      </c>
      <c r="E45" s="220">
        <v>16.62</v>
      </c>
      <c r="F45" s="220">
        <v>19.12</v>
      </c>
      <c r="G45" s="229">
        <f>(F45-E45)/F45</f>
        <v>0.1307531380753138</v>
      </c>
      <c r="H45" s="291" t="s">
        <v>172</v>
      </c>
      <c r="I45" s="61"/>
      <c r="J45" s="61"/>
    </row>
    <row r="46" spans="1:10" ht="18.75" customHeight="1" x14ac:dyDescent="0.25">
      <c r="A46" s="198"/>
      <c r="B46" s="293" t="s">
        <v>97</v>
      </c>
      <c r="C46" s="294"/>
      <c r="D46" s="294"/>
      <c r="E46" s="260">
        <v>14.07</v>
      </c>
      <c r="F46" s="260">
        <v>14.07</v>
      </c>
      <c r="G46" s="261">
        <f>(F46-E46)/F46</f>
        <v>0</v>
      </c>
      <c r="H46" s="295"/>
      <c r="I46" s="61"/>
      <c r="J46" s="61"/>
    </row>
    <row r="47" spans="1:10" ht="14.25" customHeight="1" x14ac:dyDescent="0.25">
      <c r="A47" s="198"/>
      <c r="B47" s="275" t="s">
        <v>179</v>
      </c>
      <c r="C47" s="294"/>
      <c r="D47" s="294"/>
      <c r="E47" s="310" t="s">
        <v>27</v>
      </c>
      <c r="F47" s="260">
        <v>19.07</v>
      </c>
      <c r="G47" s="310" t="s">
        <v>27</v>
      </c>
      <c r="H47" s="297"/>
      <c r="I47" s="61"/>
      <c r="J47" s="61"/>
    </row>
    <row r="48" spans="1:10" ht="30" x14ac:dyDescent="0.25">
      <c r="A48" s="198"/>
      <c r="B48" s="275" t="s">
        <v>180</v>
      </c>
      <c r="C48" s="294"/>
      <c r="D48" s="294"/>
      <c r="E48" s="310" t="s">
        <v>27</v>
      </c>
      <c r="F48" s="260">
        <v>19.07</v>
      </c>
      <c r="G48" s="310" t="s">
        <v>27</v>
      </c>
      <c r="H48" s="298" t="s">
        <v>176</v>
      </c>
      <c r="I48" s="61"/>
      <c r="J48" s="61"/>
    </row>
    <row r="49" spans="1:10" ht="15" x14ac:dyDescent="0.25">
      <c r="A49" s="198"/>
      <c r="B49" s="299" t="s">
        <v>177</v>
      </c>
      <c r="C49" s="294"/>
      <c r="D49" s="294"/>
      <c r="E49" s="310">
        <v>21.72</v>
      </c>
      <c r="F49" s="310" t="s">
        <v>27</v>
      </c>
      <c r="G49" s="310" t="s">
        <v>27</v>
      </c>
      <c r="H49" s="311" t="s">
        <v>27</v>
      </c>
      <c r="I49" s="61"/>
      <c r="J49" s="61"/>
    </row>
    <row r="50" spans="1:10" ht="15" x14ac:dyDescent="0.25">
      <c r="A50" s="198"/>
      <c r="B50" s="275" t="s">
        <v>181</v>
      </c>
      <c r="C50" s="294"/>
      <c r="D50" s="294"/>
      <c r="E50" s="312">
        <v>21.72</v>
      </c>
      <c r="F50" s="310" t="s">
        <v>27</v>
      </c>
      <c r="G50" s="310" t="s">
        <v>27</v>
      </c>
      <c r="H50" s="313" t="s">
        <v>27</v>
      </c>
      <c r="I50" s="61"/>
      <c r="J50" s="61"/>
    </row>
    <row r="51" spans="1:10" ht="15" x14ac:dyDescent="0.25">
      <c r="A51" s="210"/>
      <c r="B51" s="314" t="s">
        <v>178</v>
      </c>
      <c r="C51" s="315"/>
      <c r="D51" s="315"/>
      <c r="E51" s="265">
        <v>19.07</v>
      </c>
      <c r="F51" s="316" t="s">
        <v>27</v>
      </c>
      <c r="G51" s="316" t="s">
        <v>27</v>
      </c>
      <c r="H51" s="317" t="s">
        <v>27</v>
      </c>
      <c r="I51" s="61"/>
      <c r="J51" s="61"/>
    </row>
    <row r="52" spans="1:10" ht="12.75" x14ac:dyDescent="0.25">
      <c r="I52" s="65"/>
      <c r="J52" s="122"/>
    </row>
    <row r="53" spans="1:10" ht="12.75" x14ac:dyDescent="0.25">
      <c r="I53" s="65"/>
      <c r="J53" s="122"/>
    </row>
    <row r="54" spans="1:10" ht="12.75" x14ac:dyDescent="0.25">
      <c r="I54" s="65"/>
      <c r="J54" s="123"/>
    </row>
  </sheetData>
  <mergeCells count="65">
    <mergeCell ref="A36:A42"/>
    <mergeCell ref="C36:C42"/>
    <mergeCell ref="D36:D42"/>
    <mergeCell ref="H36:H39"/>
    <mergeCell ref="A45:A51"/>
    <mergeCell ref="C45:C51"/>
    <mergeCell ref="D45:D51"/>
    <mergeCell ref="H45:H47"/>
    <mergeCell ref="H22:H24"/>
    <mergeCell ref="A25:A28"/>
    <mergeCell ref="C25:C28"/>
    <mergeCell ref="D25:D28"/>
    <mergeCell ref="H25:H28"/>
    <mergeCell ref="C13:C14"/>
    <mergeCell ref="D13:D14"/>
    <mergeCell ref="H13:H14"/>
    <mergeCell ref="A15:A17"/>
    <mergeCell ref="C15:C17"/>
    <mergeCell ref="D15:D17"/>
    <mergeCell ref="E15:E17"/>
    <mergeCell ref="F15:F17"/>
    <mergeCell ref="G15:G17"/>
    <mergeCell ref="H2:H3"/>
    <mergeCell ref="A4:A6"/>
    <mergeCell ref="C4:C6"/>
    <mergeCell ref="D4:D6"/>
    <mergeCell ref="E4:E6"/>
    <mergeCell ref="F4:F6"/>
    <mergeCell ref="G4:G6"/>
    <mergeCell ref="A2:A3"/>
    <mergeCell ref="C2:C3"/>
    <mergeCell ref="D2:D3"/>
    <mergeCell ref="E2:F2"/>
    <mergeCell ref="G2:G3"/>
    <mergeCell ref="H29:H35"/>
    <mergeCell ref="A30:A31"/>
    <mergeCell ref="A32:A33"/>
    <mergeCell ref="C32:C33"/>
    <mergeCell ref="D32:D33"/>
    <mergeCell ref="A20:A21"/>
    <mergeCell ref="C20:C21"/>
    <mergeCell ref="D20:D21"/>
    <mergeCell ref="E20:E21"/>
    <mergeCell ref="F20:F21"/>
    <mergeCell ref="G20:G21"/>
    <mergeCell ref="B22:B24"/>
    <mergeCell ref="C22:C24"/>
    <mergeCell ref="D22:D24"/>
    <mergeCell ref="A18:A19"/>
    <mergeCell ref="C18:C19"/>
    <mergeCell ref="D18:D19"/>
    <mergeCell ref="E18:E19"/>
    <mergeCell ref="F18:F19"/>
    <mergeCell ref="G18:G19"/>
    <mergeCell ref="A7:A9"/>
    <mergeCell ref="C7:C9"/>
    <mergeCell ref="D7:D9"/>
    <mergeCell ref="E7:E9"/>
    <mergeCell ref="F7:F9"/>
    <mergeCell ref="G7:G9"/>
    <mergeCell ref="A10:A11"/>
    <mergeCell ref="C10:C11"/>
    <mergeCell ref="H10:H11"/>
    <mergeCell ref="A13:A14"/>
    <mergeCell ref="B2:B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abSelected="1" topLeftCell="A8" workbookViewId="0">
      <selection activeCell="J23" sqref="J23"/>
    </sheetView>
  </sheetViews>
  <sheetFormatPr defaultRowHeight="30" customHeight="1" x14ac:dyDescent="0.25"/>
  <cols>
    <col min="1" max="1" width="15.85546875" style="74" customWidth="1"/>
    <col min="2" max="2" width="32.140625" style="21" customWidth="1"/>
    <col min="3" max="3" width="17.28515625" style="21" customWidth="1"/>
    <col min="4" max="5" width="12.7109375" style="21" customWidth="1"/>
    <col min="6" max="7" width="9.7109375" style="21" hidden="1" customWidth="1"/>
    <col min="8" max="10" width="12.7109375" style="21" customWidth="1"/>
    <col min="11" max="11" width="9.7109375" style="21" hidden="1" customWidth="1"/>
    <col min="12" max="12" width="20.85546875" style="21" customWidth="1"/>
    <col min="13" max="13" width="17.7109375" style="21" customWidth="1"/>
    <col min="14" max="14" width="10.7109375" style="43" customWidth="1"/>
    <col min="15" max="15" width="22" style="61" customWidth="1"/>
    <col min="16" max="16384" width="9.140625" style="21"/>
  </cols>
  <sheetData>
    <row r="1" spans="1:15" s="64" customFormat="1" ht="30" customHeight="1" x14ac:dyDescent="0.25">
      <c r="A1" s="71"/>
    </row>
    <row r="2" spans="1:15" ht="20.100000000000001" customHeight="1" x14ac:dyDescent="0.25">
      <c r="A2" s="318" t="s">
        <v>46</v>
      </c>
      <c r="B2" s="319" t="s">
        <v>103</v>
      </c>
      <c r="C2" s="320" t="s">
        <v>104</v>
      </c>
      <c r="D2" s="320"/>
      <c r="E2" s="320"/>
      <c r="F2" s="320"/>
      <c r="G2" s="320"/>
      <c r="H2" s="320"/>
      <c r="I2" s="320"/>
      <c r="J2" s="320"/>
      <c r="K2" s="321"/>
      <c r="L2" s="322" t="s">
        <v>2</v>
      </c>
      <c r="N2" s="21"/>
      <c r="O2" s="21"/>
    </row>
    <row r="3" spans="1:15" ht="20.100000000000001" customHeight="1" x14ac:dyDescent="0.25">
      <c r="A3" s="323"/>
      <c r="B3" s="324"/>
      <c r="C3" s="325" t="s">
        <v>105</v>
      </c>
      <c r="D3" s="326"/>
      <c r="E3" s="326"/>
      <c r="F3" s="326"/>
      <c r="G3" s="327"/>
      <c r="H3" s="325" t="s">
        <v>182</v>
      </c>
      <c r="I3" s="326"/>
      <c r="J3" s="326"/>
      <c r="K3" s="327"/>
      <c r="L3" s="328"/>
      <c r="N3" s="21"/>
      <c r="O3" s="21"/>
    </row>
    <row r="4" spans="1:15" ht="20.100000000000001" customHeight="1" x14ac:dyDescent="0.25">
      <c r="A4" s="329"/>
      <c r="B4" s="330"/>
      <c r="C4" s="331" t="s">
        <v>38</v>
      </c>
      <c r="D4" s="331" t="s">
        <v>158</v>
      </c>
      <c r="E4" s="332" t="s">
        <v>106</v>
      </c>
      <c r="F4" s="320"/>
      <c r="G4" s="321"/>
      <c r="H4" s="331" t="s">
        <v>38</v>
      </c>
      <c r="I4" s="331" t="s">
        <v>158</v>
      </c>
      <c r="J4" s="333" t="s">
        <v>49</v>
      </c>
      <c r="K4" s="334"/>
      <c r="L4" s="335"/>
      <c r="N4" s="21"/>
      <c r="O4" s="21"/>
    </row>
    <row r="5" spans="1:15" ht="20.100000000000001" customHeight="1" x14ac:dyDescent="0.25">
      <c r="A5" s="198" t="s">
        <v>107</v>
      </c>
      <c r="B5" s="336" t="s">
        <v>51</v>
      </c>
      <c r="C5" s="337">
        <v>0.25269999999999998</v>
      </c>
      <c r="D5" s="337">
        <f>+C5*(1+G5)</f>
        <v>0.28203846999999999</v>
      </c>
      <c r="E5" s="338">
        <v>0.11609999999999999</v>
      </c>
      <c r="F5" s="339">
        <v>0.68920000000000003</v>
      </c>
      <c r="G5" s="340">
        <v>0.11609999999999999</v>
      </c>
      <c r="H5" s="337">
        <v>1.1014999999999999</v>
      </c>
      <c r="I5" s="337">
        <f>(H5*K5)+H5</f>
        <v>1.22938415</v>
      </c>
      <c r="J5" s="397">
        <v>0.11609999999999999</v>
      </c>
      <c r="K5" s="340">
        <v>0.11609999999999999</v>
      </c>
      <c r="L5" s="204" t="s">
        <v>167</v>
      </c>
      <c r="N5" s="21"/>
      <c r="O5" s="21"/>
    </row>
    <row r="6" spans="1:15" ht="20.100000000000001" customHeight="1" x14ac:dyDescent="0.25">
      <c r="A6" s="198"/>
      <c r="B6" s="341" t="s">
        <v>53</v>
      </c>
      <c r="C6" s="342"/>
      <c r="D6" s="342"/>
      <c r="E6" s="343"/>
      <c r="F6" s="344" t="s">
        <v>27</v>
      </c>
      <c r="G6" s="345"/>
      <c r="H6" s="342"/>
      <c r="I6" s="342"/>
      <c r="J6" s="398"/>
      <c r="K6" s="345"/>
      <c r="L6" s="209" t="s">
        <v>168</v>
      </c>
      <c r="N6" s="21"/>
      <c r="O6" s="21"/>
    </row>
    <row r="7" spans="1:15" ht="30" customHeight="1" x14ac:dyDescent="0.25">
      <c r="A7" s="210"/>
      <c r="B7" s="346" t="s">
        <v>54</v>
      </c>
      <c r="C7" s="347"/>
      <c r="D7" s="347"/>
      <c r="E7" s="348"/>
      <c r="F7" s="349">
        <v>0.85040000000000004</v>
      </c>
      <c r="G7" s="350"/>
      <c r="H7" s="347"/>
      <c r="I7" s="347"/>
      <c r="J7" s="399"/>
      <c r="K7" s="350"/>
      <c r="L7" s="216" t="s">
        <v>169</v>
      </c>
      <c r="N7" s="21"/>
      <c r="O7" s="21"/>
    </row>
    <row r="8" spans="1:15" s="72" customFormat="1" ht="30" customHeight="1" x14ac:dyDescent="0.25">
      <c r="A8" s="351" t="s">
        <v>108</v>
      </c>
      <c r="B8" s="339" t="s">
        <v>10</v>
      </c>
      <c r="C8" s="352">
        <v>0.7288</v>
      </c>
      <c r="D8" s="352">
        <f>39.63/50</f>
        <v>0.79260000000000008</v>
      </c>
      <c r="E8" s="353">
        <v>8.7499999999999994E-2</v>
      </c>
      <c r="F8" s="352">
        <v>0.83240000000000003</v>
      </c>
      <c r="G8" s="353">
        <v>8.7499999999999994E-2</v>
      </c>
      <c r="H8" s="352">
        <v>1.3788</v>
      </c>
      <c r="I8" s="352">
        <f>(H8*K8)+H8</f>
        <v>1.4994449999999999</v>
      </c>
      <c r="J8" s="353">
        <v>8.7499999999999994E-2</v>
      </c>
      <c r="K8" s="353">
        <v>8.7499999999999994E-2</v>
      </c>
      <c r="L8" s="354" t="s">
        <v>170</v>
      </c>
    </row>
    <row r="9" spans="1:15" s="72" customFormat="1" ht="30" customHeight="1" x14ac:dyDescent="0.25">
      <c r="A9" s="355" t="s">
        <v>109</v>
      </c>
      <c r="B9" s="339" t="s">
        <v>71</v>
      </c>
      <c r="C9" s="356">
        <v>1.425</v>
      </c>
      <c r="D9" s="356">
        <f>94.2/60</f>
        <v>1.57</v>
      </c>
      <c r="E9" s="357">
        <v>0.1018</v>
      </c>
      <c r="F9" s="356">
        <v>1.4952000000000001</v>
      </c>
      <c r="G9" s="357">
        <v>0.1018</v>
      </c>
      <c r="H9" s="356">
        <v>2.2904</v>
      </c>
      <c r="I9" s="356">
        <f>(H9*K9)+H9</f>
        <v>2.5235627200000001</v>
      </c>
      <c r="J9" s="357">
        <v>0.1018</v>
      </c>
      <c r="K9" s="357">
        <v>0.1018</v>
      </c>
      <c r="L9" s="204" t="s">
        <v>171</v>
      </c>
    </row>
    <row r="10" spans="1:15" s="73" customFormat="1" ht="30" customHeight="1" x14ac:dyDescent="0.25">
      <c r="A10" s="358"/>
      <c r="B10" s="359" t="s">
        <v>54</v>
      </c>
      <c r="C10" s="360"/>
      <c r="D10" s="360"/>
      <c r="E10" s="361"/>
      <c r="F10" s="360"/>
      <c r="G10" s="361"/>
      <c r="H10" s="360"/>
      <c r="I10" s="360"/>
      <c r="J10" s="361"/>
      <c r="K10" s="361"/>
      <c r="L10" s="240" t="s">
        <v>172</v>
      </c>
    </row>
    <row r="11" spans="1:15" s="73" customFormat="1" ht="30" customHeight="1" x14ac:dyDescent="0.25">
      <c r="A11" s="362" t="s">
        <v>75</v>
      </c>
      <c r="B11" s="363" t="s">
        <v>5</v>
      </c>
      <c r="C11" s="364" t="s">
        <v>27</v>
      </c>
      <c r="D11" s="364" t="s">
        <v>27</v>
      </c>
      <c r="E11" s="364" t="s">
        <v>27</v>
      </c>
      <c r="F11" s="365"/>
      <c r="G11" s="364" t="s">
        <v>27</v>
      </c>
      <c r="H11" s="366">
        <v>7.5396999999999998</v>
      </c>
      <c r="I11" s="352">
        <f>(H11*K11)+H11</f>
        <v>7.7033114899999999</v>
      </c>
      <c r="J11" s="368">
        <v>2.1700000000000001E-2</v>
      </c>
      <c r="K11" s="368">
        <v>2.1700000000000001E-2</v>
      </c>
      <c r="L11" s="309" t="s">
        <v>172</v>
      </c>
    </row>
    <row r="12" spans="1:15" s="73" customFormat="1" ht="30" customHeight="1" x14ac:dyDescent="0.25">
      <c r="A12" s="369" t="s">
        <v>110</v>
      </c>
      <c r="B12" s="289" t="s">
        <v>96</v>
      </c>
      <c r="C12" s="352">
        <v>0.36030000000000001</v>
      </c>
      <c r="D12" s="370">
        <f>24.51/60</f>
        <v>0.40850000000000003</v>
      </c>
      <c r="E12" s="392">
        <v>0.13370000000000001</v>
      </c>
      <c r="F12" s="371">
        <v>0.76929999999999998</v>
      </c>
      <c r="G12" s="353">
        <v>0.13370000000000001</v>
      </c>
      <c r="H12" s="352">
        <v>1.1897</v>
      </c>
      <c r="I12" s="352">
        <f>(H12*K12)+H12</f>
        <v>1.3487628899999999</v>
      </c>
      <c r="J12" s="353">
        <v>0.13370000000000001</v>
      </c>
      <c r="K12" s="372">
        <v>0.13370000000000001</v>
      </c>
      <c r="L12" s="291" t="s">
        <v>172</v>
      </c>
    </row>
    <row r="13" spans="1:15" s="73" customFormat="1" ht="30" customHeight="1" x14ac:dyDescent="0.25">
      <c r="A13" s="373"/>
      <c r="B13" s="293" t="s">
        <v>97</v>
      </c>
      <c r="C13" s="374">
        <v>0.29880000000000001</v>
      </c>
      <c r="D13" s="375">
        <f>18.45/60</f>
        <v>0.3075</v>
      </c>
      <c r="E13" s="393">
        <v>2.9000000000000001E-2</v>
      </c>
      <c r="F13" s="376">
        <v>0.79420000000000002</v>
      </c>
      <c r="G13" s="377">
        <v>2.9000000000000001E-2</v>
      </c>
      <c r="H13" s="374">
        <v>0.98629999999999995</v>
      </c>
      <c r="I13" s="378">
        <f>(H13*K13)+H13</f>
        <v>1.0149026999999999</v>
      </c>
      <c r="J13" s="379">
        <v>2.9000000000000001E-2</v>
      </c>
      <c r="K13" s="380">
        <v>2.9000000000000001E-2</v>
      </c>
      <c r="L13" s="295"/>
    </row>
    <row r="14" spans="1:15" s="72" customFormat="1" ht="30" customHeight="1" x14ac:dyDescent="0.25">
      <c r="A14" s="373"/>
      <c r="B14" s="275" t="s">
        <v>173</v>
      </c>
      <c r="C14" s="364" t="s">
        <v>27</v>
      </c>
      <c r="D14" s="375">
        <f>22.59/60</f>
        <v>0.3765</v>
      </c>
      <c r="E14" s="394" t="s">
        <v>27</v>
      </c>
      <c r="F14" s="376"/>
      <c r="G14" s="364" t="s">
        <v>27</v>
      </c>
      <c r="H14" s="364" t="s">
        <v>27</v>
      </c>
      <c r="I14" s="375">
        <v>1.3355999999999999</v>
      </c>
      <c r="J14" s="344" t="s">
        <v>27</v>
      </c>
      <c r="K14" s="364" t="s">
        <v>27</v>
      </c>
      <c r="L14" s="295"/>
    </row>
    <row r="15" spans="1:15" s="72" customFormat="1" ht="30" customHeight="1" x14ac:dyDescent="0.25">
      <c r="A15" s="373"/>
      <c r="B15" s="293" t="s">
        <v>174</v>
      </c>
      <c r="C15" s="364" t="s">
        <v>27</v>
      </c>
      <c r="D15" s="375">
        <f>24.27/60</f>
        <v>0.40449999999999997</v>
      </c>
      <c r="E15" s="394" t="s">
        <v>27</v>
      </c>
      <c r="F15" s="376"/>
      <c r="G15" s="364" t="s">
        <v>27</v>
      </c>
      <c r="H15" s="364" t="s">
        <v>27</v>
      </c>
      <c r="I15" s="378">
        <v>1.3355999999999999</v>
      </c>
      <c r="J15" s="344" t="s">
        <v>27</v>
      </c>
      <c r="K15" s="364" t="s">
        <v>27</v>
      </c>
      <c r="L15" s="297"/>
    </row>
    <row r="16" spans="1:15" s="72" customFormat="1" ht="30" customHeight="1" x14ac:dyDescent="0.25">
      <c r="A16" s="373"/>
      <c r="B16" s="293" t="s">
        <v>183</v>
      </c>
      <c r="C16" s="364" t="s">
        <v>27</v>
      </c>
      <c r="D16" s="375">
        <f>24.27/60</f>
        <v>0.40449999999999997</v>
      </c>
      <c r="E16" s="394" t="s">
        <v>27</v>
      </c>
      <c r="F16" s="376"/>
      <c r="G16" s="364" t="s">
        <v>27</v>
      </c>
      <c r="H16" s="364" t="s">
        <v>27</v>
      </c>
      <c r="I16" s="374">
        <f>1.3752*0.9712</f>
        <v>1.3355942399999998</v>
      </c>
      <c r="J16" s="344" t="s">
        <v>27</v>
      </c>
      <c r="K16" s="364" t="s">
        <v>27</v>
      </c>
      <c r="L16" s="298" t="s">
        <v>176</v>
      </c>
    </row>
    <row r="17" spans="1:15" s="72" customFormat="1" x14ac:dyDescent="0.25">
      <c r="A17" s="373"/>
      <c r="B17" s="299" t="s">
        <v>177</v>
      </c>
      <c r="C17" s="374">
        <v>0.41649999999999998</v>
      </c>
      <c r="D17" s="364" t="s">
        <v>27</v>
      </c>
      <c r="E17" s="394" t="s">
        <v>27</v>
      </c>
      <c r="F17" s="344" t="s">
        <v>27</v>
      </c>
      <c r="G17" s="364" t="s">
        <v>27</v>
      </c>
      <c r="H17" s="374">
        <v>1.3752</v>
      </c>
      <c r="I17" s="364" t="s">
        <v>27</v>
      </c>
      <c r="J17" s="344" t="s">
        <v>27</v>
      </c>
      <c r="K17" s="364" t="s">
        <v>27</v>
      </c>
      <c r="L17" s="300" t="s">
        <v>27</v>
      </c>
    </row>
    <row r="18" spans="1:15" s="72" customFormat="1" x14ac:dyDescent="0.25">
      <c r="A18" s="373"/>
      <c r="B18" s="299" t="s">
        <v>178</v>
      </c>
      <c r="C18" s="374">
        <v>0.3402</v>
      </c>
      <c r="D18" s="364" t="s">
        <v>27</v>
      </c>
      <c r="E18" s="394" t="s">
        <v>27</v>
      </c>
      <c r="F18" s="344"/>
      <c r="G18" s="364" t="s">
        <v>27</v>
      </c>
      <c r="H18" s="374">
        <v>1.1226</v>
      </c>
      <c r="I18" s="364" t="s">
        <v>27</v>
      </c>
      <c r="J18" s="344" t="s">
        <v>27</v>
      </c>
      <c r="K18" s="364" t="s">
        <v>27</v>
      </c>
      <c r="L18" s="300" t="s">
        <v>27</v>
      </c>
    </row>
    <row r="19" spans="1:15" s="72" customFormat="1" ht="15.75" x14ac:dyDescent="0.25">
      <c r="A19" s="381" t="s">
        <v>101</v>
      </c>
      <c r="B19" s="366" t="s">
        <v>10</v>
      </c>
      <c r="C19" s="382">
        <v>0.62849999999999995</v>
      </c>
      <c r="D19" s="367">
        <f>43.28/60</f>
        <v>0.72133333333333338</v>
      </c>
      <c r="E19" s="395">
        <v>0.1477</v>
      </c>
      <c r="F19" s="383"/>
      <c r="G19" s="384">
        <v>0.1477</v>
      </c>
      <c r="H19" s="382">
        <v>1.4457</v>
      </c>
      <c r="I19" s="352">
        <f>(H19*K19)+H19</f>
        <v>1.65922989</v>
      </c>
      <c r="J19" s="384">
        <v>0.1477</v>
      </c>
      <c r="K19" s="385">
        <v>0.1477</v>
      </c>
      <c r="L19" s="309" t="s">
        <v>172</v>
      </c>
    </row>
    <row r="20" spans="1:15" s="72" customFormat="1" ht="30" customHeight="1" x14ac:dyDescent="0.25">
      <c r="A20" s="386" t="s">
        <v>111</v>
      </c>
      <c r="B20" s="289" t="s">
        <v>96</v>
      </c>
      <c r="C20" s="352">
        <v>0.27700000000000002</v>
      </c>
      <c r="D20" s="370">
        <f>19.12/60</f>
        <v>0.31866666666666671</v>
      </c>
      <c r="E20" s="392">
        <v>0.1308</v>
      </c>
      <c r="F20" s="371">
        <v>1.1900999999999999</v>
      </c>
      <c r="G20" s="372">
        <v>0.1308</v>
      </c>
      <c r="H20" s="352">
        <v>1.6447000000000001</v>
      </c>
      <c r="I20" s="352">
        <f>(H20*K20)+H20</f>
        <v>1.85982676</v>
      </c>
      <c r="J20" s="353">
        <v>0.1308</v>
      </c>
      <c r="K20" s="372">
        <v>0.1308</v>
      </c>
      <c r="L20" s="291" t="s">
        <v>172</v>
      </c>
    </row>
    <row r="21" spans="1:15" s="72" customFormat="1" ht="15.75" x14ac:dyDescent="0.25">
      <c r="A21" s="373"/>
      <c r="B21" s="293" t="s">
        <v>97</v>
      </c>
      <c r="C21" s="378">
        <v>0.23449999999999999</v>
      </c>
      <c r="D21" s="378">
        <v>0.23449999999999999</v>
      </c>
      <c r="E21" s="396">
        <v>0</v>
      </c>
      <c r="F21" s="387"/>
      <c r="G21" s="388">
        <v>0</v>
      </c>
      <c r="H21" s="378">
        <v>1.3666</v>
      </c>
      <c r="I21" s="378">
        <v>1.3666</v>
      </c>
      <c r="J21" s="394">
        <v>0</v>
      </c>
      <c r="K21" s="388">
        <v>0</v>
      </c>
      <c r="L21" s="295"/>
    </row>
    <row r="22" spans="1:15" s="72" customFormat="1" ht="15.75" x14ac:dyDescent="0.25">
      <c r="A22" s="373"/>
      <c r="B22" s="275" t="s">
        <v>179</v>
      </c>
      <c r="C22" s="364" t="s">
        <v>27</v>
      </c>
      <c r="D22" s="389">
        <f>19.07/60</f>
        <v>0.31783333333333336</v>
      </c>
      <c r="E22" s="394" t="s">
        <v>27</v>
      </c>
      <c r="F22" s="387"/>
      <c r="G22" s="364" t="s">
        <v>27</v>
      </c>
      <c r="H22" s="364" t="s">
        <v>27</v>
      </c>
      <c r="I22" s="389">
        <v>2.1505000000000001</v>
      </c>
      <c r="J22" s="394" t="s">
        <v>27</v>
      </c>
      <c r="K22" s="364" t="s">
        <v>27</v>
      </c>
      <c r="L22" s="297"/>
    </row>
    <row r="23" spans="1:15" ht="15.75" customHeight="1" x14ac:dyDescent="0.25">
      <c r="A23" s="373"/>
      <c r="B23" s="275" t="s">
        <v>180</v>
      </c>
      <c r="C23" s="364" t="s">
        <v>27</v>
      </c>
      <c r="D23" s="389">
        <f>19.07/60</f>
        <v>0.31783333333333336</v>
      </c>
      <c r="E23" s="394" t="s">
        <v>27</v>
      </c>
      <c r="F23" s="387"/>
      <c r="G23" s="364" t="s">
        <v>27</v>
      </c>
      <c r="H23" s="364" t="s">
        <v>27</v>
      </c>
      <c r="I23" s="389">
        <v>2.1505000000000001</v>
      </c>
      <c r="J23" s="394" t="s">
        <v>27</v>
      </c>
      <c r="K23" s="364" t="s">
        <v>27</v>
      </c>
      <c r="L23" s="298" t="s">
        <v>176</v>
      </c>
      <c r="N23" s="21"/>
      <c r="O23" s="21"/>
    </row>
    <row r="24" spans="1:15" x14ac:dyDescent="0.25">
      <c r="A24" s="373"/>
      <c r="B24" s="299" t="s">
        <v>177</v>
      </c>
      <c r="C24" s="378">
        <v>0.36199999999999999</v>
      </c>
      <c r="D24" s="364" t="s">
        <v>27</v>
      </c>
      <c r="E24" s="394" t="s">
        <v>27</v>
      </c>
      <c r="F24" s="387"/>
      <c r="G24" s="364" t="s">
        <v>27</v>
      </c>
      <c r="H24" s="378">
        <v>2.1505000000000001</v>
      </c>
      <c r="I24" s="364" t="s">
        <v>27</v>
      </c>
      <c r="J24" s="394" t="s">
        <v>27</v>
      </c>
      <c r="K24" s="364" t="s">
        <v>27</v>
      </c>
      <c r="L24" s="311" t="s">
        <v>27</v>
      </c>
      <c r="N24" s="21"/>
      <c r="O24" s="21"/>
    </row>
    <row r="25" spans="1:15" ht="30" customHeight="1" x14ac:dyDescent="0.25">
      <c r="A25" s="373"/>
      <c r="B25" s="275" t="s">
        <v>181</v>
      </c>
      <c r="C25" s="378">
        <v>0.36199999999999999</v>
      </c>
      <c r="D25" s="364" t="s">
        <v>27</v>
      </c>
      <c r="E25" s="393" t="s">
        <v>27</v>
      </c>
      <c r="F25" s="376" t="s">
        <v>27</v>
      </c>
      <c r="G25" s="364" t="s">
        <v>27</v>
      </c>
      <c r="H25" s="378">
        <v>2.1505000000000001</v>
      </c>
      <c r="I25" s="364" t="s">
        <v>27</v>
      </c>
      <c r="J25" s="379" t="s">
        <v>27</v>
      </c>
      <c r="K25" s="364" t="s">
        <v>27</v>
      </c>
      <c r="L25" s="313" t="s">
        <v>27</v>
      </c>
      <c r="N25" s="21"/>
      <c r="O25" s="21"/>
    </row>
    <row r="26" spans="1:15" ht="30" customHeight="1" x14ac:dyDescent="0.25">
      <c r="A26" s="373"/>
      <c r="B26" s="314" t="s">
        <v>178</v>
      </c>
      <c r="C26" s="374">
        <v>0.31780000000000003</v>
      </c>
      <c r="D26" s="375" t="str">
        <f ca="1">$D$26</f>
        <v>-</v>
      </c>
      <c r="E26" s="394" t="s">
        <v>27</v>
      </c>
      <c r="F26" s="344" t="s">
        <v>27</v>
      </c>
      <c r="G26" s="364" t="s">
        <v>27</v>
      </c>
      <c r="H26" s="374">
        <v>1.8872</v>
      </c>
      <c r="I26" s="364" t="s">
        <v>27</v>
      </c>
      <c r="J26" s="344" t="s">
        <v>27</v>
      </c>
      <c r="K26" s="364" t="s">
        <v>27</v>
      </c>
      <c r="L26" s="317" t="s">
        <v>27</v>
      </c>
      <c r="N26" s="21"/>
      <c r="O26" s="21"/>
    </row>
    <row r="27" spans="1:15" ht="30" customHeight="1" x14ac:dyDescent="0.25">
      <c r="A27" s="390" t="s">
        <v>184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N27" s="21"/>
      <c r="O27" s="21"/>
    </row>
    <row r="28" spans="1:15" ht="30" customHeight="1" x14ac:dyDescent="0.25">
      <c r="A28" s="21"/>
      <c r="B28" s="43"/>
      <c r="C28" s="61"/>
      <c r="N28" s="21"/>
      <c r="O28" s="21"/>
    </row>
    <row r="33" spans="15:15" ht="15.75" x14ac:dyDescent="0.25">
      <c r="O33" s="66"/>
    </row>
    <row r="35" spans="15:15" ht="15.75" x14ac:dyDescent="0.25"/>
    <row r="38" spans="15:15" ht="15.75" x14ac:dyDescent="0.25">
      <c r="O38" s="75"/>
    </row>
    <row r="42" spans="15:15" ht="15.75" x14ac:dyDescent="0.25">
      <c r="O42" s="61" t="s">
        <v>112</v>
      </c>
    </row>
    <row r="43" spans="15:15" ht="15.75" x14ac:dyDescent="0.25">
      <c r="O43" s="61">
        <f>25.11*1.0506</f>
        <v>26.380565999999998</v>
      </c>
    </row>
    <row r="44" spans="15:15" ht="15.75" x14ac:dyDescent="0.25">
      <c r="O44" s="69"/>
    </row>
  </sheetData>
  <mergeCells count="32">
    <mergeCell ref="L12:L15"/>
    <mergeCell ref="A20:A26"/>
    <mergeCell ref="L20:L22"/>
    <mergeCell ref="A27:L27"/>
    <mergeCell ref="G9:G10"/>
    <mergeCell ref="H9:H10"/>
    <mergeCell ref="I9:I10"/>
    <mergeCell ref="J9:J10"/>
    <mergeCell ref="K9:K10"/>
    <mergeCell ref="C2:K2"/>
    <mergeCell ref="L2:L4"/>
    <mergeCell ref="C3:G3"/>
    <mergeCell ref="H3:K3"/>
    <mergeCell ref="E4:G4"/>
    <mergeCell ref="J4:K4"/>
    <mergeCell ref="A9:A10"/>
    <mergeCell ref="C9:C10"/>
    <mergeCell ref="D9:D10"/>
    <mergeCell ref="E9:E10"/>
    <mergeCell ref="F9:F10"/>
    <mergeCell ref="A12:A18"/>
    <mergeCell ref="H5:H7"/>
    <mergeCell ref="E5:E7"/>
    <mergeCell ref="I5:I7"/>
    <mergeCell ref="J5:J7"/>
    <mergeCell ref="G5:G7"/>
    <mergeCell ref="K5:K7"/>
    <mergeCell ref="A2:A4"/>
    <mergeCell ref="B2:B4"/>
    <mergeCell ref="A5:A7"/>
    <mergeCell ref="C5:C7"/>
    <mergeCell ref="D5:D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1"/>
    </sheetView>
  </sheetViews>
  <sheetFormatPr defaultRowHeight="24" customHeight="1" x14ac:dyDescent="0.25"/>
  <cols>
    <col min="1" max="1" width="29" style="76" customWidth="1"/>
    <col min="2" max="2" width="39.28515625" style="76" customWidth="1"/>
    <col min="3" max="5" width="16.7109375" style="76" customWidth="1"/>
    <col min="6" max="6" width="14.7109375" style="76" customWidth="1"/>
    <col min="7" max="16384" width="9.140625" style="76"/>
  </cols>
  <sheetData>
    <row r="1" spans="1:6" ht="30" customHeight="1" x14ac:dyDescent="0.25">
      <c r="A1" s="179" t="s">
        <v>143</v>
      </c>
      <c r="B1" s="179"/>
      <c r="C1" s="179"/>
      <c r="D1" s="179"/>
      <c r="E1" s="179"/>
      <c r="F1" s="179"/>
    </row>
    <row r="2" spans="1:6" s="77" customFormat="1" ht="24" customHeight="1" x14ac:dyDescent="0.25">
      <c r="A2" s="180" t="s">
        <v>46</v>
      </c>
      <c r="B2" s="138" t="s">
        <v>113</v>
      </c>
      <c r="C2" s="182" t="s">
        <v>114</v>
      </c>
      <c r="D2" s="183"/>
      <c r="E2" s="184"/>
      <c r="F2" s="143" t="s">
        <v>2</v>
      </c>
    </row>
    <row r="3" spans="1:6" ht="24" customHeight="1" x14ac:dyDescent="0.25">
      <c r="A3" s="181"/>
      <c r="B3" s="138"/>
      <c r="C3" s="78">
        <v>2018</v>
      </c>
      <c r="D3" s="78">
        <v>2019</v>
      </c>
      <c r="E3" s="78" t="s">
        <v>106</v>
      </c>
      <c r="F3" s="144"/>
    </row>
    <row r="4" spans="1:6" ht="24" customHeight="1" x14ac:dyDescent="0.25">
      <c r="A4" s="100" t="s">
        <v>115</v>
      </c>
      <c r="B4" s="97" t="s">
        <v>116</v>
      </c>
      <c r="C4" s="93">
        <v>1.6</v>
      </c>
      <c r="D4" s="93">
        <v>1.63</v>
      </c>
      <c r="E4" s="79">
        <f t="shared" ref="E4:E10" si="0">((D4/C4)-1)</f>
        <v>1.8749999999999822E-2</v>
      </c>
      <c r="F4" s="185" t="s">
        <v>144</v>
      </c>
    </row>
    <row r="5" spans="1:6" ht="24" customHeight="1" x14ac:dyDescent="0.25">
      <c r="A5" s="100" t="s">
        <v>117</v>
      </c>
      <c r="B5" s="97" t="s">
        <v>116</v>
      </c>
      <c r="C5" s="93">
        <v>1.6</v>
      </c>
      <c r="D5" s="93">
        <v>2.1</v>
      </c>
      <c r="E5" s="79">
        <f t="shared" si="0"/>
        <v>0.3125</v>
      </c>
      <c r="F5" s="186"/>
    </row>
    <row r="6" spans="1:6" ht="24" customHeight="1" x14ac:dyDescent="0.25">
      <c r="A6" s="100" t="s">
        <v>118</v>
      </c>
      <c r="B6" s="97" t="s">
        <v>119</v>
      </c>
      <c r="C6" s="93">
        <v>3.04</v>
      </c>
      <c r="D6" s="93">
        <v>3.04</v>
      </c>
      <c r="E6" s="79">
        <f t="shared" si="0"/>
        <v>0</v>
      </c>
      <c r="F6" s="186"/>
    </row>
    <row r="7" spans="1:6" ht="24" customHeight="1" x14ac:dyDescent="0.25">
      <c r="A7" s="100" t="s">
        <v>120</v>
      </c>
      <c r="B7" s="97" t="s">
        <v>121</v>
      </c>
      <c r="C7" s="80">
        <v>15.64</v>
      </c>
      <c r="D7" s="80">
        <v>16.11</v>
      </c>
      <c r="E7" s="79">
        <f t="shared" si="0"/>
        <v>3.0051150895140655E-2</v>
      </c>
      <c r="F7" s="186"/>
    </row>
    <row r="8" spans="1:6" ht="24" customHeight="1" x14ac:dyDescent="0.25">
      <c r="A8" s="81" t="s">
        <v>122</v>
      </c>
      <c r="B8" s="82" t="s">
        <v>145</v>
      </c>
      <c r="C8" s="68">
        <v>5.42</v>
      </c>
      <c r="D8" s="68">
        <v>5.58</v>
      </c>
      <c r="E8" s="79">
        <f t="shared" si="0"/>
        <v>2.9520295202952074E-2</v>
      </c>
      <c r="F8" s="186"/>
    </row>
    <row r="9" spans="1:6" ht="24" customHeight="1" x14ac:dyDescent="0.25">
      <c r="A9" s="81" t="s">
        <v>123</v>
      </c>
      <c r="B9" s="82" t="s">
        <v>5</v>
      </c>
      <c r="C9" s="83">
        <v>1.1599999999999999</v>
      </c>
      <c r="D9" s="83">
        <v>1.29</v>
      </c>
      <c r="E9" s="79">
        <f t="shared" si="0"/>
        <v>0.11206896551724155</v>
      </c>
      <c r="F9" s="186"/>
    </row>
    <row r="10" spans="1:6" ht="24" customHeight="1" x14ac:dyDescent="0.25">
      <c r="A10" s="81" t="s">
        <v>124</v>
      </c>
      <c r="B10" s="82" t="s">
        <v>125</v>
      </c>
      <c r="C10" s="83">
        <v>7.24</v>
      </c>
      <c r="D10" s="83">
        <v>7.57</v>
      </c>
      <c r="E10" s="79">
        <f t="shared" si="0"/>
        <v>4.5580110497237536E-2</v>
      </c>
      <c r="F10" s="186"/>
    </row>
    <row r="11" spans="1:6" ht="24" customHeight="1" x14ac:dyDescent="0.25">
      <c r="A11" s="100" t="s">
        <v>126</v>
      </c>
      <c r="B11" s="175" t="s">
        <v>6</v>
      </c>
      <c r="C11" s="93"/>
      <c r="D11" s="93"/>
      <c r="E11" s="79"/>
      <c r="F11" s="186"/>
    </row>
    <row r="12" spans="1:6" ht="24" customHeight="1" x14ac:dyDescent="0.25">
      <c r="A12" s="84" t="s">
        <v>127</v>
      </c>
      <c r="B12" s="176"/>
      <c r="C12" s="94">
        <v>13.41</v>
      </c>
      <c r="D12" s="94">
        <v>13.14</v>
      </c>
      <c r="E12" s="104">
        <f>((D12/C12)-1)</f>
        <v>-2.0134228187919434E-2</v>
      </c>
      <c r="F12" s="186"/>
    </row>
    <row r="13" spans="1:6" ht="24" customHeight="1" x14ac:dyDescent="0.25">
      <c r="A13" s="85" t="s">
        <v>128</v>
      </c>
      <c r="B13" s="188"/>
      <c r="C13" s="94">
        <v>8.57</v>
      </c>
      <c r="D13" s="94">
        <v>8.86</v>
      </c>
      <c r="E13" s="86">
        <f>((D13/C13)-1)</f>
        <v>3.3838973162193531E-2</v>
      </c>
      <c r="F13" s="186"/>
    </row>
    <row r="14" spans="1:6" ht="24" customHeight="1" x14ac:dyDescent="0.25">
      <c r="A14" s="88" t="s">
        <v>129</v>
      </c>
      <c r="B14" s="98" t="s">
        <v>146</v>
      </c>
      <c r="C14" s="105">
        <v>0.89</v>
      </c>
      <c r="D14" s="105">
        <v>0.89</v>
      </c>
      <c r="E14" s="79">
        <f t="shared" ref="E14:E25" si="1">((D14/C14)-1)</f>
        <v>0</v>
      </c>
      <c r="F14" s="186"/>
    </row>
    <row r="15" spans="1:6" ht="24" customHeight="1" x14ac:dyDescent="0.25">
      <c r="A15" s="81" t="s">
        <v>130</v>
      </c>
      <c r="B15" s="82" t="s">
        <v>80</v>
      </c>
      <c r="C15" s="68">
        <v>2.57</v>
      </c>
      <c r="D15" s="68">
        <v>3.06</v>
      </c>
      <c r="E15" s="87">
        <f t="shared" si="1"/>
        <v>0.19066147859922178</v>
      </c>
      <c r="F15" s="186"/>
    </row>
    <row r="16" spans="1:6" ht="24" customHeight="1" x14ac:dyDescent="0.25">
      <c r="A16" s="177" t="s">
        <v>131</v>
      </c>
      <c r="B16" s="82" t="s">
        <v>74</v>
      </c>
      <c r="C16" s="68">
        <v>0.62</v>
      </c>
      <c r="D16" s="68">
        <v>0.76</v>
      </c>
      <c r="E16" s="87">
        <f t="shared" si="1"/>
        <v>0.22580645161290325</v>
      </c>
      <c r="F16" s="186"/>
    </row>
    <row r="17" spans="1:6" ht="24" customHeight="1" x14ac:dyDescent="0.25">
      <c r="A17" s="178"/>
      <c r="B17" s="98" t="s">
        <v>134</v>
      </c>
      <c r="C17" s="96">
        <v>0.62</v>
      </c>
      <c r="D17" s="96">
        <v>0.56999999999999995</v>
      </c>
      <c r="E17" s="86">
        <f t="shared" si="1"/>
        <v>-8.064516129032262E-2</v>
      </c>
      <c r="F17" s="186"/>
    </row>
    <row r="18" spans="1:6" ht="24" customHeight="1" x14ac:dyDescent="0.25">
      <c r="A18" s="177" t="s">
        <v>133</v>
      </c>
      <c r="B18" s="82" t="s">
        <v>6</v>
      </c>
      <c r="C18" s="68">
        <v>2.56</v>
      </c>
      <c r="D18" s="68">
        <v>2.68</v>
      </c>
      <c r="E18" s="87">
        <f t="shared" si="1"/>
        <v>4.6875E-2</v>
      </c>
      <c r="F18" s="186"/>
    </row>
    <row r="19" spans="1:6" ht="24" customHeight="1" x14ac:dyDescent="0.25">
      <c r="A19" s="178"/>
      <c r="B19" s="99" t="s">
        <v>134</v>
      </c>
      <c r="C19" s="94">
        <v>1.63</v>
      </c>
      <c r="D19" s="94">
        <v>1.68</v>
      </c>
      <c r="E19" s="104">
        <f t="shared" si="1"/>
        <v>3.0674846625766916E-2</v>
      </c>
      <c r="F19" s="186"/>
    </row>
    <row r="20" spans="1:6" ht="24" customHeight="1" x14ac:dyDescent="0.25">
      <c r="A20" s="88" t="s">
        <v>135</v>
      </c>
      <c r="B20" s="98" t="s">
        <v>5</v>
      </c>
      <c r="C20" s="96">
        <v>0.47</v>
      </c>
      <c r="D20" s="96">
        <v>0.44</v>
      </c>
      <c r="E20" s="90">
        <f t="shared" si="1"/>
        <v>-6.3829787234042534E-2</v>
      </c>
      <c r="F20" s="186"/>
    </row>
    <row r="21" spans="1:6" ht="24" customHeight="1" x14ac:dyDescent="0.25">
      <c r="A21" s="100" t="s">
        <v>136</v>
      </c>
      <c r="B21" s="97" t="s">
        <v>132</v>
      </c>
      <c r="C21" s="95">
        <v>0.67</v>
      </c>
      <c r="D21" s="95">
        <v>0.62</v>
      </c>
      <c r="E21" s="89">
        <f t="shared" si="1"/>
        <v>-7.4626865671641895E-2</v>
      </c>
      <c r="F21" s="186"/>
    </row>
    <row r="22" spans="1:6" ht="24" customHeight="1" x14ac:dyDescent="0.25">
      <c r="A22" s="177" t="s">
        <v>137</v>
      </c>
      <c r="B22" s="82" t="s">
        <v>147</v>
      </c>
      <c r="C22" s="93">
        <v>2.4700000000000002</v>
      </c>
      <c r="D22" s="93">
        <v>2.2599999999999998</v>
      </c>
      <c r="E22" s="79">
        <f t="shared" si="1"/>
        <v>-8.5020242914979893E-2</v>
      </c>
      <c r="F22" s="186"/>
    </row>
    <row r="23" spans="1:6" ht="24" customHeight="1" x14ac:dyDescent="0.25">
      <c r="A23" s="178"/>
      <c r="B23" s="82" t="s">
        <v>148</v>
      </c>
      <c r="C23" s="68">
        <v>2.4700000000000002</v>
      </c>
      <c r="D23" s="68">
        <v>2.11</v>
      </c>
      <c r="E23" s="79">
        <f t="shared" si="1"/>
        <v>-0.14574898785425117</v>
      </c>
      <c r="F23" s="186"/>
    </row>
    <row r="24" spans="1:6" ht="24" customHeight="1" x14ac:dyDescent="0.25">
      <c r="A24" s="101" t="s">
        <v>138</v>
      </c>
      <c r="B24" s="82" t="s">
        <v>139</v>
      </c>
      <c r="C24" s="91">
        <v>3.16</v>
      </c>
      <c r="D24" s="91">
        <v>3.52</v>
      </c>
      <c r="E24" s="79">
        <f t="shared" si="1"/>
        <v>0.11392405063291133</v>
      </c>
      <c r="F24" s="186"/>
    </row>
    <row r="25" spans="1:6" ht="24" customHeight="1" x14ac:dyDescent="0.25">
      <c r="A25" s="101" t="s">
        <v>140</v>
      </c>
      <c r="B25" s="82" t="s">
        <v>149</v>
      </c>
      <c r="C25" s="91">
        <v>0.62</v>
      </c>
      <c r="D25" s="91">
        <v>0.71</v>
      </c>
      <c r="E25" s="87">
        <f t="shared" si="1"/>
        <v>0.14516129032258052</v>
      </c>
      <c r="F25" s="187"/>
    </row>
    <row r="26" spans="1:6" ht="15.75" customHeight="1" x14ac:dyDescent="0.25">
      <c r="A26" s="106" t="s">
        <v>150</v>
      </c>
      <c r="B26" s="106"/>
      <c r="C26" s="106"/>
      <c r="D26" s="106"/>
      <c r="E26" s="106"/>
      <c r="F26" s="107"/>
    </row>
    <row r="27" spans="1:6" ht="10.5" customHeight="1" x14ac:dyDescent="0.25">
      <c r="A27" s="107" t="s">
        <v>151</v>
      </c>
      <c r="B27" s="107"/>
      <c r="C27" s="107"/>
      <c r="D27" s="107"/>
      <c r="E27" s="107"/>
      <c r="F27" s="108"/>
    </row>
  </sheetData>
  <mergeCells count="10">
    <mergeCell ref="A22:A23"/>
    <mergeCell ref="A16:A17"/>
    <mergeCell ref="A1:F1"/>
    <mergeCell ref="A2:A3"/>
    <mergeCell ref="B2:B3"/>
    <mergeCell ref="C2:E2"/>
    <mergeCell ref="F2:F3"/>
    <mergeCell ref="F4:F25"/>
    <mergeCell ref="B11:B13"/>
    <mergeCell ref="A18:A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Uva</vt:lpstr>
      <vt:lpstr>Café</vt:lpstr>
      <vt:lpstr>Laranja</vt:lpstr>
      <vt:lpstr>Trigo</vt:lpstr>
      <vt:lpstr>Sementes - Trigo</vt:lpstr>
      <vt:lpstr>Culturas de Verão e Regionais</vt:lpstr>
      <vt:lpstr>Sementes - Verão e Regionais</vt:lpstr>
      <vt:lpstr>Produtos Extrativos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Monica Avelar Antunes Netto</cp:lastModifiedBy>
  <dcterms:created xsi:type="dcterms:W3CDTF">2016-11-18T16:39:26Z</dcterms:created>
  <dcterms:modified xsi:type="dcterms:W3CDTF">2019-07-04T13:02:50Z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72c86b12-fa43-4ae7-b6ae-528ad0f90ab8</vt:lpwstr>
  </property>
</Properties>
</file>