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6"/>
  </bookViews>
  <sheets>
    <sheet name="Uva" sheetId="1" r:id="rId1"/>
    <sheet name="Café" sheetId="3" r:id="rId2"/>
    <sheet name="Laranja" sheetId="5" r:id="rId3"/>
    <sheet name="Trigo" sheetId="6" r:id="rId4"/>
    <sheet name="Sementes - Trigo" sheetId="7" r:id="rId5"/>
    <sheet name="Culturas de Verão e Regionais" sheetId="8" r:id="rId6"/>
    <sheet name="Sementes - Verão e Regionais" sheetId="9" r:id="rId7"/>
    <sheet name="Produtos Extrativos" sheetId="10" r:id="rId8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25725"/>
</workbook>
</file>

<file path=xl/calcChain.xml><?xml version="1.0" encoding="utf-8"?>
<calcChain xmlns="http://schemas.openxmlformats.org/spreadsheetml/2006/main">
  <c r="E24" i="10"/>
  <c r="E23"/>
  <c r="E22"/>
  <c r="E21"/>
  <c r="E19"/>
  <c r="E18"/>
  <c r="E17"/>
  <c r="E16"/>
  <c r="E15"/>
  <c r="E14"/>
  <c r="E13"/>
  <c r="E11"/>
  <c r="E9"/>
  <c r="E8"/>
  <c r="E7"/>
  <c r="E6"/>
  <c r="E5"/>
  <c r="O43" i="9"/>
  <c r="D22"/>
  <c r="H22"/>
  <c r="J22"/>
  <c r="L22"/>
  <c r="D21"/>
  <c r="H21"/>
  <c r="J21"/>
  <c r="L21"/>
  <c r="D20"/>
  <c r="H20"/>
  <c r="J20"/>
  <c r="L20"/>
  <c r="J19"/>
  <c r="K19"/>
  <c r="D19"/>
  <c r="E19"/>
  <c r="F19"/>
  <c r="E18"/>
  <c r="D18"/>
  <c r="H18"/>
  <c r="J18"/>
  <c r="L18"/>
  <c r="H17"/>
  <c r="J17"/>
  <c r="L17"/>
  <c r="K17"/>
  <c r="F17"/>
  <c r="H16"/>
  <c r="J16"/>
  <c r="L16"/>
  <c r="H15"/>
  <c r="J15"/>
  <c r="L15"/>
  <c r="K15"/>
  <c r="F15"/>
  <c r="J14"/>
  <c r="K14"/>
  <c r="H14"/>
  <c r="F14"/>
  <c r="J13"/>
  <c r="E12"/>
  <c r="D12"/>
  <c r="H12"/>
  <c r="J12"/>
  <c r="L12"/>
  <c r="J11"/>
  <c r="D10"/>
  <c r="H10"/>
  <c r="J10"/>
  <c r="L10"/>
  <c r="K10"/>
  <c r="F10"/>
  <c r="H9"/>
  <c r="J9"/>
  <c r="L9"/>
  <c r="K9"/>
  <c r="F9"/>
  <c r="H8"/>
  <c r="J8"/>
  <c r="L8"/>
  <c r="K8"/>
  <c r="F8"/>
  <c r="K7"/>
  <c r="J5"/>
  <c r="L5"/>
  <c r="K5"/>
  <c r="E5"/>
  <c r="H5"/>
  <c r="F5"/>
  <c r="G48" i="8"/>
  <c r="G46"/>
  <c r="G45"/>
  <c r="G44"/>
  <c r="G43"/>
  <c r="G42"/>
  <c r="G41"/>
  <c r="G40"/>
  <c r="G39"/>
  <c r="G38"/>
  <c r="G37"/>
  <c r="G36"/>
  <c r="G35"/>
  <c r="G34"/>
  <c r="G33"/>
  <c r="G31"/>
  <c r="G30"/>
  <c r="G29"/>
  <c r="G28"/>
  <c r="G27"/>
  <c r="G24"/>
  <c r="G22"/>
  <c r="G20"/>
  <c r="F17"/>
  <c r="G16"/>
  <c r="G15"/>
  <c r="G14"/>
  <c r="G13"/>
  <c r="G12"/>
  <c r="G11"/>
  <c r="G10"/>
  <c r="G7"/>
  <c r="G4"/>
  <c r="E4" i="7"/>
  <c r="F4"/>
  <c r="N13" i="6"/>
  <c r="O13"/>
  <c r="K13"/>
  <c r="L13"/>
  <c r="H13"/>
  <c r="I13"/>
  <c r="E13"/>
  <c r="F13"/>
  <c r="N12"/>
  <c r="O12"/>
  <c r="K12"/>
  <c r="L12"/>
  <c r="H12"/>
  <c r="I12"/>
  <c r="E12"/>
  <c r="F12"/>
  <c r="N11"/>
  <c r="O11"/>
  <c r="K11"/>
  <c r="L11"/>
  <c r="H11"/>
  <c r="I11"/>
  <c r="E11"/>
  <c r="F11"/>
  <c r="N10"/>
  <c r="O10"/>
  <c r="K10"/>
  <c r="L10"/>
  <c r="H10"/>
  <c r="I10"/>
  <c r="E10"/>
  <c r="F10"/>
  <c r="N9"/>
  <c r="O9"/>
  <c r="K9"/>
  <c r="L9"/>
  <c r="H9"/>
  <c r="I9"/>
  <c r="E9"/>
  <c r="F9"/>
  <c r="N8"/>
  <c r="O8"/>
  <c r="K8"/>
  <c r="L8"/>
  <c r="H8"/>
  <c r="I8"/>
  <c r="E8"/>
  <c r="F8"/>
  <c r="N7"/>
  <c r="O7"/>
  <c r="K7"/>
  <c r="L7"/>
  <c r="H7"/>
  <c r="I7"/>
  <c r="E7"/>
  <c r="F7"/>
  <c r="N6"/>
  <c r="O6"/>
  <c r="K6"/>
  <c r="L6"/>
  <c r="H6"/>
  <c r="I6"/>
  <c r="E6"/>
  <c r="F6"/>
  <c r="N5"/>
  <c r="O5"/>
  <c r="L5"/>
  <c r="H5"/>
  <c r="I5"/>
  <c r="E5"/>
  <c r="F5"/>
  <c r="N4"/>
  <c r="M4"/>
  <c r="F4" i="5"/>
  <c r="E5" i="3"/>
  <c r="E4"/>
  <c r="D4" i="1"/>
</calcChain>
</file>

<file path=xl/sharedStrings.xml><?xml version="1.0" encoding="utf-8"?>
<sst xmlns="http://schemas.openxmlformats.org/spreadsheetml/2006/main" count="353" uniqueCount="184">
  <si>
    <t>Regiões amparadas</t>
  </si>
  <si>
    <t>Preço Mínimo básico (R$/kg)</t>
  </si>
  <si>
    <t>Período de Vigência</t>
  </si>
  <si>
    <t>Variação (%)</t>
  </si>
  <si>
    <t>Sul, Sudeste e Nordeste</t>
  </si>
  <si>
    <t>Safra 2016/17</t>
  </si>
  <si>
    <t>Norte</t>
  </si>
  <si>
    <t>Nordeste</t>
  </si>
  <si>
    <t>Sudeste</t>
  </si>
  <si>
    <t>Sul</t>
  </si>
  <si>
    <t>Centro-Oeste</t>
  </si>
  <si>
    <t>Brasil</t>
  </si>
  <si>
    <t>1º/1/2018 a 31/12/2018</t>
  </si>
  <si>
    <t>Produto</t>
  </si>
  <si>
    <t>Tipo</t>
  </si>
  <si>
    <r>
      <t xml:space="preserve">Preços Mínimos (R$/60 kg) </t>
    </r>
    <r>
      <rPr>
        <b/>
        <vertAlign val="superscript"/>
        <sz val="12"/>
        <rFont val="Times New Roman"/>
        <family val="1"/>
      </rPr>
      <t>(1)</t>
    </r>
  </si>
  <si>
    <t>Período de vigência</t>
  </si>
  <si>
    <t xml:space="preserve"> 2017/2018</t>
  </si>
  <si>
    <t xml:space="preserve"> 2018/2019</t>
  </si>
  <si>
    <t>Var.</t>
  </si>
  <si>
    <t>Café Arábica</t>
  </si>
  <si>
    <t>tipo 6, bebida dura para melhor, com até 86 defeitos, peneira 13 acima, admitido até 10% de vazamento e teor de umidade de até 12,5%</t>
  </si>
  <si>
    <t>abr/2018 a mar/2019</t>
  </si>
  <si>
    <r>
      <t xml:space="preserve">Café </t>
    </r>
    <r>
      <rPr>
        <b/>
        <i/>
        <sz val="12"/>
        <color theme="1"/>
        <rFont val="Times New Roman"/>
        <family val="1"/>
      </rPr>
      <t>Conilon</t>
    </r>
  </si>
  <si>
    <t>tipo 7, com até 150 defeitos, peneira 13 acima e teor de umidade de até 12,5%</t>
  </si>
  <si>
    <r>
      <rPr>
        <vertAlign val="superscript"/>
        <sz val="9"/>
        <color theme="1"/>
        <rFont val="Times New Roman"/>
        <family val="1"/>
      </rPr>
      <t>(1)</t>
    </r>
    <r>
      <rPr>
        <sz val="9"/>
        <color theme="1"/>
        <rFont val="Times New Roman"/>
        <family val="1"/>
      </rPr>
      <t xml:space="preserve"> Preço Mínimo Básico</t>
    </r>
  </si>
  <si>
    <t>Safra 2017/18</t>
  </si>
  <si>
    <r>
      <t>Cafés</t>
    </r>
    <r>
      <rPr>
        <b/>
        <sz val="12"/>
        <color theme="1"/>
        <rFont val="Times New Roman"/>
        <family val="1"/>
      </rPr>
      <t xml:space="preserve"> da safra 2018/2019</t>
    </r>
  </si>
  <si>
    <t>Uva Industrial - Safra 2017/2018</t>
  </si>
  <si>
    <t xml:space="preserve"> Estados amparados </t>
  </si>
  <si>
    <t>Tipo/Classe Básico</t>
  </si>
  <si>
    <t>Unidade</t>
  </si>
  <si>
    <t>Preços Mínimos (R$/40,8 kg)</t>
  </si>
  <si>
    <t>2017/2018</t>
  </si>
  <si>
    <t>2018/2019</t>
  </si>
  <si>
    <t>-</t>
  </si>
  <si>
    <t>40,8 kg</t>
  </si>
  <si>
    <t xml:space="preserve"> jul/2018 a jun/2019</t>
  </si>
  <si>
    <t>EGF</t>
  </si>
  <si>
    <t>AGF e EGF</t>
  </si>
  <si>
    <r>
      <t xml:space="preserve">Laranja </t>
    </r>
    <r>
      <rPr>
        <b/>
        <i/>
        <sz val="12"/>
        <rFont val="Times New Roman"/>
        <family val="1"/>
      </rPr>
      <t>in natura</t>
    </r>
    <r>
      <rPr>
        <b/>
        <sz val="12"/>
        <rFont val="Times New Roman"/>
        <family val="1"/>
      </rPr>
      <t xml:space="preserve"> da safra 2018/2019</t>
    </r>
  </si>
  <si>
    <t>Regiões/Estados</t>
  </si>
  <si>
    <t>PH</t>
  </si>
  <si>
    <t>Preços Mínimos  (R$/60 kg)</t>
  </si>
  <si>
    <t>Básico</t>
  </si>
  <si>
    <t>Doméstico</t>
  </si>
  <si>
    <t>Pão</t>
  </si>
  <si>
    <t>Melhorador</t>
  </si>
  <si>
    <t>2017/18</t>
  </si>
  <si>
    <t>2018/19</t>
  </si>
  <si>
    <t>jul/2018 a jun/2019</t>
  </si>
  <si>
    <t>e</t>
  </si>
  <si>
    <t>Bahia</t>
  </si>
  <si>
    <t xml:space="preserve"> Preço Mínimo Básico Pão , tipo 1.</t>
  </si>
  <si>
    <t>Trigo em grãos da safra 2018/2019</t>
  </si>
  <si>
    <t>Preços Mínimos  (R$/unidade)</t>
  </si>
  <si>
    <t>Sul, Sudeste e Centro-Oeste</t>
  </si>
  <si>
    <t>kg</t>
  </si>
  <si>
    <t>Único</t>
  </si>
  <si>
    <r>
      <t>(1)</t>
    </r>
    <r>
      <rPr>
        <sz val="9"/>
        <rFont val="Times New Roman"/>
        <family val="1"/>
      </rPr>
      <t xml:space="preserve"> Genética, básica e certificada S1 e S2, de acordo com o artigo 35 do Decreto nº 5.153, de 23 de julho de 2004, que regulamentou a Lei nº 10.711, de 5 de agosto de 2003.</t>
    </r>
  </si>
  <si>
    <t>Semente de trigo da safra 2018/2019</t>
  </si>
  <si>
    <t>Produtos</t>
  </si>
  <si>
    <t xml:space="preserve">Regiões e Estados amparados </t>
  </si>
  <si>
    <t>Preços Mínimos (R$/un.)</t>
  </si>
  <si>
    <t>Variação</t>
  </si>
  <si>
    <t>Instrumento da PGPM</t>
  </si>
  <si>
    <t xml:space="preserve">2016/17 </t>
  </si>
  <si>
    <t>Algodão em caroço</t>
  </si>
  <si>
    <t xml:space="preserve"> Sudeste (exceto MG) e Sul</t>
  </si>
  <si>
    <t>15 kg</t>
  </si>
  <si>
    <t>Mar/2018 a Fev/2019</t>
  </si>
  <si>
    <t>Centro-Oeste, BA-Sul e MG</t>
  </si>
  <si>
    <t>Mai/2018 a Abr/2019</t>
  </si>
  <si>
    <t xml:space="preserve"> Nordeste (exceto BA-Sul) e Norte </t>
  </si>
  <si>
    <t>Jul/2018 a Jun/2019</t>
  </si>
  <si>
    <t xml:space="preserve">Algodão em pluma </t>
  </si>
  <si>
    <t>Tipo SLM 41.4</t>
  </si>
  <si>
    <t>Arroz longo fino em casca</t>
  </si>
  <si>
    <t>Sul (exceto PR)</t>
  </si>
  <si>
    <t>Tipo 1-58/10</t>
  </si>
  <si>
    <t>50 kg</t>
  </si>
  <si>
    <t>Fev/2018 a Jan/2019</t>
  </si>
  <si>
    <t xml:space="preserve"> Centro Oeste, Nordeste, Norte, Sudeste e PR  </t>
  </si>
  <si>
    <t>60 kg</t>
  </si>
  <si>
    <t>Arroz longo em casca</t>
  </si>
  <si>
    <t>Tipo 2-55/13</t>
  </si>
  <si>
    <t>Borracha natural cultivada</t>
  </si>
  <si>
    <t>Coágulo virgem a granel 53%</t>
  </si>
  <si>
    <t>Jul/2017 a Jun/2018</t>
  </si>
  <si>
    <t xml:space="preserve">Cacau cultivado (amêndoa) </t>
  </si>
  <si>
    <t>Centro-Oeste e Norte</t>
  </si>
  <si>
    <t>Tipo2</t>
  </si>
  <si>
    <t>Nordeste e ES</t>
  </si>
  <si>
    <t>Caroço de algodão</t>
  </si>
  <si>
    <t>Feijão Cores</t>
  </si>
  <si>
    <t>Centro-Oeste, Sudeste, Sul e BA-Sul</t>
  </si>
  <si>
    <t>Tipo 1</t>
  </si>
  <si>
    <t>Nov/2017 a Out/2018</t>
  </si>
  <si>
    <t>Jan/2018 a Dez/2018</t>
  </si>
  <si>
    <t>Feijão Preto</t>
  </si>
  <si>
    <t>Feijão  Caupi</t>
  </si>
  <si>
    <t>Nordeste e Norte</t>
  </si>
  <si>
    <t>Juta/Malva</t>
  </si>
  <si>
    <t>Tipo 2</t>
  </si>
  <si>
    <t>- Embonecada</t>
  </si>
  <si>
    <t>- Prensada</t>
  </si>
  <si>
    <t>Leite</t>
  </si>
  <si>
    <t>Sudeste e Sul</t>
  </si>
  <si>
    <t>litro</t>
  </si>
  <si>
    <t>Centro-Oeste (exceto MT)</t>
  </si>
  <si>
    <t>Norte e MT</t>
  </si>
  <si>
    <t>Mandioca</t>
  </si>
  <si>
    <t>- Raiz de Mandioca</t>
  </si>
  <si>
    <t xml:space="preserve">  Centro-Oeste, Sudeste e Sul</t>
  </si>
  <si>
    <t>t</t>
  </si>
  <si>
    <t>- Farinha</t>
  </si>
  <si>
    <t>Fina Tipo 3</t>
  </si>
  <si>
    <t xml:space="preserve"> kg</t>
  </si>
  <si>
    <t>- Fécula</t>
  </si>
  <si>
    <t>Tipos 1 e  2</t>
  </si>
  <si>
    <t>- Goma/Polvilho</t>
  </si>
  <si>
    <t>Classificada</t>
  </si>
  <si>
    <t>Milho</t>
  </si>
  <si>
    <t xml:space="preserve">  Centro-Oeste (exceto MT), Sudeste e Sul</t>
  </si>
  <si>
    <t>MT e RO</t>
  </si>
  <si>
    <t>Norte (exceto RO), Oeste da BA, Sul do MA e Sul do PI</t>
  </si>
  <si>
    <t>Nordeste (exceto Oeste da BA, Sul do MA e Sul do PI)</t>
  </si>
  <si>
    <t>Jun/2018 a Mai/2019</t>
  </si>
  <si>
    <t>Sisal (fibra bruta beneficiada)</t>
  </si>
  <si>
    <t>BA, PB e RN</t>
  </si>
  <si>
    <t>SLG</t>
  </si>
  <si>
    <t>Soja</t>
  </si>
  <si>
    <t>Sorgo</t>
  </si>
  <si>
    <t>Jun/2018 a  Mai/2019</t>
  </si>
  <si>
    <t>Produtos de Verão e Regionais - Safras 2017/2018 e 2018</t>
  </si>
  <si>
    <t>Regiões e Estados Amparados</t>
  </si>
  <si>
    <t>Preços Mínimos (R$/Kg)</t>
  </si>
  <si>
    <t>2006/07</t>
  </si>
  <si>
    <t>Grão/Caroço</t>
  </si>
  <si>
    <r>
      <t xml:space="preserve">Sementes </t>
    </r>
    <r>
      <rPr>
        <b/>
        <vertAlign val="superscript"/>
        <sz val="12"/>
        <rFont val="Times New Roman"/>
        <family val="1"/>
      </rPr>
      <t>(1)</t>
    </r>
  </si>
  <si>
    <t>2016/17</t>
  </si>
  <si>
    <t>%</t>
  </si>
  <si>
    <t xml:space="preserve">Algodão </t>
  </si>
  <si>
    <t>Arroz longo fino</t>
  </si>
  <si>
    <t>Arroz longo</t>
  </si>
  <si>
    <t xml:space="preserve">Feijão </t>
  </si>
  <si>
    <t xml:space="preserve">Milho </t>
  </si>
  <si>
    <t xml:space="preserve">Sorgo </t>
  </si>
  <si>
    <r>
      <t xml:space="preserve">(1) </t>
    </r>
    <r>
      <rPr>
        <sz val="10"/>
        <rFont val="Times New Roman"/>
        <family val="1"/>
      </rPr>
      <t xml:space="preserve"> Genética, básica e certificada, S1 e S2, de acordo com o artigo 35 do Decreto 5.153, de 23 de julho de 2004, que regulamenta a Lei nº 10.711, de 5 de agosto de 2003.</t>
    </r>
  </si>
  <si>
    <t>Jun/2015 a Mai/2016</t>
  </si>
  <si>
    <t>Sementes dos produtos de verão e regionais - Safras 2017/2018 e 2018</t>
  </si>
  <si>
    <t xml:space="preserve"> Regiões e estados amparados  </t>
  </si>
  <si>
    <t>Preços Mínimos (R$/kg)</t>
  </si>
  <si>
    <t>Açaí (fruto)</t>
  </si>
  <si>
    <t xml:space="preserve">Nordeste e Norte </t>
  </si>
  <si>
    <t xml:space="preserve"> Jan/2018 a Dez/2018</t>
  </si>
  <si>
    <t>Andiroba (amêndoa)</t>
  </si>
  <si>
    <t>Babaçu (amêndoa)</t>
  </si>
  <si>
    <t xml:space="preserve">Nordeste, Norte e  MT </t>
  </si>
  <si>
    <t>Barú (amêndoa)</t>
  </si>
  <si>
    <t>Centro-Oeste, MG, SP e TO</t>
  </si>
  <si>
    <t>Borracha natural (Cernambi)</t>
  </si>
  <si>
    <t>Norte (exceto TO) e norte do MT</t>
  </si>
  <si>
    <t>Buriti (fruto)</t>
  </si>
  <si>
    <t>Cacau (amêndoa)</t>
  </si>
  <si>
    <t>AM e AP</t>
  </si>
  <si>
    <t>Carnaúba</t>
  </si>
  <si>
    <t>- Cera (bruta gorda)</t>
  </si>
  <si>
    <t>- Pó Cerífero (tipo B)</t>
  </si>
  <si>
    <t>Castanha-do-Brasil com casca</t>
  </si>
  <si>
    <t>Juçara (fruto)</t>
  </si>
  <si>
    <t>Macaúba (fruto)</t>
  </si>
  <si>
    <t>Centro-Oeste, Nordeste, Norte e Sudeste</t>
  </si>
  <si>
    <t>Mangaba (fruto)</t>
  </si>
  <si>
    <t>Centro-Oeste e Sudeste</t>
  </si>
  <si>
    <t>Murumuru (fruto)</t>
  </si>
  <si>
    <t>Pequi (fruto)</t>
  </si>
  <si>
    <t>Piaçava (fibra)</t>
  </si>
  <si>
    <t>Norte e BA</t>
  </si>
  <si>
    <t>Pinhão (fruto)</t>
  </si>
  <si>
    <t>Sul, MG e SP</t>
  </si>
  <si>
    <t>Umbu (fruto)</t>
  </si>
  <si>
    <t>Nordeste e MG</t>
  </si>
  <si>
    <t>Produtos Extrativos - Safra 2018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</si>
</sst>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64" formatCode="0.000000"/>
    <numFmt numFmtId="165" formatCode="0_);\(0\)"/>
    <numFmt numFmtId="166" formatCode="#,##0.00000000;\-#,##0.00000000"/>
    <numFmt numFmtId="167" formatCode="#,##0.0000000000;\-#,##0.0000000000"/>
    <numFmt numFmtId="168" formatCode="#,##0.0000;\-#,##0.0000"/>
    <numFmt numFmtId="169" formatCode="#,##0.000;\-#,##0.000"/>
    <numFmt numFmtId="170" formatCode="_(* #,##0.00_);_(* \(#,##0.00\);_(* &quot;-&quot;??_);_(@_)"/>
    <numFmt numFmtId="171" formatCode="0.000"/>
    <numFmt numFmtId="172" formatCode="0.00000"/>
    <numFmt numFmtId="173" formatCode="0.000000000"/>
    <numFmt numFmtId="174" formatCode="0.0000"/>
    <numFmt numFmtId="175" formatCode="#,##0.0000"/>
    <numFmt numFmtId="176" formatCode="0.0%"/>
  </numFmts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18" fillId="0" borderId="0" applyFont="0" applyFill="0" applyBorder="0" applyAlignment="0" applyProtection="0"/>
  </cellStyleXfs>
  <cellXfs count="504">
    <xf numFmtId="0" fontId="0" fillId="0" borderId="0" xfId="0"/>
    <xf numFmtId="0" fontId="1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justify" wrapText="1"/>
    </xf>
    <xf numFmtId="2" fontId="4" fillId="0" borderId="1" xfId="0" quotePrefix="1" applyNumberFormat="1" applyFont="1" applyBorder="1" applyAlignment="1">
      <alignment horizontal="center" vertical="center" wrapText="1"/>
    </xf>
    <xf numFmtId="10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17" fontId="6" fillId="0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0" fontId="13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7" fontId="13" fillId="0" borderId="0" xfId="0" quotePrefix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17" fontId="13" fillId="0" borderId="0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39" fontId="6" fillId="0" borderId="4" xfId="0" applyNumberFormat="1" applyFont="1" applyBorder="1" applyAlignment="1">
      <alignment vertical="center"/>
    </xf>
    <xf numFmtId="39" fontId="6" fillId="0" borderId="0" xfId="0" applyNumberFormat="1" applyFont="1" applyFill="1" applyAlignment="1">
      <alignment vertical="center"/>
    </xf>
    <xf numFmtId="39" fontId="13" fillId="0" borderId="0" xfId="0" applyNumberFormat="1" applyFont="1" applyAlignment="1">
      <alignment vertical="center"/>
    </xf>
    <xf numFmtId="165" fontId="16" fillId="0" borderId="1" xfId="0" quotePrefix="1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10" fontId="17" fillId="0" borderId="1" xfId="2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37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39" fontId="13" fillId="0" borderId="0" xfId="0" applyNumberFormat="1" applyFont="1" applyBorder="1" applyAlignment="1">
      <alignment vertical="center"/>
    </xf>
    <xf numFmtId="39" fontId="16" fillId="0" borderId="7" xfId="0" applyNumberFormat="1" applyFont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39" fontId="16" fillId="0" borderId="9" xfId="0" applyNumberFormat="1" applyFont="1" applyBorder="1" applyAlignment="1">
      <alignment horizontal="center" vertical="center" wrapText="1"/>
    </xf>
    <xf numFmtId="39" fontId="16" fillId="0" borderId="11" xfId="0" applyNumberFormat="1" applyFont="1" applyBorder="1" applyAlignment="1">
      <alignment horizontal="center" vertical="center" wrapText="1"/>
    </xf>
    <xf numFmtId="43" fontId="13" fillId="0" borderId="0" xfId="1" applyFont="1" applyAlignment="1">
      <alignment vertical="center"/>
    </xf>
    <xf numFmtId="39" fontId="19" fillId="0" borderId="6" xfId="0" applyNumberFormat="1" applyFont="1" applyFill="1" applyBorder="1" applyAlignment="1">
      <alignment horizontal="left" vertical="top"/>
    </xf>
    <xf numFmtId="39" fontId="6" fillId="0" borderId="0" xfId="0" applyNumberFormat="1" applyFont="1" applyBorder="1" applyAlignment="1">
      <alignment vertical="center" wrapText="1"/>
    </xf>
    <xf numFmtId="39" fontId="1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9" fontId="13" fillId="0" borderId="0" xfId="0" applyNumberFormat="1" applyFont="1" applyAlignment="1">
      <alignment vertical="center"/>
    </xf>
    <xf numFmtId="39" fontId="6" fillId="0" borderId="0" xfId="0" applyNumberFormat="1" applyFont="1" applyBorder="1" applyAlignment="1">
      <alignment vertical="center"/>
    </xf>
    <xf numFmtId="165" fontId="6" fillId="0" borderId="1" xfId="0" quotePrefix="1" applyNumberFormat="1" applyFont="1" applyBorder="1" applyAlignment="1">
      <alignment horizontal="center" vertical="center"/>
    </xf>
    <xf numFmtId="39" fontId="6" fillId="0" borderId="2" xfId="0" applyNumberFormat="1" applyFont="1" applyBorder="1" applyAlignment="1">
      <alignment horizontal="center" vertical="center" wrapText="1"/>
    </xf>
    <xf numFmtId="39" fontId="13" fillId="0" borderId="1" xfId="0" applyNumberFormat="1" applyFont="1" applyBorder="1" applyAlignment="1">
      <alignment horizontal="center" vertical="center" wrapText="1"/>
    </xf>
    <xf numFmtId="39" fontId="13" fillId="0" borderId="23" xfId="0" applyNumberFormat="1" applyFont="1" applyBorder="1" applyAlignment="1">
      <alignment horizontal="center" vertical="center" wrapText="1"/>
    </xf>
    <xf numFmtId="2" fontId="13" fillId="2" borderId="23" xfId="3" applyNumberFormat="1" applyFont="1" applyFill="1" applyBorder="1" applyAlignment="1" applyProtection="1">
      <alignment horizontal="center" vertical="center"/>
    </xf>
    <xf numFmtId="10" fontId="13" fillId="0" borderId="1" xfId="2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17" fontId="23" fillId="0" borderId="15" xfId="0" quotePrefix="1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" fontId="23" fillId="0" borderId="26" xfId="0" applyNumberFormat="1" applyFont="1" applyFill="1" applyBorder="1" applyAlignment="1">
      <alignment horizontal="center" vertical="center" wrapText="1"/>
    </xf>
    <xf numFmtId="17" fontId="23" fillId="0" borderId="28" xfId="0" quotePrefix="1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17" fontId="23" fillId="0" borderId="17" xfId="0" quotePrefix="1" applyNumberFormat="1" applyFont="1" applyFill="1" applyBorder="1" applyAlignment="1">
      <alignment horizontal="center" vertical="center" wrapText="1"/>
    </xf>
    <xf numFmtId="17" fontId="17" fillId="0" borderId="0" xfId="0" quotePrefix="1" applyNumberFormat="1" applyFont="1" applyFill="1" applyBorder="1" applyAlignment="1">
      <alignment horizontal="center" vertical="center" wrapText="1"/>
    </xf>
    <xf numFmtId="17" fontId="17" fillId="0" borderId="0" xfId="0" quotePrefix="1" applyNumberFormat="1" applyFont="1" applyAlignment="1">
      <alignment vertical="center"/>
    </xf>
    <xf numFmtId="17" fontId="17" fillId="0" borderId="0" xfId="0" applyNumberFormat="1" applyFont="1" applyAlignment="1">
      <alignment vertical="center"/>
    </xf>
    <xf numFmtId="0" fontId="23" fillId="0" borderId="25" xfId="0" applyFont="1" applyFill="1" applyBorder="1" applyAlignment="1">
      <alignment horizontal="center" vertical="center" wrapText="1"/>
    </xf>
    <xf numFmtId="2" fontId="23" fillId="0" borderId="25" xfId="0" applyNumberFormat="1" applyFont="1" applyFill="1" applyBorder="1" applyAlignment="1">
      <alignment horizontal="center" vertical="center" wrapText="1"/>
    </xf>
    <xf numFmtId="2" fontId="23" fillId="2" borderId="25" xfId="0" applyNumberFormat="1" applyFont="1" applyFill="1" applyBorder="1" applyAlignment="1">
      <alignment horizontal="center" vertical="center" wrapText="1"/>
    </xf>
    <xf numFmtId="10" fontId="23" fillId="0" borderId="25" xfId="0" applyNumberFormat="1" applyFont="1" applyFill="1" applyBorder="1" applyAlignment="1">
      <alignment horizontal="center" vertical="center" wrapText="1"/>
    </xf>
    <xf numFmtId="17" fontId="17" fillId="0" borderId="0" xfId="2" quotePrefix="1" applyNumberFormat="1" applyFont="1" applyFill="1" applyBorder="1" applyAlignment="1">
      <alignment horizontal="center" vertical="center" wrapText="1"/>
    </xf>
    <xf numFmtId="2" fontId="16" fillId="2" borderId="0" xfId="0" applyNumberFormat="1" applyFont="1" applyFill="1" applyAlignment="1">
      <alignment vertical="center"/>
    </xf>
    <xf numFmtId="0" fontId="23" fillId="0" borderId="30" xfId="0" applyFont="1" applyFill="1" applyBorder="1" applyAlignment="1">
      <alignment horizontal="center" vertical="center" wrapText="1"/>
    </xf>
    <xf numFmtId="2" fontId="23" fillId="0" borderId="26" xfId="0" applyNumberFormat="1" applyFont="1" applyFill="1" applyBorder="1" applyAlignment="1">
      <alignment horizontal="center" vertical="center" wrapText="1"/>
    </xf>
    <xf numFmtId="2" fontId="23" fillId="2" borderId="26" xfId="0" applyNumberFormat="1" applyFont="1" applyFill="1" applyBorder="1" applyAlignment="1">
      <alignment horizontal="center" vertical="center" wrapText="1"/>
    </xf>
    <xf numFmtId="10" fontId="23" fillId="0" borderId="26" xfId="0" applyNumberFormat="1" applyFont="1" applyFill="1" applyBorder="1" applyAlignment="1">
      <alignment horizontal="center" vertical="center" wrapText="1"/>
    </xf>
    <xf numFmtId="17" fontId="17" fillId="0" borderId="0" xfId="2" applyNumberFormat="1" applyFont="1" applyFill="1" applyBorder="1" applyAlignment="1">
      <alignment horizontal="center" vertical="center" wrapText="1"/>
    </xf>
    <xf numFmtId="171" fontId="17" fillId="0" borderId="0" xfId="0" quotePrefix="1" applyNumberFormat="1" applyFont="1" applyAlignment="1">
      <alignment vertical="center"/>
    </xf>
    <xf numFmtId="0" fontId="17" fillId="0" borderId="0" xfId="0" quotePrefix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23" fillId="0" borderId="2" xfId="0" applyNumberFormat="1" applyFont="1" applyFill="1" applyBorder="1" applyAlignment="1">
      <alignment vertical="center" wrapText="1"/>
    </xf>
    <xf numFmtId="0" fontId="23" fillId="0" borderId="25" xfId="0" applyNumberFormat="1" applyFont="1" applyFill="1" applyBorder="1" applyAlignment="1">
      <alignment horizontal="center" vertical="center" wrapText="1"/>
    </xf>
    <xf numFmtId="10" fontId="23" fillId="2" borderId="25" xfId="0" applyNumberFormat="1" applyFont="1" applyFill="1" applyBorder="1" applyAlignment="1">
      <alignment horizontal="center" vertical="center" wrapText="1"/>
    </xf>
    <xf numFmtId="17" fontId="23" fillId="0" borderId="0" xfId="2" quotePrefix="1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" fontId="23" fillId="0" borderId="25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vertical="center"/>
    </xf>
    <xf numFmtId="17" fontId="23" fillId="0" borderId="23" xfId="0" applyNumberFormat="1" applyFont="1" applyFill="1" applyBorder="1" applyAlignment="1">
      <alignment horizontal="center" vertical="center" wrapText="1"/>
    </xf>
    <xf numFmtId="2" fontId="23" fillId="2" borderId="23" xfId="0" applyNumberFormat="1" applyFont="1" applyFill="1" applyBorder="1" applyAlignment="1">
      <alignment horizontal="center" vertical="center" wrapText="1"/>
    </xf>
    <xf numFmtId="10" fontId="23" fillId="2" borderId="2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" fontId="23" fillId="0" borderId="4" xfId="0" quotePrefix="1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 wrapText="1"/>
    </xf>
    <xf numFmtId="17" fontId="23" fillId="0" borderId="3" xfId="0" quotePrefix="1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vertical="center" wrapText="1"/>
    </xf>
    <xf numFmtId="2" fontId="23" fillId="0" borderId="21" xfId="0" applyNumberFormat="1" applyFont="1" applyFill="1" applyBorder="1" applyAlignment="1">
      <alignment horizontal="center" vertical="center" wrapText="1"/>
    </xf>
    <xf numFmtId="2" fontId="23" fillId="2" borderId="21" xfId="0" applyNumberFormat="1" applyFont="1" applyFill="1" applyBorder="1" applyAlignment="1">
      <alignment horizontal="center" vertical="center" wrapText="1"/>
    </xf>
    <xf numFmtId="10" fontId="23" fillId="0" borderId="21" xfId="2" applyNumberFormat="1" applyFont="1" applyFill="1" applyBorder="1" applyAlignment="1">
      <alignment horizontal="center" vertical="center"/>
    </xf>
    <xf numFmtId="0" fontId="23" fillId="0" borderId="9" xfId="0" quotePrefix="1" applyNumberFormat="1" applyFont="1" applyFill="1" applyBorder="1" applyAlignment="1">
      <alignment vertical="center" wrapText="1"/>
    </xf>
    <xf numFmtId="2" fontId="23" fillId="0" borderId="31" xfId="0" applyNumberFormat="1" applyFont="1" applyFill="1" applyBorder="1" applyAlignment="1">
      <alignment horizontal="center" vertical="center" wrapText="1"/>
    </xf>
    <xf numFmtId="2" fontId="23" fillId="2" borderId="31" xfId="0" applyNumberFormat="1" applyFont="1" applyFill="1" applyBorder="1" applyAlignment="1">
      <alignment horizontal="center" vertical="center" wrapText="1"/>
    </xf>
    <xf numFmtId="10" fontId="23" fillId="0" borderId="31" xfId="0" applyNumberFormat="1" applyFont="1" applyBorder="1" applyAlignment="1">
      <alignment horizontal="center" vertical="center"/>
    </xf>
    <xf numFmtId="0" fontId="23" fillId="2" borderId="11" xfId="0" quotePrefix="1" applyNumberFormat="1" applyFont="1" applyFill="1" applyBorder="1" applyAlignment="1">
      <alignment vertical="center" wrapText="1"/>
    </xf>
    <xf numFmtId="17" fontId="17" fillId="2" borderId="0" xfId="2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0" fontId="23" fillId="2" borderId="21" xfId="0" applyNumberFormat="1" applyFont="1" applyFill="1" applyBorder="1" applyAlignment="1">
      <alignment horizontal="center" vertical="center" wrapText="1"/>
    </xf>
    <xf numFmtId="0" fontId="23" fillId="0" borderId="26" xfId="0" applyNumberFormat="1" applyFont="1" applyFill="1" applyBorder="1" applyAlignment="1">
      <alignment horizontal="center" vertical="center" wrapText="1"/>
    </xf>
    <xf numFmtId="10" fontId="23" fillId="2" borderId="26" xfId="0" applyNumberFormat="1" applyFont="1" applyFill="1" applyBorder="1" applyAlignment="1">
      <alignment horizontal="center" vertical="center" wrapText="1"/>
    </xf>
    <xf numFmtId="2" fontId="23" fillId="2" borderId="30" xfId="0" applyNumberFormat="1" applyFont="1" applyFill="1" applyBorder="1" applyAlignment="1">
      <alignment horizontal="center" vertical="center" wrapText="1"/>
    </xf>
    <xf numFmtId="2" fontId="23" fillId="2" borderId="29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10" fontId="23" fillId="0" borderId="21" xfId="0" applyNumberFormat="1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wrapText="1"/>
    </xf>
    <xf numFmtId="10" fontId="23" fillId="0" borderId="31" xfId="0" applyNumberFormat="1" applyFont="1" applyFill="1" applyBorder="1" applyAlignment="1">
      <alignment horizontal="center" vertical="center" wrapText="1"/>
    </xf>
    <xf numFmtId="17" fontId="13" fillId="0" borderId="0" xfId="0" quotePrefix="1" applyNumberFormat="1" applyFont="1" applyFill="1" applyBorder="1" applyAlignment="1">
      <alignment vertical="center" wrapText="1"/>
    </xf>
    <xf numFmtId="0" fontId="23" fillId="0" borderId="26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2" borderId="11" xfId="0" applyNumberFormat="1" applyFont="1" applyFill="1" applyBorder="1" applyAlignment="1">
      <alignment horizontal="center" vertical="center"/>
    </xf>
    <xf numFmtId="10" fontId="23" fillId="0" borderId="23" xfId="0" applyNumberFormat="1" applyFont="1" applyFill="1" applyBorder="1" applyAlignment="1">
      <alignment horizontal="center" vertical="center" wrapText="1"/>
    </xf>
    <xf numFmtId="2" fontId="23" fillId="0" borderId="29" xfId="0" applyNumberFormat="1" applyFont="1" applyFill="1" applyBorder="1" applyAlignment="1">
      <alignment horizontal="center" vertical="center" wrapText="1"/>
    </xf>
    <xf numFmtId="10" fontId="23" fillId="0" borderId="29" xfId="0" applyNumberFormat="1" applyFont="1" applyFill="1" applyBorder="1" applyAlignment="1">
      <alignment horizontal="center" vertical="center" wrapText="1"/>
    </xf>
    <xf numFmtId="0" fontId="23" fillId="0" borderId="9" xfId="0" quotePrefix="1" applyFont="1" applyFill="1" applyBorder="1" applyAlignment="1">
      <alignment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172" fontId="17" fillId="0" borderId="0" xfId="0" applyNumberFormat="1" applyFont="1" applyAlignment="1">
      <alignment vertical="center"/>
    </xf>
    <xf numFmtId="2" fontId="23" fillId="0" borderId="30" xfId="0" applyNumberFormat="1" applyFont="1" applyFill="1" applyBorder="1" applyAlignment="1">
      <alignment horizontal="center" vertical="center" wrapText="1"/>
    </xf>
    <xf numFmtId="17" fontId="23" fillId="0" borderId="0" xfId="0" quotePrefix="1" applyNumberFormat="1" applyFont="1" applyFill="1" applyBorder="1" applyAlignment="1">
      <alignment horizontal="center" vertical="center" wrapText="1"/>
    </xf>
    <xf numFmtId="173" fontId="17" fillId="0" borderId="0" xfId="0" applyNumberFormat="1" applyFont="1" applyAlignment="1">
      <alignment vertical="center"/>
    </xf>
    <xf numFmtId="174" fontId="17" fillId="0" borderId="0" xfId="0" applyNumberFormat="1" applyFont="1" applyAlignment="1">
      <alignment vertical="center"/>
    </xf>
    <xf numFmtId="0" fontId="23" fillId="0" borderId="4" xfId="0" applyNumberFormat="1" applyFont="1" applyFill="1" applyBorder="1" applyAlignment="1">
      <alignment horizontal="left" vertical="center" wrapText="1"/>
    </xf>
    <xf numFmtId="10" fontId="23" fillId="2" borderId="1" xfId="0" applyNumberFormat="1" applyFont="1" applyFill="1" applyBorder="1" applyAlignment="1">
      <alignment horizontal="center" vertical="center" wrapText="1"/>
    </xf>
    <xf numFmtId="0" fontId="23" fillId="0" borderId="1" xfId="0" quotePrefix="1" applyNumberFormat="1" applyFont="1" applyFill="1" applyBorder="1" applyAlignment="1">
      <alignment horizontal="center" vertical="center" wrapText="1"/>
    </xf>
    <xf numFmtId="17" fontId="23" fillId="0" borderId="12" xfId="0" quotePrefix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0" fontId="23" fillId="0" borderId="29" xfId="0" applyFont="1" applyFill="1" applyBorder="1" applyAlignment="1">
      <alignment horizontal="center" vertical="center" wrapText="1"/>
    </xf>
    <xf numFmtId="2" fontId="23" fillId="0" borderId="23" xfId="0" applyNumberFormat="1" applyFont="1" applyFill="1" applyBorder="1" applyAlignment="1">
      <alignment horizontal="center" vertical="center" wrapText="1"/>
    </xf>
    <xf numFmtId="0" fontId="23" fillId="0" borderId="10" xfId="0" quotePrefix="1" applyFont="1" applyBorder="1" applyAlignment="1">
      <alignment horizontal="center" vertical="center" wrapText="1"/>
    </xf>
    <xf numFmtId="10" fontId="17" fillId="0" borderId="0" xfId="0" applyNumberFormat="1" applyFont="1" applyAlignment="1">
      <alignment horizontal="center" vertical="center"/>
    </xf>
    <xf numFmtId="17" fontId="17" fillId="0" borderId="0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176" fontId="13" fillId="0" borderId="25" xfId="2" applyNumberFormat="1" applyFont="1" applyFill="1" applyBorder="1" applyAlignment="1">
      <alignment horizontal="center" vertical="center" wrapText="1"/>
    </xf>
    <xf numFmtId="17" fontId="13" fillId="0" borderId="15" xfId="0" quotePrefix="1" applyNumberFormat="1" applyFont="1" applyFill="1" applyBorder="1" applyAlignment="1">
      <alignment horizontal="center" vertical="center" wrapText="1"/>
    </xf>
    <xf numFmtId="17" fontId="13" fillId="0" borderId="26" xfId="0" applyNumberFormat="1" applyFont="1" applyFill="1" applyBorder="1" applyAlignment="1">
      <alignment horizontal="center" vertical="center" wrapText="1"/>
    </xf>
    <xf numFmtId="176" fontId="13" fillId="0" borderId="31" xfId="2" quotePrefix="1" applyNumberFormat="1" applyFont="1" applyFill="1" applyBorder="1" applyAlignment="1">
      <alignment horizontal="center" vertical="center" wrapText="1"/>
    </xf>
    <xf numFmtId="17" fontId="13" fillId="0" borderId="28" xfId="0" quotePrefix="1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174" fontId="13" fillId="0" borderId="29" xfId="0" applyNumberFormat="1" applyFont="1" applyFill="1" applyBorder="1" applyAlignment="1">
      <alignment horizontal="center" vertical="center" wrapText="1"/>
    </xf>
    <xf numFmtId="176" fontId="13" fillId="0" borderId="29" xfId="2" applyNumberFormat="1" applyFont="1" applyFill="1" applyBorder="1" applyAlignment="1">
      <alignment horizontal="center" vertical="center" wrapText="1"/>
    </xf>
    <xf numFmtId="17" fontId="13" fillId="0" borderId="17" xfId="0" quotePrefix="1" applyNumberFormat="1" applyFont="1" applyFill="1" applyBorder="1" applyAlignment="1">
      <alignment horizontal="center" vertical="center" wrapText="1"/>
    </xf>
    <xf numFmtId="43" fontId="17" fillId="0" borderId="0" xfId="1" quotePrefix="1" applyFont="1" applyAlignment="1">
      <alignment vertical="center"/>
    </xf>
    <xf numFmtId="0" fontId="13" fillId="0" borderId="18" xfId="0" applyFont="1" applyFill="1" applyBorder="1" applyAlignment="1">
      <alignment horizontal="left" vertical="center" wrapText="1"/>
    </xf>
    <xf numFmtId="175" fontId="13" fillId="0" borderId="25" xfId="0" applyNumberFormat="1" applyFont="1" applyFill="1" applyBorder="1" applyAlignment="1">
      <alignment horizontal="center" vertical="center" wrapText="1"/>
    </xf>
    <xf numFmtId="10" fontId="13" fillId="0" borderId="25" xfId="2" applyNumberFormat="1" applyFont="1" applyFill="1" applyBorder="1" applyAlignment="1">
      <alignment horizontal="center" vertical="center" wrapText="1"/>
    </xf>
    <xf numFmtId="175" fontId="13" fillId="0" borderId="3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3" fillId="0" borderId="20" xfId="0" applyFont="1" applyFill="1" applyBorder="1" applyAlignment="1">
      <alignment horizontal="left" vertical="center" wrapText="1"/>
    </xf>
    <xf numFmtId="175" fontId="13" fillId="0" borderId="29" xfId="0" applyNumberFormat="1" applyFont="1" applyFill="1" applyBorder="1" applyAlignment="1">
      <alignment horizontal="center" vertical="center" wrapText="1"/>
    </xf>
    <xf numFmtId="10" fontId="13" fillId="0" borderId="29" xfId="2" applyNumberFormat="1" applyFont="1" applyFill="1" applyBorder="1" applyAlignment="1">
      <alignment horizontal="center" vertical="center" wrapText="1"/>
    </xf>
    <xf numFmtId="10" fontId="13" fillId="2" borderId="29" xfId="2" applyNumberFormat="1" applyFont="1" applyFill="1" applyBorder="1" applyAlignment="1">
      <alignment horizontal="center" vertical="center" wrapText="1"/>
    </xf>
    <xf numFmtId="175" fontId="13" fillId="2" borderId="25" xfId="0" applyNumberFormat="1" applyFont="1" applyFill="1" applyBorder="1" applyAlignment="1">
      <alignment horizontal="center" vertical="center" wrapText="1"/>
    </xf>
    <xf numFmtId="17" fontId="13" fillId="2" borderId="13" xfId="2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175" fontId="13" fillId="2" borderId="21" xfId="0" applyNumberFormat="1" applyFont="1" applyFill="1" applyBorder="1" applyAlignment="1">
      <alignment horizontal="center" vertical="center" wrapText="1"/>
    </xf>
    <xf numFmtId="17" fontId="13" fillId="2" borderId="10" xfId="2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75" fontId="13" fillId="2" borderId="27" xfId="0" applyNumberFormat="1" applyFont="1" applyFill="1" applyBorder="1" applyAlignment="1">
      <alignment horizontal="center" vertical="center" wrapText="1"/>
    </xf>
    <xf numFmtId="10" fontId="13" fillId="2" borderId="27" xfId="2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center" vertical="center" wrapText="1"/>
    </xf>
    <xf numFmtId="17" fontId="13" fillId="2" borderId="8" xfId="2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2" fontId="13" fillId="0" borderId="31" xfId="0" quotePrefix="1" applyNumberFormat="1" applyFont="1" applyFill="1" applyBorder="1" applyAlignment="1">
      <alignment horizontal="center" vertical="center" wrapText="1"/>
    </xf>
    <xf numFmtId="175" fontId="13" fillId="2" borderId="1" xfId="0" applyNumberFormat="1" applyFont="1" applyFill="1" applyBorder="1" applyAlignment="1">
      <alignment horizontal="center" vertical="center" wrapText="1"/>
    </xf>
    <xf numFmtId="10" fontId="13" fillId="2" borderId="1" xfId="2" quotePrefix="1" applyNumberFormat="1" applyFont="1" applyFill="1" applyBorder="1" applyAlignment="1">
      <alignment horizontal="center" vertical="center" wrapText="1"/>
    </xf>
    <xf numFmtId="10" fontId="13" fillId="2" borderId="21" xfId="2" applyNumberFormat="1" applyFont="1" applyFill="1" applyBorder="1" applyAlignment="1">
      <alignment horizontal="center" vertical="center" wrapText="1"/>
    </xf>
    <xf numFmtId="17" fontId="13" fillId="2" borderId="5" xfId="2" applyNumberFormat="1" applyFont="1" applyFill="1" applyBorder="1" applyAlignment="1">
      <alignment horizontal="center" vertical="center" wrapText="1"/>
    </xf>
    <xf numFmtId="176" fontId="13" fillId="0" borderId="25" xfId="0" applyNumberFormat="1" applyFont="1" applyFill="1" applyBorder="1" applyAlignment="1">
      <alignment horizontal="center" vertical="center" wrapText="1"/>
    </xf>
    <xf numFmtId="174" fontId="13" fillId="0" borderId="25" xfId="0" applyNumberFormat="1" applyFont="1" applyFill="1" applyBorder="1" applyAlignment="1">
      <alignment horizontal="center" vertical="center" wrapText="1"/>
    </xf>
    <xf numFmtId="10" fontId="13" fillId="2" borderId="25" xfId="2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175" fontId="13" fillId="0" borderId="26" xfId="0" applyNumberFormat="1" applyFont="1" applyFill="1" applyBorder="1" applyAlignment="1">
      <alignment horizontal="center" vertical="center" wrapText="1"/>
    </xf>
    <xf numFmtId="176" fontId="13" fillId="0" borderId="26" xfId="0" applyNumberFormat="1" applyFont="1" applyFill="1" applyBorder="1" applyAlignment="1">
      <alignment horizontal="center" vertical="center" wrapText="1"/>
    </xf>
    <xf numFmtId="174" fontId="13" fillId="0" borderId="26" xfId="0" applyNumberFormat="1" applyFont="1" applyFill="1" applyBorder="1" applyAlignment="1">
      <alignment horizontal="center" vertical="center" wrapText="1"/>
    </xf>
    <xf numFmtId="10" fontId="13" fillId="0" borderId="26" xfId="2" applyNumberFormat="1" applyFont="1" applyFill="1" applyBorder="1" applyAlignment="1">
      <alignment horizontal="center" vertical="center" wrapText="1"/>
    </xf>
    <xf numFmtId="176" fontId="13" fillId="0" borderId="26" xfId="2" applyNumberFormat="1" applyFont="1" applyFill="1" applyBorder="1" applyAlignment="1">
      <alignment horizontal="center" vertical="center" wrapText="1"/>
    </xf>
    <xf numFmtId="10" fontId="13" fillId="2" borderId="26" xfId="2" applyNumberFormat="1" applyFont="1" applyFill="1" applyBorder="1" applyAlignment="1">
      <alignment horizontal="center" vertical="center" wrapText="1"/>
    </xf>
    <xf numFmtId="175" fontId="13" fillId="0" borderId="30" xfId="0" applyNumberFormat="1" applyFont="1" applyFill="1" applyBorder="1" applyAlignment="1">
      <alignment horizontal="center" vertical="center" wrapText="1"/>
    </xf>
    <xf numFmtId="10" fontId="13" fillId="2" borderId="30" xfId="2" applyNumberFormat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176" fontId="13" fillId="0" borderId="30" xfId="0" applyNumberFormat="1" applyFont="1" applyFill="1" applyBorder="1" applyAlignment="1">
      <alignment horizontal="center" vertical="center" wrapText="1"/>
    </xf>
    <xf numFmtId="174" fontId="13" fillId="0" borderId="30" xfId="0" applyNumberFormat="1" applyFont="1" applyFill="1" applyBorder="1" applyAlignment="1">
      <alignment horizontal="center" vertical="center" wrapText="1"/>
    </xf>
    <xf numFmtId="10" fontId="13" fillId="0" borderId="30" xfId="2" applyNumberFormat="1" applyFont="1" applyFill="1" applyBorder="1" applyAlignment="1">
      <alignment horizontal="center" vertical="center" wrapText="1"/>
    </xf>
    <xf numFmtId="176" fontId="13" fillId="0" borderId="30" xfId="2" applyNumberFormat="1" applyFont="1" applyFill="1" applyBorder="1" applyAlignment="1">
      <alignment horizontal="center" vertical="center" wrapText="1"/>
    </xf>
    <xf numFmtId="17" fontId="13" fillId="0" borderId="8" xfId="0" applyNumberFormat="1" applyFont="1" applyFill="1" applyBorder="1" applyAlignment="1">
      <alignment horizontal="center" vertical="center" wrapText="1"/>
    </xf>
    <xf numFmtId="175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0" fontId="13" fillId="0" borderId="1" xfId="2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10" fontId="13" fillId="2" borderId="1" xfId="2" applyNumberFormat="1" applyFont="1" applyFill="1" applyBorder="1" applyAlignment="1">
      <alignment horizontal="center" vertical="center" wrapText="1"/>
    </xf>
    <xf numFmtId="17" fontId="13" fillId="0" borderId="3" xfId="0" quotePrefix="1" applyNumberFormat="1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174" fontId="13" fillId="0" borderId="27" xfId="0" applyNumberFormat="1" applyFont="1" applyFill="1" applyBorder="1" applyAlignment="1">
      <alignment horizontal="center" vertical="center" wrapText="1"/>
    </xf>
    <xf numFmtId="176" fontId="13" fillId="0" borderId="31" xfId="2" applyNumberFormat="1" applyFont="1" applyFill="1" applyBorder="1" applyAlignment="1">
      <alignment horizontal="center" vertical="center" wrapText="1"/>
    </xf>
    <xf numFmtId="174" fontId="13" fillId="0" borderId="31" xfId="0" applyNumberFormat="1" applyFont="1" applyFill="1" applyBorder="1" applyAlignment="1">
      <alignment horizontal="center" vertical="center" wrapText="1"/>
    </xf>
    <xf numFmtId="10" fontId="13" fillId="0" borderId="31" xfId="2" applyNumberFormat="1" applyFont="1" applyFill="1" applyBorder="1" applyAlignment="1">
      <alignment horizontal="center" vertical="center" wrapText="1"/>
    </xf>
    <xf numFmtId="10" fontId="13" fillId="2" borderId="31" xfId="2" applyNumberFormat="1" applyFont="1" applyFill="1" applyBorder="1" applyAlignment="1">
      <alignment horizontal="center" vertical="center" wrapText="1"/>
    </xf>
    <xf numFmtId="175" fontId="13" fillId="0" borderId="27" xfId="0" applyNumberFormat="1" applyFont="1" applyFill="1" applyBorder="1" applyAlignment="1">
      <alignment horizontal="center" vertical="center" wrapText="1"/>
    </xf>
    <xf numFmtId="174" fontId="26" fillId="0" borderId="0" xfId="0" applyNumberFormat="1" applyFont="1" applyAlignment="1">
      <alignment vertical="center"/>
    </xf>
    <xf numFmtId="2" fontId="26" fillId="0" borderId="0" xfId="0" applyNumberFormat="1" applyFont="1" applyAlignment="1">
      <alignment vertical="center"/>
    </xf>
    <xf numFmtId="0" fontId="13" fillId="0" borderId="29" xfId="0" applyFont="1" applyFill="1" applyBorder="1" applyAlignment="1">
      <alignment horizontal="center" vertical="center" wrapText="1"/>
    </xf>
    <xf numFmtId="175" fontId="13" fillId="0" borderId="23" xfId="0" applyNumberFormat="1" applyFont="1" applyFill="1" applyBorder="1" applyAlignment="1">
      <alignment horizontal="center" vertical="center" wrapText="1"/>
    </xf>
    <xf numFmtId="174" fontId="13" fillId="0" borderId="23" xfId="0" applyNumberFormat="1" applyFont="1" applyFill="1" applyBorder="1" applyAlignment="1">
      <alignment horizontal="center" vertical="center" wrapText="1"/>
    </xf>
    <xf numFmtId="176" fontId="13" fillId="0" borderId="23" xfId="2" quotePrefix="1" applyNumberFormat="1" applyFont="1" applyFill="1" applyBorder="1" applyAlignment="1">
      <alignment horizontal="center" vertical="center" wrapText="1"/>
    </xf>
    <xf numFmtId="174" fontId="13" fillId="0" borderId="23" xfId="0" quotePrefix="1" applyNumberFormat="1" applyFont="1" applyFill="1" applyBorder="1" applyAlignment="1">
      <alignment horizontal="center" vertical="center" wrapText="1"/>
    </xf>
    <xf numFmtId="10" fontId="13" fillId="0" borderId="23" xfId="2" applyNumberFormat="1" applyFont="1" applyFill="1" applyBorder="1" applyAlignment="1">
      <alignment horizontal="center" vertical="center" wrapText="1"/>
    </xf>
    <xf numFmtId="10" fontId="13" fillId="2" borderId="23" xfId="2" applyNumberFormat="1" applyFont="1" applyFill="1" applyBorder="1" applyAlignment="1">
      <alignment horizontal="center" vertical="center" wrapText="1"/>
    </xf>
    <xf numFmtId="17" fontId="13" fillId="0" borderId="1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center" vertical="center" wrapText="1"/>
    </xf>
    <xf numFmtId="10" fontId="23" fillId="2" borderId="21" xfId="2" applyNumberFormat="1" applyFont="1" applyFill="1" applyBorder="1" applyAlignment="1">
      <alignment horizontal="center" vertical="center" wrapText="1"/>
    </xf>
    <xf numFmtId="2" fontId="23" fillId="2" borderId="21" xfId="0" quotePrefix="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2" fontId="23" fillId="2" borderId="2" xfId="0" quotePrefix="1" applyNumberFormat="1" applyFont="1" applyFill="1" applyBorder="1" applyAlignment="1">
      <alignment horizontal="center" vertical="center" wrapText="1"/>
    </xf>
    <xf numFmtId="2" fontId="23" fillId="2" borderId="2" xfId="0" applyNumberFormat="1" applyFont="1" applyFill="1" applyBorder="1" applyAlignment="1">
      <alignment horizontal="center" vertical="center" wrapText="1"/>
    </xf>
    <xf numFmtId="10" fontId="23" fillId="2" borderId="21" xfId="2" quotePrefix="1" applyNumberFormat="1" applyFont="1" applyFill="1" applyBorder="1" applyAlignment="1">
      <alignment horizontal="center" vertical="center" wrapText="1"/>
    </xf>
    <xf numFmtId="0" fontId="23" fillId="2" borderId="9" xfId="0" quotePrefix="1" applyFont="1" applyFill="1" applyBorder="1" applyAlignment="1">
      <alignment horizontal="left" vertical="center" wrapText="1"/>
    </xf>
    <xf numFmtId="10" fontId="23" fillId="2" borderId="31" xfId="2" applyNumberFormat="1" applyFont="1" applyFill="1" applyBorder="1" applyAlignment="1">
      <alignment horizontal="center" vertical="center" wrapText="1"/>
    </xf>
    <xf numFmtId="0" fontId="23" fillId="2" borderId="11" xfId="0" quotePrefix="1" applyFont="1" applyFill="1" applyBorder="1" applyAlignment="1">
      <alignment horizontal="left" vertical="center" wrapText="1"/>
    </xf>
    <xf numFmtId="10" fontId="23" fillId="2" borderId="27" xfId="2" applyNumberFormat="1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center" vertical="center" wrapText="1"/>
    </xf>
    <xf numFmtId="2" fontId="23" fillId="2" borderId="32" xfId="0" applyNumberFormat="1" applyFont="1" applyFill="1" applyBorder="1" applyAlignment="1">
      <alignment horizontal="center" vertical="center"/>
    </xf>
    <xf numFmtId="10" fontId="23" fillId="2" borderId="1" xfId="2" applyNumberFormat="1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2" fontId="23" fillId="2" borderId="27" xfId="0" applyNumberFormat="1" applyFont="1" applyFill="1" applyBorder="1" applyAlignment="1">
      <alignment horizontal="center" vertical="center" wrapText="1"/>
    </xf>
    <xf numFmtId="10" fontId="23" fillId="2" borderId="25" xfId="2" applyNumberFormat="1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10" fontId="23" fillId="2" borderId="29" xfId="2" applyNumberFormat="1" applyFont="1" applyFill="1" applyBorder="1" applyAlignment="1">
      <alignment horizontal="center" vertical="center" wrapText="1"/>
    </xf>
    <xf numFmtId="2" fontId="23" fillId="2" borderId="27" xfId="0" quotePrefix="1" applyNumberFormat="1" applyFont="1" applyFill="1" applyBorder="1" applyAlignment="1">
      <alignment horizontal="center" vertical="center" wrapText="1"/>
    </xf>
    <xf numFmtId="10" fontId="23" fillId="2" borderId="27" xfId="2" quotePrefix="1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9" fontId="16" fillId="0" borderId="18" xfId="0" applyNumberFormat="1" applyFont="1" applyBorder="1" applyAlignment="1">
      <alignment horizontal="center" vertical="center"/>
    </xf>
    <xf numFmtId="39" fontId="16" fillId="0" borderId="19" xfId="0" applyNumberFormat="1" applyFont="1" applyBorder="1" applyAlignment="1">
      <alignment horizontal="center" vertical="center"/>
    </xf>
    <xf numFmtId="39" fontId="16" fillId="0" borderId="20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39" fontId="16" fillId="0" borderId="7" xfId="0" applyNumberFormat="1" applyFont="1" applyBorder="1" applyAlignment="1">
      <alignment horizontal="center" vertical="center"/>
    </xf>
    <xf numFmtId="39" fontId="16" fillId="0" borderId="9" xfId="0" applyNumberFormat="1" applyFont="1" applyBorder="1" applyAlignment="1">
      <alignment horizontal="center" vertical="center"/>
    </xf>
    <xf numFmtId="39" fontId="16" fillId="0" borderId="11" xfId="0" applyNumberFormat="1" applyFont="1" applyBorder="1" applyAlignment="1">
      <alignment horizontal="center" vertical="center"/>
    </xf>
    <xf numFmtId="39" fontId="16" fillId="0" borderId="15" xfId="0" applyNumberFormat="1" applyFont="1" applyBorder="1" applyAlignment="1">
      <alignment horizontal="center" vertical="center" wrapText="1"/>
    </xf>
    <xf numFmtId="39" fontId="16" fillId="0" borderId="16" xfId="0" applyNumberFormat="1" applyFont="1" applyBorder="1" applyAlignment="1">
      <alignment horizontal="center" vertical="center" wrapText="1"/>
    </xf>
    <xf numFmtId="39" fontId="16" fillId="0" borderId="17" xfId="0" applyNumberFormat="1" applyFont="1" applyBorder="1" applyAlignment="1">
      <alignment horizontal="center" vertical="center" wrapText="1"/>
    </xf>
    <xf numFmtId="39" fontId="16" fillId="0" borderId="1" xfId="0" applyNumberFormat="1" applyFont="1" applyBorder="1" applyAlignment="1">
      <alignment horizontal="center" vertical="center"/>
    </xf>
    <xf numFmtId="39" fontId="16" fillId="0" borderId="3" xfId="0" applyNumberFormat="1" applyFont="1" applyBorder="1" applyAlignment="1">
      <alignment horizontal="center" vertical="center" wrapText="1"/>
    </xf>
    <xf numFmtId="39" fontId="16" fillId="0" borderId="12" xfId="0" applyNumberFormat="1" applyFont="1" applyBorder="1" applyAlignment="1">
      <alignment horizontal="center" vertical="center" wrapText="1"/>
    </xf>
    <xf numFmtId="39" fontId="16" fillId="0" borderId="2" xfId="0" applyNumberFormat="1" applyFont="1" applyBorder="1" applyAlignment="1">
      <alignment horizontal="center" vertical="center" wrapText="1"/>
    </xf>
    <xf numFmtId="39" fontId="16" fillId="0" borderId="5" xfId="0" applyNumberFormat="1" applyFont="1" applyBorder="1" applyAlignment="1">
      <alignment horizontal="center" vertical="center" wrapText="1"/>
    </xf>
    <xf numFmtId="39" fontId="16" fillId="0" borderId="8" xfId="0" applyNumberFormat="1" applyFont="1" applyBorder="1" applyAlignment="1">
      <alignment horizontal="center" vertical="center" wrapText="1"/>
    </xf>
    <xf numFmtId="39" fontId="16" fillId="0" borderId="10" xfId="0" applyNumberFormat="1" applyFont="1" applyBorder="1" applyAlignment="1">
      <alignment horizontal="center" vertical="center" wrapText="1"/>
    </xf>
    <xf numFmtId="39" fontId="16" fillId="0" borderId="3" xfId="0" applyNumberFormat="1" applyFont="1" applyBorder="1" applyAlignment="1">
      <alignment horizontal="center" vertical="center"/>
    </xf>
    <xf numFmtId="39" fontId="19" fillId="0" borderId="6" xfId="0" applyNumberFormat="1" applyFont="1" applyBorder="1" applyAlignment="1">
      <alignment vertical="center" wrapText="1"/>
    </xf>
    <xf numFmtId="39" fontId="6" fillId="0" borderId="2" xfId="0" applyNumberFormat="1" applyFont="1" applyBorder="1" applyAlignment="1">
      <alignment horizontal="center" vertical="center" wrapText="1"/>
    </xf>
    <xf numFmtId="39" fontId="6" fillId="0" borderId="21" xfId="0" applyNumberFormat="1" applyFont="1" applyBorder="1" applyAlignment="1">
      <alignment horizontal="center" vertical="center" wrapText="1"/>
    </xf>
    <xf numFmtId="39" fontId="6" fillId="0" borderId="23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6" fillId="0" borderId="7" xfId="0" applyNumberFormat="1" applyFont="1" applyBorder="1" applyAlignment="1">
      <alignment horizontal="center" vertical="center" wrapText="1"/>
    </xf>
    <xf numFmtId="39" fontId="6" fillId="0" borderId="11" xfId="0" applyNumberFormat="1" applyFont="1" applyBorder="1" applyAlignment="1">
      <alignment horizontal="center" vertical="center" wrapText="1"/>
    </xf>
    <xf numFmtId="39" fontId="6" fillId="0" borderId="22" xfId="0" applyNumberFormat="1" applyFont="1" applyBorder="1" applyAlignment="1">
      <alignment horizontal="center" vertical="center" wrapText="1"/>
    </xf>
    <xf numFmtId="39" fontId="6" fillId="0" borderId="2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0" fontId="22" fillId="0" borderId="21" xfId="0" applyNumberFormat="1" applyFont="1" applyFill="1" applyBorder="1" applyAlignment="1">
      <alignment horizontal="center" vertical="center"/>
    </xf>
    <xf numFmtId="10" fontId="22" fillId="0" borderId="23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2" fontId="23" fillId="0" borderId="25" xfId="0" applyNumberFormat="1" applyFont="1" applyFill="1" applyBorder="1" applyAlignment="1">
      <alignment horizontal="center" vertical="center" wrapText="1"/>
    </xf>
    <xf numFmtId="2" fontId="23" fillId="0" borderId="27" xfId="0" applyNumberFormat="1" applyFont="1" applyFill="1" applyBorder="1" applyAlignment="1">
      <alignment horizontal="center" vertical="center" wrapText="1"/>
    </xf>
    <xf numFmtId="2" fontId="23" fillId="0" borderId="29" xfId="0" applyNumberFormat="1" applyFont="1" applyFill="1" applyBorder="1" applyAlignment="1">
      <alignment vertical="center"/>
    </xf>
    <xf numFmtId="2" fontId="23" fillId="2" borderId="25" xfId="0" applyNumberFormat="1" applyFont="1" applyFill="1" applyBorder="1" applyAlignment="1">
      <alignment horizontal="center" vertical="center" wrapText="1"/>
    </xf>
    <xf numFmtId="2" fontId="23" fillId="2" borderId="27" xfId="0" applyNumberFormat="1" applyFont="1" applyFill="1" applyBorder="1" applyAlignment="1">
      <alignment horizontal="center" vertical="center" wrapText="1"/>
    </xf>
    <xf numFmtId="2" fontId="23" fillId="2" borderId="29" xfId="0" applyNumberFormat="1" applyFont="1" applyFill="1" applyBorder="1" applyAlignment="1">
      <alignment vertical="center"/>
    </xf>
    <xf numFmtId="10" fontId="23" fillId="0" borderId="25" xfId="0" applyNumberFormat="1" applyFont="1" applyFill="1" applyBorder="1" applyAlignment="1">
      <alignment horizontal="center" vertical="center" wrapText="1"/>
    </xf>
    <xf numFmtId="10" fontId="23" fillId="0" borderId="27" xfId="0" applyNumberFormat="1" applyFont="1" applyFill="1" applyBorder="1" applyAlignment="1">
      <alignment horizontal="center" vertical="center" wrapText="1"/>
    </xf>
    <xf numFmtId="10" fontId="23" fillId="0" borderId="29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17" fontId="23" fillId="0" borderId="5" xfId="2" quotePrefix="1" applyNumberFormat="1" applyFont="1" applyFill="1" applyBorder="1" applyAlignment="1">
      <alignment horizontal="center" vertical="center" wrapText="1"/>
    </xf>
    <xf numFmtId="17" fontId="23" fillId="0" borderId="10" xfId="2" quotePrefix="1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" fontId="23" fillId="0" borderId="6" xfId="2" quotePrefix="1" applyNumberFormat="1" applyFont="1" applyFill="1" applyBorder="1" applyAlignment="1">
      <alignment horizontal="center" vertical="center" wrapText="1"/>
    </xf>
    <xf numFmtId="17" fontId="23" fillId="0" borderId="0" xfId="2" quotePrefix="1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vertical="center" wrapText="1"/>
    </xf>
    <xf numFmtId="0" fontId="23" fillId="0" borderId="17" xfId="0" applyNumberFormat="1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10" fontId="23" fillId="2" borderId="25" xfId="0" applyNumberFormat="1" applyFont="1" applyFill="1" applyBorder="1" applyAlignment="1">
      <alignment horizontal="center" vertical="center" wrapText="1"/>
    </xf>
    <xf numFmtId="10" fontId="23" fillId="2" borderId="27" xfId="0" applyNumberFormat="1" applyFont="1" applyFill="1" applyBorder="1" applyAlignment="1">
      <alignment horizontal="center" vertical="center" wrapText="1"/>
    </xf>
    <xf numFmtId="10" fontId="23" fillId="2" borderId="29" xfId="0" applyNumberFormat="1" applyFont="1" applyFill="1" applyBorder="1" applyAlignment="1">
      <alignment horizontal="center" vertical="center" wrapText="1"/>
    </xf>
    <xf numFmtId="10" fontId="23" fillId="0" borderId="21" xfId="0" applyNumberFormat="1" applyFont="1" applyFill="1" applyBorder="1" applyAlignment="1">
      <alignment horizontal="center" vertical="center" wrapText="1"/>
    </xf>
    <xf numFmtId="10" fontId="23" fillId="0" borderId="23" xfId="0" applyNumberFormat="1" applyFont="1" applyFill="1" applyBorder="1" applyAlignment="1">
      <alignment horizontal="center" vertical="center" wrapText="1"/>
    </xf>
    <xf numFmtId="2" fontId="23" fillId="0" borderId="21" xfId="0" applyNumberFormat="1" applyFont="1" applyFill="1" applyBorder="1" applyAlignment="1">
      <alignment horizontal="center" vertical="center" wrapText="1"/>
    </xf>
    <xf numFmtId="2" fontId="23" fillId="0" borderId="23" xfId="0" applyNumberFormat="1" applyFont="1" applyFill="1" applyBorder="1" applyAlignment="1">
      <alignment horizontal="center" vertical="center" wrapText="1"/>
    </xf>
    <xf numFmtId="2" fontId="23" fillId="2" borderId="21" xfId="0" applyNumberFormat="1" applyFont="1" applyFill="1" applyBorder="1" applyAlignment="1">
      <alignment horizontal="center" vertical="center" wrapText="1"/>
    </xf>
    <xf numFmtId="2" fontId="23" fillId="2" borderId="23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horizontal="center" vertical="center" wrapText="1"/>
    </xf>
    <xf numFmtId="17" fontId="23" fillId="0" borderId="6" xfId="0" quotePrefix="1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vertical="center" wrapText="1"/>
    </xf>
    <xf numFmtId="0" fontId="23" fillId="0" borderId="21" xfId="0" applyNumberFormat="1" applyFont="1" applyFill="1" applyBorder="1" applyAlignment="1">
      <alignment horizontal="center" vertical="center" wrapText="1"/>
    </xf>
    <xf numFmtId="0" fontId="23" fillId="0" borderId="27" xfId="0" applyNumberFormat="1" applyFont="1" applyFill="1" applyBorder="1" applyAlignment="1">
      <alignment horizontal="center" vertical="center" wrapText="1"/>
    </xf>
    <xf numFmtId="0" fontId="23" fillId="0" borderId="23" xfId="0" applyNumberFormat="1" applyFont="1" applyFill="1" applyBorder="1" applyAlignment="1">
      <alignment horizontal="center" vertical="center" wrapText="1"/>
    </xf>
    <xf numFmtId="17" fontId="23" fillId="0" borderId="5" xfId="0" applyNumberFormat="1" applyFont="1" applyFill="1" applyBorder="1" applyAlignment="1">
      <alignment horizontal="center" vertical="center" wrapText="1"/>
    </xf>
    <xf numFmtId="17" fontId="23" fillId="0" borderId="8" xfId="0" quotePrefix="1" applyNumberFormat="1" applyFont="1" applyFill="1" applyBorder="1" applyAlignment="1">
      <alignment horizontal="center" vertical="center" wrapText="1"/>
    </xf>
    <xf numFmtId="17" fontId="23" fillId="0" borderId="10" xfId="0" quotePrefix="1" applyNumberFormat="1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left" vertical="center" wrapText="1"/>
    </xf>
    <xf numFmtId="0" fontId="23" fillId="0" borderId="9" xfId="0" applyNumberFormat="1" applyFont="1" applyFill="1" applyBorder="1" applyAlignment="1">
      <alignment horizontal="left" vertical="center" wrapText="1"/>
    </xf>
    <xf numFmtId="0" fontId="24" fillId="0" borderId="11" xfId="0" applyNumberFormat="1" applyFont="1" applyFill="1" applyBorder="1" applyAlignment="1">
      <alignment horizontal="left" vertical="center" wrapText="1"/>
    </xf>
    <xf numFmtId="0" fontId="23" fillId="0" borderId="21" xfId="0" quotePrefix="1" applyNumberFormat="1" applyFont="1" applyFill="1" applyBorder="1" applyAlignment="1">
      <alignment horizontal="center" vertical="center" wrapText="1"/>
    </xf>
    <xf numFmtId="0" fontId="24" fillId="0" borderId="23" xfId="0" applyNumberFormat="1" applyFont="1" applyFill="1" applyBorder="1" applyAlignment="1">
      <alignment horizontal="center" vertical="center" wrapText="1"/>
    </xf>
    <xf numFmtId="17" fontId="23" fillId="0" borderId="5" xfId="0" quotePrefix="1" applyNumberFormat="1" applyFont="1" applyFill="1" applyBorder="1" applyAlignment="1">
      <alignment horizontal="center" vertical="center" wrapText="1"/>
    </xf>
    <xf numFmtId="17" fontId="23" fillId="0" borderId="8" xfId="0" applyNumberFormat="1" applyFont="1" applyFill="1" applyBorder="1" applyAlignment="1">
      <alignment horizontal="center" vertical="center" wrapText="1"/>
    </xf>
    <xf numFmtId="17" fontId="23" fillId="0" borderId="10" xfId="0" applyNumberFormat="1" applyFont="1" applyFill="1" applyBorder="1" applyAlignment="1">
      <alignment horizontal="center" vertical="center" wrapText="1"/>
    </xf>
    <xf numFmtId="0" fontId="23" fillId="0" borderId="9" xfId="0" quotePrefix="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17" fontId="23" fillId="0" borderId="33" xfId="0" quotePrefix="1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175" fontId="13" fillId="0" borderId="25" xfId="0" applyNumberFormat="1" applyFont="1" applyFill="1" applyBorder="1" applyAlignment="1">
      <alignment horizontal="center" vertical="center" wrapText="1"/>
    </xf>
    <xf numFmtId="175" fontId="13" fillId="0" borderId="27" xfId="0" applyNumberFormat="1" applyFont="1" applyFill="1" applyBorder="1" applyAlignment="1">
      <alignment horizontal="center" vertical="center" wrapText="1"/>
    </xf>
    <xf numFmtId="175" fontId="13" fillId="0" borderId="29" xfId="0" applyNumberFormat="1" applyFont="1" applyFill="1" applyBorder="1" applyAlignment="1">
      <alignment horizontal="center" vertical="center" wrapText="1"/>
    </xf>
    <xf numFmtId="175" fontId="13" fillId="0" borderId="21" xfId="0" applyNumberFormat="1" applyFont="1" applyFill="1" applyBorder="1" applyAlignment="1">
      <alignment horizontal="center" vertical="center" wrapText="1"/>
    </xf>
    <xf numFmtId="175" fontId="13" fillId="0" borderId="23" xfId="0" applyNumberFormat="1" applyFont="1" applyFill="1" applyBorder="1" applyAlignment="1">
      <alignment horizontal="center" vertical="center" wrapText="1"/>
    </xf>
    <xf numFmtId="176" fontId="13" fillId="0" borderId="21" xfId="2" applyNumberFormat="1" applyFont="1" applyFill="1" applyBorder="1" applyAlignment="1">
      <alignment horizontal="center" vertical="center" wrapText="1"/>
    </xf>
    <xf numFmtId="176" fontId="13" fillId="0" borderId="27" xfId="2" applyNumberFormat="1" applyFont="1" applyFill="1" applyBorder="1" applyAlignment="1">
      <alignment horizontal="center" vertical="center" wrapText="1"/>
    </xf>
    <xf numFmtId="176" fontId="13" fillId="0" borderId="23" xfId="2" applyNumberFormat="1" applyFont="1" applyFill="1" applyBorder="1" applyAlignment="1">
      <alignment horizontal="center" vertical="center" wrapText="1"/>
    </xf>
    <xf numFmtId="10" fontId="13" fillId="0" borderId="25" xfId="2" applyNumberFormat="1" applyFont="1" applyFill="1" applyBorder="1" applyAlignment="1">
      <alignment horizontal="center" vertical="center" wrapText="1"/>
    </xf>
    <xf numFmtId="10" fontId="13" fillId="0" borderId="27" xfId="2" applyNumberFormat="1" applyFont="1" applyFill="1" applyBorder="1" applyAlignment="1">
      <alignment horizontal="center" vertical="center" wrapText="1"/>
    </xf>
    <xf numFmtId="10" fontId="13" fillId="0" borderId="29" xfId="2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17" fontId="13" fillId="0" borderId="5" xfId="2" quotePrefix="1" applyNumberFormat="1" applyFont="1" applyFill="1" applyBorder="1" applyAlignment="1">
      <alignment horizontal="center" vertical="center" wrapText="1"/>
    </xf>
    <xf numFmtId="17" fontId="13" fillId="0" borderId="10" xfId="2" quotePrefix="1" applyNumberFormat="1" applyFont="1" applyFill="1" applyBorder="1" applyAlignment="1">
      <alignment horizontal="center" vertical="center" wrapText="1"/>
    </xf>
    <xf numFmtId="17" fontId="13" fillId="0" borderId="5" xfId="0" quotePrefix="1" applyNumberFormat="1" applyFont="1" applyFill="1" applyBorder="1" applyAlignment="1">
      <alignment horizontal="center" vertical="center" wrapText="1"/>
    </xf>
    <xf numFmtId="17" fontId="13" fillId="0" borderId="8" xfId="0" quotePrefix="1" applyNumberFormat="1" applyFont="1" applyFill="1" applyBorder="1" applyAlignment="1">
      <alignment horizontal="center" vertical="center" wrapText="1"/>
    </xf>
    <xf numFmtId="17" fontId="13" fillId="0" borderId="33" xfId="0" quotePrefix="1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quotePrefix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0" fontId="13" fillId="2" borderId="21" xfId="2" applyNumberFormat="1" applyFont="1" applyFill="1" applyBorder="1" applyAlignment="1">
      <alignment horizontal="center" vertical="center" wrapText="1"/>
    </xf>
    <xf numFmtId="10" fontId="13" fillId="2" borderId="23" xfId="2" applyNumberFormat="1" applyFont="1" applyFill="1" applyBorder="1" applyAlignment="1">
      <alignment horizontal="center" vertical="center" wrapText="1"/>
    </xf>
    <xf numFmtId="175" fontId="13" fillId="2" borderId="21" xfId="0" applyNumberFormat="1" applyFont="1" applyFill="1" applyBorder="1" applyAlignment="1">
      <alignment horizontal="center" vertical="center" wrapText="1"/>
    </xf>
    <xf numFmtId="175" fontId="13" fillId="2" borderId="23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center" vertical="center" wrapText="1"/>
    </xf>
    <xf numFmtId="49" fontId="22" fillId="2" borderId="8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Separador de milhares" xfId="1" builtinId="3"/>
    <cellStyle name="Separador de milhares 2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showGridLines="0" zoomScale="110" zoomScaleNormal="110" workbookViewId="0"/>
  </sheetViews>
  <sheetFormatPr defaultRowHeight="15.75"/>
  <cols>
    <col min="1" max="1" width="19.140625" style="1" customWidth="1"/>
    <col min="2" max="5" width="15.7109375" style="1" customWidth="1"/>
    <col min="6" max="16384" width="9.140625" style="1"/>
  </cols>
  <sheetData>
    <row r="1" spans="1:5" ht="18" customHeight="1">
      <c r="A1" s="22" t="s">
        <v>28</v>
      </c>
    </row>
    <row r="2" spans="1:5" ht="20.100000000000001" customHeight="1">
      <c r="A2" s="316" t="s">
        <v>0</v>
      </c>
      <c r="B2" s="315" t="s">
        <v>1</v>
      </c>
      <c r="C2" s="315"/>
      <c r="D2" s="315"/>
      <c r="E2" s="317" t="s">
        <v>2</v>
      </c>
    </row>
    <row r="3" spans="1:5" ht="20.100000000000001" customHeight="1">
      <c r="A3" s="316"/>
      <c r="B3" s="6" t="s">
        <v>5</v>
      </c>
      <c r="C3" s="6" t="s">
        <v>26</v>
      </c>
      <c r="D3" s="3" t="s">
        <v>3</v>
      </c>
      <c r="E3" s="317"/>
    </row>
    <row r="4" spans="1:5" ht="30" customHeight="1">
      <c r="A4" s="4" t="s">
        <v>4</v>
      </c>
      <c r="B4" s="2">
        <v>0.92</v>
      </c>
      <c r="C4" s="2">
        <v>0.92</v>
      </c>
      <c r="D4" s="2">
        <f>+((C4/B4)-1)*100</f>
        <v>0</v>
      </c>
      <c r="E4" s="5" t="s">
        <v>12</v>
      </c>
    </row>
  </sheetData>
  <mergeCells count="3">
    <mergeCell ref="B2:D2"/>
    <mergeCell ref="A2:A3"/>
    <mergeCell ref="E2:E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showGridLines="0" workbookViewId="0">
      <selection activeCell="A2" sqref="A2:A3"/>
    </sheetView>
  </sheetViews>
  <sheetFormatPr defaultRowHeight="15"/>
  <cols>
    <col min="1" max="1" width="14.7109375" style="20" customWidth="1"/>
    <col min="2" max="2" width="42.7109375" style="20" customWidth="1"/>
    <col min="3" max="6" width="12.7109375" style="20" customWidth="1"/>
    <col min="7" max="16384" width="9.140625" style="20"/>
  </cols>
  <sheetData>
    <row r="1" spans="1:6" ht="20.100000000000001" customHeight="1">
      <c r="A1" s="7" t="s">
        <v>27</v>
      </c>
      <c r="B1" s="7"/>
      <c r="C1" s="7"/>
      <c r="D1" s="8"/>
      <c r="E1" s="8"/>
      <c r="F1" s="8"/>
    </row>
    <row r="2" spans="1:6" ht="20.100000000000001" customHeight="1">
      <c r="A2" s="318" t="s">
        <v>13</v>
      </c>
      <c r="B2" s="320" t="s">
        <v>14</v>
      </c>
      <c r="C2" s="320" t="s">
        <v>15</v>
      </c>
      <c r="D2" s="320"/>
      <c r="E2" s="320"/>
      <c r="F2" s="321" t="s">
        <v>16</v>
      </c>
    </row>
    <row r="3" spans="1:6" ht="20.100000000000001" customHeight="1">
      <c r="A3" s="319"/>
      <c r="B3" s="320"/>
      <c r="C3" s="9" t="s">
        <v>17</v>
      </c>
      <c r="D3" s="9" t="s">
        <v>18</v>
      </c>
      <c r="E3" s="10" t="s">
        <v>19</v>
      </c>
      <c r="F3" s="322"/>
    </row>
    <row r="4" spans="1:6" ht="50.1" customHeight="1">
      <c r="A4" s="11" t="s">
        <v>20</v>
      </c>
      <c r="B4" s="12" t="s">
        <v>21</v>
      </c>
      <c r="C4" s="13">
        <v>333.03</v>
      </c>
      <c r="D4" s="13">
        <v>341.21</v>
      </c>
      <c r="E4" s="14">
        <f>+((D4/C4)-1)</f>
        <v>2.4562351740083477E-2</v>
      </c>
      <c r="F4" s="323" t="s">
        <v>22</v>
      </c>
    </row>
    <row r="5" spans="1:6" ht="35.1" customHeight="1">
      <c r="A5" s="11" t="s">
        <v>23</v>
      </c>
      <c r="B5" s="15" t="s">
        <v>24</v>
      </c>
      <c r="C5" s="16">
        <v>223.59</v>
      </c>
      <c r="D5" s="16">
        <v>202.19</v>
      </c>
      <c r="E5" s="14">
        <f>+((D5/C5)-1)</f>
        <v>-9.5710899414106154E-2</v>
      </c>
      <c r="F5" s="324"/>
    </row>
    <row r="6" spans="1:6">
      <c r="A6" s="17" t="s">
        <v>25</v>
      </c>
      <c r="B6" s="18"/>
      <c r="C6" s="19"/>
      <c r="D6" s="19"/>
      <c r="E6" s="19"/>
      <c r="F6" s="19"/>
    </row>
    <row r="14" spans="1:6">
      <c r="B14" s="21"/>
    </row>
    <row r="18" spans="4:4">
      <c r="D18" s="21"/>
    </row>
  </sheetData>
  <mergeCells count="5">
    <mergeCell ref="A2:A3"/>
    <mergeCell ref="B2:B3"/>
    <mergeCell ref="C2:E2"/>
    <mergeCell ref="F2:F3"/>
    <mergeCell ref="F4:F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showGridLines="0" workbookViewId="0">
      <selection sqref="A1:G1"/>
    </sheetView>
  </sheetViews>
  <sheetFormatPr defaultColWidth="11.140625" defaultRowHeight="30" customHeight="1"/>
  <cols>
    <col min="1" max="1" width="14.7109375" style="24" customWidth="1"/>
    <col min="2" max="3" width="21.7109375" style="24" customWidth="1"/>
    <col min="4" max="5" width="12.7109375" style="24" customWidth="1"/>
    <col min="6" max="7" width="12.7109375" style="33" customWidth="1"/>
    <col min="8" max="8" width="12.7109375" style="34" customWidth="1"/>
    <col min="9" max="9" width="14.7109375" style="24" customWidth="1"/>
    <col min="10" max="10" width="19.7109375" style="46" hidden="1" customWidth="1"/>
    <col min="11" max="11" width="3.42578125" style="47" hidden="1" customWidth="1"/>
    <col min="12" max="12" width="22" style="24" customWidth="1"/>
    <col min="13" max="13" width="27.28515625" style="24" customWidth="1"/>
    <col min="14" max="16384" width="11.140625" style="24"/>
  </cols>
  <sheetData>
    <row r="1" spans="1:13" ht="20.100000000000001" customHeight="1">
      <c r="A1" s="330" t="s">
        <v>40</v>
      </c>
      <c r="B1" s="330"/>
      <c r="C1" s="330"/>
      <c r="D1" s="330"/>
      <c r="E1" s="330"/>
      <c r="F1" s="330"/>
      <c r="G1" s="330"/>
      <c r="H1" s="23"/>
      <c r="I1" s="23"/>
      <c r="J1" s="24"/>
      <c r="K1" s="24"/>
    </row>
    <row r="2" spans="1:13" ht="20.100000000000001" customHeight="1">
      <c r="A2" s="328" t="s">
        <v>29</v>
      </c>
      <c r="B2" s="329" t="s">
        <v>30</v>
      </c>
      <c r="C2" s="329" t="s">
        <v>31</v>
      </c>
      <c r="D2" s="331" t="s">
        <v>32</v>
      </c>
      <c r="E2" s="332"/>
      <c r="F2" s="333"/>
      <c r="G2" s="334" t="s">
        <v>2</v>
      </c>
      <c r="H2" s="24"/>
      <c r="J2" s="24"/>
      <c r="K2" s="24"/>
    </row>
    <row r="3" spans="1:13" ht="20.100000000000001" customHeight="1">
      <c r="A3" s="328"/>
      <c r="B3" s="329"/>
      <c r="C3" s="329"/>
      <c r="D3" s="25" t="s">
        <v>33</v>
      </c>
      <c r="E3" s="25" t="s">
        <v>34</v>
      </c>
      <c r="F3" s="26" t="s">
        <v>19</v>
      </c>
      <c r="G3" s="335"/>
      <c r="H3" s="24"/>
      <c r="J3" s="24"/>
      <c r="K3" s="24"/>
    </row>
    <row r="4" spans="1:13" ht="35.1" customHeight="1">
      <c r="A4" s="27" t="s">
        <v>11</v>
      </c>
      <c r="B4" s="28" t="s">
        <v>35</v>
      </c>
      <c r="C4" s="29" t="s">
        <v>36</v>
      </c>
      <c r="D4" s="30">
        <v>12.28</v>
      </c>
      <c r="E4" s="30">
        <v>13.2</v>
      </c>
      <c r="F4" s="31">
        <f>((E4/D4)-1)</f>
        <v>7.4918566775244333E-2</v>
      </c>
      <c r="G4" s="32" t="s">
        <v>37</v>
      </c>
      <c r="H4" s="24"/>
      <c r="J4" s="24"/>
      <c r="K4" s="24"/>
    </row>
    <row r="5" spans="1:13" ht="20.100000000000001" customHeight="1">
      <c r="J5" s="24"/>
      <c r="K5" s="24"/>
    </row>
    <row r="6" spans="1:13" ht="30" customHeight="1">
      <c r="J6" s="24"/>
      <c r="K6" s="24"/>
    </row>
    <row r="7" spans="1:13" ht="30" customHeight="1">
      <c r="J7" s="24"/>
      <c r="K7" s="24"/>
    </row>
    <row r="8" spans="1:13" ht="30" customHeight="1">
      <c r="J8" s="24"/>
      <c r="K8" s="24"/>
    </row>
    <row r="9" spans="1:13" ht="30" customHeight="1">
      <c r="J9" s="24"/>
      <c r="K9" s="24"/>
    </row>
    <row r="10" spans="1:13" ht="30" customHeight="1">
      <c r="J10" s="24"/>
      <c r="K10" s="24"/>
    </row>
    <row r="11" spans="1:13" ht="30" customHeight="1">
      <c r="J11" s="24"/>
      <c r="K11" s="24"/>
    </row>
    <row r="12" spans="1:13" s="35" customFormat="1" ht="30" customHeight="1">
      <c r="B12" s="24"/>
      <c r="C12" s="24"/>
      <c r="D12" s="24"/>
      <c r="E12" s="24"/>
      <c r="F12" s="33"/>
      <c r="G12" s="33"/>
      <c r="H12" s="34"/>
      <c r="I12" s="24"/>
      <c r="J12" s="36"/>
      <c r="K12" s="37"/>
      <c r="L12" s="38"/>
      <c r="M12" s="39"/>
    </row>
    <row r="13" spans="1:13" ht="30" customHeight="1">
      <c r="J13" s="40"/>
      <c r="K13" s="41" t="s">
        <v>38</v>
      </c>
      <c r="L13" s="42"/>
    </row>
    <row r="14" spans="1:13" ht="30" customHeight="1">
      <c r="J14" s="43"/>
      <c r="K14" s="325" t="s">
        <v>35</v>
      </c>
    </row>
    <row r="15" spans="1:13" ht="30" customHeight="1">
      <c r="J15" s="43"/>
      <c r="K15" s="326"/>
    </row>
    <row r="16" spans="1:13" ht="30" customHeight="1">
      <c r="J16" s="44"/>
      <c r="K16" s="45" t="s">
        <v>38</v>
      </c>
    </row>
    <row r="17" spans="10:11" ht="30" customHeight="1">
      <c r="J17" s="40"/>
      <c r="K17" s="325" t="s">
        <v>39</v>
      </c>
    </row>
    <row r="18" spans="10:11" ht="30" customHeight="1">
      <c r="J18" s="40"/>
      <c r="K18" s="327"/>
    </row>
    <row r="19" spans="10:11" ht="30" customHeight="1">
      <c r="J19" s="40"/>
      <c r="K19" s="327"/>
    </row>
    <row r="20" spans="10:11" ht="30" customHeight="1">
      <c r="J20" s="40"/>
      <c r="K20" s="326"/>
    </row>
  </sheetData>
  <mergeCells count="8">
    <mergeCell ref="K14:K15"/>
    <mergeCell ref="K17:K20"/>
    <mergeCell ref="A2:A3"/>
    <mergeCell ref="B2:B3"/>
    <mergeCell ref="A1:G1"/>
    <mergeCell ref="C2:C3"/>
    <mergeCell ref="D2:F2"/>
    <mergeCell ref="G2:G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0"/>
  <sheetViews>
    <sheetView showGridLines="0" workbookViewId="0">
      <selection activeCell="A2" sqref="A2:A4"/>
    </sheetView>
  </sheetViews>
  <sheetFormatPr defaultRowHeight="15.75"/>
  <cols>
    <col min="1" max="1" width="13.42578125" style="50" customWidth="1"/>
    <col min="2" max="3" width="4.28515625" style="50" customWidth="1"/>
    <col min="4" max="5" width="7.42578125" style="50" customWidth="1"/>
    <col min="6" max="6" width="6.42578125" style="50" customWidth="1"/>
    <col min="7" max="8" width="7.42578125" style="50" customWidth="1"/>
    <col min="9" max="9" width="6.42578125" style="50" customWidth="1"/>
    <col min="10" max="11" width="7.42578125" style="50" customWidth="1"/>
    <col min="12" max="12" width="6.42578125" style="50" customWidth="1"/>
    <col min="13" max="14" width="7.42578125" style="50" customWidth="1"/>
    <col min="15" max="15" width="6.42578125" style="50" customWidth="1"/>
    <col min="16" max="16" width="8.7109375" style="50" customWidth="1"/>
    <col min="17" max="17" width="17.7109375" style="50" customWidth="1"/>
    <col min="18" max="18" width="19.42578125" style="50" bestFit="1" customWidth="1"/>
    <col min="19" max="16384" width="9.140625" style="50"/>
  </cols>
  <sheetData>
    <row r="1" spans="1:22" ht="20.100000000000001" customHeight="1">
      <c r="A1" s="48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22" ht="20.100000000000001" customHeight="1">
      <c r="A2" s="345" t="s">
        <v>41</v>
      </c>
      <c r="B2" s="348" t="s">
        <v>14</v>
      </c>
      <c r="C2" s="348" t="s">
        <v>42</v>
      </c>
      <c r="D2" s="349" t="s">
        <v>43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1"/>
      <c r="P2" s="352" t="s">
        <v>2</v>
      </c>
    </row>
    <row r="3" spans="1:22" ht="20.100000000000001" customHeight="1">
      <c r="A3" s="346"/>
      <c r="B3" s="348"/>
      <c r="C3" s="348"/>
      <c r="D3" s="348" t="s">
        <v>44</v>
      </c>
      <c r="E3" s="348"/>
      <c r="F3" s="348"/>
      <c r="G3" s="348" t="s">
        <v>45</v>
      </c>
      <c r="H3" s="348"/>
      <c r="I3" s="348"/>
      <c r="J3" s="348" t="s">
        <v>46</v>
      </c>
      <c r="K3" s="348"/>
      <c r="L3" s="348"/>
      <c r="M3" s="348" t="s">
        <v>47</v>
      </c>
      <c r="N3" s="348"/>
      <c r="O3" s="355"/>
      <c r="P3" s="353"/>
    </row>
    <row r="4" spans="1:22" ht="20.100000000000001" customHeight="1">
      <c r="A4" s="347"/>
      <c r="B4" s="348"/>
      <c r="C4" s="348"/>
      <c r="D4" s="51" t="s">
        <v>48</v>
      </c>
      <c r="E4" s="51" t="s">
        <v>49</v>
      </c>
      <c r="F4" s="52" t="s">
        <v>19</v>
      </c>
      <c r="G4" s="51" t="s">
        <v>48</v>
      </c>
      <c r="H4" s="51" t="s">
        <v>49</v>
      </c>
      <c r="I4" s="52" t="s">
        <v>19</v>
      </c>
      <c r="J4" s="51" t="s">
        <v>48</v>
      </c>
      <c r="K4" s="51" t="s">
        <v>49</v>
      </c>
      <c r="L4" s="52" t="s">
        <v>19</v>
      </c>
      <c r="M4" s="51" t="str">
        <f t="shared" ref="M4:N4" si="0">J4</f>
        <v>2017/18</v>
      </c>
      <c r="N4" s="51" t="str">
        <f t="shared" si="0"/>
        <v>2018/19</v>
      </c>
      <c r="O4" s="53" t="s">
        <v>19</v>
      </c>
      <c r="P4" s="354"/>
    </row>
    <row r="5" spans="1:22" ht="20.100000000000001" customHeight="1">
      <c r="A5" s="336" t="s">
        <v>9</v>
      </c>
      <c r="B5" s="54">
        <v>1</v>
      </c>
      <c r="C5" s="54">
        <v>78</v>
      </c>
      <c r="D5" s="55">
        <v>20.48</v>
      </c>
      <c r="E5" s="55">
        <f>(D5-(D5*2.93%))</f>
        <v>19.879936000000001</v>
      </c>
      <c r="F5" s="56">
        <f>((E5/D5)-1)</f>
        <v>-2.9299999999999993E-2</v>
      </c>
      <c r="G5" s="55">
        <v>25.57</v>
      </c>
      <c r="H5" s="55">
        <f>(G5-(G5*2.93%))</f>
        <v>24.820799000000001</v>
      </c>
      <c r="I5" s="56">
        <f>((H5/G5)-1)</f>
        <v>-2.9299999999999993E-2</v>
      </c>
      <c r="J5" s="55">
        <v>37.26</v>
      </c>
      <c r="K5" s="55">
        <v>36.17</v>
      </c>
      <c r="L5" s="56">
        <f t="shared" ref="L5:L13" si="1">((K5/J5)-1)</f>
        <v>-2.925389157273206E-2</v>
      </c>
      <c r="M5" s="57">
        <v>39.020000000000003</v>
      </c>
      <c r="N5" s="55">
        <f>(M5-(M5*2.93%))</f>
        <v>37.876714</v>
      </c>
      <c r="O5" s="56">
        <f>((N5/M5)-1)</f>
        <v>-2.9300000000000104E-2</v>
      </c>
      <c r="P5" s="339" t="s">
        <v>50</v>
      </c>
      <c r="Q5" s="58"/>
      <c r="R5" s="59"/>
    </row>
    <row r="6" spans="1:22" ht="20.100000000000001" customHeight="1">
      <c r="A6" s="337"/>
      <c r="B6" s="54">
        <v>2</v>
      </c>
      <c r="C6" s="60">
        <v>75</v>
      </c>
      <c r="D6" s="55">
        <v>18.43</v>
      </c>
      <c r="E6" s="55">
        <f t="shared" ref="E6:E13" si="2">(D6-(D6*2.93%))</f>
        <v>17.890000999999998</v>
      </c>
      <c r="F6" s="56">
        <f t="shared" ref="F6:F13" si="3">((E6/D6)-1)</f>
        <v>-2.9300000000000104E-2</v>
      </c>
      <c r="G6" s="55">
        <v>23.01</v>
      </c>
      <c r="H6" s="55">
        <f t="shared" ref="H6:H13" si="4">(G6-(G6*2.93%))</f>
        <v>22.335807000000003</v>
      </c>
      <c r="I6" s="56">
        <f t="shared" ref="I6:I13" si="5">((H6/G6)-1)</f>
        <v>-2.9299999999999993E-2</v>
      </c>
      <c r="J6" s="55">
        <v>31.92</v>
      </c>
      <c r="K6" s="55">
        <f>(J6-(J6*2.93%))</f>
        <v>30.984744000000003</v>
      </c>
      <c r="L6" s="56">
        <f t="shared" si="1"/>
        <v>-2.9299999999999993E-2</v>
      </c>
      <c r="M6" s="61">
        <v>33.46</v>
      </c>
      <c r="N6" s="55">
        <f t="shared" ref="N6:N13" si="6">(M6-(M6*2.93%))</f>
        <v>32.479621999999999</v>
      </c>
      <c r="O6" s="56">
        <f t="shared" ref="O6:O13" si="7">((N6/M6)-1)</f>
        <v>-2.9300000000000104E-2</v>
      </c>
      <c r="P6" s="340"/>
      <c r="Q6" s="58"/>
      <c r="R6" s="59"/>
    </row>
    <row r="7" spans="1:22" ht="20.100000000000001" customHeight="1">
      <c r="A7" s="338"/>
      <c r="B7" s="54">
        <v>3</v>
      </c>
      <c r="C7" s="54">
        <v>72</v>
      </c>
      <c r="D7" s="55">
        <v>16.21</v>
      </c>
      <c r="E7" s="55">
        <f t="shared" si="2"/>
        <v>15.735047000000002</v>
      </c>
      <c r="F7" s="56">
        <f t="shared" si="3"/>
        <v>-2.9299999999999993E-2</v>
      </c>
      <c r="G7" s="55">
        <v>19.62</v>
      </c>
      <c r="H7" s="55">
        <f t="shared" si="4"/>
        <v>19.045134000000001</v>
      </c>
      <c r="I7" s="56">
        <f t="shared" si="5"/>
        <v>-2.9299999999999993E-2</v>
      </c>
      <c r="J7" s="55">
        <v>23.6</v>
      </c>
      <c r="K7" s="55">
        <f>(J7-(J7*2.93%))</f>
        <v>22.908520000000003</v>
      </c>
      <c r="L7" s="56">
        <f t="shared" si="1"/>
        <v>-2.9299999999999882E-2</v>
      </c>
      <c r="M7" s="61">
        <v>24.03</v>
      </c>
      <c r="N7" s="55">
        <f t="shared" si="6"/>
        <v>23.325921000000001</v>
      </c>
      <c r="O7" s="56">
        <f t="shared" si="7"/>
        <v>-2.9299999999999993E-2</v>
      </c>
      <c r="P7" s="340"/>
      <c r="Q7" s="58"/>
      <c r="R7" s="59"/>
      <c r="S7" s="62"/>
      <c r="T7" s="63"/>
      <c r="U7" s="62"/>
      <c r="V7" s="63"/>
    </row>
    <row r="8" spans="1:22" ht="20.100000000000001" customHeight="1">
      <c r="A8" s="342" t="s">
        <v>8</v>
      </c>
      <c r="B8" s="54">
        <v>1</v>
      </c>
      <c r="C8" s="54">
        <v>78</v>
      </c>
      <c r="D8" s="55">
        <v>22.56</v>
      </c>
      <c r="E8" s="55">
        <f t="shared" si="2"/>
        <v>21.898992</v>
      </c>
      <c r="F8" s="56">
        <f t="shared" si="3"/>
        <v>-2.9299999999999993E-2</v>
      </c>
      <c r="G8" s="55">
        <v>28.11</v>
      </c>
      <c r="H8" s="55">
        <f t="shared" si="4"/>
        <v>27.286376999999998</v>
      </c>
      <c r="I8" s="56">
        <f t="shared" si="5"/>
        <v>-2.9299999999999993E-2</v>
      </c>
      <c r="J8" s="55">
        <v>41</v>
      </c>
      <c r="K8" s="55">
        <f>(J8-(J8*2.93%))</f>
        <v>39.798699999999997</v>
      </c>
      <c r="L8" s="56">
        <f t="shared" si="1"/>
        <v>-2.9300000000000104E-2</v>
      </c>
      <c r="M8" s="61">
        <v>43.37</v>
      </c>
      <c r="N8" s="55">
        <f t="shared" si="6"/>
        <v>42.099258999999996</v>
      </c>
      <c r="O8" s="56">
        <f t="shared" si="7"/>
        <v>-2.9299999999999993E-2</v>
      </c>
      <c r="P8" s="340"/>
      <c r="Q8" s="58"/>
      <c r="R8" s="59"/>
      <c r="S8" s="62"/>
      <c r="T8" s="63"/>
      <c r="U8" s="62"/>
      <c r="V8" s="63"/>
    </row>
    <row r="9" spans="1:22" ht="20.100000000000001" customHeight="1">
      <c r="A9" s="343"/>
      <c r="B9" s="54">
        <v>2</v>
      </c>
      <c r="C9" s="60">
        <v>75</v>
      </c>
      <c r="D9" s="55">
        <v>20.3</v>
      </c>
      <c r="E9" s="55">
        <f t="shared" si="2"/>
        <v>19.705210000000001</v>
      </c>
      <c r="F9" s="56">
        <f t="shared" si="3"/>
        <v>-2.9299999999999993E-2</v>
      </c>
      <c r="G9" s="55">
        <v>25.3</v>
      </c>
      <c r="H9" s="55">
        <f t="shared" si="4"/>
        <v>24.558710000000001</v>
      </c>
      <c r="I9" s="56">
        <f t="shared" si="5"/>
        <v>-2.9299999999999993E-2</v>
      </c>
      <c r="J9" s="55">
        <v>35.15</v>
      </c>
      <c r="K9" s="55">
        <f>(J9-(J9*2.93%))</f>
        <v>34.120104999999995</v>
      </c>
      <c r="L9" s="56">
        <f t="shared" si="1"/>
        <v>-2.9300000000000104E-2</v>
      </c>
      <c r="M9" s="61">
        <v>37.200000000000003</v>
      </c>
      <c r="N9" s="55">
        <f t="shared" si="6"/>
        <v>36.110040000000005</v>
      </c>
      <c r="O9" s="56">
        <f t="shared" si="7"/>
        <v>-2.9299999999999993E-2</v>
      </c>
      <c r="P9" s="340"/>
      <c r="Q9" s="58"/>
      <c r="R9" s="59"/>
      <c r="S9" s="62"/>
      <c r="T9" s="63"/>
      <c r="U9" s="62"/>
      <c r="V9" s="63"/>
    </row>
    <row r="10" spans="1:22" ht="20.100000000000001" customHeight="1">
      <c r="A10" s="344"/>
      <c r="B10" s="54">
        <v>3</v>
      </c>
      <c r="C10" s="54">
        <v>72</v>
      </c>
      <c r="D10" s="55">
        <v>17.86</v>
      </c>
      <c r="E10" s="55">
        <f t="shared" si="2"/>
        <v>17.336701999999999</v>
      </c>
      <c r="F10" s="56">
        <f t="shared" si="3"/>
        <v>-2.9299999999999993E-2</v>
      </c>
      <c r="G10" s="55">
        <v>21.52</v>
      </c>
      <c r="H10" s="55">
        <f t="shared" si="4"/>
        <v>20.889464</v>
      </c>
      <c r="I10" s="56">
        <f t="shared" si="5"/>
        <v>-2.9299999999999993E-2</v>
      </c>
      <c r="J10" s="55">
        <v>25.93</v>
      </c>
      <c r="K10" s="55">
        <f>(J10-(J10*2.9336%))</f>
        <v>25.16931752</v>
      </c>
      <c r="L10" s="56">
        <f t="shared" si="1"/>
        <v>-2.9336000000000029E-2</v>
      </c>
      <c r="M10" s="61">
        <v>26.48</v>
      </c>
      <c r="N10" s="55">
        <f t="shared" si="6"/>
        <v>25.704136000000002</v>
      </c>
      <c r="O10" s="56">
        <f t="shared" si="7"/>
        <v>-2.9299999999999993E-2</v>
      </c>
      <c r="P10" s="340"/>
      <c r="Q10" s="58"/>
      <c r="R10" s="59"/>
      <c r="S10" s="62"/>
      <c r="T10" s="63"/>
      <c r="U10" s="62"/>
      <c r="V10" s="63"/>
    </row>
    <row r="11" spans="1:22" ht="20.100000000000001" customHeight="1">
      <c r="A11" s="64" t="s">
        <v>10</v>
      </c>
      <c r="B11" s="54">
        <v>1</v>
      </c>
      <c r="C11" s="54">
        <v>78</v>
      </c>
      <c r="D11" s="55">
        <v>22.56</v>
      </c>
      <c r="E11" s="55">
        <f t="shared" si="2"/>
        <v>21.898992</v>
      </c>
      <c r="F11" s="56">
        <f t="shared" si="3"/>
        <v>-2.9299999999999993E-2</v>
      </c>
      <c r="G11" s="55">
        <v>28.11</v>
      </c>
      <c r="H11" s="55">
        <f t="shared" si="4"/>
        <v>27.286376999999998</v>
      </c>
      <c r="I11" s="56">
        <f t="shared" si="5"/>
        <v>-2.9299999999999993E-2</v>
      </c>
      <c r="J11" s="55">
        <v>42.67</v>
      </c>
      <c r="K11" s="55">
        <f>(J11-(J11*2.93%))</f>
        <v>41.419769000000002</v>
      </c>
      <c r="L11" s="56">
        <f t="shared" si="1"/>
        <v>-2.9299999999999993E-2</v>
      </c>
      <c r="M11" s="61">
        <v>45.13</v>
      </c>
      <c r="N11" s="55">
        <f t="shared" si="6"/>
        <v>43.807691000000005</v>
      </c>
      <c r="O11" s="56">
        <f t="shared" si="7"/>
        <v>-2.9299999999999882E-2</v>
      </c>
      <c r="P11" s="340"/>
      <c r="Q11" s="58"/>
      <c r="R11" s="59"/>
      <c r="S11" s="65"/>
      <c r="T11" s="63"/>
      <c r="U11" s="65"/>
      <c r="V11" s="63"/>
    </row>
    <row r="12" spans="1:22" ht="20.100000000000001" customHeight="1">
      <c r="A12" s="66" t="s">
        <v>51</v>
      </c>
      <c r="B12" s="54">
        <v>2</v>
      </c>
      <c r="C12" s="60">
        <v>75</v>
      </c>
      <c r="D12" s="55">
        <v>20.3</v>
      </c>
      <c r="E12" s="55">
        <f t="shared" si="2"/>
        <v>19.705210000000001</v>
      </c>
      <c r="F12" s="56">
        <f t="shared" si="3"/>
        <v>-2.9299999999999993E-2</v>
      </c>
      <c r="G12" s="55">
        <v>25.3</v>
      </c>
      <c r="H12" s="55">
        <f t="shared" si="4"/>
        <v>24.558710000000001</v>
      </c>
      <c r="I12" s="56">
        <f t="shared" si="5"/>
        <v>-2.9299999999999993E-2</v>
      </c>
      <c r="J12" s="55">
        <v>36.58</v>
      </c>
      <c r="K12" s="55">
        <f>(J12-(J12*2.93%))</f>
        <v>35.508206000000001</v>
      </c>
      <c r="L12" s="56">
        <f t="shared" si="1"/>
        <v>-2.9299999999999882E-2</v>
      </c>
      <c r="M12" s="61">
        <v>38.71</v>
      </c>
      <c r="N12" s="55">
        <f t="shared" si="6"/>
        <v>37.575797000000001</v>
      </c>
      <c r="O12" s="56">
        <f t="shared" si="7"/>
        <v>-2.9299999999999993E-2</v>
      </c>
      <c r="P12" s="340"/>
      <c r="Q12" s="58"/>
      <c r="R12" s="59"/>
      <c r="S12" s="65"/>
      <c r="T12" s="63"/>
      <c r="U12" s="65"/>
      <c r="V12" s="63"/>
    </row>
    <row r="13" spans="1:22" ht="20.100000000000001" customHeight="1">
      <c r="A13" s="67" t="s">
        <v>52</v>
      </c>
      <c r="B13" s="54">
        <v>3</v>
      </c>
      <c r="C13" s="54">
        <v>72</v>
      </c>
      <c r="D13" s="55">
        <v>17.86</v>
      </c>
      <c r="E13" s="55">
        <f t="shared" si="2"/>
        <v>17.336701999999999</v>
      </c>
      <c r="F13" s="56">
        <f t="shared" si="3"/>
        <v>-2.9299999999999993E-2</v>
      </c>
      <c r="G13" s="55">
        <v>21.52</v>
      </c>
      <c r="H13" s="55">
        <f t="shared" si="4"/>
        <v>20.889464</v>
      </c>
      <c r="I13" s="56">
        <f t="shared" si="5"/>
        <v>-2.9299999999999993E-2</v>
      </c>
      <c r="J13" s="55">
        <v>25.93</v>
      </c>
      <c r="K13" s="55">
        <f>(J13-(J13*2.93%))</f>
        <v>25.170251</v>
      </c>
      <c r="L13" s="56">
        <f t="shared" si="1"/>
        <v>-2.9299999999999993E-2</v>
      </c>
      <c r="M13" s="61">
        <v>26.48</v>
      </c>
      <c r="N13" s="55">
        <f t="shared" si="6"/>
        <v>25.704136000000002</v>
      </c>
      <c r="O13" s="56">
        <f t="shared" si="7"/>
        <v>-2.9299999999999993E-2</v>
      </c>
      <c r="P13" s="341"/>
      <c r="Q13" s="58"/>
      <c r="R13" s="68"/>
      <c r="S13" s="65"/>
      <c r="T13" s="63"/>
      <c r="U13" s="65"/>
      <c r="V13" s="63"/>
    </row>
    <row r="14" spans="1:22">
      <c r="A14" s="69" t="s">
        <v>53</v>
      </c>
      <c r="P14" s="70"/>
      <c r="S14" s="65"/>
      <c r="T14" s="63"/>
      <c r="U14" s="65"/>
      <c r="V14" s="63"/>
    </row>
    <row r="15" spans="1:22">
      <c r="P15" s="70"/>
      <c r="S15" s="65"/>
      <c r="T15" s="63"/>
      <c r="U15" s="65"/>
      <c r="V15" s="63"/>
    </row>
    <row r="16" spans="1:22">
      <c r="A16" s="71"/>
      <c r="P16" s="63"/>
    </row>
    <row r="17" spans="5:19">
      <c r="P17" s="63"/>
    </row>
    <row r="19" spans="5:19">
      <c r="E19" s="72"/>
    </row>
    <row r="20" spans="5:19">
      <c r="G20" s="73"/>
      <c r="S20" s="63"/>
    </row>
  </sheetData>
  <mergeCells count="12">
    <mergeCell ref="A5:A7"/>
    <mergeCell ref="P5:P13"/>
    <mergeCell ref="A8:A10"/>
    <mergeCell ref="A2:A4"/>
    <mergeCell ref="B2:B4"/>
    <mergeCell ref="C2:C4"/>
    <mergeCell ref="D2:O2"/>
    <mergeCell ref="P2:P4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"/>
  <sheetViews>
    <sheetView showGridLines="0" workbookViewId="0">
      <selection activeCell="A2" sqref="A2:A3"/>
    </sheetView>
  </sheetViews>
  <sheetFormatPr defaultRowHeight="15.75"/>
  <cols>
    <col min="1" max="1" width="14.7109375" style="50" customWidth="1"/>
    <col min="2" max="2" width="30.7109375" style="50" customWidth="1"/>
    <col min="3" max="4" width="12.7109375" style="50" customWidth="1"/>
    <col min="5" max="6" width="12.7109375" style="82" customWidth="1"/>
    <col min="7" max="7" width="12.7109375" style="83" customWidth="1"/>
    <col min="8" max="14" width="9.140625" style="63"/>
    <col min="15" max="16384" width="9.140625" style="50"/>
  </cols>
  <sheetData>
    <row r="1" spans="1:15" ht="20.100000000000001" customHeight="1">
      <c r="A1" s="48" t="s">
        <v>60</v>
      </c>
      <c r="B1" s="48"/>
      <c r="C1" s="48"/>
      <c r="D1" s="48"/>
      <c r="E1" s="48"/>
      <c r="F1" s="48"/>
      <c r="G1" s="48"/>
      <c r="H1" s="74"/>
      <c r="I1" s="74"/>
      <c r="J1" s="74"/>
      <c r="K1" s="74"/>
      <c r="L1" s="74"/>
      <c r="M1" s="74"/>
      <c r="N1" s="74"/>
      <c r="O1" s="49"/>
    </row>
    <row r="2" spans="1:15" ht="35.1" customHeight="1">
      <c r="A2" s="357" t="s">
        <v>0</v>
      </c>
      <c r="B2" s="358" t="s">
        <v>31</v>
      </c>
      <c r="C2" s="360" t="s">
        <v>14</v>
      </c>
      <c r="D2" s="361" t="s">
        <v>55</v>
      </c>
      <c r="E2" s="357"/>
      <c r="F2" s="362" t="s">
        <v>19</v>
      </c>
      <c r="G2" s="364" t="s">
        <v>2</v>
      </c>
      <c r="N2" s="50"/>
    </row>
    <row r="3" spans="1:15" ht="20.100000000000001" customHeight="1">
      <c r="A3" s="357"/>
      <c r="B3" s="359"/>
      <c r="C3" s="360"/>
      <c r="D3" s="75" t="s">
        <v>48</v>
      </c>
      <c r="E3" s="75" t="s">
        <v>49</v>
      </c>
      <c r="F3" s="363"/>
      <c r="G3" s="365"/>
      <c r="N3" s="50"/>
    </row>
    <row r="4" spans="1:15" ht="35.1" customHeight="1">
      <c r="A4" s="76" t="s">
        <v>56</v>
      </c>
      <c r="B4" s="77" t="s">
        <v>57</v>
      </c>
      <c r="C4" s="78" t="s">
        <v>58</v>
      </c>
      <c r="D4" s="79">
        <v>1.48</v>
      </c>
      <c r="E4" s="79">
        <f>(D4-(D4*2.93%))</f>
        <v>1.436636</v>
      </c>
      <c r="F4" s="80">
        <f>((E4/D4)-1)</f>
        <v>-2.9299999999999993E-2</v>
      </c>
      <c r="G4" s="81" t="s">
        <v>50</v>
      </c>
      <c r="N4" s="50"/>
    </row>
    <row r="5" spans="1:15" ht="30" customHeight="1">
      <c r="A5" s="356" t="s">
        <v>59</v>
      </c>
      <c r="B5" s="356"/>
      <c r="C5" s="356"/>
      <c r="D5" s="356"/>
      <c r="E5" s="356"/>
      <c r="F5" s="356"/>
      <c r="G5" s="356"/>
    </row>
    <row r="6" spans="1:15">
      <c r="D6" s="82"/>
      <c r="F6" s="83"/>
      <c r="G6" s="50"/>
    </row>
    <row r="12" spans="1:15">
      <c r="A12" s="63"/>
    </row>
  </sheetData>
  <mergeCells count="7">
    <mergeCell ref="A5:G5"/>
    <mergeCell ref="A2:A3"/>
    <mergeCell ref="B2:B3"/>
    <mergeCell ref="C2:C3"/>
    <mergeCell ref="D2:E2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4"/>
  <sheetViews>
    <sheetView showGridLines="0" workbookViewId="0">
      <selection sqref="A1:H1"/>
    </sheetView>
  </sheetViews>
  <sheetFormatPr defaultColWidth="11.140625" defaultRowHeight="20.100000000000001" customHeight="1"/>
  <cols>
    <col min="1" max="1" width="26.42578125" style="86" customWidth="1"/>
    <col min="2" max="2" width="51.28515625" style="86" customWidth="1"/>
    <col min="3" max="3" width="15" style="86" customWidth="1"/>
    <col min="4" max="6" width="12.7109375" style="86" customWidth="1"/>
    <col min="7" max="7" width="12.7109375" style="189" customWidth="1"/>
    <col min="8" max="8" width="17" style="86" customWidth="1"/>
    <col min="9" max="9" width="4.7109375" style="84" customWidth="1"/>
    <col min="10" max="10" width="14.42578125" style="85" hidden="1" customWidth="1"/>
    <col min="11" max="11" width="22" style="86" customWidth="1"/>
    <col min="12" max="16384" width="11.140625" style="86"/>
  </cols>
  <sheetData>
    <row r="1" spans="1:12" s="89" customFormat="1" ht="18.75" customHeight="1">
      <c r="A1" s="366" t="s">
        <v>134</v>
      </c>
      <c r="B1" s="366"/>
      <c r="C1" s="366"/>
      <c r="D1" s="366"/>
      <c r="E1" s="366"/>
      <c r="F1" s="366"/>
      <c r="G1" s="366"/>
      <c r="H1" s="366"/>
      <c r="I1" s="87"/>
      <c r="J1" s="88"/>
    </row>
    <row r="2" spans="1:12" ht="20.100000000000001" customHeight="1">
      <c r="A2" s="367" t="s">
        <v>61</v>
      </c>
      <c r="B2" s="368" t="s">
        <v>62</v>
      </c>
      <c r="C2" s="368" t="s">
        <v>30</v>
      </c>
      <c r="D2" s="368" t="s">
        <v>31</v>
      </c>
      <c r="E2" s="369" t="s">
        <v>63</v>
      </c>
      <c r="F2" s="370"/>
      <c r="G2" s="371" t="s">
        <v>64</v>
      </c>
      <c r="H2" s="373" t="s">
        <v>2</v>
      </c>
      <c r="I2" s="90"/>
      <c r="J2" s="375" t="s">
        <v>65</v>
      </c>
    </row>
    <row r="3" spans="1:12" ht="19.5" customHeight="1">
      <c r="A3" s="367"/>
      <c r="B3" s="368"/>
      <c r="C3" s="368"/>
      <c r="D3" s="368"/>
      <c r="E3" s="91" t="s">
        <v>66</v>
      </c>
      <c r="F3" s="91" t="s">
        <v>48</v>
      </c>
      <c r="G3" s="372" t="s">
        <v>64</v>
      </c>
      <c r="H3" s="374"/>
      <c r="I3" s="92"/>
      <c r="J3" s="376"/>
    </row>
    <row r="4" spans="1:12" ht="27.75" customHeight="1">
      <c r="A4" s="377" t="s">
        <v>67</v>
      </c>
      <c r="B4" s="93" t="s">
        <v>68</v>
      </c>
      <c r="C4" s="379"/>
      <c r="D4" s="382" t="s">
        <v>69</v>
      </c>
      <c r="E4" s="384">
        <v>23.32</v>
      </c>
      <c r="F4" s="387">
        <v>22.49</v>
      </c>
      <c r="G4" s="390">
        <f>(F4-E4)/E4</f>
        <v>-3.5591766723842275E-2</v>
      </c>
      <c r="H4" s="94" t="s">
        <v>70</v>
      </c>
      <c r="I4" s="92"/>
      <c r="J4" s="95"/>
    </row>
    <row r="5" spans="1:12" ht="27.75" customHeight="1">
      <c r="A5" s="377"/>
      <c r="B5" s="96" t="s">
        <v>71</v>
      </c>
      <c r="C5" s="380"/>
      <c r="D5" s="380"/>
      <c r="E5" s="385"/>
      <c r="F5" s="388"/>
      <c r="G5" s="391"/>
      <c r="H5" s="97" t="s">
        <v>72</v>
      </c>
      <c r="I5" s="92"/>
      <c r="J5" s="95"/>
    </row>
    <row r="6" spans="1:12" ht="31.5" customHeight="1">
      <c r="A6" s="378"/>
      <c r="B6" s="98" t="s">
        <v>73</v>
      </c>
      <c r="C6" s="381"/>
      <c r="D6" s="383"/>
      <c r="E6" s="386"/>
      <c r="F6" s="389"/>
      <c r="G6" s="392"/>
      <c r="H6" s="99" t="s">
        <v>74</v>
      </c>
      <c r="I6" s="92"/>
      <c r="J6" s="95"/>
    </row>
    <row r="7" spans="1:12" ht="30" customHeight="1">
      <c r="A7" s="377" t="s">
        <v>75</v>
      </c>
      <c r="B7" s="93" t="s">
        <v>68</v>
      </c>
      <c r="C7" s="379" t="s">
        <v>76</v>
      </c>
      <c r="D7" s="382" t="s">
        <v>69</v>
      </c>
      <c r="E7" s="384">
        <v>59.8</v>
      </c>
      <c r="F7" s="387">
        <v>56.22</v>
      </c>
      <c r="G7" s="390">
        <f>(F7-E7)/E7</f>
        <v>-5.986622073578593E-2</v>
      </c>
      <c r="H7" s="94" t="s">
        <v>70</v>
      </c>
      <c r="I7" s="100"/>
      <c r="J7" s="396" t="s">
        <v>39</v>
      </c>
      <c r="K7" s="101"/>
    </row>
    <row r="8" spans="1:12" ht="30" customHeight="1">
      <c r="A8" s="377"/>
      <c r="B8" s="96" t="s">
        <v>71</v>
      </c>
      <c r="C8" s="380"/>
      <c r="D8" s="380"/>
      <c r="E8" s="385"/>
      <c r="F8" s="388"/>
      <c r="G8" s="391"/>
      <c r="H8" s="97" t="s">
        <v>72</v>
      </c>
      <c r="I8" s="100"/>
      <c r="J8" s="397"/>
      <c r="K8" s="102"/>
    </row>
    <row r="9" spans="1:12" ht="30" customHeight="1">
      <c r="A9" s="378"/>
      <c r="B9" s="98" t="s">
        <v>73</v>
      </c>
      <c r="C9" s="381"/>
      <c r="D9" s="383"/>
      <c r="E9" s="386"/>
      <c r="F9" s="389"/>
      <c r="G9" s="392"/>
      <c r="H9" s="99" t="s">
        <v>74</v>
      </c>
      <c r="I9" s="100"/>
      <c r="J9" s="398"/>
      <c r="K9" s="101"/>
    </row>
    <row r="10" spans="1:12" ht="25.5" customHeight="1">
      <c r="A10" s="393" t="s">
        <v>77</v>
      </c>
      <c r="B10" s="103" t="s">
        <v>78</v>
      </c>
      <c r="C10" s="382" t="s">
        <v>79</v>
      </c>
      <c r="D10" s="103" t="s">
        <v>80</v>
      </c>
      <c r="E10" s="104">
        <v>34.97</v>
      </c>
      <c r="F10" s="105">
        <v>36.01</v>
      </c>
      <c r="G10" s="106">
        <f t="shared" ref="G10:G13" si="0">(F10-E10)/E10</f>
        <v>2.973977695167284E-2</v>
      </c>
      <c r="H10" s="399" t="s">
        <v>81</v>
      </c>
      <c r="I10" s="107"/>
      <c r="J10" s="396" t="s">
        <v>39</v>
      </c>
      <c r="K10" s="108"/>
    </row>
    <row r="11" spans="1:12" ht="30" customHeight="1">
      <c r="A11" s="377"/>
      <c r="B11" s="109" t="s">
        <v>82</v>
      </c>
      <c r="C11" s="380"/>
      <c r="D11" s="109" t="s">
        <v>83</v>
      </c>
      <c r="E11" s="110">
        <v>41.97</v>
      </c>
      <c r="F11" s="111">
        <v>43.21</v>
      </c>
      <c r="G11" s="112">
        <f t="shared" si="0"/>
        <v>2.9544913033118944E-2</v>
      </c>
      <c r="H11" s="400"/>
      <c r="I11" s="113"/>
      <c r="J11" s="397"/>
      <c r="K11" s="114"/>
    </row>
    <row r="12" spans="1:12" ht="24.75" customHeight="1">
      <c r="A12" s="393" t="s">
        <v>84</v>
      </c>
      <c r="B12" s="103" t="s">
        <v>78</v>
      </c>
      <c r="C12" s="382" t="s">
        <v>85</v>
      </c>
      <c r="D12" s="103" t="s">
        <v>80</v>
      </c>
      <c r="E12" s="104">
        <v>18.899999999999999</v>
      </c>
      <c r="F12" s="105">
        <v>18.899999999999999</v>
      </c>
      <c r="G12" s="106">
        <f t="shared" si="0"/>
        <v>0</v>
      </c>
      <c r="H12" s="394" t="s">
        <v>81</v>
      </c>
      <c r="I12" s="115"/>
      <c r="J12" s="396" t="s">
        <v>39</v>
      </c>
    </row>
    <row r="13" spans="1:12" ht="31.5" customHeight="1">
      <c r="A13" s="377"/>
      <c r="B13" s="109" t="s">
        <v>82</v>
      </c>
      <c r="C13" s="380"/>
      <c r="D13" s="109" t="s">
        <v>83</v>
      </c>
      <c r="E13" s="110">
        <v>24.45</v>
      </c>
      <c r="F13" s="111">
        <v>24.45</v>
      </c>
      <c r="G13" s="112">
        <f t="shared" si="0"/>
        <v>0</v>
      </c>
      <c r="H13" s="395"/>
      <c r="I13" s="115"/>
      <c r="J13" s="397"/>
      <c r="L13" s="116"/>
    </row>
    <row r="14" spans="1:12" ht="39.75" customHeight="1">
      <c r="A14" s="117" t="s">
        <v>86</v>
      </c>
      <c r="B14" s="118" t="s">
        <v>11</v>
      </c>
      <c r="C14" s="118" t="s">
        <v>87</v>
      </c>
      <c r="D14" s="118" t="s">
        <v>57</v>
      </c>
      <c r="E14" s="105">
        <v>2</v>
      </c>
      <c r="F14" s="105">
        <v>2.16</v>
      </c>
      <c r="G14" s="119">
        <f>(F14-E14)/E14</f>
        <v>8.0000000000000071E-2</v>
      </c>
      <c r="H14" s="120" t="s">
        <v>88</v>
      </c>
      <c r="I14" s="115"/>
      <c r="J14" s="121"/>
      <c r="L14" s="116"/>
    </row>
    <row r="15" spans="1:12" ht="39.75" customHeight="1">
      <c r="A15" s="401" t="s">
        <v>89</v>
      </c>
      <c r="B15" s="122" t="s">
        <v>90</v>
      </c>
      <c r="C15" s="403" t="s">
        <v>91</v>
      </c>
      <c r="D15" s="404" t="s">
        <v>57</v>
      </c>
      <c r="E15" s="105">
        <v>5.07</v>
      </c>
      <c r="F15" s="105">
        <v>5.45</v>
      </c>
      <c r="G15" s="119">
        <f>(F15-E15)/E15</f>
        <v>7.49506903353057E-2</v>
      </c>
      <c r="H15" s="394" t="s">
        <v>88</v>
      </c>
      <c r="I15" s="115"/>
      <c r="J15" s="121"/>
      <c r="K15" s="123"/>
      <c r="L15" s="116"/>
    </row>
    <row r="16" spans="1:12" ht="39.75" customHeight="1">
      <c r="A16" s="402"/>
      <c r="B16" s="124" t="s">
        <v>92</v>
      </c>
      <c r="C16" s="403"/>
      <c r="D16" s="404"/>
      <c r="E16" s="125">
        <v>5.77</v>
      </c>
      <c r="F16" s="125">
        <v>6.48</v>
      </c>
      <c r="G16" s="126">
        <f>(F16-E16)/E16</f>
        <v>0.12305025996533811</v>
      </c>
      <c r="H16" s="395"/>
      <c r="I16" s="115"/>
      <c r="J16" s="121"/>
      <c r="L16" s="116"/>
    </row>
    <row r="17" spans="1:12" ht="39.75" customHeight="1">
      <c r="A17" s="377" t="s">
        <v>93</v>
      </c>
      <c r="B17" s="93" t="s">
        <v>68</v>
      </c>
      <c r="C17" s="379" t="s">
        <v>58</v>
      </c>
      <c r="D17" s="382" t="s">
        <v>69</v>
      </c>
      <c r="E17" s="384">
        <v>3.43</v>
      </c>
      <c r="F17" s="387">
        <f>(E17*G17)+E17</f>
        <v>3.3078920000000003</v>
      </c>
      <c r="G17" s="405">
        <v>-3.56E-2</v>
      </c>
      <c r="H17" s="94" t="s">
        <v>70</v>
      </c>
      <c r="I17" s="115"/>
      <c r="J17" s="121"/>
      <c r="L17" s="116"/>
    </row>
    <row r="18" spans="1:12" ht="39.75" customHeight="1">
      <c r="A18" s="377"/>
      <c r="B18" s="96" t="s">
        <v>71</v>
      </c>
      <c r="C18" s="380"/>
      <c r="D18" s="380"/>
      <c r="E18" s="385"/>
      <c r="F18" s="388"/>
      <c r="G18" s="406"/>
      <c r="H18" s="97" t="s">
        <v>72</v>
      </c>
      <c r="I18" s="115"/>
      <c r="J18" s="121"/>
      <c r="K18" s="123"/>
      <c r="L18" s="116"/>
    </row>
    <row r="19" spans="1:12" ht="39.75" customHeight="1">
      <c r="A19" s="378"/>
      <c r="B19" s="98" t="s">
        <v>73</v>
      </c>
      <c r="C19" s="381"/>
      <c r="D19" s="383"/>
      <c r="E19" s="386"/>
      <c r="F19" s="389"/>
      <c r="G19" s="407"/>
      <c r="H19" s="99" t="s">
        <v>74</v>
      </c>
      <c r="I19" s="115"/>
      <c r="J19" s="121"/>
      <c r="L19" s="116"/>
    </row>
    <row r="20" spans="1:12" ht="30" customHeight="1">
      <c r="A20" s="393" t="s">
        <v>94</v>
      </c>
      <c r="B20" s="103" t="s">
        <v>95</v>
      </c>
      <c r="C20" s="382" t="s">
        <v>96</v>
      </c>
      <c r="D20" s="382" t="s">
        <v>83</v>
      </c>
      <c r="E20" s="410">
        <v>84.6</v>
      </c>
      <c r="F20" s="412">
        <v>82.96</v>
      </c>
      <c r="G20" s="408">
        <f>(F20-E20)/E20</f>
        <v>-1.9385342789598116E-2</v>
      </c>
      <c r="H20" s="94" t="s">
        <v>97</v>
      </c>
      <c r="I20" s="115"/>
      <c r="J20" s="127"/>
    </row>
    <row r="21" spans="1:12" ht="30" customHeight="1">
      <c r="A21" s="378"/>
      <c r="B21" s="98" t="s">
        <v>73</v>
      </c>
      <c r="C21" s="383"/>
      <c r="D21" s="383"/>
      <c r="E21" s="411"/>
      <c r="F21" s="413"/>
      <c r="G21" s="409"/>
      <c r="H21" s="128" t="s">
        <v>98</v>
      </c>
      <c r="I21" s="115"/>
      <c r="J21" s="129"/>
    </row>
    <row r="22" spans="1:12" ht="30" customHeight="1">
      <c r="A22" s="393" t="s">
        <v>99</v>
      </c>
      <c r="B22" s="103" t="s">
        <v>95</v>
      </c>
      <c r="C22" s="382" t="s">
        <v>96</v>
      </c>
      <c r="D22" s="382" t="s">
        <v>83</v>
      </c>
      <c r="E22" s="410">
        <v>94.8</v>
      </c>
      <c r="F22" s="412">
        <v>76.5</v>
      </c>
      <c r="G22" s="408">
        <f>(F22-E22)/E22</f>
        <v>-0.19303797468354428</v>
      </c>
      <c r="H22" s="94" t="s">
        <v>97</v>
      </c>
      <c r="I22" s="115"/>
      <c r="J22" s="129"/>
    </row>
    <row r="23" spans="1:12" ht="30" customHeight="1">
      <c r="A23" s="378"/>
      <c r="B23" s="98" t="s">
        <v>73</v>
      </c>
      <c r="C23" s="383"/>
      <c r="D23" s="383"/>
      <c r="E23" s="411"/>
      <c r="F23" s="413"/>
      <c r="G23" s="409"/>
      <c r="H23" s="128" t="s">
        <v>98</v>
      </c>
      <c r="I23" s="107"/>
      <c r="J23" s="129"/>
    </row>
    <row r="24" spans="1:12" ht="30" customHeight="1">
      <c r="A24" s="130" t="s">
        <v>100</v>
      </c>
      <c r="B24" s="131" t="s">
        <v>101</v>
      </c>
      <c r="C24" s="131" t="s">
        <v>96</v>
      </c>
      <c r="D24" s="131" t="s">
        <v>83</v>
      </c>
      <c r="E24" s="132">
        <v>52.8</v>
      </c>
      <c r="F24" s="133">
        <v>60</v>
      </c>
      <c r="G24" s="134">
        <f>(F24-E24)/E24</f>
        <v>0.13636363636363644</v>
      </c>
      <c r="H24" s="135" t="s">
        <v>98</v>
      </c>
      <c r="I24" s="107"/>
      <c r="J24" s="136"/>
    </row>
    <row r="25" spans="1:12" ht="16.5" customHeight="1">
      <c r="A25" s="137" t="s">
        <v>102</v>
      </c>
      <c r="B25" s="419" t="s">
        <v>6</v>
      </c>
      <c r="C25" s="419" t="s">
        <v>103</v>
      </c>
      <c r="D25" s="419" t="s">
        <v>57</v>
      </c>
      <c r="E25" s="138"/>
      <c r="F25" s="139"/>
      <c r="G25" s="140"/>
      <c r="H25" s="422" t="s">
        <v>98</v>
      </c>
      <c r="I25" s="107"/>
      <c r="J25" s="136"/>
    </row>
    <row r="26" spans="1:12" ht="15" customHeight="1">
      <c r="A26" s="141" t="s">
        <v>104</v>
      </c>
      <c r="B26" s="420"/>
      <c r="C26" s="420"/>
      <c r="D26" s="420"/>
      <c r="E26" s="142">
        <v>2.04</v>
      </c>
      <c r="F26" s="143">
        <v>2.54</v>
      </c>
      <c r="G26" s="144">
        <v>0.24510000000000001</v>
      </c>
      <c r="H26" s="423"/>
      <c r="I26" s="107"/>
      <c r="J26" s="136"/>
    </row>
    <row r="27" spans="1:12" s="116" customFormat="1" ht="16.5" customHeight="1">
      <c r="A27" s="145" t="s">
        <v>105</v>
      </c>
      <c r="B27" s="421"/>
      <c r="C27" s="421"/>
      <c r="D27" s="421"/>
      <c r="E27" s="125">
        <v>2.2599999999999998</v>
      </c>
      <c r="F27" s="125">
        <v>2.74</v>
      </c>
      <c r="G27" s="126">
        <f>(F27-E27)/E27</f>
        <v>0.21238938053097367</v>
      </c>
      <c r="H27" s="424"/>
      <c r="I27" s="146"/>
      <c r="J27" s="147"/>
    </row>
    <row r="28" spans="1:12" ht="20.25" customHeight="1">
      <c r="A28" s="425" t="s">
        <v>106</v>
      </c>
      <c r="B28" s="118" t="s">
        <v>107</v>
      </c>
      <c r="C28" s="428" t="s">
        <v>35</v>
      </c>
      <c r="D28" s="419" t="s">
        <v>108</v>
      </c>
      <c r="E28" s="139">
        <v>0.82</v>
      </c>
      <c r="F28" s="139">
        <v>0.85</v>
      </c>
      <c r="G28" s="148">
        <f t="shared" ref="G28:G31" si="1">(F28-E28)/E28</f>
        <v>3.6585365853658569E-2</v>
      </c>
      <c r="H28" s="430" t="s">
        <v>88</v>
      </c>
      <c r="I28" s="107"/>
      <c r="J28" s="136"/>
    </row>
    <row r="29" spans="1:12" ht="18" customHeight="1">
      <c r="A29" s="426"/>
      <c r="B29" s="149" t="s">
        <v>109</v>
      </c>
      <c r="C29" s="420"/>
      <c r="D29" s="420"/>
      <c r="E29" s="111">
        <v>0.8</v>
      </c>
      <c r="F29" s="111">
        <v>0.83</v>
      </c>
      <c r="G29" s="150">
        <f t="shared" si="1"/>
        <v>3.7499999999999895E-2</v>
      </c>
      <c r="H29" s="423"/>
      <c r="I29" s="107"/>
      <c r="J29" s="136"/>
    </row>
    <row r="30" spans="1:12" ht="15.75" customHeight="1">
      <c r="A30" s="426"/>
      <c r="B30" s="149" t="s">
        <v>110</v>
      </c>
      <c r="C30" s="420"/>
      <c r="D30" s="420"/>
      <c r="E30" s="151">
        <v>0.73</v>
      </c>
      <c r="F30" s="151">
        <v>0.76</v>
      </c>
      <c r="G30" s="150">
        <f t="shared" si="1"/>
        <v>4.1095890410958943E-2</v>
      </c>
      <c r="H30" s="423"/>
      <c r="I30" s="107"/>
      <c r="J30" s="136"/>
    </row>
    <row r="31" spans="1:12" ht="18" customHeight="1">
      <c r="A31" s="427"/>
      <c r="B31" s="149" t="s">
        <v>7</v>
      </c>
      <c r="C31" s="429"/>
      <c r="D31" s="429"/>
      <c r="E31" s="152">
        <v>0.84</v>
      </c>
      <c r="F31" s="152">
        <v>0.87</v>
      </c>
      <c r="G31" s="150">
        <f t="shared" si="1"/>
        <v>3.5714285714285747E-2</v>
      </c>
      <c r="H31" s="424"/>
      <c r="I31" s="107"/>
      <c r="J31" s="136"/>
    </row>
    <row r="32" spans="1:12" ht="15" customHeight="1">
      <c r="A32" s="153" t="s">
        <v>111</v>
      </c>
      <c r="B32" s="154"/>
      <c r="C32" s="155"/>
      <c r="D32" s="154"/>
      <c r="E32" s="138"/>
      <c r="F32" s="139"/>
      <c r="G32" s="156"/>
      <c r="H32" s="422" t="s">
        <v>98</v>
      </c>
      <c r="I32" s="107"/>
      <c r="J32" s="136"/>
      <c r="K32" s="84"/>
    </row>
    <row r="33" spans="1:12" ht="15" customHeight="1">
      <c r="A33" s="433" t="s">
        <v>112</v>
      </c>
      <c r="B33" s="157" t="s">
        <v>113</v>
      </c>
      <c r="C33" s="158" t="s">
        <v>35</v>
      </c>
      <c r="D33" s="158" t="s">
        <v>114</v>
      </c>
      <c r="E33" s="142">
        <v>187.4</v>
      </c>
      <c r="F33" s="143">
        <v>198.99</v>
      </c>
      <c r="G33" s="159">
        <f t="shared" ref="G33:G48" si="2">(F33-E33)/E33</f>
        <v>6.1846318036286034E-2</v>
      </c>
      <c r="H33" s="431"/>
      <c r="I33" s="160"/>
      <c r="J33" s="136"/>
    </row>
    <row r="34" spans="1:12" ht="15.75" customHeight="1">
      <c r="A34" s="433"/>
      <c r="B34" s="161" t="s">
        <v>101</v>
      </c>
      <c r="C34" s="162"/>
      <c r="D34" s="162"/>
      <c r="E34" s="163">
        <v>207</v>
      </c>
      <c r="F34" s="164">
        <v>213.54</v>
      </c>
      <c r="G34" s="165">
        <f t="shared" si="2"/>
        <v>3.1594202898550687E-2</v>
      </c>
      <c r="H34" s="431"/>
      <c r="I34" s="160"/>
      <c r="J34" s="136"/>
      <c r="K34" s="123"/>
    </row>
    <row r="35" spans="1:12" ht="15.75" customHeight="1">
      <c r="A35" s="433" t="s">
        <v>115</v>
      </c>
      <c r="B35" s="161" t="s">
        <v>113</v>
      </c>
      <c r="C35" s="434" t="s">
        <v>116</v>
      </c>
      <c r="D35" s="382" t="s">
        <v>117</v>
      </c>
      <c r="E35" s="104">
        <v>0.91</v>
      </c>
      <c r="F35" s="105">
        <v>0.97</v>
      </c>
      <c r="G35" s="106">
        <f t="shared" si="2"/>
        <v>6.5934065934065866E-2</v>
      </c>
      <c r="H35" s="431"/>
      <c r="I35" s="160"/>
      <c r="J35" s="136"/>
    </row>
    <row r="36" spans="1:12" ht="13.5" customHeight="1">
      <c r="A36" s="433"/>
      <c r="B36" s="161" t="s">
        <v>101</v>
      </c>
      <c r="C36" s="435"/>
      <c r="D36" s="415"/>
      <c r="E36" s="166">
        <v>0.99</v>
      </c>
      <c r="F36" s="152">
        <v>1.02</v>
      </c>
      <c r="G36" s="167">
        <f t="shared" si="2"/>
        <v>3.0303030303030332E-2</v>
      </c>
      <c r="H36" s="431"/>
      <c r="I36" s="160"/>
      <c r="J36" s="136"/>
      <c r="L36" s="123"/>
    </row>
    <row r="37" spans="1:12" ht="13.5" customHeight="1">
      <c r="A37" s="168" t="s">
        <v>118</v>
      </c>
      <c r="B37" s="169" t="s">
        <v>113</v>
      </c>
      <c r="C37" s="170" t="s">
        <v>119</v>
      </c>
      <c r="D37" s="171" t="s">
        <v>57</v>
      </c>
      <c r="E37" s="132">
        <v>1.1200000000000001</v>
      </c>
      <c r="F37" s="133">
        <v>1.19</v>
      </c>
      <c r="G37" s="134">
        <f t="shared" si="2"/>
        <v>6.2499999999999854E-2</v>
      </c>
      <c r="H37" s="431"/>
      <c r="I37" s="160"/>
      <c r="J37" s="136"/>
    </row>
    <row r="38" spans="1:12" ht="18" customHeight="1">
      <c r="A38" s="168" t="s">
        <v>120</v>
      </c>
      <c r="B38" s="172" t="s">
        <v>101</v>
      </c>
      <c r="C38" s="171" t="s">
        <v>121</v>
      </c>
      <c r="D38" s="171" t="s">
        <v>57</v>
      </c>
      <c r="E38" s="132">
        <v>1.32</v>
      </c>
      <c r="F38" s="133">
        <v>1.36</v>
      </c>
      <c r="G38" s="134">
        <f t="shared" si="2"/>
        <v>3.0303030303030328E-2</v>
      </c>
      <c r="H38" s="432"/>
      <c r="I38" s="160"/>
      <c r="J38" s="173"/>
    </row>
    <row r="39" spans="1:12" ht="20.25" customHeight="1">
      <c r="A39" s="393" t="s">
        <v>122</v>
      </c>
      <c r="B39" s="174" t="s">
        <v>123</v>
      </c>
      <c r="C39" s="382" t="s">
        <v>58</v>
      </c>
      <c r="D39" s="382" t="s">
        <v>83</v>
      </c>
      <c r="E39" s="138">
        <v>19.21</v>
      </c>
      <c r="F39" s="139">
        <v>19.47</v>
      </c>
      <c r="G39" s="156">
        <f t="shared" si="2"/>
        <v>1.3534617386777616E-2</v>
      </c>
      <c r="H39" s="416" t="s">
        <v>98</v>
      </c>
      <c r="I39" s="86"/>
      <c r="J39" s="86"/>
      <c r="K39" s="175"/>
    </row>
    <row r="40" spans="1:12" ht="14.25" customHeight="1">
      <c r="A40" s="377"/>
      <c r="B40" s="161" t="s">
        <v>124</v>
      </c>
      <c r="C40" s="380"/>
      <c r="D40" s="380"/>
      <c r="E40" s="110">
        <v>16.5</v>
      </c>
      <c r="F40" s="111">
        <v>16.71</v>
      </c>
      <c r="G40" s="156">
        <f t="shared" si="2"/>
        <v>1.272727272727278E-2</v>
      </c>
      <c r="H40" s="417"/>
      <c r="I40" s="86"/>
      <c r="J40" s="86"/>
    </row>
    <row r="41" spans="1:12" ht="22.5" customHeight="1">
      <c r="A41" s="377"/>
      <c r="B41" s="161" t="s">
        <v>125</v>
      </c>
      <c r="C41" s="380"/>
      <c r="D41" s="380"/>
      <c r="E41" s="176">
        <v>21.6</v>
      </c>
      <c r="F41" s="151">
        <v>20.85</v>
      </c>
      <c r="G41" s="112">
        <f t="shared" si="2"/>
        <v>-3.4722222222222217E-2</v>
      </c>
      <c r="H41" s="418"/>
      <c r="I41" s="86"/>
      <c r="J41" s="86"/>
    </row>
    <row r="42" spans="1:12" ht="27.75" customHeight="1">
      <c r="A42" s="414"/>
      <c r="B42" s="161" t="s">
        <v>126</v>
      </c>
      <c r="C42" s="415"/>
      <c r="D42" s="415"/>
      <c r="E42" s="166">
        <v>24.99</v>
      </c>
      <c r="F42" s="152">
        <v>24.99</v>
      </c>
      <c r="G42" s="167">
        <f t="shared" si="2"/>
        <v>0</v>
      </c>
      <c r="H42" s="177" t="s">
        <v>127</v>
      </c>
      <c r="I42" s="100"/>
      <c r="J42" s="129"/>
      <c r="K42" s="178"/>
      <c r="L42" s="179"/>
    </row>
    <row r="43" spans="1:12" ht="27" customHeight="1">
      <c r="A43" s="180" t="s">
        <v>128</v>
      </c>
      <c r="B43" s="131" t="s">
        <v>129</v>
      </c>
      <c r="C43" s="131" t="s">
        <v>130</v>
      </c>
      <c r="D43" s="171" t="s">
        <v>57</v>
      </c>
      <c r="E43" s="133">
        <v>1.73</v>
      </c>
      <c r="F43" s="133">
        <v>2.04</v>
      </c>
      <c r="G43" s="181">
        <f t="shared" si="2"/>
        <v>0.17919075144508673</v>
      </c>
      <c r="H43" s="135" t="s">
        <v>88</v>
      </c>
      <c r="I43" s="100"/>
      <c r="J43" s="397"/>
    </row>
    <row r="44" spans="1:12" ht="30" customHeight="1">
      <c r="A44" s="180" t="s">
        <v>131</v>
      </c>
      <c r="B44" s="131" t="s">
        <v>11</v>
      </c>
      <c r="C44" s="182" t="s">
        <v>35</v>
      </c>
      <c r="D44" s="131" t="s">
        <v>83</v>
      </c>
      <c r="E44" s="133">
        <v>30.17</v>
      </c>
      <c r="F44" s="133">
        <v>36.840000000000003</v>
      </c>
      <c r="G44" s="181">
        <f t="shared" si="2"/>
        <v>0.2210805435863441</v>
      </c>
      <c r="H44" s="183" t="s">
        <v>98</v>
      </c>
      <c r="I44" s="100"/>
      <c r="J44" s="397"/>
    </row>
    <row r="45" spans="1:12" ht="21" customHeight="1">
      <c r="A45" s="393" t="s">
        <v>132</v>
      </c>
      <c r="B45" s="174" t="s">
        <v>123</v>
      </c>
      <c r="C45" s="382" t="s">
        <v>58</v>
      </c>
      <c r="D45" s="382" t="s">
        <v>83</v>
      </c>
      <c r="E45" s="138">
        <v>16.62</v>
      </c>
      <c r="F45" s="139">
        <v>16.37</v>
      </c>
      <c r="G45" s="156">
        <f>(F45-E45)/F45</f>
        <v>-1.5271838729383017E-2</v>
      </c>
      <c r="H45" s="430" t="s">
        <v>98</v>
      </c>
      <c r="I45" s="100"/>
      <c r="J45" s="397"/>
    </row>
    <row r="46" spans="1:12" ht="18.75" customHeight="1">
      <c r="A46" s="377"/>
      <c r="B46" s="161" t="s">
        <v>124</v>
      </c>
      <c r="C46" s="380"/>
      <c r="D46" s="380"/>
      <c r="E46" s="110">
        <v>12.13</v>
      </c>
      <c r="F46" s="111">
        <v>12.13</v>
      </c>
      <c r="G46" s="112">
        <f>(F46-E46)/F46</f>
        <v>0</v>
      </c>
      <c r="H46" s="423"/>
      <c r="I46" s="100"/>
      <c r="J46" s="398"/>
    </row>
    <row r="47" spans="1:12" ht="14.25" customHeight="1">
      <c r="A47" s="377"/>
      <c r="B47" s="161" t="s">
        <v>125</v>
      </c>
      <c r="C47" s="380"/>
      <c r="D47" s="380"/>
      <c r="E47" s="110">
        <v>19.77</v>
      </c>
      <c r="F47" s="110">
        <v>19.77</v>
      </c>
      <c r="G47" s="150">
        <v>0</v>
      </c>
      <c r="H47" s="439"/>
      <c r="I47" s="100"/>
      <c r="J47" s="184" t="s">
        <v>38</v>
      </c>
      <c r="K47" s="185"/>
      <c r="L47" s="123"/>
    </row>
    <row r="48" spans="1:12" ht="30">
      <c r="A48" s="414"/>
      <c r="B48" s="186" t="s">
        <v>126</v>
      </c>
      <c r="C48" s="415"/>
      <c r="D48" s="415"/>
      <c r="E48" s="187">
        <v>22.5</v>
      </c>
      <c r="F48" s="187">
        <v>22.5</v>
      </c>
      <c r="G48" s="165">
        <f t="shared" si="2"/>
        <v>0</v>
      </c>
      <c r="H48" s="188" t="s">
        <v>133</v>
      </c>
      <c r="I48" s="173"/>
      <c r="J48" s="396" t="s">
        <v>35</v>
      </c>
    </row>
    <row r="49" spans="9:10" ht="12.75">
      <c r="I49" s="173"/>
      <c r="J49" s="398"/>
    </row>
    <row r="50" spans="9:10" ht="12.75">
      <c r="I50" s="190"/>
      <c r="J50" s="191" t="s">
        <v>38</v>
      </c>
    </row>
    <row r="51" spans="9:10" ht="12.75">
      <c r="I51" s="100"/>
      <c r="J51" s="436" t="s">
        <v>39</v>
      </c>
    </row>
    <row r="52" spans="9:10" ht="12.75">
      <c r="I52" s="100"/>
      <c r="J52" s="437"/>
    </row>
    <row r="53" spans="9:10" ht="12.75">
      <c r="I53" s="100"/>
      <c r="J53" s="437"/>
    </row>
    <row r="54" spans="9:10" ht="12.75">
      <c r="I54" s="100"/>
      <c r="J54" s="438"/>
    </row>
  </sheetData>
  <mergeCells count="76">
    <mergeCell ref="D35:D36"/>
    <mergeCell ref="J51:J54"/>
    <mergeCell ref="J43:J46"/>
    <mergeCell ref="A45:A48"/>
    <mergeCell ref="C45:C48"/>
    <mergeCell ref="D45:D48"/>
    <mergeCell ref="H45:H47"/>
    <mergeCell ref="J48:J49"/>
    <mergeCell ref="A39:A42"/>
    <mergeCell ref="C39:C42"/>
    <mergeCell ref="D39:D42"/>
    <mergeCell ref="H39:H41"/>
    <mergeCell ref="B25:B27"/>
    <mergeCell ref="C25:C27"/>
    <mergeCell ref="D25:D27"/>
    <mergeCell ref="H25:H27"/>
    <mergeCell ref="A28:A31"/>
    <mergeCell ref="C28:C31"/>
    <mergeCell ref="D28:D31"/>
    <mergeCell ref="H28:H31"/>
    <mergeCell ref="H32:H38"/>
    <mergeCell ref="A33:A34"/>
    <mergeCell ref="A35:A36"/>
    <mergeCell ref="C35:C36"/>
    <mergeCell ref="G22:G23"/>
    <mergeCell ref="A20:A21"/>
    <mergeCell ref="C20:C21"/>
    <mergeCell ref="D20:D21"/>
    <mergeCell ref="E20:E21"/>
    <mergeCell ref="F20:F21"/>
    <mergeCell ref="G20:G21"/>
    <mergeCell ref="A22:A23"/>
    <mergeCell ref="C22:C23"/>
    <mergeCell ref="D22:D23"/>
    <mergeCell ref="E22:E23"/>
    <mergeCell ref="F22:F23"/>
    <mergeCell ref="A15:A16"/>
    <mergeCell ref="C15:C16"/>
    <mergeCell ref="D15:D16"/>
    <mergeCell ref="H15:H16"/>
    <mergeCell ref="A17:A19"/>
    <mergeCell ref="C17:C19"/>
    <mergeCell ref="D17:D19"/>
    <mergeCell ref="E17:E19"/>
    <mergeCell ref="F17:F19"/>
    <mergeCell ref="G17:G19"/>
    <mergeCell ref="A12:A13"/>
    <mergeCell ref="C12:C13"/>
    <mergeCell ref="H12:H13"/>
    <mergeCell ref="J12:J13"/>
    <mergeCell ref="A7:A9"/>
    <mergeCell ref="C7:C9"/>
    <mergeCell ref="D7:D9"/>
    <mergeCell ref="E7:E9"/>
    <mergeCell ref="F7:F9"/>
    <mergeCell ref="G7:G9"/>
    <mergeCell ref="J7:J9"/>
    <mergeCell ref="A10:A11"/>
    <mergeCell ref="C10:C11"/>
    <mergeCell ref="H10:H11"/>
    <mergeCell ref="J10:J11"/>
    <mergeCell ref="J2:J3"/>
    <mergeCell ref="A4:A6"/>
    <mergeCell ref="C4:C6"/>
    <mergeCell ref="D4:D6"/>
    <mergeCell ref="E4:E6"/>
    <mergeCell ref="F4:F6"/>
    <mergeCell ref="G4:G6"/>
    <mergeCell ref="A1:H1"/>
    <mergeCell ref="A2:A3"/>
    <mergeCell ref="B2:B3"/>
    <mergeCell ref="C2:C3"/>
    <mergeCell ref="D2:D3"/>
    <mergeCell ref="E2:F2"/>
    <mergeCell ref="G2:G3"/>
    <mergeCell ref="H2:H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44"/>
  <sheetViews>
    <sheetView showGridLines="0" tabSelected="1" workbookViewId="0">
      <selection activeCell="Q28" sqref="Q28"/>
    </sheetView>
  </sheetViews>
  <sheetFormatPr defaultRowHeight="30" customHeight="1"/>
  <cols>
    <col min="1" max="1" width="15.85546875" style="282" customWidth="1"/>
    <col min="2" max="2" width="34.85546875" style="24" customWidth="1"/>
    <col min="3" max="3" width="1.7109375" style="24" hidden="1" customWidth="1"/>
    <col min="4" max="5" width="12.7109375" style="24" customWidth="1"/>
    <col min="6" max="7" width="9.7109375" style="24" hidden="1" customWidth="1"/>
    <col min="8" max="10" width="12.7109375" style="24" customWidth="1"/>
    <col min="11" max="11" width="9.7109375" style="24" hidden="1" customWidth="1"/>
    <col min="12" max="12" width="12.7109375" style="24" customWidth="1"/>
    <col min="13" max="13" width="17.7109375" style="24" customWidth="1"/>
    <col min="14" max="14" width="10.7109375" style="46" customWidth="1"/>
    <col min="15" max="15" width="22" style="86" customWidth="1"/>
    <col min="16" max="16384" width="9.140625" style="24"/>
  </cols>
  <sheetData>
    <row r="1" spans="1:32" s="89" customFormat="1" ht="30" customHeight="1">
      <c r="A1" s="440" t="s">
        <v>150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192"/>
    </row>
    <row r="2" spans="1:32" ht="20.100000000000001" customHeight="1">
      <c r="A2" s="441" t="s">
        <v>61</v>
      </c>
      <c r="B2" s="444" t="s">
        <v>135</v>
      </c>
      <c r="C2" s="193"/>
      <c r="D2" s="447" t="s">
        <v>136</v>
      </c>
      <c r="E2" s="447"/>
      <c r="F2" s="447"/>
      <c r="G2" s="447"/>
      <c r="H2" s="447"/>
      <c r="I2" s="447"/>
      <c r="J2" s="447"/>
      <c r="K2" s="447"/>
      <c r="L2" s="448"/>
      <c r="M2" s="449" t="s">
        <v>2</v>
      </c>
      <c r="N2" s="194"/>
    </row>
    <row r="3" spans="1:32" ht="20.100000000000001" customHeight="1">
      <c r="A3" s="442"/>
      <c r="B3" s="445"/>
      <c r="C3" s="195" t="s">
        <v>137</v>
      </c>
      <c r="D3" s="452" t="s">
        <v>138</v>
      </c>
      <c r="E3" s="453"/>
      <c r="F3" s="453"/>
      <c r="G3" s="453"/>
      <c r="H3" s="454"/>
      <c r="I3" s="452" t="s">
        <v>139</v>
      </c>
      <c r="J3" s="453"/>
      <c r="K3" s="453"/>
      <c r="L3" s="454"/>
      <c r="M3" s="450"/>
      <c r="N3" s="196"/>
    </row>
    <row r="4" spans="1:32" ht="20.100000000000001" customHeight="1">
      <c r="A4" s="443"/>
      <c r="B4" s="446"/>
      <c r="C4" s="197"/>
      <c r="D4" s="198" t="s">
        <v>140</v>
      </c>
      <c r="E4" s="198" t="s">
        <v>48</v>
      </c>
      <c r="F4" s="455" t="s">
        <v>141</v>
      </c>
      <c r="G4" s="447"/>
      <c r="H4" s="448"/>
      <c r="I4" s="198" t="s">
        <v>140</v>
      </c>
      <c r="J4" s="199" t="s">
        <v>48</v>
      </c>
      <c r="K4" s="456" t="s">
        <v>64</v>
      </c>
      <c r="L4" s="328"/>
      <c r="M4" s="451"/>
      <c r="N4" s="196"/>
      <c r="O4" s="101"/>
    </row>
    <row r="5" spans="1:32" ht="20.100000000000001" customHeight="1">
      <c r="A5" s="457" t="s">
        <v>142</v>
      </c>
      <c r="B5" s="200" t="s">
        <v>68</v>
      </c>
      <c r="C5" s="460">
        <v>0.158</v>
      </c>
      <c r="D5" s="463">
        <v>0.22866666666666668</v>
      </c>
      <c r="E5" s="463">
        <f>(D5*-3.56%)+D5</f>
        <v>0.22052613333333335</v>
      </c>
      <c r="F5" s="465">
        <f>(E5-C5)/C5</f>
        <v>0.3957350210970465</v>
      </c>
      <c r="G5" s="201">
        <v>0.68920000000000003</v>
      </c>
      <c r="H5" s="468">
        <f>(E5/D5)-1</f>
        <v>-3.5599999999999965E-2</v>
      </c>
      <c r="I5" s="463">
        <v>0.99753111111111126</v>
      </c>
      <c r="J5" s="463">
        <f>(I5*-3.56%)+I5</f>
        <v>0.9620190035555557</v>
      </c>
      <c r="K5" s="202">
        <f>(J5-G5)/G5</f>
        <v>0.39584881537370231</v>
      </c>
      <c r="L5" s="468">
        <f>(J5/I5)-1</f>
        <v>-3.5599999999999965E-2</v>
      </c>
      <c r="M5" s="203" t="s">
        <v>70</v>
      </c>
      <c r="N5" s="196"/>
      <c r="O5" s="101"/>
    </row>
    <row r="6" spans="1:32" ht="20.100000000000001" customHeight="1">
      <c r="A6" s="458"/>
      <c r="B6" s="204" t="s">
        <v>71</v>
      </c>
      <c r="C6" s="461"/>
      <c r="D6" s="461"/>
      <c r="E6" s="461"/>
      <c r="F6" s="466"/>
      <c r="G6" s="205" t="s">
        <v>35</v>
      </c>
      <c r="H6" s="469"/>
      <c r="I6" s="461"/>
      <c r="J6" s="461"/>
      <c r="K6" s="205" t="s">
        <v>35</v>
      </c>
      <c r="L6" s="469"/>
      <c r="M6" s="206" t="s">
        <v>72</v>
      </c>
      <c r="N6" s="196"/>
      <c r="O6" s="101"/>
    </row>
    <row r="7" spans="1:32" ht="30" customHeight="1">
      <c r="A7" s="459"/>
      <c r="B7" s="207" t="s">
        <v>73</v>
      </c>
      <c r="C7" s="462"/>
      <c r="D7" s="464"/>
      <c r="E7" s="464"/>
      <c r="F7" s="467"/>
      <c r="G7" s="208">
        <v>0.85040000000000004</v>
      </c>
      <c r="H7" s="470"/>
      <c r="I7" s="464"/>
      <c r="J7" s="464"/>
      <c r="K7" s="209">
        <f>(J7-G7)/G7</f>
        <v>-1</v>
      </c>
      <c r="L7" s="470"/>
      <c r="M7" s="210" t="s">
        <v>74</v>
      </c>
      <c r="N7" s="196"/>
      <c r="O7" s="211"/>
    </row>
    <row r="8" spans="1:32" s="216" customFormat="1" ht="30" customHeight="1">
      <c r="A8" s="212" t="s">
        <v>143</v>
      </c>
      <c r="B8" s="471" t="s">
        <v>11</v>
      </c>
      <c r="C8" s="213">
        <v>0.44</v>
      </c>
      <c r="D8" s="213">
        <v>0.69940000000000002</v>
      </c>
      <c r="E8" s="213">
        <v>0.72019999999999995</v>
      </c>
      <c r="F8" s="202">
        <f>(E8-C8)/C8</f>
        <v>0.63681818181818173</v>
      </c>
      <c r="G8" s="213">
        <v>0.83240000000000003</v>
      </c>
      <c r="H8" s="214">
        <f>(E8/D8)-1</f>
        <v>2.9739776951672736E-2</v>
      </c>
      <c r="I8" s="213">
        <v>1.3231999999999999</v>
      </c>
      <c r="J8" s="215">
        <f>(I8*H8)+I8</f>
        <v>1.3625516728624534</v>
      </c>
      <c r="K8" s="202">
        <f>(J8-G8)/G8</f>
        <v>0.63689533020477329</v>
      </c>
      <c r="L8" s="214">
        <f>(J8/I8)-1</f>
        <v>2.9739776951672736E-2</v>
      </c>
      <c r="M8" s="473" t="s">
        <v>81</v>
      </c>
      <c r="N8" s="120"/>
      <c r="O8" s="101"/>
    </row>
    <row r="9" spans="1:32" s="216" customFormat="1" ht="30" customHeight="1">
      <c r="A9" s="217" t="s">
        <v>144</v>
      </c>
      <c r="B9" s="472"/>
      <c r="C9" s="218">
        <v>0.1855</v>
      </c>
      <c r="D9" s="218">
        <v>0.378</v>
      </c>
      <c r="E9" s="218">
        <v>0.37799999999999995</v>
      </c>
      <c r="F9" s="209">
        <f>(E9-C9)/C9</f>
        <v>1.0377358490566035</v>
      </c>
      <c r="G9" s="218">
        <v>0.54600000000000004</v>
      </c>
      <c r="H9" s="219">
        <f>(E9/D9)-1</f>
        <v>0</v>
      </c>
      <c r="I9" s="218">
        <v>0.71509999999999996</v>
      </c>
      <c r="J9" s="218">
        <f t="shared" ref="J9:J22" si="0">(I9*H9)+I9</f>
        <v>0.71509999999999996</v>
      </c>
      <c r="K9" s="209">
        <f>(J9-G9)/G9</f>
        <v>0.30970695970695955</v>
      </c>
      <c r="L9" s="220">
        <f>(J9/I9)-1</f>
        <v>0</v>
      </c>
      <c r="M9" s="474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</row>
    <row r="10" spans="1:32" s="223" customFormat="1" ht="30" customHeight="1">
      <c r="A10" s="487" t="s">
        <v>145</v>
      </c>
      <c r="B10" s="201" t="s">
        <v>95</v>
      </c>
      <c r="C10" s="221">
        <v>0.7833</v>
      </c>
      <c r="D10" s="484">
        <f>84.6/60</f>
        <v>1.41</v>
      </c>
      <c r="E10" s="484">
        <v>1.3826666666666665</v>
      </c>
      <c r="F10" s="484">
        <f>(E10-C10)/C10</f>
        <v>0.76518149708498207</v>
      </c>
      <c r="G10" s="484">
        <v>1.4952000000000001</v>
      </c>
      <c r="H10" s="482">
        <f>(E10/D10)-1</f>
        <v>-1.9385342789598137E-2</v>
      </c>
      <c r="I10" s="484">
        <v>2.2663000000000002</v>
      </c>
      <c r="J10" s="484">
        <f t="shared" si="0"/>
        <v>2.2223669976359339</v>
      </c>
      <c r="K10" s="484">
        <f>(J10-G10)/G10</f>
        <v>0.48633426808181768</v>
      </c>
      <c r="L10" s="482">
        <f>+(J10/I10)-1</f>
        <v>-1.9385342789598137E-2</v>
      </c>
      <c r="M10" s="222" t="s">
        <v>97</v>
      </c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</row>
    <row r="11" spans="1:32" s="223" customFormat="1" ht="30" customHeight="1">
      <c r="A11" s="488"/>
      <c r="B11" s="207" t="s">
        <v>73</v>
      </c>
      <c r="C11" s="224"/>
      <c r="D11" s="485"/>
      <c r="E11" s="485"/>
      <c r="F11" s="485"/>
      <c r="G11" s="485"/>
      <c r="H11" s="483"/>
      <c r="I11" s="485"/>
      <c r="J11" s="485">
        <f t="shared" si="0"/>
        <v>0</v>
      </c>
      <c r="K11" s="485"/>
      <c r="L11" s="483"/>
      <c r="M11" s="225" t="s">
        <v>98</v>
      </c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1:32" s="223" customFormat="1" ht="30" customHeight="1">
      <c r="A12" s="226" t="s">
        <v>100</v>
      </c>
      <c r="B12" s="227" t="s">
        <v>101</v>
      </c>
      <c r="C12" s="224"/>
      <c r="D12" s="228">
        <f>52.8/60</f>
        <v>0.88</v>
      </c>
      <c r="E12" s="228">
        <f>60/60</f>
        <v>1</v>
      </c>
      <c r="F12" s="229"/>
      <c r="G12" s="229"/>
      <c r="H12" s="230">
        <f>(E12/D12)-1</f>
        <v>0.13636363636363646</v>
      </c>
      <c r="I12" s="231">
        <v>1.4750000000000001</v>
      </c>
      <c r="J12" s="229">
        <f>(I12*H12)+I12</f>
        <v>1.676136363636364</v>
      </c>
      <c r="K12" s="229"/>
      <c r="L12" s="230">
        <f>+(J12/I12)-1</f>
        <v>0.13636363636363646</v>
      </c>
      <c r="M12" s="232" t="s">
        <v>98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</row>
    <row r="13" spans="1:32" s="223" customFormat="1" ht="30" customHeight="1">
      <c r="A13" s="233" t="s">
        <v>102</v>
      </c>
      <c r="B13" s="234" t="s">
        <v>6</v>
      </c>
      <c r="C13" s="224"/>
      <c r="D13" s="235" t="s">
        <v>35</v>
      </c>
      <c r="E13" s="235" t="s">
        <v>35</v>
      </c>
      <c r="F13" s="236"/>
      <c r="G13" s="236"/>
      <c r="H13" s="237" t="s">
        <v>35</v>
      </c>
      <c r="I13" s="227">
        <v>5.9901999999999997</v>
      </c>
      <c r="J13" s="224">
        <f>(I13*L13)+I13</f>
        <v>7.4583980199999997</v>
      </c>
      <c r="K13" s="224"/>
      <c r="L13" s="238">
        <v>0.24510000000000001</v>
      </c>
      <c r="M13" s="239" t="s">
        <v>98</v>
      </c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</row>
    <row r="14" spans="1:32" s="216" customFormat="1" ht="30" customHeight="1">
      <c r="A14" s="486" t="s">
        <v>146</v>
      </c>
      <c r="B14" s="201" t="s">
        <v>123</v>
      </c>
      <c r="C14" s="213">
        <v>0.23330000000000001</v>
      </c>
      <c r="D14" s="213">
        <v>0.32019999999999998</v>
      </c>
      <c r="E14" s="213">
        <v>0.32449999999999996</v>
      </c>
      <c r="F14" s="240" t="e">
        <f>#REF!</f>
        <v>#REF!</v>
      </c>
      <c r="G14" s="241">
        <v>0.76929999999999998</v>
      </c>
      <c r="H14" s="214">
        <f t="shared" ref="H14:H22" si="1">(E14/D14)-1</f>
        <v>1.3429106808244828E-2</v>
      </c>
      <c r="I14" s="213">
        <v>1.0570999999999999</v>
      </c>
      <c r="J14" s="213">
        <f>(I14*L14)+I14</f>
        <v>1.0713708499999999</v>
      </c>
      <c r="K14" s="202">
        <f>(J14-G14)/G14</f>
        <v>0.39265676589106968</v>
      </c>
      <c r="L14" s="242">
        <v>1.35E-2</v>
      </c>
      <c r="M14" s="475" t="s">
        <v>98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</row>
    <row r="15" spans="1:32" s="216" customFormat="1" ht="30" customHeight="1">
      <c r="A15" s="458"/>
      <c r="B15" s="243" t="s">
        <v>124</v>
      </c>
      <c r="C15" s="244">
        <v>0.18329999999999999</v>
      </c>
      <c r="D15" s="244">
        <v>0.27500000000000002</v>
      </c>
      <c r="E15" s="244">
        <v>0.27850000000000003</v>
      </c>
      <c r="F15" s="245" t="e">
        <f>#REF!</f>
        <v>#REF!</v>
      </c>
      <c r="G15" s="246">
        <v>0.79420000000000002</v>
      </c>
      <c r="H15" s="247">
        <f t="shared" si="1"/>
        <v>1.2727272727272698E-2</v>
      </c>
      <c r="I15" s="244">
        <v>0.90759999999999996</v>
      </c>
      <c r="J15" s="244">
        <f t="shared" si="0"/>
        <v>0.91915127272727271</v>
      </c>
      <c r="K15" s="248">
        <f>(J15-G15)/G15</f>
        <v>0.15732973146219176</v>
      </c>
      <c r="L15" s="249">
        <f>(J15/I15)-1</f>
        <v>1.2727272727272698E-2</v>
      </c>
      <c r="M15" s="476"/>
      <c r="N15" s="177"/>
      <c r="O15" s="86"/>
    </row>
    <row r="16" spans="1:32" s="216" customFormat="1" ht="31.5">
      <c r="A16" s="458"/>
      <c r="B16" s="243" t="s">
        <v>125</v>
      </c>
      <c r="C16" s="250"/>
      <c r="D16" s="250">
        <v>0.36</v>
      </c>
      <c r="E16" s="250">
        <v>0.34750000000000003</v>
      </c>
      <c r="F16" s="205" t="s">
        <v>35</v>
      </c>
      <c r="G16" s="205" t="s">
        <v>35</v>
      </c>
      <c r="H16" s="247">
        <f t="shared" si="1"/>
        <v>-3.4722222222222099E-2</v>
      </c>
      <c r="I16" s="244">
        <v>1.1880999999999999</v>
      </c>
      <c r="J16" s="244">
        <f t="shared" si="0"/>
        <v>1.146846527777778</v>
      </c>
      <c r="K16" s="205" t="s">
        <v>35</v>
      </c>
      <c r="L16" s="251">
        <f t="shared" ref="L16:L22" si="2">(J16/I16)-1</f>
        <v>-3.4722222222221988E-2</v>
      </c>
      <c r="M16" s="477"/>
      <c r="N16" s="177"/>
      <c r="O16" s="86"/>
    </row>
    <row r="17" spans="1:15" s="216" customFormat="1" ht="31.5">
      <c r="A17" s="458"/>
      <c r="B17" s="252" t="s">
        <v>126</v>
      </c>
      <c r="C17" s="250">
        <v>0.26669999999999999</v>
      </c>
      <c r="D17" s="250">
        <v>0.41649999999999998</v>
      </c>
      <c r="E17" s="250">
        <v>0.41649999999999998</v>
      </c>
      <c r="F17" s="253" t="e">
        <f>#REF!</f>
        <v>#REF!</v>
      </c>
      <c r="G17" s="254">
        <v>0.85160000000000002</v>
      </c>
      <c r="H17" s="255">
        <f t="shared" si="1"/>
        <v>0</v>
      </c>
      <c r="I17" s="250">
        <v>1.3752</v>
      </c>
      <c r="J17" s="250">
        <f t="shared" si="0"/>
        <v>1.3752</v>
      </c>
      <c r="K17" s="256">
        <f>(J17-G17)/G17</f>
        <v>0.61484264913104736</v>
      </c>
      <c r="L17" s="251">
        <f t="shared" si="2"/>
        <v>0</v>
      </c>
      <c r="M17" s="257" t="s">
        <v>127</v>
      </c>
      <c r="N17" s="177"/>
      <c r="O17" s="86"/>
    </row>
    <row r="18" spans="1:15" s="216" customFormat="1" ht="31.5">
      <c r="A18" s="226" t="s">
        <v>131</v>
      </c>
      <c r="B18" s="227" t="s">
        <v>11</v>
      </c>
      <c r="C18" s="258"/>
      <c r="D18" s="258">
        <f>30.17/60</f>
        <v>0.50283333333333335</v>
      </c>
      <c r="E18" s="258">
        <f>36.84/60</f>
        <v>0.6140000000000001</v>
      </c>
      <c r="F18" s="259"/>
      <c r="G18" s="231"/>
      <c r="H18" s="260">
        <f t="shared" si="1"/>
        <v>0.2210805435863441</v>
      </c>
      <c r="I18" s="258">
        <v>1.1567000000000001</v>
      </c>
      <c r="J18" s="258">
        <f>(I18*H18)+I18</f>
        <v>1.4124238647663243</v>
      </c>
      <c r="K18" s="261"/>
      <c r="L18" s="262">
        <f t="shared" si="2"/>
        <v>0.2210805435863441</v>
      </c>
      <c r="M18" s="263" t="s">
        <v>98</v>
      </c>
      <c r="N18" s="177"/>
      <c r="O18" s="86"/>
    </row>
    <row r="19" spans="1:15" s="216" customFormat="1" ht="31.5">
      <c r="A19" s="478" t="s">
        <v>147</v>
      </c>
      <c r="B19" s="264" t="s">
        <v>123</v>
      </c>
      <c r="C19" s="215">
        <v>0.1633</v>
      </c>
      <c r="D19" s="265">
        <f>16.62/60</f>
        <v>0.27700000000000002</v>
      </c>
      <c r="E19" s="215">
        <f>(D19*H19)+D19</f>
        <v>0.2727619</v>
      </c>
      <c r="F19" s="266">
        <f>(E19-C19)/C19</f>
        <v>0.67031169626454379</v>
      </c>
      <c r="G19" s="267">
        <v>1.1900999999999999</v>
      </c>
      <c r="H19" s="268">
        <v>-1.5299999999999999E-2</v>
      </c>
      <c r="I19" s="215">
        <v>1.6456</v>
      </c>
      <c r="J19" s="215">
        <f>(I19*L19)+I19</f>
        <v>1.6204223199999999</v>
      </c>
      <c r="K19" s="266">
        <f>(J19-G19)/G19</f>
        <v>0.36158500966305346</v>
      </c>
      <c r="L19" s="269">
        <v>-1.5299999999999999E-2</v>
      </c>
      <c r="M19" s="476" t="s">
        <v>98</v>
      </c>
      <c r="N19" s="177"/>
      <c r="O19" s="86"/>
    </row>
    <row r="20" spans="1:15" s="216" customFormat="1" ht="15.75">
      <c r="A20" s="458"/>
      <c r="B20" s="243" t="s">
        <v>124</v>
      </c>
      <c r="C20" s="270"/>
      <c r="D20" s="246">
        <f>12.13/60</f>
        <v>0.20216666666666669</v>
      </c>
      <c r="E20" s="215">
        <v>0.20216666666666669</v>
      </c>
      <c r="F20" s="205" t="s">
        <v>35</v>
      </c>
      <c r="G20" s="205" t="s">
        <v>35</v>
      </c>
      <c r="H20" s="268">
        <f t="shared" si="1"/>
        <v>0</v>
      </c>
      <c r="I20" s="215">
        <v>1.2010000000000001</v>
      </c>
      <c r="J20" s="244">
        <f t="shared" si="0"/>
        <v>1.2010000000000001</v>
      </c>
      <c r="K20" s="205" t="s">
        <v>35</v>
      </c>
      <c r="L20" s="269">
        <f t="shared" si="2"/>
        <v>0</v>
      </c>
      <c r="M20" s="476"/>
      <c r="N20" s="177"/>
      <c r="O20" s="271"/>
    </row>
    <row r="21" spans="1:15" s="216" customFormat="1" ht="31.5">
      <c r="A21" s="458"/>
      <c r="B21" s="243" t="s">
        <v>125</v>
      </c>
      <c r="C21" s="270"/>
      <c r="D21" s="246">
        <f>19.77/60</f>
        <v>0.32950000000000002</v>
      </c>
      <c r="E21" s="244">
        <v>0.32950000000000002</v>
      </c>
      <c r="F21" s="205" t="s">
        <v>35</v>
      </c>
      <c r="G21" s="205" t="s">
        <v>35</v>
      </c>
      <c r="H21" s="268">
        <f t="shared" si="1"/>
        <v>0</v>
      </c>
      <c r="I21" s="244">
        <v>1.9564999999999999</v>
      </c>
      <c r="J21" s="244">
        <f t="shared" si="0"/>
        <v>1.9564999999999999</v>
      </c>
      <c r="K21" s="205" t="s">
        <v>35</v>
      </c>
      <c r="L21" s="269">
        <f t="shared" si="2"/>
        <v>0</v>
      </c>
      <c r="M21" s="479"/>
      <c r="N21" s="177"/>
      <c r="O21" s="272"/>
    </row>
    <row r="22" spans="1:15" s="216" customFormat="1" ht="31.5">
      <c r="A22" s="459"/>
      <c r="B22" s="273" t="s">
        <v>126</v>
      </c>
      <c r="C22" s="274"/>
      <c r="D22" s="275">
        <f>22.5/60</f>
        <v>0.375</v>
      </c>
      <c r="E22" s="274">
        <v>0.375</v>
      </c>
      <c r="F22" s="276" t="s">
        <v>35</v>
      </c>
      <c r="G22" s="277" t="s">
        <v>35</v>
      </c>
      <c r="H22" s="278">
        <f t="shared" si="1"/>
        <v>0</v>
      </c>
      <c r="I22" s="274">
        <v>2.2277999999999998</v>
      </c>
      <c r="J22" s="218">
        <f t="shared" si="0"/>
        <v>2.2277999999999998</v>
      </c>
      <c r="K22" s="277" t="s">
        <v>35</v>
      </c>
      <c r="L22" s="279">
        <f t="shared" si="2"/>
        <v>0</v>
      </c>
      <c r="M22" s="280" t="s">
        <v>127</v>
      </c>
      <c r="N22" s="177"/>
      <c r="O22" s="272"/>
    </row>
    <row r="23" spans="1:15" ht="15.75">
      <c r="A23" s="480" t="s">
        <v>148</v>
      </c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281"/>
    </row>
    <row r="24" spans="1:15" ht="15.75">
      <c r="F24" s="216"/>
    </row>
    <row r="33" spans="15:15" ht="15.75">
      <c r="O33" s="101"/>
    </row>
    <row r="35" spans="15:15" ht="15.75"/>
    <row r="38" spans="15:15" ht="15.75">
      <c r="O38" s="283"/>
    </row>
    <row r="42" spans="15:15" ht="15.75">
      <c r="O42" s="86" t="s">
        <v>149</v>
      </c>
    </row>
    <row r="43" spans="15:15" ht="15.75">
      <c r="O43" s="86">
        <f>25.11*1.0506</f>
        <v>26.380565999999998</v>
      </c>
    </row>
    <row r="44" spans="15:15" ht="15.75">
      <c r="O44" s="185"/>
    </row>
  </sheetData>
  <mergeCells count="35">
    <mergeCell ref="M14:M16"/>
    <mergeCell ref="A19:A22"/>
    <mergeCell ref="M19:M21"/>
    <mergeCell ref="A23:M23"/>
    <mergeCell ref="H10:H11"/>
    <mergeCell ref="I10:I11"/>
    <mergeCell ref="J10:J11"/>
    <mergeCell ref="K10:K11"/>
    <mergeCell ref="L10:L11"/>
    <mergeCell ref="A14:A17"/>
    <mergeCell ref="A10:A11"/>
    <mergeCell ref="D10:D11"/>
    <mergeCell ref="E10:E11"/>
    <mergeCell ref="F10:F11"/>
    <mergeCell ref="G10:G11"/>
    <mergeCell ref="I5:I7"/>
    <mergeCell ref="J5:J7"/>
    <mergeCell ref="L5:L7"/>
    <mergeCell ref="B8:B9"/>
    <mergeCell ref="M8:M9"/>
    <mergeCell ref="H5:H7"/>
    <mergeCell ref="A5:A7"/>
    <mergeCell ref="C5:C7"/>
    <mergeCell ref="D5:D7"/>
    <mergeCell ref="E5:E7"/>
    <mergeCell ref="F5:F7"/>
    <mergeCell ref="A1:M1"/>
    <mergeCell ref="A2:A4"/>
    <mergeCell ref="B2:B4"/>
    <mergeCell ref="D2:L2"/>
    <mergeCell ref="M2:M4"/>
    <mergeCell ref="D3:H3"/>
    <mergeCell ref="I3:L3"/>
    <mergeCell ref="F4:H4"/>
    <mergeCell ref="K4:L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I17" sqref="I17"/>
    </sheetView>
  </sheetViews>
  <sheetFormatPr defaultRowHeight="24" customHeight="1"/>
  <cols>
    <col min="1" max="1" width="29" style="284" customWidth="1"/>
    <col min="2" max="2" width="39.28515625" style="284" customWidth="1"/>
    <col min="3" max="5" width="16.7109375" style="284" customWidth="1"/>
    <col min="6" max="6" width="14.7109375" style="284" customWidth="1"/>
    <col min="7" max="16384" width="9.140625" style="284"/>
  </cols>
  <sheetData>
    <row r="1" spans="1:6" ht="18.75" customHeight="1">
      <c r="A1" s="497" t="s">
        <v>183</v>
      </c>
      <c r="B1" s="497"/>
      <c r="C1" s="497"/>
      <c r="D1" s="497"/>
      <c r="E1" s="497"/>
      <c r="F1" s="497"/>
    </row>
    <row r="2" spans="1:6" ht="7.5" customHeight="1">
      <c r="A2" s="498"/>
      <c r="B2" s="498"/>
      <c r="C2" s="498"/>
      <c r="D2" s="498"/>
      <c r="E2" s="498"/>
      <c r="F2" s="498"/>
    </row>
    <row r="3" spans="1:6" s="285" customFormat="1" ht="24" customHeight="1">
      <c r="A3" s="499" t="s">
        <v>61</v>
      </c>
      <c r="B3" s="329" t="s">
        <v>151</v>
      </c>
      <c r="C3" s="501" t="s">
        <v>152</v>
      </c>
      <c r="D3" s="502"/>
      <c r="E3" s="503"/>
      <c r="F3" s="334" t="s">
        <v>2</v>
      </c>
    </row>
    <row r="4" spans="1:6" s="285" customFormat="1" ht="24" customHeight="1">
      <c r="A4" s="500"/>
      <c r="B4" s="329"/>
      <c r="C4" s="286">
        <v>2017</v>
      </c>
      <c r="D4" s="286">
        <v>2018</v>
      </c>
      <c r="E4" s="286" t="s">
        <v>141</v>
      </c>
      <c r="F4" s="335"/>
    </row>
    <row r="5" spans="1:6" ht="24" customHeight="1">
      <c r="A5" s="287" t="s">
        <v>153</v>
      </c>
      <c r="B5" s="288" t="s">
        <v>154</v>
      </c>
      <c r="C5" s="139">
        <v>1.29</v>
      </c>
      <c r="D5" s="139">
        <v>1.6</v>
      </c>
      <c r="E5" s="289">
        <f t="shared" ref="E5:E11" si="0">((D5/C5)-1)</f>
        <v>0.24031007751937983</v>
      </c>
      <c r="F5" s="489" t="s">
        <v>155</v>
      </c>
    </row>
    <row r="6" spans="1:6" ht="24" customHeight="1">
      <c r="A6" s="287" t="s">
        <v>156</v>
      </c>
      <c r="B6" s="288" t="s">
        <v>154</v>
      </c>
      <c r="C6" s="139">
        <v>1.43</v>
      </c>
      <c r="D6" s="139">
        <v>1.6</v>
      </c>
      <c r="E6" s="289">
        <f t="shared" si="0"/>
        <v>0.11888111888111896</v>
      </c>
      <c r="F6" s="490"/>
    </row>
    <row r="7" spans="1:6" ht="24" customHeight="1">
      <c r="A7" s="287" t="s">
        <v>157</v>
      </c>
      <c r="B7" s="288" t="s">
        <v>158</v>
      </c>
      <c r="C7" s="139">
        <v>2.87</v>
      </c>
      <c r="D7" s="139">
        <v>3.04</v>
      </c>
      <c r="E7" s="289">
        <f t="shared" si="0"/>
        <v>5.9233449477351874E-2</v>
      </c>
      <c r="F7" s="490"/>
    </row>
    <row r="8" spans="1:6" ht="24" customHeight="1">
      <c r="A8" s="287" t="s">
        <v>159</v>
      </c>
      <c r="B8" s="288" t="s">
        <v>160</v>
      </c>
      <c r="C8" s="290">
        <v>13.22</v>
      </c>
      <c r="D8" s="290">
        <v>15.64</v>
      </c>
      <c r="E8" s="289">
        <f t="shared" si="0"/>
        <v>0.18305597579425115</v>
      </c>
      <c r="F8" s="490"/>
    </row>
    <row r="9" spans="1:6" ht="24" customHeight="1">
      <c r="A9" s="291" t="s">
        <v>161</v>
      </c>
      <c r="B9" s="292" t="s">
        <v>162</v>
      </c>
      <c r="C9" s="133">
        <v>5.42</v>
      </c>
      <c r="D9" s="133">
        <v>5.42</v>
      </c>
      <c r="E9" s="289">
        <f t="shared" si="0"/>
        <v>0</v>
      </c>
      <c r="F9" s="490"/>
    </row>
    <row r="10" spans="1:6" ht="24" customHeight="1">
      <c r="A10" s="291" t="s">
        <v>163</v>
      </c>
      <c r="B10" s="292" t="s">
        <v>6</v>
      </c>
      <c r="C10" s="293" t="s">
        <v>35</v>
      </c>
      <c r="D10" s="294">
        <v>1.1599999999999999</v>
      </c>
      <c r="E10" s="295" t="s">
        <v>35</v>
      </c>
      <c r="F10" s="490"/>
    </row>
    <row r="11" spans="1:6" ht="24" customHeight="1">
      <c r="A11" s="291" t="s">
        <v>164</v>
      </c>
      <c r="B11" s="292" t="s">
        <v>165</v>
      </c>
      <c r="C11" s="294">
        <v>6.22</v>
      </c>
      <c r="D11" s="294">
        <v>7.24</v>
      </c>
      <c r="E11" s="289">
        <f t="shared" si="0"/>
        <v>0.16398713826366573</v>
      </c>
      <c r="F11" s="490"/>
    </row>
    <row r="12" spans="1:6" ht="24" customHeight="1">
      <c r="A12" s="287" t="s">
        <v>166</v>
      </c>
      <c r="B12" s="492" t="s">
        <v>7</v>
      </c>
      <c r="C12" s="139"/>
      <c r="D12" s="139"/>
      <c r="E12" s="289"/>
      <c r="F12" s="490"/>
    </row>
    <row r="13" spans="1:6" ht="24" customHeight="1">
      <c r="A13" s="296" t="s">
        <v>167</v>
      </c>
      <c r="B13" s="493"/>
      <c r="C13" s="143">
        <v>13.66</v>
      </c>
      <c r="D13" s="143">
        <v>13.41</v>
      </c>
      <c r="E13" s="297">
        <f>((D13/C13)-1)</f>
        <v>-1.8301610541727631E-2</v>
      </c>
      <c r="F13" s="490"/>
    </row>
    <row r="14" spans="1:6" ht="24" customHeight="1">
      <c r="A14" s="298" t="s">
        <v>168</v>
      </c>
      <c r="B14" s="494"/>
      <c r="C14" s="125">
        <v>8.3000000000000007</v>
      </c>
      <c r="D14" s="125">
        <v>8.57</v>
      </c>
      <c r="E14" s="299">
        <f>((D14/C14)-1)</f>
        <v>3.2530120481927716E-2</v>
      </c>
      <c r="F14" s="490"/>
    </row>
    <row r="15" spans="1:6" ht="24" customHeight="1">
      <c r="A15" s="300" t="s">
        <v>169</v>
      </c>
      <c r="B15" s="301" t="s">
        <v>110</v>
      </c>
      <c r="C15" s="302">
        <v>1.27</v>
      </c>
      <c r="D15" s="302">
        <v>0.89</v>
      </c>
      <c r="E15" s="303">
        <f t="shared" ref="E15:E24" si="1">((D15/C15)-1)</f>
        <v>-0.29921259842519687</v>
      </c>
      <c r="F15" s="490"/>
    </row>
    <row r="16" spans="1:6" ht="24" customHeight="1">
      <c r="A16" s="291" t="s">
        <v>170</v>
      </c>
      <c r="B16" s="304" t="s">
        <v>107</v>
      </c>
      <c r="C16" s="133">
        <v>2.08</v>
      </c>
      <c r="D16" s="133">
        <v>2.57</v>
      </c>
      <c r="E16" s="303">
        <f t="shared" si="1"/>
        <v>0.23557692307692291</v>
      </c>
      <c r="F16" s="490"/>
    </row>
    <row r="17" spans="1:6" ht="24" customHeight="1">
      <c r="A17" s="305" t="s">
        <v>171</v>
      </c>
      <c r="B17" s="288" t="s">
        <v>172</v>
      </c>
      <c r="C17" s="306">
        <v>0.55000000000000004</v>
      </c>
      <c r="D17" s="306">
        <v>0.62</v>
      </c>
      <c r="E17" s="299">
        <f t="shared" si="1"/>
        <v>0.1272727272727272</v>
      </c>
      <c r="F17" s="490"/>
    </row>
    <row r="18" spans="1:6" ht="24" customHeight="1">
      <c r="A18" s="495" t="s">
        <v>173</v>
      </c>
      <c r="B18" s="304" t="s">
        <v>7</v>
      </c>
      <c r="C18" s="105">
        <v>2.29</v>
      </c>
      <c r="D18" s="105">
        <v>2.56</v>
      </c>
      <c r="E18" s="307">
        <f t="shared" si="1"/>
        <v>0.11790393013100431</v>
      </c>
      <c r="F18" s="490"/>
    </row>
    <row r="19" spans="1:6" ht="24" customHeight="1">
      <c r="A19" s="496"/>
      <c r="B19" s="308" t="s">
        <v>174</v>
      </c>
      <c r="C19" s="125">
        <v>1.63</v>
      </c>
      <c r="D19" s="125">
        <v>1.63</v>
      </c>
      <c r="E19" s="309">
        <f t="shared" si="1"/>
        <v>0</v>
      </c>
      <c r="F19" s="490"/>
    </row>
    <row r="20" spans="1:6" ht="24" customHeight="1">
      <c r="A20" s="305" t="s">
        <v>175</v>
      </c>
      <c r="B20" s="301" t="s">
        <v>6</v>
      </c>
      <c r="C20" s="310" t="s">
        <v>35</v>
      </c>
      <c r="D20" s="306">
        <v>0.47</v>
      </c>
      <c r="E20" s="311" t="s">
        <v>35</v>
      </c>
      <c r="F20" s="490"/>
    </row>
    <row r="21" spans="1:6" ht="24" customHeight="1">
      <c r="A21" s="287" t="s">
        <v>176</v>
      </c>
      <c r="B21" s="288" t="s">
        <v>172</v>
      </c>
      <c r="C21" s="105">
        <v>0.56000000000000005</v>
      </c>
      <c r="D21" s="105">
        <v>0.67</v>
      </c>
      <c r="E21" s="307">
        <f t="shared" si="1"/>
        <v>0.1964285714285714</v>
      </c>
      <c r="F21" s="490"/>
    </row>
    <row r="22" spans="1:6" ht="24" customHeight="1">
      <c r="A22" s="291" t="s">
        <v>177</v>
      </c>
      <c r="B22" s="292" t="s">
        <v>178</v>
      </c>
      <c r="C22" s="133">
        <v>1.91</v>
      </c>
      <c r="D22" s="133">
        <v>2.4700000000000002</v>
      </c>
      <c r="E22" s="289">
        <f t="shared" si="1"/>
        <v>0.293193717277487</v>
      </c>
      <c r="F22" s="490"/>
    </row>
    <row r="23" spans="1:6" ht="24" customHeight="1">
      <c r="A23" s="312" t="s">
        <v>179</v>
      </c>
      <c r="B23" s="292" t="s">
        <v>180</v>
      </c>
      <c r="C23" s="313">
        <v>2.64</v>
      </c>
      <c r="D23" s="313">
        <v>3.16</v>
      </c>
      <c r="E23" s="289">
        <f t="shared" si="1"/>
        <v>0.19696969696969702</v>
      </c>
      <c r="F23" s="490"/>
    </row>
    <row r="24" spans="1:6" ht="24" customHeight="1">
      <c r="A24" s="312" t="s">
        <v>181</v>
      </c>
      <c r="B24" s="292" t="s">
        <v>182</v>
      </c>
      <c r="C24" s="313">
        <v>0.62</v>
      </c>
      <c r="D24" s="313">
        <v>0.62</v>
      </c>
      <c r="E24" s="303">
        <f t="shared" si="1"/>
        <v>0</v>
      </c>
      <c r="F24" s="491"/>
    </row>
    <row r="25" spans="1:6" ht="24" customHeight="1">
      <c r="A25" s="314"/>
    </row>
  </sheetData>
  <mergeCells count="8">
    <mergeCell ref="F5:F24"/>
    <mergeCell ref="B12:B14"/>
    <mergeCell ref="A18:A19"/>
    <mergeCell ref="A1:F2"/>
    <mergeCell ref="A3:A4"/>
    <mergeCell ref="B3:B4"/>
    <mergeCell ref="C3:E3"/>
    <mergeCell ref="F3:F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Uva</vt:lpstr>
      <vt:lpstr>Café</vt:lpstr>
      <vt:lpstr>Laranja</vt:lpstr>
      <vt:lpstr>Trigo</vt:lpstr>
      <vt:lpstr>Sementes - Trigo</vt:lpstr>
      <vt:lpstr>Culturas de Verão e Regionais</vt:lpstr>
      <vt:lpstr>Sementes - Verão e Regionais</vt:lpstr>
      <vt:lpstr>Produtos Extrativos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47146737187</dc:creator>
  <cp:lastModifiedBy>22424135894</cp:lastModifiedBy>
  <dcterms:created xsi:type="dcterms:W3CDTF">2016-11-18T16:39:26Z</dcterms:created>
  <dcterms:modified xsi:type="dcterms:W3CDTF">2018-03-19T13:11:13Z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72c86b12-fa43-4ae7-b6ae-528ad0f90ab8</vt:lpwstr>
  </property>
</Properties>
</file>